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5.2 " sheetId="43" r:id="rId11"/>
    <sheet name="ფორმა N5.3" sheetId="44" r:id="rId12"/>
    <sheet name="ფორმა 5.4" sheetId="45" r:id="rId13"/>
    <sheet name="ფორმა N6" sheetId="5" r:id="rId14"/>
    <sheet name="ფორმა N6.1" sheetId="28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</externalReferences>
  <definedNames>
    <definedName name="_xlnm._FilterDatabase" localSheetId="12" hidden="1">'ფორმა 5.4'!$A$9:$J$11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N5.1'!$B$9:$D$48</definedName>
    <definedName name="_xlnm._FilterDatabase" localSheetId="11" hidden="1">'ფორმა N5.3'!$A$9:$H$31</definedName>
    <definedName name="_xlnm._FilterDatabase" localSheetId="13" hidden="1">'ფორმა N6'!$A$9:$D$14</definedName>
    <definedName name="_xlnm._FilterDatabase" localSheetId="14" hidden="1">'ფორმა N6.1'!$B$9:$D$16</definedName>
    <definedName name="Date" localSheetId="7">#REF!</definedName>
    <definedName name="Date" localSheetId="10">#REF!</definedName>
    <definedName name="Date" localSheetId="12">#REF!</definedName>
    <definedName name="Date" localSheetId="21">#REF!</definedName>
    <definedName name="Date" localSheetId="24">#REF!</definedName>
    <definedName name="Date" localSheetId="25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14">#REF!</definedName>
    <definedName name="Date" localSheetId="26">#REF!</definedName>
    <definedName name="Date">#REF!</definedName>
    <definedName name="_xlnm.Print_Area" localSheetId="7">'ფორმა 4.4'!$A$1:$H$46</definedName>
    <definedName name="_xlnm.Print_Area" localSheetId="12">'ფორმა 5.4'!$A$1:$H$29</definedName>
    <definedName name="_xlnm.Print_Area" localSheetId="23">'ფორმა 9.5'!$A$1:$L$188</definedName>
    <definedName name="_xlnm.Print_Area" localSheetId="24">'ფორმა 9.6'!$A$1:$I$59</definedName>
    <definedName name="_xlnm.Print_Area" localSheetId="17">'ფორმა N 8.1'!$A$1:$H$51</definedName>
    <definedName name="_xlnm.Print_Area" localSheetId="25">'ფორმა N 9.7'!$A$1:$I$90</definedName>
    <definedName name="_xlnm.Print_Area" localSheetId="0">'ფორმა N1'!$A$1:$L$303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3">'ფორმა N6'!$A$1:$D$32</definedName>
    <definedName name="_xlnm.Print_Area" localSheetId="15">'ფორმა N7'!$A$1:$E$90</definedName>
    <definedName name="_xlnm.Print_Area" localSheetId="18">'ფორმა N9'!$A$1:$K$52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N9.7.1'!$A$1:$N$23</definedName>
  </definedNames>
  <calcPr calcId="145621" calcMode="manual"/>
</workbook>
</file>

<file path=xl/calcChain.xml><?xml version="1.0" encoding="utf-8"?>
<calcChain xmlns="http://schemas.openxmlformats.org/spreadsheetml/2006/main">
  <c r="G10" i="29" l="1"/>
  <c r="H14" i="30"/>
  <c r="D51" i="8"/>
  <c r="C51" i="8"/>
  <c r="D33" i="27"/>
  <c r="D49" i="27" s="1"/>
  <c r="C33" i="27"/>
  <c r="D81" i="8"/>
  <c r="C81" i="8"/>
  <c r="D67" i="12"/>
  <c r="H16" i="10"/>
  <c r="J16" i="10" s="1"/>
  <c r="H21" i="10"/>
  <c r="J21" i="10" s="1"/>
  <c r="H15" i="10"/>
  <c r="J15" i="10" s="1"/>
  <c r="H17" i="45"/>
  <c r="G17" i="45"/>
  <c r="H11" i="44"/>
  <c r="H34" i="44" s="1"/>
  <c r="G11" i="44"/>
  <c r="G34" i="44" s="1"/>
  <c r="H25" i="43"/>
  <c r="G25" i="43"/>
  <c r="I24" i="43"/>
  <c r="H24" i="43"/>
  <c r="G24" i="43"/>
  <c r="I23" i="43"/>
  <c r="G23" i="43"/>
  <c r="H20" i="43"/>
  <c r="G20" i="43"/>
  <c r="I19" i="43"/>
  <c r="H19" i="43"/>
  <c r="G19" i="43"/>
  <c r="I18" i="43"/>
  <c r="H18" i="43"/>
  <c r="G18" i="43"/>
  <c r="I17" i="43"/>
  <c r="H17" i="43"/>
  <c r="G17" i="43"/>
  <c r="I16" i="43"/>
  <c r="H16" i="43"/>
  <c r="G16" i="43"/>
  <c r="I13" i="43"/>
  <c r="H13" i="43"/>
  <c r="G13" i="43"/>
  <c r="I12" i="43"/>
  <c r="G12" i="43"/>
  <c r="G11" i="43"/>
  <c r="H10" i="43"/>
  <c r="G10" i="43"/>
  <c r="I9" i="43"/>
  <c r="I35" i="43" s="1"/>
  <c r="H9" i="43"/>
  <c r="H35" i="43" s="1"/>
  <c r="G9" i="43"/>
  <c r="M9" i="41"/>
  <c r="H74" i="35"/>
  <c r="H73" i="35"/>
  <c r="H72" i="35"/>
  <c r="H71" i="35"/>
  <c r="H70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5" i="35"/>
  <c r="I14" i="35"/>
  <c r="H14" i="35"/>
  <c r="H12" i="35"/>
  <c r="I11" i="35"/>
  <c r="I80" i="35" s="1"/>
  <c r="G11" i="35"/>
  <c r="F11" i="35"/>
  <c r="H11" i="35" s="1"/>
  <c r="G23" i="32"/>
  <c r="G22" i="32"/>
  <c r="G21" i="32"/>
  <c r="G20" i="32"/>
  <c r="G19" i="32"/>
  <c r="G18" i="32"/>
  <c r="G16" i="32"/>
  <c r="G15" i="32"/>
  <c r="G13" i="32"/>
  <c r="F228" i="33"/>
  <c r="F183" i="33"/>
  <c r="F182" i="33"/>
  <c r="F180" i="33"/>
  <c r="F135" i="33"/>
  <c r="F124" i="33"/>
  <c r="F9" i="33"/>
  <c r="G11" i="18"/>
  <c r="G14" i="18"/>
  <c r="G15" i="18" s="1"/>
  <c r="G16" i="18" s="1"/>
  <c r="G17" i="18" s="1"/>
  <c r="G18" i="18" s="1"/>
  <c r="G19" i="18" s="1"/>
  <c r="I10" i="9"/>
  <c r="C49" i="27"/>
  <c r="D52" i="8"/>
  <c r="C52" i="8"/>
  <c r="G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I27" i="29"/>
  <c r="H26" i="29"/>
  <c r="G26" i="29"/>
  <c r="I26" i="29" s="1"/>
  <c r="H25" i="29"/>
  <c r="G25" i="29"/>
  <c r="I25" i="29" s="1"/>
  <c r="H24" i="29"/>
  <c r="G24" i="29"/>
  <c r="I24" i="29" s="1"/>
  <c r="H23" i="29"/>
  <c r="G23" i="29"/>
  <c r="I23" i="29" s="1"/>
  <c r="H22" i="29"/>
  <c r="G22" i="29"/>
  <c r="I22" i="29" s="1"/>
  <c r="H21" i="29"/>
  <c r="G21" i="29"/>
  <c r="I21" i="29" s="1"/>
  <c r="H20" i="29"/>
  <c r="G20" i="29"/>
  <c r="I20" i="29" s="1"/>
  <c r="H19" i="29"/>
  <c r="G19" i="29"/>
  <c r="I19" i="29" s="1"/>
  <c r="H18" i="29"/>
  <c r="G18" i="29"/>
  <c r="I18" i="29" s="1"/>
  <c r="H17" i="29"/>
  <c r="G17" i="29"/>
  <c r="I17" i="29" s="1"/>
  <c r="H16" i="29"/>
  <c r="G16" i="29"/>
  <c r="I16" i="29" s="1"/>
  <c r="H15" i="29"/>
  <c r="G15" i="29"/>
  <c r="I15" i="29" s="1"/>
  <c r="H14" i="29"/>
  <c r="G14" i="29"/>
  <c r="I14" i="29" s="1"/>
  <c r="H13" i="29"/>
  <c r="G13" i="29"/>
  <c r="I13" i="29" s="1"/>
  <c r="H12" i="29"/>
  <c r="G12" i="29"/>
  <c r="I12" i="29" s="1"/>
  <c r="H11" i="29"/>
  <c r="G11" i="29"/>
  <c r="I11" i="29" s="1"/>
  <c r="H10" i="29"/>
  <c r="I10" i="29"/>
  <c r="I94" i="29" s="1"/>
  <c r="H9" i="29"/>
  <c r="G9" i="29"/>
  <c r="I9" i="29" s="1"/>
  <c r="H94" i="29" l="1"/>
  <c r="G94" i="29"/>
  <c r="G35" i="43"/>
  <c r="D75" i="8"/>
  <c r="C75" i="8"/>
  <c r="D26" i="7" l="1"/>
  <c r="C26" i="7"/>
  <c r="D26" i="3"/>
  <c r="C26" i="3"/>
  <c r="D17" i="28" l="1"/>
  <c r="C17" i="28"/>
  <c r="C18" i="7" l="1"/>
  <c r="C12" i="3" l="1"/>
  <c r="M14" i="41" l="1"/>
  <c r="M13" i="41"/>
  <c r="M12" i="41"/>
  <c r="M11" i="41"/>
  <c r="M10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20" i="30" l="1"/>
  <c r="G20" i="30"/>
  <c r="A4" i="30"/>
  <c r="A4" i="29"/>
  <c r="A5" i="28" l="1"/>
  <c r="D57" i="8"/>
  <c r="C57" i="8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A4" i="18"/>
  <c r="H10" i="10" l="1"/>
  <c r="H9" i="10" s="1"/>
  <c r="A5" i="16" l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<sst xmlns="http://schemas.openxmlformats.org/spreadsheetml/2006/main" count="6259" uniqueCount="3233">
  <si>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</si>
  <si>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</si>
  <si>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</si>
  <si>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</si>
  <si>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</si>
  <si>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</si>
  <si>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</si>
  <si>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</si>
  <si>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</si>
  <si>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</si>
  <si>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</si>
  <si>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</si>
  <si>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</si>
  <si>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</si>
  <si>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</si>
  <si>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</si>
  <si>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</si>
  <si>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</si>
  <si>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</si>
  <si>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</si>
  <si>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</si>
  <si>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</si>
  <si>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</si>
  <si>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</si>
  <si>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</si>
  <si>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</si>
  <si>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</si>
  <si>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</si>
  <si>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</si>
  <si>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</si>
  <si>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</si>
  <si>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</si>
  <si>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</si>
  <si>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</si>
  <si>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</si>
  <si>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</si>
  <si>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</si>
  <si>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</si>
  <si>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</si>
  <si>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</si>
  <si>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</si>
  <si>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</si>
  <si>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</si>
  <si>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</si>
  <si>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</si>
  <si>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</si>
  <si>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</si>
  <si>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</si>
  <si>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</si>
  <si>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</si>
  <si>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</si>
  <si>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</si>
  <si>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</si>
  <si>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</si>
  <si>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</si>
  <si>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</si>
  <si>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</si>
  <si>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</si>
  <si>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</si>
  <si>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</si>
  <si>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</si>
  <si>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</si>
  <si>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</si>
  <si>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</si>
  <si>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</si>
  <si>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</si>
  <si>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</si>
  <si>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</si>
  <si>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</si>
  <si>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</si>
  <si>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</si>
  <si>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</si>
  <si>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</si>
  <si>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</si>
  <si>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</si>
  <si>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</si>
  <si>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</si>
  <si>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</si>
  <si>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</si>
  <si>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</si>
  <si>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</si>
  <si>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</si>
  <si>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</si>
  <si>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</si>
  <si>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</si>
  <si>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</si>
  <si>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</si>
  <si>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</si>
  <si>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</si>
  <si>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</si>
  <si>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</si>
  <si>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</si>
  <si>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</si>
  <si>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</si>
  <si>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</si>
  <si>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</si>
  <si>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</si>
  <si>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</si>
  <si>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</si>
  <si>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</si>
  <si>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</si>
  <si>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</si>
  <si>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</si>
  <si>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</si>
  <si>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</si>
  <si>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</si>
  <si>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</si>
  <si>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</si>
  <si>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</si>
  <si>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</si>
  <si>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</si>
  <si>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</si>
  <si>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</si>
  <si>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</si>
  <si>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</si>
  <si>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</si>
  <si>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</si>
  <si>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</si>
  <si>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</si>
  <si>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</si>
  <si>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</si>
  <si>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</si>
  <si>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</si>
  <si>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</si>
  <si>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</si>
  <si>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</si>
  <si>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</si>
  <si>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</si>
  <si>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</si>
  <si>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</si>
  <si>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</si>
  <si>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</si>
  <si>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</si>
  <si>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</si>
  <si>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</si>
  <si>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</si>
  <si>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</si>
  <si>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</si>
  <si>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</si>
  <si>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</si>
  <si>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</si>
  <si>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</si>
  <si>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</si>
  <si>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</si>
  <si>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</si>
  <si>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</si>
  <si>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</si>
  <si>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</si>
  <si>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</si>
  <si>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</si>
  <si>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</si>
  <si>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</si>
  <si>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</si>
  <si>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</si>
  <si>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</si>
  <si>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</si>
  <si>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</si>
  <si>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</si>
  <si>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</si>
  <si>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</si>
  <si>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</si>
  <si>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</si>
  <si>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</si>
  <si>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</si>
  <si>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</si>
  <si>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</si>
  <si>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</si>
  <si>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</si>
  <si>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</si>
  <si>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</si>
  <si>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</si>
  <si>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</si>
  <si>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</si>
  <si>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</si>
  <si>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</si>
  <si>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</si>
  <si>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</si>
  <si>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</si>
  <si>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</si>
  <si>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</si>
  <si>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</si>
  <si>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</si>
  <si>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</si>
  <si>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</si>
  <si>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</si>
  <si>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</si>
  <si>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</si>
  <si>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</si>
  <si>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</si>
  <si>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</si>
  <si>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</si>
  <si>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</si>
  <si>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</si>
  <si>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</si>
  <si>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</si>
  <si>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</si>
  <si>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</si>
  <si>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</si>
  <si>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</si>
  <si>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</si>
  <si>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</si>
  <si>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</si>
  <si>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</si>
  <si>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</si>
  <si>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</si>
  <si>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</si>
  <si>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</si>
  <si>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</si>
  <si>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</si>
  <si>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</si>
  <si>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</si>
  <si>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</si>
  <si>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</si>
  <si>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</si>
  <si>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</si>
  <si>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</si>
  <si>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</si>
  <si>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</si>
  <si>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</si>
  <si>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</si>
  <si>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</si>
  <si>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</si>
  <si>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</si>
  <si>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</si>
  <si>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</si>
  <si>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</si>
  <si>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</si>
  <si>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</si>
  <si>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</si>
  <si>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</si>
  <si>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</si>
  <si>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</si>
  <si>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</si>
  <si>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</si>
  <si>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</si>
  <si>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</si>
  <si>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</si>
  <si>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</si>
  <si>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</si>
  <si>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</si>
  <si>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</si>
  <si>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</si>
  <si>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</si>
  <si>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</si>
  <si>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</si>
  <si>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</si>
  <si>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</si>
  <si>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</si>
  <si>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</si>
  <si>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</si>
  <si>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</si>
  <si>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</si>
  <si>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</si>
  <si>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</si>
  <si>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</si>
  <si>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</si>
  <si>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</si>
  <si>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</si>
  <si>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</si>
  <si>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</si>
  <si>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</si>
  <si>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</si>
  <si>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</si>
  <si>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</si>
  <si>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</si>
  <si>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</si>
  <si>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</si>
  <si>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</si>
  <si>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</si>
  <si>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</si>
  <si>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</si>
  <si>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</si>
  <si>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</si>
  <si>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</si>
  <si>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</si>
  <si>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</si>
  <si>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</si>
  <si>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</si>
  <si>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</si>
  <si>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</si>
  <si>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</si>
  <si>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</si>
  <si>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</si>
  <si>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</si>
  <si>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</si>
  <si>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</si>
  <si>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</si>
  <si>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</si>
  <si>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</si>
  <si>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</si>
  <si>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</si>
  <si>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</si>
  <si>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</si>
  <si>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</si>
  <si>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</si>
  <si>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</si>
  <si>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</si>
  <si>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</si>
  <si>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</si>
  <si>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</si>
  <si>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</si>
  <si>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</si>
  <si>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</si>
  <si>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</si>
  <si>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</si>
  <si>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</si>
  <si>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</si>
  <si>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</si>
  <si>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</si>
  <si>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</si>
  <si>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</si>
  <si>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</si>
  <si>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</si>
  <si>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</si>
  <si>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</si>
  <si>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</si>
  <si>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</si>
  <si>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</si>
  <si>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</si>
  <si>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</si>
  <si>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</si>
  <si>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</si>
  <si>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</si>
  <si>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</si>
  <si>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</si>
  <si>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</si>
  <si>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</si>
  <si>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</si>
  <si>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</si>
  <si>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</si>
  <si>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</si>
  <si>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</si>
  <si>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</si>
  <si>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</si>
  <si>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</si>
  <si>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</si>
  <si>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</si>
  <si>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</si>
  <si>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</si>
  <si>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</si>
  <si>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</si>
  <si>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</si>
  <si>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</si>
  <si>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</si>
  <si>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</si>
  <si>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</si>
  <si>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</si>
  <si>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</si>
  <si>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</si>
  <si>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</si>
  <si>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</si>
  <si>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</si>
  <si>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</si>
  <si>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</si>
  <si>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</si>
  <si>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</si>
  <si>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</si>
  <si>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</si>
  <si>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</si>
  <si>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</si>
  <si>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</si>
  <si>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</si>
  <si>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</si>
  <si>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</si>
  <si>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</si>
  <si>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</si>
  <si>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</si>
  <si>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</si>
  <si>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</si>
  <si>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</si>
  <si>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</si>
  <si>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</si>
  <si>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</si>
  <si>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</si>
  <si>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</si>
  <si>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</si>
  <si>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</si>
  <si>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</si>
  <si>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</si>
  <si>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</si>
  <si>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</si>
  <si>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</si>
  <si>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</si>
  <si>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</si>
  <si>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</si>
  <si>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</si>
  <si>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</si>
  <si>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</si>
  <si>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</si>
  <si>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</si>
  <si>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</si>
  <si>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</si>
  <si>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</si>
  <si>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</si>
  <si>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</si>
  <si>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</si>
  <si>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</si>
  <si>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</si>
  <si>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</si>
  <si>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</si>
  <si>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</si>
  <si>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</si>
  <si>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</si>
  <si>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</si>
  <si>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</si>
  <si>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</si>
  <si>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</si>
  <si>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</si>
  <si>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</si>
  <si>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</si>
  <si>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</si>
  <si>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</si>
  <si>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</si>
  <si>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</si>
  <si>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</si>
  <si>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</si>
  <si>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</si>
  <si>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</si>
  <si>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</si>
  <si>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</si>
  <si>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</si>
  <si>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</si>
  <si>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</si>
  <si>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</si>
  <si>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</si>
  <si>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</si>
  <si>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</si>
  <si>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</si>
  <si>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</si>
  <si>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</si>
  <si>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</si>
  <si>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</si>
  <si>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</si>
  <si>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</si>
  <si>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</si>
  <si>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</si>
  <si>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</si>
  <si>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</si>
  <si>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</si>
  <si>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</si>
  <si>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</si>
  <si>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</si>
  <si>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</si>
  <si>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</si>
  <si>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</si>
  <si>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</si>
  <si>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</si>
  <si>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</si>
  <si>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</si>
  <si>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</si>
  <si>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</si>
  <si>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</si>
  <si>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</si>
  <si>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</si>
  <si>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</si>
  <si>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</si>
  <si>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</si>
  <si>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</si>
  <si>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</si>
  <si>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</si>
  <si>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</si>
  <si>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</si>
  <si>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</si>
  <si>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</si>
  <si>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</si>
  <si>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</si>
  <si>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</si>
  <si>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</si>
  <si>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</si>
  <si>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</si>
  <si>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</si>
  <si>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</si>
  <si>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</si>
  <si>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</si>
  <si>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</si>
  <si>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</si>
  <si>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</si>
  <si>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</si>
  <si>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</si>
  <si>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</si>
  <si>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</si>
  <si>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</si>
  <si>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01/25/2013</t>
  </si>
  <si>
    <t>ფულადი შემოწირულობა</t>
  </si>
  <si>
    <t>01012017746</t>
  </si>
  <si>
    <t>916083601</t>
  </si>
  <si>
    <t>ბანკი ქართუ</t>
  </si>
  <si>
    <t>01029006431</t>
  </si>
  <si>
    <t>916113601</t>
  </si>
  <si>
    <t>01/28/2013</t>
  </si>
  <si>
    <t>შელეგია</t>
  </si>
  <si>
    <t>მარიამ</t>
  </si>
  <si>
    <t>01024021463</t>
  </si>
  <si>
    <t>365753601</t>
  </si>
  <si>
    <t>01/29/2013</t>
  </si>
  <si>
    <t>გიორგი</t>
  </si>
  <si>
    <t>01019061763</t>
  </si>
  <si>
    <t>916193601</t>
  </si>
  <si>
    <t>01019065496</t>
  </si>
  <si>
    <t>GE24CR0000000916203601</t>
  </si>
  <si>
    <t>62004011770</t>
  </si>
  <si>
    <t>916213601</t>
  </si>
  <si>
    <t>01/30/2013</t>
  </si>
  <si>
    <t>01019037402</t>
  </si>
  <si>
    <t>365763601</t>
  </si>
  <si>
    <t>02/01/2013</t>
  </si>
  <si>
    <t>დავით</t>
  </si>
  <si>
    <t>01017046260</t>
  </si>
  <si>
    <t>365773601</t>
  </si>
  <si>
    <t>02/04/2013</t>
  </si>
  <si>
    <t>ალექსანდრე</t>
  </si>
  <si>
    <t>01011005229</t>
  </si>
  <si>
    <t>GE19CR0000000055913601</t>
  </si>
  <si>
    <t>02/08/2013</t>
  </si>
  <si>
    <t>ახვლედიანი</t>
  </si>
  <si>
    <t>60001002685</t>
  </si>
  <si>
    <t>872703601</t>
  </si>
  <si>
    <t>01029001522</t>
  </si>
  <si>
    <t>8719253601</t>
  </si>
  <si>
    <t>ლიანა</t>
  </si>
  <si>
    <t>53001015307</t>
  </si>
  <si>
    <t>8718053601</t>
  </si>
  <si>
    <t>01008021613</t>
  </si>
  <si>
    <t>GE53CR0000000916593601</t>
  </si>
  <si>
    <t>60001112687</t>
  </si>
  <si>
    <t>GE04CR0000000916603601</t>
  </si>
  <si>
    <t>მანანა</t>
  </si>
  <si>
    <t>60003001767</t>
  </si>
  <si>
    <t>916583601</t>
  </si>
  <si>
    <t>02/12/2013</t>
  </si>
  <si>
    <t>თამაზ</t>
  </si>
  <si>
    <t>01008023648</t>
  </si>
  <si>
    <t>GE47CR0000000916713601</t>
  </si>
  <si>
    <t>02/13/2013</t>
  </si>
  <si>
    <t>ზურაბ</t>
  </si>
  <si>
    <t>01008000081</t>
  </si>
  <si>
    <t>902153601</t>
  </si>
  <si>
    <t>35001014733</t>
  </si>
  <si>
    <t>916773601</t>
  </si>
  <si>
    <t>02/14/2013</t>
  </si>
  <si>
    <t>ავთანდილ</t>
  </si>
  <si>
    <t>01019033393</t>
  </si>
  <si>
    <t>916813601</t>
  </si>
  <si>
    <t>62003001162</t>
  </si>
  <si>
    <t>GE90CR0000000916823601</t>
  </si>
  <si>
    <t>02/26/2013</t>
  </si>
  <si>
    <t>01006007205</t>
  </si>
  <si>
    <t>890513601</t>
  </si>
  <si>
    <t>02/28/2013</t>
  </si>
  <si>
    <t>57001019483</t>
  </si>
  <si>
    <t>GE64CR0000000917343601</t>
  </si>
  <si>
    <t>01012005555</t>
  </si>
  <si>
    <t>917363601</t>
  </si>
  <si>
    <t>03/04/2013</t>
  </si>
  <si>
    <t>11001010843</t>
  </si>
  <si>
    <t>GE11CR0000000917433601</t>
  </si>
  <si>
    <t>03/14/2013</t>
  </si>
  <si>
    <t>მაია</t>
  </si>
  <si>
    <t>01024003989</t>
  </si>
  <si>
    <t>GE02CR0000000917613601</t>
  </si>
  <si>
    <t>წერეთელი</t>
  </si>
  <si>
    <t>01005007220</t>
  </si>
  <si>
    <t>GE50CR0000000917623601</t>
  </si>
  <si>
    <t>კობახიძე</t>
  </si>
  <si>
    <t>კობა</t>
  </si>
  <si>
    <t>01005016036</t>
  </si>
  <si>
    <t>GE98CR0000000917633601</t>
  </si>
  <si>
    <t>01030026785</t>
  </si>
  <si>
    <t>GE49CR0000000917643601</t>
  </si>
  <si>
    <t>01030026682</t>
  </si>
  <si>
    <t>GE97CR0000000917653601</t>
  </si>
  <si>
    <t>01005001484</t>
  </si>
  <si>
    <t>GE48CR0000000917663601</t>
  </si>
  <si>
    <t>კარტოზია</t>
  </si>
  <si>
    <t>აკაკი</t>
  </si>
  <si>
    <t>01005007455</t>
  </si>
  <si>
    <t>GE96CR0000000917673601</t>
  </si>
  <si>
    <t>01010005234</t>
  </si>
  <si>
    <t>GE47CR0000000917683601</t>
  </si>
  <si>
    <t>01008006473</t>
  </si>
  <si>
    <t>GE95CR0000000917693601</t>
  </si>
  <si>
    <t>01008011741</t>
  </si>
  <si>
    <t>GE46CR0000000917703601</t>
  </si>
  <si>
    <t>01018001399</t>
  </si>
  <si>
    <t>GE67CR0000000872663601</t>
  </si>
  <si>
    <t>03/15/2013</t>
  </si>
  <si>
    <t>ლალი</t>
  </si>
  <si>
    <t>01024009904</t>
  </si>
  <si>
    <t>GE45CR0000000917723601</t>
  </si>
  <si>
    <t>მიხეილ</t>
  </si>
  <si>
    <t>01002006166</t>
  </si>
  <si>
    <t>GE93CR0000000917733601</t>
  </si>
  <si>
    <t>01035000758</t>
  </si>
  <si>
    <t>GE92CR0000000917753601</t>
  </si>
  <si>
    <t>ილია</t>
  </si>
  <si>
    <t>01011011898</t>
  </si>
  <si>
    <t>GE82CR0130006001183601</t>
  </si>
  <si>
    <t>01024027672</t>
  </si>
  <si>
    <t>GE43CR0000000917763601</t>
  </si>
  <si>
    <t>ხათუნა</t>
  </si>
  <si>
    <t>01011074569</t>
  </si>
  <si>
    <t>GE91CR0000000917773601</t>
  </si>
  <si>
    <t>გოჩა</t>
  </si>
  <si>
    <t>01001033124</t>
  </si>
  <si>
    <t>GE42CR0000000917783601</t>
  </si>
  <si>
    <t>44001000548</t>
  </si>
  <si>
    <t>GE90CR0000000917793601</t>
  </si>
  <si>
    <t>03/19/2013</t>
  </si>
  <si>
    <t>მგალობლიშვილი</t>
  </si>
  <si>
    <t>01008009117</t>
  </si>
  <si>
    <t>GE63CR0000000068613601</t>
  </si>
  <si>
    <t>თეიმურაზ</t>
  </si>
  <si>
    <t>01005006787</t>
  </si>
  <si>
    <t>GE58CR0000000915523601</t>
  </si>
  <si>
    <t>თამარ</t>
  </si>
  <si>
    <t>01030025870</t>
  </si>
  <si>
    <t>GE72CR0030086124843601</t>
  </si>
  <si>
    <t>01017003381</t>
  </si>
  <si>
    <t>GE36CR0000000917903601</t>
  </si>
  <si>
    <t>01001020512</t>
  </si>
  <si>
    <t>GE84CR0000000917913601</t>
  </si>
  <si>
    <t>01025011421</t>
  </si>
  <si>
    <t>GE35CR0000000917923601</t>
  </si>
  <si>
    <t>01024054070</t>
  </si>
  <si>
    <t>GE83CR0000000917933601</t>
  </si>
  <si>
    <t>კახაბერ</t>
  </si>
  <si>
    <t>01025015301</t>
  </si>
  <si>
    <t>GE34CR0000000917943601</t>
  </si>
  <si>
    <t>შოთა</t>
  </si>
  <si>
    <t>01007013525</t>
  </si>
  <si>
    <t>GE82CR0000000917953601</t>
  </si>
  <si>
    <t>03/27/2013</t>
  </si>
  <si>
    <t>61007004725</t>
  </si>
  <si>
    <t>GE26CR0150009222993601</t>
  </si>
  <si>
    <t>03/31/2013</t>
  </si>
  <si>
    <t>GE63CR0000000917363601</t>
  </si>
  <si>
    <t>04/10/2013</t>
  </si>
  <si>
    <t>01024038396</t>
  </si>
  <si>
    <t>GE45CR0000000918693601</t>
  </si>
  <si>
    <t>13001005892</t>
  </si>
  <si>
    <t>GE93CR0000000918703601</t>
  </si>
  <si>
    <t>კალანდაძე</t>
  </si>
  <si>
    <t>01031004316</t>
  </si>
  <si>
    <t>GE85CR0150009213083601</t>
  </si>
  <si>
    <t>04/16/2013</t>
  </si>
  <si>
    <t>01007009465</t>
  </si>
  <si>
    <t>GE26CR0000000878333601</t>
  </si>
  <si>
    <t>01007014386</t>
  </si>
  <si>
    <t>GE84CR0000000918883601</t>
  </si>
  <si>
    <t>35001100382</t>
  </si>
  <si>
    <t>GE35CR0000000918893601</t>
  </si>
  <si>
    <t>04/19/2013</t>
  </si>
  <si>
    <t>01005018069</t>
  </si>
  <si>
    <t>GE32CR0000000918953601</t>
  </si>
  <si>
    <t>01007012052</t>
  </si>
  <si>
    <t>GE80CR0000000918963601</t>
  </si>
  <si>
    <t>04/22/2013</t>
  </si>
  <si>
    <t>01006016713</t>
  </si>
  <si>
    <t>GE12CR0000000428533601</t>
  </si>
  <si>
    <t>01001006395</t>
  </si>
  <si>
    <t>GE30CR0000000918993601</t>
  </si>
  <si>
    <t>04/26/2013</t>
  </si>
  <si>
    <t>35001054025</t>
  </si>
  <si>
    <t>GE25CR0000000919093601</t>
  </si>
  <si>
    <t>ირაკლი</t>
  </si>
  <si>
    <t>01008009601</t>
  </si>
  <si>
    <t>GE73CR0000000919103601</t>
  </si>
  <si>
    <t>01030010639</t>
  </si>
  <si>
    <t>GE24CR0000000919113601</t>
  </si>
  <si>
    <t>მამაცაშვილი</t>
  </si>
  <si>
    <t>01717062528</t>
  </si>
  <si>
    <t>GE72CR0000000919123601</t>
  </si>
  <si>
    <t>05/07/2013</t>
  </si>
  <si>
    <t>05/10/2013</t>
  </si>
  <si>
    <t>ლევანი</t>
  </si>
  <si>
    <t>01023004761</t>
  </si>
  <si>
    <t>GE58CR0000000919403601</t>
  </si>
  <si>
    <t>სურმავა</t>
  </si>
  <si>
    <t>01030008675</t>
  </si>
  <si>
    <t>GE09CR0000000919413601</t>
  </si>
  <si>
    <t>01008002701</t>
  </si>
  <si>
    <t>GE57CR0000000919423601</t>
  </si>
  <si>
    <t>01011009687</t>
  </si>
  <si>
    <t>GE08CR0000000919433601</t>
  </si>
  <si>
    <t>მამუკა</t>
  </si>
  <si>
    <t>01023003156</t>
  </si>
  <si>
    <t>GE31CR0000000892783601</t>
  </si>
  <si>
    <t>01010000248</t>
  </si>
  <si>
    <t>GE84CR0000000892693601</t>
  </si>
  <si>
    <t>01010011020</t>
  </si>
  <si>
    <t>GE55CR0000000919463601</t>
  </si>
  <si>
    <t>61001010895</t>
  </si>
  <si>
    <t>GE06CR0000000919473601</t>
  </si>
  <si>
    <t>01032004146</t>
  </si>
  <si>
    <t>GE54CR0000000919483601</t>
  </si>
  <si>
    <t>01017023730</t>
  </si>
  <si>
    <t>GE05CR0000000919493601</t>
  </si>
  <si>
    <t>01013026128</t>
  </si>
  <si>
    <t>GE53CR0000000919503601</t>
  </si>
  <si>
    <t>გელა</t>
  </si>
  <si>
    <t>01019004694</t>
  </si>
  <si>
    <t>GE04CR0000000919513601</t>
  </si>
  <si>
    <t>45001002471</t>
  </si>
  <si>
    <t>GE03CR0000000919533601</t>
  </si>
  <si>
    <t>05/13/2013</t>
  </si>
  <si>
    <t>01012006900</t>
  </si>
  <si>
    <t>GE50CR0000000919563601</t>
  </si>
  <si>
    <t>01003007412</t>
  </si>
  <si>
    <t>GE97CR0000000919593601</t>
  </si>
  <si>
    <t>05/23/2013</t>
  </si>
  <si>
    <t>ოთარ</t>
  </si>
  <si>
    <t>42001009882</t>
  </si>
  <si>
    <t>GE72CR0000000920093601</t>
  </si>
  <si>
    <t>04/04/2013</t>
  </si>
  <si>
    <t>ლაშა</t>
  </si>
  <si>
    <t>01031003954</t>
  </si>
  <si>
    <t>GE57CR0000000920393601</t>
  </si>
  <si>
    <t>01035000140</t>
  </si>
  <si>
    <t>GE58CR0000000920373601</t>
  </si>
  <si>
    <t>06/04/2013</t>
  </si>
  <si>
    <t>არეშიძე</t>
  </si>
  <si>
    <t>01029011201</t>
  </si>
  <si>
    <t>GE54CR0000000920453601</t>
  </si>
  <si>
    <t>06/03/2013</t>
  </si>
  <si>
    <t>არაფულადი შემოწირულობა</t>
  </si>
  <si>
    <t>თამაზაშვილი</t>
  </si>
  <si>
    <t>14001001035</t>
  </si>
  <si>
    <t>დედოფლისწყარო ჰერეთის ქ. # 74 (ფართი 123,24 კვ.მ) ს.კ. 52,08,33,010, უსასყიდლოდ სარგებლობა 154 დღით</t>
  </si>
  <si>
    <t>06/24/2013</t>
  </si>
  <si>
    <t>06/26/2013</t>
  </si>
  <si>
    <t>01030012312</t>
  </si>
  <si>
    <t>GE80BG0000000956069200</t>
  </si>
  <si>
    <t>საქართველოს ბანკი</t>
  </si>
  <si>
    <t>01013020470</t>
  </si>
  <si>
    <t>GE68CR0000000921143601</t>
  </si>
  <si>
    <t>01019012149</t>
  </si>
  <si>
    <t>GE19CR0000000921153601</t>
  </si>
  <si>
    <t>01022010893</t>
  </si>
  <si>
    <t>GE18CR0000000921173601</t>
  </si>
  <si>
    <t>ხვიჩა</t>
  </si>
  <si>
    <t>55001002057</t>
  </si>
  <si>
    <t>GE67CR0000000921163601</t>
  </si>
  <si>
    <t>01024001614</t>
  </si>
  <si>
    <t>GE65CR0000000921203601</t>
  </si>
  <si>
    <t>01008008505</t>
  </si>
  <si>
    <t>GE15CR0000000921233601</t>
  </si>
  <si>
    <t>01017000549</t>
  </si>
  <si>
    <t>GE16CR0000000921213601</t>
  </si>
  <si>
    <t>01006007588</t>
  </si>
  <si>
    <t>GE64CR0000000921223601</t>
  </si>
  <si>
    <t>01008011898</t>
  </si>
  <si>
    <t>GE63CR0000000921243601</t>
  </si>
  <si>
    <t>01026009190</t>
  </si>
  <si>
    <t>GE14CR0000000921253601</t>
  </si>
  <si>
    <t>06/27/2013</t>
  </si>
  <si>
    <t>62001025453</t>
  </si>
  <si>
    <t>GE11CR0030086128973601</t>
  </si>
  <si>
    <t>07/08/2013</t>
  </si>
  <si>
    <t>07/19/2013</t>
  </si>
  <si>
    <t>ირმა</t>
  </si>
  <si>
    <t>37001004125</t>
  </si>
  <si>
    <t>GE45CR0000000922573601</t>
  </si>
  <si>
    <t>01025013628</t>
  </si>
  <si>
    <t>GE92CR0000000922603601</t>
  </si>
  <si>
    <t>01008022643</t>
  </si>
  <si>
    <t>GE44CR0000000922593601</t>
  </si>
  <si>
    <t>01007015265</t>
  </si>
  <si>
    <t>GE43CR0000000922613601</t>
  </si>
  <si>
    <t>ზაზა</t>
  </si>
  <si>
    <t>01030007517</t>
  </si>
  <si>
    <t>GE90CR0000000922643601</t>
  </si>
  <si>
    <t>37001004416</t>
  </si>
  <si>
    <t>GE91CR0000000922623601</t>
  </si>
  <si>
    <t>42001007010</t>
  </si>
  <si>
    <t>GE42CR0000000922633601</t>
  </si>
  <si>
    <t>ჯმუხაძე</t>
  </si>
  <si>
    <t>ვახტანგ</t>
  </si>
  <si>
    <t>01030000960</t>
  </si>
  <si>
    <t>GE89CR0000000922663601</t>
  </si>
  <si>
    <t>01007003030</t>
  </si>
  <si>
    <t>GE58CR0000000863143601</t>
  </si>
  <si>
    <t>01025001176</t>
  </si>
  <si>
    <t>GE88CR0000000922683601</t>
  </si>
  <si>
    <t>01025006951</t>
  </si>
  <si>
    <t>GE40CR0000000922673601</t>
  </si>
  <si>
    <t>აბულაძე</t>
  </si>
  <si>
    <t>21001009472</t>
  </si>
  <si>
    <t>GE39CR0000000922693601</t>
  </si>
  <si>
    <t>01024004967</t>
  </si>
  <si>
    <t>GE86CR0000000922723601</t>
  </si>
  <si>
    <t>01005002483</t>
  </si>
  <si>
    <t>GE87CR0000000922703601</t>
  </si>
  <si>
    <t>01027017535</t>
  </si>
  <si>
    <t>GE38CR0000000922713601</t>
  </si>
  <si>
    <t>07/22/2013</t>
  </si>
  <si>
    <t>01032002657</t>
  </si>
  <si>
    <t>GE83CR0000000922783601</t>
  </si>
  <si>
    <t>01008020982</t>
  </si>
  <si>
    <t>GE32CR0000000922833601</t>
  </si>
  <si>
    <t>01009020902</t>
  </si>
  <si>
    <t>GE81CR0000000922823601</t>
  </si>
  <si>
    <t>სამხარაძე</t>
  </si>
  <si>
    <t>01012012363</t>
  </si>
  <si>
    <t>GE31CR0000000922853601</t>
  </si>
  <si>
    <t>07/24/2013</t>
  </si>
  <si>
    <t>29001001111</t>
  </si>
  <si>
    <t>GE15CR0030086125983601</t>
  </si>
  <si>
    <t>07/25/2013</t>
  </si>
  <si>
    <t>01026012691</t>
  </si>
  <si>
    <t>GE23CR0000000923013601</t>
  </si>
  <si>
    <t>ღვინიაშვილი</t>
  </si>
  <si>
    <t>01027018889</t>
  </si>
  <si>
    <t>GE12CR0030086125073601</t>
  </si>
  <si>
    <t>15000 დაუბრუნდა06.08.2013 საგ.დავ # 1261</t>
  </si>
  <si>
    <t>07/29/2013</t>
  </si>
  <si>
    <t>60001000029</t>
  </si>
  <si>
    <t>GE16CR0000000923153601</t>
  </si>
  <si>
    <t>ნიკოლოზ</t>
  </si>
  <si>
    <t>01023000390</t>
  </si>
  <si>
    <t>GE15CR0000000923173601</t>
  </si>
  <si>
    <t>20001019473</t>
  </si>
  <si>
    <t>GE61CR0000000923223601</t>
  </si>
  <si>
    <t>01030017033</t>
  </si>
  <si>
    <t>GE59CR0000000923263601</t>
  </si>
  <si>
    <t>01010015100</t>
  </si>
  <si>
    <t>GE58CR0000000923283601</t>
  </si>
  <si>
    <t>37001005678</t>
  </si>
  <si>
    <t>GE11CR0000000923253601</t>
  </si>
  <si>
    <t>07/30/2013</t>
  </si>
  <si>
    <t>55001002446</t>
  </si>
  <si>
    <t>GE54CR0000000923363601</t>
  </si>
  <si>
    <t>01023001424</t>
  </si>
  <si>
    <t>GE05CR0000000923373601</t>
  </si>
  <si>
    <t>კუპატაშვილი</t>
  </si>
  <si>
    <t>01024033013</t>
  </si>
  <si>
    <t>GE48CR0000000915723601</t>
  </si>
  <si>
    <t>გოშუანი</t>
  </si>
  <si>
    <t>მალხაზ</t>
  </si>
  <si>
    <t>10001009482</t>
  </si>
  <si>
    <t>GE48CR0000000923483601</t>
  </si>
  <si>
    <t>სოფრომაძე</t>
  </si>
  <si>
    <t>ტარიელ</t>
  </si>
  <si>
    <t>01030005290</t>
  </si>
  <si>
    <t>GE55CR0000000892303601</t>
  </si>
  <si>
    <t>ბადრი</t>
  </si>
  <si>
    <t>01021002490</t>
  </si>
  <si>
    <t>GE74CR000000066453601</t>
  </si>
  <si>
    <t>01017004085</t>
  </si>
  <si>
    <t>GE96CR0000000923493601</t>
  </si>
  <si>
    <t>01002012426</t>
  </si>
  <si>
    <t>GE27CR0000000906443601</t>
  </si>
  <si>
    <t>59004003460</t>
  </si>
  <si>
    <t>GE94CR0000000923533601</t>
  </si>
  <si>
    <t>01006005048</t>
  </si>
  <si>
    <t>GE46CR0000000923523601</t>
  </si>
  <si>
    <t>რამაზ</t>
  </si>
  <si>
    <t>37001002376</t>
  </si>
  <si>
    <t>GE47CR0000000923503601</t>
  </si>
  <si>
    <t>08/06/2013</t>
  </si>
  <si>
    <t>შეყლაშვილი</t>
  </si>
  <si>
    <t>54001010135</t>
  </si>
  <si>
    <t>GE56CR0120007006963601</t>
  </si>
  <si>
    <t>01021013941</t>
  </si>
  <si>
    <t>GE34CR0000000907273601</t>
  </si>
  <si>
    <t>17001006449</t>
  </si>
  <si>
    <t>08/07/2013</t>
  </si>
  <si>
    <t>01008006421</t>
  </si>
  <si>
    <t>GE86CR0000000923693601</t>
  </si>
  <si>
    <t>01008026339</t>
  </si>
  <si>
    <t>GE37CR0000000923703601</t>
  </si>
  <si>
    <t>01005027140</t>
  </si>
  <si>
    <t>GE84CR0000000923733601</t>
  </si>
  <si>
    <t>61007001246</t>
  </si>
  <si>
    <t>GE82CR0000000923773601</t>
  </si>
  <si>
    <t>01015001820</t>
  </si>
  <si>
    <t>GE33CR0000000923783601</t>
  </si>
  <si>
    <t>01008031225</t>
  </si>
  <si>
    <t>GE79CR0000000923833601</t>
  </si>
  <si>
    <t>01020002184</t>
  </si>
  <si>
    <t>GE30CR0000000923843601</t>
  </si>
  <si>
    <t>62007004456</t>
  </si>
  <si>
    <t>GE78CR0000000923853601</t>
  </si>
  <si>
    <t>ნინო</t>
  </si>
  <si>
    <t>01008033167</t>
  </si>
  <si>
    <t>GE29CR0000000923863601</t>
  </si>
  <si>
    <t>კაპანაძე</t>
  </si>
  <si>
    <t>18001015923</t>
  </si>
  <si>
    <t>GE76CR0000000923893601</t>
  </si>
  <si>
    <t>08/13/2013</t>
  </si>
  <si>
    <t>01009023151</t>
  </si>
  <si>
    <t>GE71CR0000000903623601</t>
  </si>
  <si>
    <t>08/15/2013</t>
  </si>
  <si>
    <t>01024055150</t>
  </si>
  <si>
    <t>GE20CR0000000924043601</t>
  </si>
  <si>
    <t>01021004413</t>
  </si>
  <si>
    <t>GE68CR0000000924053601</t>
  </si>
  <si>
    <t>ლეილა</t>
  </si>
  <si>
    <t>62001031996</t>
  </si>
  <si>
    <t>GE56CR0000000903923601</t>
  </si>
  <si>
    <t>08/16/2013</t>
  </si>
  <si>
    <t>08/19/2013</t>
  </si>
  <si>
    <t>01008006729</t>
  </si>
  <si>
    <t>GE63CR0000000038543601</t>
  </si>
  <si>
    <t>ვასილ</t>
  </si>
  <si>
    <t>01030018126</t>
  </si>
  <si>
    <t>GE51CR0000000892383601</t>
  </si>
  <si>
    <t>01008006923</t>
  </si>
  <si>
    <t>GE63CR0000000924153601</t>
  </si>
  <si>
    <t>01019029940</t>
  </si>
  <si>
    <t>GE14CR0000000924163601</t>
  </si>
  <si>
    <t>01008004852</t>
  </si>
  <si>
    <t>GE62CR0000000924173601</t>
  </si>
  <si>
    <t>01031004276</t>
  </si>
  <si>
    <t>GE13CR0000000924183601</t>
  </si>
  <si>
    <t>08/20/2013</t>
  </si>
  <si>
    <t>15000 ლარი დაუბრუნდა 27.08.2013წ საგ. დავ.# 1402</t>
  </si>
  <si>
    <t>თამარი</t>
  </si>
  <si>
    <t>01027064542</t>
  </si>
  <si>
    <t>GE12CR0000000924203601</t>
  </si>
  <si>
    <t>20001000239</t>
  </si>
  <si>
    <t>GE60CR0000000924213601</t>
  </si>
  <si>
    <t>08/21/2013</t>
  </si>
  <si>
    <t>01017016275</t>
  </si>
  <si>
    <t>GE11CR0000000924223601</t>
  </si>
  <si>
    <t>01026001804</t>
  </si>
  <si>
    <t>GE59CR0000000924233601</t>
  </si>
  <si>
    <t>08/22/2013</t>
  </si>
  <si>
    <t>31001009682</t>
  </si>
  <si>
    <t>GE08CR0000000924283601</t>
  </si>
  <si>
    <t>01008006728</t>
  </si>
  <si>
    <t>GE15CR0000000038533601</t>
  </si>
  <si>
    <t>01009001745</t>
  </si>
  <si>
    <t>GE61CR0120007036933601</t>
  </si>
  <si>
    <t>08/23/2013</t>
  </si>
  <si>
    <t>01024018456</t>
  </si>
  <si>
    <t>GE97CR0000000924443601</t>
  </si>
  <si>
    <t>01009004505</t>
  </si>
  <si>
    <t>GE48CR0000000924453601</t>
  </si>
  <si>
    <t>08/26/2013</t>
  </si>
  <si>
    <t>01008013196</t>
  </si>
  <si>
    <t>GE45CR0000000924513601</t>
  </si>
  <si>
    <t>08/27/2013</t>
  </si>
  <si>
    <t>01025001522</t>
  </si>
  <si>
    <t>GE44CR0000000924533601</t>
  </si>
  <si>
    <t>01019019142</t>
  </si>
  <si>
    <t>GE43CR0000000924553601</t>
  </si>
  <si>
    <t>33001008589</t>
  </si>
  <si>
    <t>GE92CR0000000924543601</t>
  </si>
  <si>
    <t>01030023813</t>
  </si>
  <si>
    <t>GE42CR0000000924573601</t>
  </si>
  <si>
    <t>01030020107</t>
  </si>
  <si>
    <t>GE90CR0000000924583601</t>
  </si>
  <si>
    <t>01005001720</t>
  </si>
  <si>
    <t>GE41CR0000000924593601</t>
  </si>
  <si>
    <t>62001018889</t>
  </si>
  <si>
    <t>GE91CR0000000924563601</t>
  </si>
  <si>
    <t>08/29/2013</t>
  </si>
  <si>
    <t>მარინე</t>
  </si>
  <si>
    <t>01029011483</t>
  </si>
  <si>
    <t>GE89CR0000000924603601</t>
  </si>
  <si>
    <t>01027015487</t>
  </si>
  <si>
    <t>GE40CR0000000924613601</t>
  </si>
  <si>
    <t>01030012833</t>
  </si>
  <si>
    <t>GE39CR0000000924633601</t>
  </si>
  <si>
    <t>01001003932</t>
  </si>
  <si>
    <t>GE38CR0000000924653601</t>
  </si>
  <si>
    <t>12001033324</t>
  </si>
  <si>
    <t>GE86CR0000000924663601</t>
  </si>
  <si>
    <t>08/30/2013</t>
  </si>
  <si>
    <t>01023002007</t>
  </si>
  <si>
    <t>GE35CR0000000924713601</t>
  </si>
  <si>
    <t>მზია</t>
  </si>
  <si>
    <t>60001058773</t>
  </si>
  <si>
    <t>GE82CR0000000924743601</t>
  </si>
  <si>
    <t>09/02/2013</t>
  </si>
  <si>
    <t>01011049314</t>
  </si>
  <si>
    <t>GE57CR000000062913601</t>
  </si>
  <si>
    <t>09/03/2013</t>
  </si>
  <si>
    <t>01020012007</t>
  </si>
  <si>
    <t>GE77CR0000000924843601</t>
  </si>
  <si>
    <t>01017007760</t>
  </si>
  <si>
    <t>GE28CR0000000924853601</t>
  </si>
  <si>
    <t>01029001237</t>
  </si>
  <si>
    <t>GE76CR0000000924863601</t>
  </si>
  <si>
    <t>01022002991</t>
  </si>
  <si>
    <t>GE27CR0000000924873601</t>
  </si>
  <si>
    <t>09/04/2013</t>
  </si>
  <si>
    <t>ქეთევან</t>
  </si>
  <si>
    <t>54001012429</t>
  </si>
  <si>
    <t>GE26CR0000000924893601</t>
  </si>
  <si>
    <t>01006005340</t>
  </si>
  <si>
    <t>GE74CR0000000924903601</t>
  </si>
  <si>
    <t>33001003197</t>
  </si>
  <si>
    <t>GE25CR0000000924913601</t>
  </si>
  <si>
    <t>58001003770</t>
  </si>
  <si>
    <t>GE24CR0000000924933601</t>
  </si>
  <si>
    <t>01025004407</t>
  </si>
  <si>
    <t>GE73CR0000000924923601</t>
  </si>
  <si>
    <t>მერაბ</t>
  </si>
  <si>
    <t>01003020300</t>
  </si>
  <si>
    <t>GE72CR0000000924943601</t>
  </si>
  <si>
    <t>09/05/2013</t>
  </si>
  <si>
    <t>24001010418</t>
  </si>
  <si>
    <t>GE23CR0000000924953601</t>
  </si>
  <si>
    <t>01017013429</t>
  </si>
  <si>
    <t>GE71CR0000000924963601</t>
  </si>
  <si>
    <t>01007012622</t>
  </si>
  <si>
    <t>GE22CR0000000924973601</t>
  </si>
  <si>
    <t>12001004647</t>
  </si>
  <si>
    <t>GE70CR0000000924983601</t>
  </si>
  <si>
    <t>12001068326</t>
  </si>
  <si>
    <t>GE21CR0000000924993601</t>
  </si>
  <si>
    <t>26001005347</t>
  </si>
  <si>
    <t>GE69CR0000000925003601</t>
  </si>
  <si>
    <t>01024011062</t>
  </si>
  <si>
    <t>GE68CR0000000925023601</t>
  </si>
  <si>
    <t>01018005060</t>
  </si>
  <si>
    <t>GE19CR0000000925033601</t>
  </si>
  <si>
    <t>ანდრო</t>
  </si>
  <si>
    <t>62001021819</t>
  </si>
  <si>
    <t>GE67CR0000000925043601</t>
  </si>
  <si>
    <t>ესართია</t>
  </si>
  <si>
    <t>ვლადიმერ</t>
  </si>
  <si>
    <t>62001001556</t>
  </si>
  <si>
    <t>GE18CR0000000925053601</t>
  </si>
  <si>
    <t>01008026011</t>
  </si>
  <si>
    <t>GE17CR0000000925073601</t>
  </si>
  <si>
    <t>09/06/2013</t>
  </si>
  <si>
    <t>01008006163</t>
  </si>
  <si>
    <t>GE16CR0000000925093601</t>
  </si>
  <si>
    <t>01008021172</t>
  </si>
  <si>
    <t>GE64CR0000000925103601</t>
  </si>
  <si>
    <t>01008024528</t>
  </si>
  <si>
    <t>GE63CR0000000925123601</t>
  </si>
  <si>
    <t>01031004616</t>
  </si>
  <si>
    <t>GE11CR0000000925193601</t>
  </si>
  <si>
    <t>01018000531</t>
  </si>
  <si>
    <t>GE59CR0000000925203601</t>
  </si>
  <si>
    <t>01018000633</t>
  </si>
  <si>
    <t>GE10CR0000000925213601</t>
  </si>
  <si>
    <t>01011004834</t>
  </si>
  <si>
    <t>GE58CR0000000925223601</t>
  </si>
  <si>
    <t>01027005784</t>
  </si>
  <si>
    <t>GE09CR0000000925233601</t>
  </si>
  <si>
    <t>09/09/2013</t>
  </si>
  <si>
    <t>01007002065</t>
  </si>
  <si>
    <t>GE04CR0000000925333601</t>
  </si>
  <si>
    <t>09/11/2013</t>
  </si>
  <si>
    <t>01006012470</t>
  </si>
  <si>
    <t>GE98CR0000000925393601</t>
  </si>
  <si>
    <t>09/13/2013</t>
  </si>
  <si>
    <t>01011048321</t>
  </si>
  <si>
    <t>GE59CR0130006001643601</t>
  </si>
  <si>
    <t>01020005813</t>
  </si>
  <si>
    <t>GE46CR0000000925463601</t>
  </si>
  <si>
    <t>01012023965</t>
  </si>
  <si>
    <t>GE95CR0000000925453601</t>
  </si>
  <si>
    <t>09/16/2013</t>
  </si>
  <si>
    <t>სიმონიშვილი</t>
  </si>
  <si>
    <t>01012004067</t>
  </si>
  <si>
    <t>GE93CR0000000925493601</t>
  </si>
  <si>
    <t>09/17/2013</t>
  </si>
  <si>
    <t>დავითი</t>
  </si>
  <si>
    <t>01036002416</t>
  </si>
  <si>
    <t>GE53CR0150009202083601</t>
  </si>
  <si>
    <t>42001014852</t>
  </si>
  <si>
    <t>GE49CR0150009226413601</t>
  </si>
  <si>
    <t>09/18/2013</t>
  </si>
  <si>
    <t>01020002296</t>
  </si>
  <si>
    <t>GE48CR0160009000083601</t>
  </si>
  <si>
    <t>61006020003</t>
  </si>
  <si>
    <t>GE42CR0150009201333601</t>
  </si>
  <si>
    <t>09/19/2013</t>
  </si>
  <si>
    <t>42001006246</t>
  </si>
  <si>
    <t>GE34CR0150009201493601</t>
  </si>
  <si>
    <t>61001017543</t>
  </si>
  <si>
    <t>GE42CR0150009216853601</t>
  </si>
  <si>
    <t>61006007811</t>
  </si>
  <si>
    <t>GE36CR0150009226673601</t>
  </si>
  <si>
    <t>09/20/2013</t>
  </si>
  <si>
    <t>სოფიკო</t>
  </si>
  <si>
    <t>61001043836</t>
  </si>
  <si>
    <t>GE45CR0150009216793601</t>
  </si>
  <si>
    <t>36001001715</t>
  </si>
  <si>
    <t>GE24CR0150009201693601</t>
  </si>
  <si>
    <t>09/24/2013</t>
  </si>
  <si>
    <t>ანა</t>
  </si>
  <si>
    <t>01008037138</t>
  </si>
  <si>
    <t>წინასაარჩევნო კამპანიისთვის 2 კლიპის სცენარი</t>
  </si>
  <si>
    <t>09/25/2013</t>
  </si>
  <si>
    <t>01008040587</t>
  </si>
  <si>
    <t>წინასაარჩევნო კამპაანიისთვის 2 კლიპის რეჟისურა</t>
  </si>
  <si>
    <t>09/30/2013</t>
  </si>
  <si>
    <t>10/16/2013</t>
  </si>
  <si>
    <t>61010004180</t>
  </si>
  <si>
    <t>GE75CR0150009216193601</t>
  </si>
  <si>
    <t>10/21/2013</t>
  </si>
  <si>
    <t>01029006229</t>
  </si>
  <si>
    <t>GE24CR0000000926873601</t>
  </si>
  <si>
    <t>01001007358</t>
  </si>
  <si>
    <t>GE23CR0000000926893601</t>
  </si>
  <si>
    <t>ბიჭიაშვილი</t>
  </si>
  <si>
    <t>01029003851</t>
  </si>
  <si>
    <t>GE72CR0000000926883601</t>
  </si>
  <si>
    <t>12001055283</t>
  </si>
  <si>
    <t>GE71CR0000000926903601</t>
  </si>
  <si>
    <t>ბოლქვაძე</t>
  </si>
  <si>
    <t>კახა</t>
  </si>
  <si>
    <t>01011018647</t>
  </si>
  <si>
    <t>GE90CR0000000074863601</t>
  </si>
  <si>
    <t>10/23/2013</t>
  </si>
  <si>
    <t>01011006342</t>
  </si>
  <si>
    <t>GE15CR0000000927053601</t>
  </si>
  <si>
    <t>GE42CR0000000916813601</t>
  </si>
  <si>
    <t>01017005739</t>
  </si>
  <si>
    <t>GE22CR0000000858043601</t>
  </si>
  <si>
    <t>ზაალი</t>
  </si>
  <si>
    <t>38001002869</t>
  </si>
  <si>
    <t>GE63CR0000000927063601</t>
  </si>
  <si>
    <t>38001002743</t>
  </si>
  <si>
    <t>GE14CR0000000927073601</t>
  </si>
  <si>
    <t>01030032805</t>
  </si>
  <si>
    <t>GE62CR0000000927083601</t>
  </si>
  <si>
    <t>მერაბი</t>
  </si>
  <si>
    <t>38001013617</t>
  </si>
  <si>
    <t>GE13CR0000000927093601</t>
  </si>
  <si>
    <t>01030038859</t>
  </si>
  <si>
    <t>GE61CR0000000927103601</t>
  </si>
  <si>
    <t>01003001393</t>
  </si>
  <si>
    <t>GE12CR0000000927113601</t>
  </si>
  <si>
    <t>01009010219</t>
  </si>
  <si>
    <t>GE60CR0000000927123601</t>
  </si>
  <si>
    <t>01030033629</t>
  </si>
  <si>
    <t>GE11CR0000000927133601</t>
  </si>
  <si>
    <t>ლეჟავა</t>
  </si>
  <si>
    <t>01018003213</t>
  </si>
  <si>
    <t>GE59CR0000000927143601</t>
  </si>
  <si>
    <t>ლია</t>
  </si>
  <si>
    <t>60001129832</t>
  </si>
  <si>
    <t>GE58CR0000000927163601</t>
  </si>
  <si>
    <t>10/24/2013</t>
  </si>
  <si>
    <t>დაუბრუნდა 5000 ლარი 24,10,2013წ საგ. დავ# 2278;დაუბრუნდა 1328 ლარი 31.10.2013წ საგ. დავ.#2467</t>
  </si>
  <si>
    <t>01006000289</t>
  </si>
  <si>
    <t>GE57CR0000000927183601</t>
  </si>
  <si>
    <t>01005000852</t>
  </si>
  <si>
    <t>GE07CR0000000927213601</t>
  </si>
  <si>
    <t>დიმიტრი</t>
  </si>
  <si>
    <t>60001014350</t>
  </si>
  <si>
    <t>GE43CR0050008702253601</t>
  </si>
  <si>
    <t>10/28/2013</t>
  </si>
  <si>
    <t>11/04/2013</t>
  </si>
  <si>
    <t>დედოფლისწყარო ჰერეთის ქ. #74 (ფართი 123,24 კვ.მ) ს.კ. 52.08.33.010 უსასყიდლოდ სარგებლობა 58 დღით</t>
  </si>
  <si>
    <t>11/18/2013</t>
  </si>
  <si>
    <t>GE90CR000000074863601</t>
  </si>
  <si>
    <t>36001003618</t>
  </si>
  <si>
    <t>GE86CR0000000870343601</t>
  </si>
  <si>
    <t>11/20/2013</t>
  </si>
  <si>
    <t>01008004731</t>
  </si>
  <si>
    <t>GE23CR0000000927863601</t>
  </si>
  <si>
    <t>11/22/2013</t>
  </si>
  <si>
    <t>01005008688</t>
  </si>
  <si>
    <t>GE19CR0000000927943601</t>
  </si>
  <si>
    <t>11/25/2013</t>
  </si>
  <si>
    <t>01/01/2013-31/12/2013</t>
  </si>
  <si>
    <t>მ.პ.გ. ,, ქართული ოცნება - დემოკრატიული საქართველო "</t>
  </si>
  <si>
    <t>მირიან ნიკოლაძე</t>
  </si>
  <si>
    <t>ციალა ჯელაძე</t>
  </si>
  <si>
    <t>მარიამ შელეგია</t>
  </si>
  <si>
    <t>გიორგი პეტრიაშვილი</t>
  </si>
  <si>
    <t>ტარიელი გოგორელიანი</t>
  </si>
  <si>
    <t>ემზარ სუბელიანი</t>
  </si>
  <si>
    <t>ლელა ბექაური</t>
  </si>
  <si>
    <t>დავით როგავა</t>
  </si>
  <si>
    <t>ალექსანდრე ვანიძე</t>
  </si>
  <si>
    <t>მანუჩარი ახვლედიანი</t>
  </si>
  <si>
    <t>კოტე ასათიანი</t>
  </si>
  <si>
    <t>ლიანა კუხიანიძე</t>
  </si>
  <si>
    <t>ედიშერ მიქაბერიძე</t>
  </si>
  <si>
    <t>გრიგოლ ქობალიანი</t>
  </si>
  <si>
    <t>მანანა მიქაძე</t>
  </si>
  <si>
    <t>თამაზ ავდალიანი</t>
  </si>
  <si>
    <t>ზურაბ აზმაიფარაშვილი</t>
  </si>
  <si>
    <t>დავით ჭყოიძე</t>
  </si>
  <si>
    <t>ავთანდილ ბოჭოიძე</t>
  </si>
  <si>
    <t>მურმან ჩხეტიანი</t>
  </si>
  <si>
    <t>ელისო ჩაფიძე</t>
  </si>
  <si>
    <t>ზურაბ ჭყოიძე</t>
  </si>
  <si>
    <t>გია გაზდელიანი</t>
  </si>
  <si>
    <t>დავით სალაღაია</t>
  </si>
  <si>
    <t>მაია ბელქანია</t>
  </si>
  <si>
    <t>დიანა წერეთელი</t>
  </si>
  <si>
    <t>კობა კობახიძე</t>
  </si>
  <si>
    <t>მაია ჩხენკელი</t>
  </si>
  <si>
    <t>დავით ხუციშვილი</t>
  </si>
  <si>
    <t>ნუგზარ სუხიაშვილი</t>
  </si>
  <si>
    <t>აკაკი კარტოზია</t>
  </si>
  <si>
    <t>რუსუდან ხაინდრავა</t>
  </si>
  <si>
    <t>ლევან ონიანი</t>
  </si>
  <si>
    <t>ბეჟან მებაღიშვილი</t>
  </si>
  <si>
    <t>გრიგორ ნიშნიანიძე</t>
  </si>
  <si>
    <t>ლალი ბირკაძე</t>
  </si>
  <si>
    <t>მიხეილ გაჩეჩილაძე</t>
  </si>
  <si>
    <t>მაგდა ოძელაშვილი</t>
  </si>
  <si>
    <t>ილია ჯიშკარიანი</t>
  </si>
  <si>
    <t>ზაქარია ჩიბუხაშვილი</t>
  </si>
  <si>
    <t>ხათუნა რაზმაძე</t>
  </si>
  <si>
    <t>გოჩა მინაშვილი</t>
  </si>
  <si>
    <t>არმაზი ღუდუშაური</t>
  </si>
  <si>
    <t>ზაქარია მგალობლიშვილი</t>
  </si>
  <si>
    <t>თეიმურაზ კიკნაძე</t>
  </si>
  <si>
    <t>თამარ კოშკაძე</t>
  </si>
  <si>
    <t>დავით არველაძე</t>
  </si>
  <si>
    <t>გუბაზი გამყრელიძე</t>
  </si>
  <si>
    <t>დავით ყურაშვილი</t>
  </si>
  <si>
    <t>ლევან ალანია</t>
  </si>
  <si>
    <t>კახაბერ ყიფიანი</t>
  </si>
  <si>
    <t>შოთა ყურავა</t>
  </si>
  <si>
    <t>როსტომ ხალვაში</t>
  </si>
  <si>
    <t>გიორგი თედორაძე</t>
  </si>
  <si>
    <t>სიმონი შიშნიაშვილი</t>
  </si>
  <si>
    <t>ბექა კალანდაძე</t>
  </si>
  <si>
    <t>ზაქარია გულიაშვილი</t>
  </si>
  <si>
    <t>გიორგი ჩაჩავა</t>
  </si>
  <si>
    <t>გიორგი ჯღარკავა</t>
  </si>
  <si>
    <t>მურადი მამულაშვილი</t>
  </si>
  <si>
    <t>ნუგზარ მაღრაძე</t>
  </si>
  <si>
    <t>როლანდი ბუცხრიკიძე</t>
  </si>
  <si>
    <t>ნოდარ იაშვილი</t>
  </si>
  <si>
    <t>კოკა კოკოლაშვილი</t>
  </si>
  <si>
    <t>ირაკლი ჩხაიძე</t>
  </si>
  <si>
    <t>დავით თვალაბეიშვილი</t>
  </si>
  <si>
    <t>უჩა მამაცაშვილი</t>
  </si>
  <si>
    <t>ლევანი ჩიკვაიძე</t>
  </si>
  <si>
    <t>გიორგი სურმავა</t>
  </si>
  <si>
    <t>რევაზ თავართქილაძე</t>
  </si>
  <si>
    <t>ირაკლი მენთეშაშვილი</t>
  </si>
  <si>
    <t>მამუკა ნოზაძე</t>
  </si>
  <si>
    <t>გრიგოლ მატუაშვილი</t>
  </si>
  <si>
    <t>გიორგი ნაფეტვარიძე</t>
  </si>
  <si>
    <t>ვიქტორ წილოსანი</t>
  </si>
  <si>
    <t>ზურაბ შენგელია</t>
  </si>
  <si>
    <t>გიორგი ახალაძე</t>
  </si>
  <si>
    <t>სერგეი არაქელოვი</t>
  </si>
  <si>
    <t>გელა ცომაია</t>
  </si>
  <si>
    <t>იორამი მიქელაშვილი</t>
  </si>
  <si>
    <t>გოჩა ცხელიშვილი</t>
  </si>
  <si>
    <t>დავით კოპალიანი</t>
  </si>
  <si>
    <t>ოთარ ჭანტურია</t>
  </si>
  <si>
    <t>ლაშა მალაღურაძე</t>
  </si>
  <si>
    <t>დავით კაჭარავა</t>
  </si>
  <si>
    <t>დავით არეშიძე</t>
  </si>
  <si>
    <t>თამაზ თამაზაშვილი</t>
  </si>
  <si>
    <t>თეა წულუკიანი</t>
  </si>
  <si>
    <t>დავით ბარბაქაძე</t>
  </si>
  <si>
    <t>გურამ ფერხული</t>
  </si>
  <si>
    <t>დავით ცაგარეიშვილი</t>
  </si>
  <si>
    <t>ხვიჩა კირთაძე</t>
  </si>
  <si>
    <t>გიორგი დანელია</t>
  </si>
  <si>
    <t>გიორგი მერმანიშვილი</t>
  </si>
  <si>
    <t>თეიმურაზ ხვადაძე</t>
  </si>
  <si>
    <t>რევაზ გუგუშვილი</t>
  </si>
  <si>
    <t>ხარიტონ შალამბერიძე</t>
  </si>
  <si>
    <t>პაატა ყიფიანი</t>
  </si>
  <si>
    <t>მირიანე ოდიშარია</t>
  </si>
  <si>
    <t>ირმა ფახურიძე</t>
  </si>
  <si>
    <t>თემურ თევზაძე</t>
  </si>
  <si>
    <t>თამარ პაპიაშვილი</t>
  </si>
  <si>
    <t>თეიმურაზ ბუაძე</t>
  </si>
  <si>
    <t>ზაზა ხუციშვილი</t>
  </si>
  <si>
    <t>კობა ხუნდაძე</t>
  </si>
  <si>
    <t>ზურაბ ნასარაია</t>
  </si>
  <si>
    <t>ვახტანგ ჯმუხაძე</t>
  </si>
  <si>
    <t>ავთანდილ წერეთელი</t>
  </si>
  <si>
    <t>ნოდარ კვიჟინაძე</t>
  </si>
  <si>
    <t>კახაბერ შარვაშიძე</t>
  </si>
  <si>
    <t>ავთანდილი აბულაძე</t>
  </si>
  <si>
    <t>გრიგოლ კვიჟინაძე</t>
  </si>
  <si>
    <t>გურამ გაბუნია</t>
  </si>
  <si>
    <t>თეიმურაზ ტვილდიანი</t>
  </si>
  <si>
    <t>ალექსანდრე საჩიშვილი</t>
  </si>
  <si>
    <t>ირაკლი ქუთათელაძე</t>
  </si>
  <si>
    <t>დავით მონიავა</t>
  </si>
  <si>
    <t>ირაკლი სამხარაძე</t>
  </si>
  <si>
    <t>კობა დარჯანია</t>
  </si>
  <si>
    <t>ელგუჯა უნდილაშვილი</t>
  </si>
  <si>
    <t>ბესიკ ღვინიაშვილი</t>
  </si>
  <si>
    <t>გელა ბაზაძე</t>
  </si>
  <si>
    <t>ნიკოლოზ კანდელაკი</t>
  </si>
  <si>
    <t>ხვიჩა პირველი</t>
  </si>
  <si>
    <t>დავით ნიკოლოზაშვილი</t>
  </si>
  <si>
    <t>მურმან გიორგობიანი</t>
  </si>
  <si>
    <t>აკაკი გოთოშია</t>
  </si>
  <si>
    <t>ირაკლი სარავა</t>
  </si>
  <si>
    <t>ჯამბაკურ სებუა</t>
  </si>
  <si>
    <t>დავით კუპატაშვილი</t>
  </si>
  <si>
    <t>მალხაზ გოშუანი</t>
  </si>
  <si>
    <t>ტარიელ სოფრომაძე</t>
  </si>
  <si>
    <t>ბადრი ჯინჭარაძე</t>
  </si>
  <si>
    <t>ავთანდილ დოხნაძე</t>
  </si>
  <si>
    <t>მამუკა კენკაძე</t>
  </si>
  <si>
    <t>თეიმურაზი ნებიერიძე</t>
  </si>
  <si>
    <t>კახაბერ ბერიძიშვილი</t>
  </si>
  <si>
    <t>რამაზ ხუჭუა</t>
  </si>
  <si>
    <t>თეიმურაზი შეყლაშვილი</t>
  </si>
  <si>
    <t>ეკატერინე ცაბაძე</t>
  </si>
  <si>
    <t>ვახტანგ მაღლაკელიძე</t>
  </si>
  <si>
    <t>გურანდა ბრელიძე-დუძიაკ</t>
  </si>
  <si>
    <t>გიორგი კილაძე</t>
  </si>
  <si>
    <t>ესტატე თხინვალელი</t>
  </si>
  <si>
    <t>გოჩა მხეიძე</t>
  </si>
  <si>
    <t>ხათუნა ფუტკარაძე</t>
  </si>
  <si>
    <t>მარიამ ხიდაშელი</t>
  </si>
  <si>
    <t>ირაკლი ლაშხია</t>
  </si>
  <si>
    <t>გალინა გორგიშელი</t>
  </si>
  <si>
    <t>ნინო ხაჩიური</t>
  </si>
  <si>
    <t>სოფიო კაპანაძე</t>
  </si>
  <si>
    <t>ირინე ჯუღელი</t>
  </si>
  <si>
    <t>ლალი მელიწკაური</t>
  </si>
  <si>
    <t>გოჩა მსხილაძე</t>
  </si>
  <si>
    <t>ლეილა ტიბუა</t>
  </si>
  <si>
    <t>დავით საგანელიძე</t>
  </si>
  <si>
    <t>ვასილ საგანელიძე</t>
  </si>
  <si>
    <t>დავით გვასალია</t>
  </si>
  <si>
    <t>კახაბერ პაპინაშვილი</t>
  </si>
  <si>
    <t>დავით დუმბაძე</t>
  </si>
  <si>
    <t>გიორგი საგანელიძე</t>
  </si>
  <si>
    <t>თამარი დოლიძე</t>
  </si>
  <si>
    <t>ირაკლი ანდრონიკაშვილი</t>
  </si>
  <si>
    <t>ასმათი სირბილაძე</t>
  </si>
  <si>
    <t>ლაშა ჩიქვინიძე</t>
  </si>
  <si>
    <t>გიორგი გაფრინდაშვილი</t>
  </si>
  <si>
    <t>გია საგანელიძე</t>
  </si>
  <si>
    <t>ნიკოლოზ ბახტაძე</t>
  </si>
  <si>
    <t>თამაზ კვიციანი</t>
  </si>
  <si>
    <t>გიზო ხელაია</t>
  </si>
  <si>
    <t>გიორგი შარაშიძე</t>
  </si>
  <si>
    <t>ზურაბ ბაქანიძე</t>
  </si>
  <si>
    <t>ირაკლი ზაქარიაშვილი</t>
  </si>
  <si>
    <t>ვიქტორ მაღლაკელიძე</t>
  </si>
  <si>
    <t>გიორგი ლევერაშვილი</t>
  </si>
  <si>
    <t>ავთანდილ ნარიმანიძე</t>
  </si>
  <si>
    <t>ვახტანგ კიკნაძე</t>
  </si>
  <si>
    <t>ბესარიონ ნაყოფია</t>
  </si>
  <si>
    <t>მარინე ხმელაძე</t>
  </si>
  <si>
    <t>თამაზ გოგიაშვილი</t>
  </si>
  <si>
    <t>ირაკლი კასრაძე</t>
  </si>
  <si>
    <t>ნოდარ ყიფიანი</t>
  </si>
  <si>
    <t>მურმან კორძაია</t>
  </si>
  <si>
    <t>გიორგი ჩხაიძე</t>
  </si>
  <si>
    <t>მზია შარვაშიძე</t>
  </si>
  <si>
    <t>ციალა გალდავა</t>
  </si>
  <si>
    <t>მადონა არტემიძე</t>
  </si>
  <si>
    <t>თენგიზ ფილიშვილი</t>
  </si>
  <si>
    <t>ლევან კაპანაძე</t>
  </si>
  <si>
    <t>გიორგი გამყრელიძე</t>
  </si>
  <si>
    <t>ქეთევან ბურჯანაძე</t>
  </si>
  <si>
    <t>ვასილი ჭყონია</t>
  </si>
  <si>
    <t>სერგო გოგმაჩაძე</t>
  </si>
  <si>
    <t>ვილი პაჭკორია</t>
  </si>
  <si>
    <t>ზურაბ შუბითიძე</t>
  </si>
  <si>
    <t>მერაბ გუგუშვილი</t>
  </si>
  <si>
    <t>ქეთევან გახელაძე</t>
  </si>
  <si>
    <t>თორნიკე ალაშვილი</t>
  </si>
  <si>
    <t>რამაზ მეფარიშვილი</t>
  </si>
  <si>
    <t>გაიოზ ქოროღლიშვილი</t>
  </si>
  <si>
    <t>ანზორი მეზურნიშვილი</t>
  </si>
  <si>
    <t>გელა ჯულაყიძე</t>
  </si>
  <si>
    <t>გიორგი ბაბაკიშვილი</t>
  </si>
  <si>
    <t>ლიუდმილა ხურციძე</t>
  </si>
  <si>
    <t>ანდრო ადამია</t>
  </si>
  <si>
    <t>ვლადიმერ ესართია</t>
  </si>
  <si>
    <t>მარინე ჭაბუკიანი</t>
  </si>
  <si>
    <t>დიანა შათირიშვილი</t>
  </si>
  <si>
    <t>გიორგი სანებლიძე</t>
  </si>
  <si>
    <t>ალექსანდრე ჯავახიშვილი</t>
  </si>
  <si>
    <t>სოფიო მაჩალაძე</t>
  </si>
  <si>
    <t>ბადრი შალიკიანი</t>
  </si>
  <si>
    <t>კახაბერ კახნიაშვილი</t>
  </si>
  <si>
    <t>მამუკა დავითაია</t>
  </si>
  <si>
    <t>ზვიადი კახეთელიძე</t>
  </si>
  <si>
    <t>კონსტანტინე ქათამაძე</t>
  </si>
  <si>
    <t>მიხეილ ზურაბაშვილი</t>
  </si>
  <si>
    <t>ბადრი ლაზიაშვილი</t>
  </si>
  <si>
    <t>ნუგზარი ბუღაძე</t>
  </si>
  <si>
    <t>ივანე ჯალალი</t>
  </si>
  <si>
    <t>შოთა სიმონიშვილი</t>
  </si>
  <si>
    <t>დავითი ჭიაბერაშვილი</t>
  </si>
  <si>
    <t>ბადრი ივანიძე</t>
  </si>
  <si>
    <t>მგელიკა ვეფხვაძე</t>
  </si>
  <si>
    <t>მაყვალა სურმანიძე</t>
  </si>
  <si>
    <t>ელისო ივანიძე</t>
  </si>
  <si>
    <t>ინესა დიდმანიძე</t>
  </si>
  <si>
    <t>დავით სურმანიძე</t>
  </si>
  <si>
    <t>სოფიკო კუჭავა</t>
  </si>
  <si>
    <t>ეკატერინე ქვლივიძე</t>
  </si>
  <si>
    <t>ანა გორგოძე</t>
  </si>
  <si>
    <t>თინათინ კლდიაშვილი</t>
  </si>
  <si>
    <t>ლევან ხიმშიაშვილი</t>
  </si>
  <si>
    <t>შალვა ფირცხალავა</t>
  </si>
  <si>
    <t>ვლადიმერ მღებროვი</t>
  </si>
  <si>
    <t>ქეთევან ბიჭიაშვილი</t>
  </si>
  <si>
    <t>ზურაბ თამლიანი</t>
  </si>
  <si>
    <t>კახა ბოლქვაძე</t>
  </si>
  <si>
    <t>ზაზა ჩარკვიანი</t>
  </si>
  <si>
    <t>ქეთევან ედილაშვილი</t>
  </si>
  <si>
    <t>ზაალი აბაშიძე</t>
  </si>
  <si>
    <t>ვლადიმერ მღებრიშვილი</t>
  </si>
  <si>
    <t>მიხეილი სულავა</t>
  </si>
  <si>
    <t>მერაბი ჩაბრაძე</t>
  </si>
  <si>
    <t>ელგუჯა ტყაბლაძე</t>
  </si>
  <si>
    <t>მიხეილი ალხანიშვილი</t>
  </si>
  <si>
    <t>გია ნუცუბიძე</t>
  </si>
  <si>
    <t>ირაკლი ლუტიძე</t>
  </si>
  <si>
    <t>მიხეილ ლეჟავა</t>
  </si>
  <si>
    <t>ლია შარვაშიძე</t>
  </si>
  <si>
    <t>ქართლოს ჩაბრაძე</t>
  </si>
  <si>
    <t>ბეჟან ძამანაშვილი</t>
  </si>
  <si>
    <t>დიმიტრი გაჩეჩილაძე</t>
  </si>
  <si>
    <t>ტასო ჩართოლანი</t>
  </si>
  <si>
    <t>მადონა მგელაძე</t>
  </si>
  <si>
    <t>ქეთევან ცომაია-უჩუნჯუ</t>
  </si>
  <si>
    <t>სხვადასხვა ხარჯები (სახ. ბაჟი)</t>
  </si>
  <si>
    <t>ბეჭვდითი მომსახურეობა (ძველი დავალიანება)</t>
  </si>
  <si>
    <t>სოციოლოგიური კვლევითი მომსახურეობა</t>
  </si>
  <si>
    <t>1.2.15.3</t>
  </si>
  <si>
    <t>არასწორად ჩარიცხული თანხის დაბრუნება</t>
  </si>
  <si>
    <t>გახმოვანებით მომსახურება (ძველი დავალიანება)</t>
  </si>
  <si>
    <t>სიების დაზუსტება (ძველი დავალიანება)</t>
  </si>
  <si>
    <t>ა/ტ მომსახურეობის ხარჯები (ძველი დავალიანება)</t>
  </si>
  <si>
    <t>საინფორმაციო მომსახურება</t>
  </si>
  <si>
    <t>ცეესკოზე დაბრუნებული თანხა</t>
  </si>
  <si>
    <t>აგიტატორები</t>
  </si>
  <si>
    <t xml:space="preserve">გახმოვანებით მომსახურება </t>
  </si>
  <si>
    <t>წარმომადგენლები</t>
  </si>
  <si>
    <t>დაცვის მომსახურეობა</t>
  </si>
  <si>
    <t>სესხის პროცენტი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</si>
  <si>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</si>
  <si>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</si>
  <si>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</si>
  <si>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</si>
  <si>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</si>
  <si>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</si>
  <si>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</si>
  <si>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</si>
  <si>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</si>
  <si>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1.2.15.13</t>
  </si>
  <si>
    <t>ქსოვრელი</t>
  </si>
  <si>
    <t>01030027208</t>
  </si>
  <si>
    <t>ბუღალტერი</t>
  </si>
  <si>
    <t>არმაზ</t>
  </si>
  <si>
    <t>61001007452</t>
  </si>
  <si>
    <t>აღმასრულებელი მდივანი</t>
  </si>
  <si>
    <t>გივი</t>
  </si>
  <si>
    <t>ჭიჭინაძე</t>
  </si>
  <si>
    <t>01009002077</t>
  </si>
  <si>
    <t>აღმასრულებელი მდივნის მოადგილე</t>
  </si>
  <si>
    <t>თეოდორე</t>
  </si>
  <si>
    <t>01008002436</t>
  </si>
  <si>
    <t>იურიდიული სამს. უფროსი</t>
  </si>
  <si>
    <t>კოპალეიშვილი</t>
  </si>
  <si>
    <t>01024022633</t>
  </si>
  <si>
    <t>საინფორმაციული ანალიტიკური სამს. უფროსი</t>
  </si>
  <si>
    <t>საარჩევნო ადმინსტრაციის მართვის სამს. უფროსი</t>
  </si>
  <si>
    <t>დიდებაშვილი</t>
  </si>
  <si>
    <t>01027006791</t>
  </si>
  <si>
    <t>საორგანიზაციო განყ. უფროსი</t>
  </si>
  <si>
    <t>35001073731</t>
  </si>
  <si>
    <t>მძღოლი</t>
  </si>
  <si>
    <t>01005024218</t>
  </si>
  <si>
    <t>ახალგაზრდულ საქმეთა განყ. უფროსი</t>
  </si>
  <si>
    <t>მელაძე</t>
  </si>
  <si>
    <t>01024034709</t>
  </si>
  <si>
    <t>აღმასრულებელი მდივნის თანაშემწე</t>
  </si>
  <si>
    <t>კოკორაშვილი</t>
  </si>
  <si>
    <t>45001037029</t>
  </si>
  <si>
    <t>აღმასრულებელი მდივნის აპარატის სპეციალისტი (მდივანი)</t>
  </si>
  <si>
    <t>წინწკალაძე</t>
  </si>
  <si>
    <t>60001017131</t>
  </si>
  <si>
    <t>რეგიონალური მართვის სამსახურის უფროსი</t>
  </si>
  <si>
    <t>ჯაჯანაშვილი</t>
  </si>
  <si>
    <t>13001009574</t>
  </si>
  <si>
    <t>საზოგადოებასთან და მედიასთან ურთიერთობის სამსახურის უფროსი</t>
  </si>
  <si>
    <t>ჯიჯავაძე</t>
  </si>
  <si>
    <t>61001025684</t>
  </si>
  <si>
    <t>აჭარის კოორდინატორი</t>
  </si>
  <si>
    <t>ჩახავა</t>
  </si>
  <si>
    <t>61001032239</t>
  </si>
  <si>
    <t>ინფორმაციული უზრუნველყოფის და რეაგირების სამსახურის სპეციალისტი</t>
  </si>
  <si>
    <t>ირალი</t>
  </si>
  <si>
    <t>ჩხიკვიშილი</t>
  </si>
  <si>
    <t>01024025781</t>
  </si>
  <si>
    <t>გამცემლიძე</t>
  </si>
  <si>
    <t>01008015543</t>
  </si>
  <si>
    <t>ინფორმაციული უზრუნველყოფის და რეაგირების სამსახურის უფროსი</t>
  </si>
  <si>
    <t>ჟიშკარიანი</t>
  </si>
  <si>
    <t>ცენტ. ადმინ. რეგიონელური მართვის სამსახურის სამეგრელო-ზემო სვანეთის რეგიონული კოორდინატორი</t>
  </si>
  <si>
    <t>54001009605</t>
  </si>
  <si>
    <t>რეგიონალური მართვის სამსახურის დასავლეთ საქართველოს მიმართულების კურატორი</t>
  </si>
  <si>
    <t>გობეჯიშვილი</t>
  </si>
  <si>
    <t>01024038058</t>
  </si>
  <si>
    <t>პოლიტიკური საბჭოს წევრი</t>
  </si>
  <si>
    <t>ჯაბიძე</t>
  </si>
  <si>
    <t>01026011115</t>
  </si>
  <si>
    <t>საორგანიზაციო სამსახურის უფროსი</t>
  </si>
  <si>
    <t>კაკაბაძე</t>
  </si>
  <si>
    <t>სარევიზიო კომისიის თავმჯდომარე</t>
  </si>
  <si>
    <t>დავითაძე</t>
  </si>
  <si>
    <t>01005004676</t>
  </si>
  <si>
    <t>ქ. თბილისის საქალაქო ორგანიზაციის ბიუროს მდივანი</t>
  </si>
  <si>
    <t>მეთაფლიშვილი</t>
  </si>
  <si>
    <t>01015009000</t>
  </si>
  <si>
    <t>რეგიონული მართვის სამსახურის უფროსი</t>
  </si>
  <si>
    <t>ჩაკვეტაძე</t>
  </si>
  <si>
    <t>01015007988</t>
  </si>
  <si>
    <t>თავმჯდომარის თანაშემწე</t>
  </si>
  <si>
    <t>ძაძამია</t>
  </si>
  <si>
    <t>51001001535</t>
  </si>
  <si>
    <t>მთავარი ბუღალტერი</t>
  </si>
  <si>
    <t>პოლიანსკაია</t>
  </si>
  <si>
    <t>57001018889</t>
  </si>
  <si>
    <t>საორგანიზაციო სამსახურის სპეციალისტი</t>
  </si>
  <si>
    <t>გურჯიშვილი</t>
  </si>
  <si>
    <t>01010002624</t>
  </si>
  <si>
    <t>საქმის წარმოების სპეციალისტი</t>
  </si>
  <si>
    <t>სამეურნეო_ტექნიკური საქმის სპეციალისტი</t>
  </si>
  <si>
    <t>საორგანიზაციო სამსახურის ინსპექტორი</t>
  </si>
  <si>
    <t>სარიდისი</t>
  </si>
  <si>
    <t>01030045168</t>
  </si>
  <si>
    <t>კომპიუტერული მომსახურების სპეციალისტი</t>
  </si>
  <si>
    <t>ვარდოსანიძე</t>
  </si>
  <si>
    <t>13001037715</t>
  </si>
  <si>
    <t>დამლაგებელი</t>
  </si>
  <si>
    <t>ელენე</t>
  </si>
  <si>
    <t>კორჩაგინა</t>
  </si>
  <si>
    <t>01017018271</t>
  </si>
  <si>
    <t>მთ.ბუღალტერი</t>
  </si>
  <si>
    <t>სებესქვერაძე</t>
  </si>
  <si>
    <t>01017025488</t>
  </si>
  <si>
    <t>სპეციალისტი</t>
  </si>
  <si>
    <t>კობერიძე</t>
  </si>
  <si>
    <t>01013005955</t>
  </si>
  <si>
    <t>როენა</t>
  </si>
  <si>
    <t>ჭელიშვილი</t>
  </si>
  <si>
    <t>01026013316</t>
  </si>
  <si>
    <t>ვლადიმირ</t>
  </si>
  <si>
    <t>ძნელაძე</t>
  </si>
  <si>
    <t>01018001677</t>
  </si>
  <si>
    <t>ელიშვილი</t>
  </si>
  <si>
    <t xml:space="preserve">ირაკლი </t>
  </si>
  <si>
    <t>ქადაგიშვილი</t>
  </si>
  <si>
    <t>01017008972</t>
  </si>
  <si>
    <t>თავმჯდომარე</t>
  </si>
  <si>
    <t>სალუქვაძე</t>
  </si>
  <si>
    <t>33001003497</t>
  </si>
  <si>
    <t>რეგიონალური მართვის მდივანი</t>
  </si>
  <si>
    <t>ლაბუჩიძე</t>
  </si>
  <si>
    <t>01019002562</t>
  </si>
  <si>
    <t>ადმინისტრაციის უფროსი</t>
  </si>
  <si>
    <t xml:space="preserve">აკაკი </t>
  </si>
  <si>
    <t>თბილისის ორგანიზაციის აღმასრულებელი მდივანი</t>
  </si>
  <si>
    <t>ნაზიკო</t>
  </si>
  <si>
    <t>სხულუხია</t>
  </si>
  <si>
    <t>01006001624</t>
  </si>
  <si>
    <t xml:space="preserve">ვლადიმერ </t>
  </si>
  <si>
    <t>უსაფრთხოების სპეციალისტი</t>
  </si>
  <si>
    <t>სალომე</t>
  </si>
  <si>
    <t>მაცაბერიძე</t>
  </si>
  <si>
    <t>მდივანი</t>
  </si>
  <si>
    <t>ჯანო</t>
  </si>
  <si>
    <t>ტაკაშვილი</t>
  </si>
  <si>
    <t>01011009749</t>
  </si>
  <si>
    <t>ანი</t>
  </si>
  <si>
    <t>მძევაშვილი</t>
  </si>
  <si>
    <t>01024073287</t>
  </si>
  <si>
    <t>კანცელარიის უფროსი</t>
  </si>
  <si>
    <t>ფაღავა</t>
  </si>
  <si>
    <t>ჭანტურიშვილი</t>
  </si>
  <si>
    <t>01031004709</t>
  </si>
  <si>
    <t>დოკუმენტბრუნვისა და საარქივო მასალის სპეციალისტი</t>
  </si>
  <si>
    <t>სოფია</t>
  </si>
  <si>
    <t>კვარაცხელია</t>
  </si>
  <si>
    <t>თავმჯდომარის მდივანი</t>
  </si>
  <si>
    <t>ნანა</t>
  </si>
  <si>
    <t>ზანდარაშვილი</t>
  </si>
  <si>
    <t>01008031658</t>
  </si>
  <si>
    <t>მედიკო</t>
  </si>
  <si>
    <t>ჯანჯღავა</t>
  </si>
  <si>
    <t>ცქვიტარია</t>
  </si>
  <si>
    <t>სანდრო</t>
  </si>
  <si>
    <t>01008048723</t>
  </si>
  <si>
    <t>იურისტის თანაშემწე</t>
  </si>
  <si>
    <t>01001071992</t>
  </si>
  <si>
    <t>ინფორმაციული ტექნოლოგიების სპეციალისტი</t>
  </si>
  <si>
    <t>ანასტასია</t>
  </si>
  <si>
    <t>ბუთხუზი</t>
  </si>
  <si>
    <t>01025010980</t>
  </si>
  <si>
    <t>საზოგადოებასთან ურთიერთობის სპეციალისტი</t>
  </si>
  <si>
    <t>ქაჯაია</t>
  </si>
  <si>
    <t xml:space="preserve">ლალი </t>
  </si>
  <si>
    <t>კვანტალიანი</t>
  </si>
  <si>
    <t>01010008040</t>
  </si>
  <si>
    <t>რეგიონალური მართვის მდივნის თანაშემწე</t>
  </si>
  <si>
    <t xml:space="preserve">გელა </t>
  </si>
  <si>
    <t>ცხვედიაშვილი</t>
  </si>
  <si>
    <t>რეგიონალური სამდივნოს სპეციალისტი</t>
  </si>
  <si>
    <t>ხუხუნაშვილი</t>
  </si>
  <si>
    <t>01009004881</t>
  </si>
  <si>
    <t>საარჩევნო სკოლის ტრენერი</t>
  </si>
  <si>
    <t>ჩიქოვანი</t>
  </si>
  <si>
    <t>შეყელაშვილი</t>
  </si>
  <si>
    <t>01006019025</t>
  </si>
  <si>
    <t>ბუღალტრის თანაშემწე</t>
  </si>
  <si>
    <t>შამუგია</t>
  </si>
  <si>
    <t>აპარატის უფროსის თანაშემწე</t>
  </si>
  <si>
    <t>მჭედლიშვილი</t>
  </si>
  <si>
    <t>01018000360</t>
  </si>
  <si>
    <t>რეგიონალური მართვის სამს უფროსი</t>
  </si>
  <si>
    <t>სამსახურეობრივი</t>
  </si>
  <si>
    <t>სტრასბურგი</t>
  </si>
  <si>
    <t>21-24.04.2013</t>
  </si>
  <si>
    <t>ბათუმი</t>
  </si>
  <si>
    <t>ქუთაისი</t>
  </si>
  <si>
    <t>გაგნიძე</t>
  </si>
  <si>
    <t>ბათუმი, ზუგდიდი,ქუთაისი</t>
  </si>
  <si>
    <t>22-23.04.2013</t>
  </si>
  <si>
    <t>უჩაძე</t>
  </si>
  <si>
    <t>სემინარებზე დასწრება</t>
  </si>
  <si>
    <t>ესტონეთი, მოსკოვი</t>
  </si>
  <si>
    <t>14.04.2013-28.04.2013</t>
  </si>
  <si>
    <t>11.06.-14.06.2013</t>
  </si>
  <si>
    <t>კუს ტბაზე გამართული ღონისძიების  ხარჯები</t>
  </si>
  <si>
    <t>განათების უზრუნველყოფა</t>
  </si>
  <si>
    <t>ა/ტ მომსახურეობის ხარჯები</t>
  </si>
  <si>
    <t>სასცენო მოწყობილობით მომსახურეობის ხარჯები</t>
  </si>
  <si>
    <t>საინფორმაციო მომსახურეობა</t>
  </si>
  <si>
    <t>პრეზენტაციის ორგანიზება</t>
  </si>
  <si>
    <t>მედია მონიტორინგი</t>
  </si>
  <si>
    <t>ანსამბლ ეგრისის მიერ გაწეული მომსახურეობა</t>
  </si>
  <si>
    <t>ჩატარებული კვლევის ხარჯები</t>
  </si>
  <si>
    <t>ვიდეო ტექნიკური სერვისით უზრუნველყოფა (ძველი დავალიანება)</t>
  </si>
  <si>
    <t>ბეჭდვითი მომსახურეობა (ძველი დავალიანება)</t>
  </si>
  <si>
    <t>ფართის იჯარა (ძველი დავალიანება)</t>
  </si>
  <si>
    <t>ბეჭდვითი მომსახურეობა</t>
  </si>
  <si>
    <t>1.2.15.14</t>
  </si>
  <si>
    <t>1.2.15.15</t>
  </si>
  <si>
    <t>მუსიკალური გაფორმება</t>
  </si>
  <si>
    <t>1.2.15.16</t>
  </si>
  <si>
    <t>ეგზიტპოლის ჩატარება</t>
  </si>
  <si>
    <t>1.2.15.17</t>
  </si>
  <si>
    <t>სურათების დაბეჭვდა</t>
  </si>
  <si>
    <t>1.2.15.18</t>
  </si>
  <si>
    <t>ზ. ფალიაშვილის სახ. ოპერისა და ბალეტის სახ. თეატრი (მუსიკალური გაფორმება)</t>
  </si>
  <si>
    <t>1.2.15.19</t>
  </si>
  <si>
    <t>საშემოსავლო</t>
  </si>
  <si>
    <t>1.2.15.20</t>
  </si>
  <si>
    <t>ფეისბუქის გვერდის დამზადება</t>
  </si>
  <si>
    <t>1.2.15.21</t>
  </si>
  <si>
    <t>ვიდეო რგოლების მონტაჟი</t>
  </si>
  <si>
    <t>1.2.15.23</t>
  </si>
  <si>
    <t>ფეიერვერკების გაშვება</t>
  </si>
  <si>
    <t>1.2.15.24</t>
  </si>
  <si>
    <t>კონცერტის ხარჯები</t>
  </si>
  <si>
    <t>1.2.15.25</t>
  </si>
  <si>
    <t>ტრენერების მომსახურება</t>
  </si>
  <si>
    <t>1.2.15.26</t>
  </si>
  <si>
    <t>წარმომადგენლები საარჩევნო კომისიებში</t>
  </si>
  <si>
    <t>1.2.15.27</t>
  </si>
  <si>
    <t>აქტივის რეკრუტირება (აგიტატორები)</t>
  </si>
  <si>
    <t>1.2.15.28</t>
  </si>
  <si>
    <t>დაცვის მომსახურეობის ხარჯები</t>
  </si>
  <si>
    <t>1.2.15.29</t>
  </si>
  <si>
    <t>ჯარიმა საგზაო მოძრაობის წესების დარღვევისთვის</t>
  </si>
  <si>
    <t>1.6.4.3</t>
  </si>
  <si>
    <t>1.6.4.4</t>
  </si>
  <si>
    <t>GE51CR0000000004933608</t>
  </si>
  <si>
    <t>GEL</t>
  </si>
  <si>
    <t>5/16/2012</t>
  </si>
  <si>
    <t>GE51CR0000000004933618</t>
  </si>
  <si>
    <t>USD</t>
  </si>
  <si>
    <t>EURO</t>
  </si>
  <si>
    <t>წარმომადგენლების და კოორდინატორების ანაზღაურება</t>
  </si>
  <si>
    <t>წარმომადგენლების და კოორდინატორების ანაზღაურება (საქვეანგარიშოდ)</t>
  </si>
  <si>
    <t>05/17/2013</t>
  </si>
  <si>
    <t>გაუხარჯავი თანხის დაბრუნება</t>
  </si>
  <si>
    <t>05//17/2013</t>
  </si>
  <si>
    <t>თანხის ბანკში შეტანა</t>
  </si>
  <si>
    <t>უკან დაბრუნებული თანხა</t>
  </si>
  <si>
    <t>მსუბუქი მაღალი გამავლობის</t>
  </si>
  <si>
    <t>ტოიოტა</t>
  </si>
  <si>
    <t>PRADO</t>
  </si>
  <si>
    <t>FFT-388</t>
  </si>
  <si>
    <t>05/14/2013</t>
  </si>
  <si>
    <t>თბილისი ბორჯომის ქ. #7</t>
  </si>
  <si>
    <t>ოფისი</t>
  </si>
  <si>
    <t>6 თვე</t>
  </si>
  <si>
    <t>62001003330</t>
  </si>
  <si>
    <t xml:space="preserve">ლენტეხი თ. მეფის </t>
  </si>
  <si>
    <t>6თვე</t>
  </si>
  <si>
    <t>27001006514</t>
  </si>
  <si>
    <t>დალი</t>
  </si>
  <si>
    <t>გუგავა</t>
  </si>
  <si>
    <t>ქ. ხობი ცოტნე დადიანის ქ. #169</t>
  </si>
  <si>
    <t>58001030178</t>
  </si>
  <si>
    <t>მედეა</t>
  </si>
  <si>
    <t>თათარაშვილი</t>
  </si>
  <si>
    <t>საჩხერე თავისუფლების #9</t>
  </si>
  <si>
    <t>439392239</t>
  </si>
  <si>
    <t>შპს საჩხერის კინო</t>
  </si>
  <si>
    <t>თბილისი რუსთაველის #46</t>
  </si>
  <si>
    <t>01017042205</t>
  </si>
  <si>
    <t>კერესელიძე</t>
  </si>
  <si>
    <t>ხულო ტბელ აბუსერისძეს 3</t>
  </si>
  <si>
    <t>ოზურგეთი</t>
  </si>
  <si>
    <t>3თვე</t>
  </si>
  <si>
    <t>ნანი</t>
  </si>
  <si>
    <t>ბათუმი ფ. ხალვაშისმე-7 შესახვევი #11 მე-3 სართ</t>
  </si>
  <si>
    <t>როინ</t>
  </si>
  <si>
    <t>ბერიძე</t>
  </si>
  <si>
    <t>დ. ხარაგაული სოლომონ მეფის ქ. #21</t>
  </si>
  <si>
    <t>4.5 თვე</t>
  </si>
  <si>
    <t>01018001780</t>
  </si>
  <si>
    <t>არევაძე-წერეთელი</t>
  </si>
  <si>
    <t>ქარელი სტალინის #49</t>
  </si>
  <si>
    <t>10 თვე</t>
  </si>
  <si>
    <t>01024022690</t>
  </si>
  <si>
    <t>გიორგაშვილი</t>
  </si>
  <si>
    <t>ამბროლაური კოსტავას #1</t>
  </si>
  <si>
    <t>04001002669</t>
  </si>
  <si>
    <t>ციცინო</t>
  </si>
  <si>
    <t>ნეფარიძე</t>
  </si>
  <si>
    <t>ტყიბული რუსთაველის #1</t>
  </si>
  <si>
    <t>11 თვე</t>
  </si>
  <si>
    <t>01024083360</t>
  </si>
  <si>
    <t>მახარაშვილი</t>
  </si>
  <si>
    <t>ჭიათურა ნინოშვილის #12 სართ 1 ბ-9</t>
  </si>
  <si>
    <t>9 თვე</t>
  </si>
  <si>
    <t>54001031206</t>
  </si>
  <si>
    <t>მირმენ</t>
  </si>
  <si>
    <t>ბარათაშვილი</t>
  </si>
  <si>
    <t>თბილისი ფხოვის #3</t>
  </si>
  <si>
    <t>202187837</t>
  </si>
  <si>
    <t>შ.პ.ს. ,,მელანჟი"</t>
  </si>
  <si>
    <t>თბილისი  ქ. წამებულის გამზ. #47 მე-3 სართ.</t>
  </si>
  <si>
    <t>3 თვე</t>
  </si>
  <si>
    <t>01028000992</t>
  </si>
  <si>
    <t>როსტიაშვილი</t>
  </si>
  <si>
    <t>გორი, წერეთლის ქ. #3</t>
  </si>
  <si>
    <t>2.5 თვე</t>
  </si>
  <si>
    <t>59001013426</t>
  </si>
  <si>
    <t>ანა რაზმიაშვილი ი/მ</t>
  </si>
  <si>
    <t>ბათუმი ფ. ხალვაშის მე-7 შესახვევი #11 მე-3 სართ</t>
  </si>
  <si>
    <t>2 თვე</t>
  </si>
  <si>
    <t>61006012731</t>
  </si>
  <si>
    <t>1 თვე</t>
  </si>
  <si>
    <t>ხელვაჩაური, სოფ. ერგე</t>
  </si>
  <si>
    <t>61006033347</t>
  </si>
  <si>
    <t xml:space="preserve">ირინე </t>
  </si>
  <si>
    <t>ბანძელაძე</t>
  </si>
  <si>
    <t>8 თვე</t>
  </si>
  <si>
    <t>ბერიძე როინ ი/მ</t>
  </si>
  <si>
    <t>საგარეჯო დ. აღმაშენებლის #13</t>
  </si>
  <si>
    <t>238156035</t>
  </si>
  <si>
    <t>საგარეჯოს მუნიციპალიტეტის აიპ კულტურის ობიექტების გაერთიანება</t>
  </si>
  <si>
    <t>ხაშური, დ. სურამი, რუსთაველის 192</t>
  </si>
  <si>
    <t>0.5 თვე</t>
  </si>
  <si>
    <t>57001009169</t>
  </si>
  <si>
    <t>გელაშვილი ირინე ი/მ</t>
  </si>
  <si>
    <t>დ.მესტია თამარ მეფის # 14</t>
  </si>
  <si>
    <t>62005023736</t>
  </si>
  <si>
    <t>ნინა</t>
  </si>
  <si>
    <t>ჯაფარიძე</t>
  </si>
  <si>
    <t xml:space="preserve">დ. ლენტეხი, თამარ მეფის ქ. </t>
  </si>
  <si>
    <t>1.5 თვე</t>
  </si>
  <si>
    <t>208215821</t>
  </si>
  <si>
    <t>შპს წისქვილკომბინატ</t>
  </si>
  <si>
    <t>ხობის მუნიციპალიტეტი, სოფ. ნოჯიხევი</t>
  </si>
  <si>
    <t>58001014978</t>
  </si>
  <si>
    <t>ავლორა</t>
  </si>
  <si>
    <t>სიჭინავა</t>
  </si>
  <si>
    <t>ხობის მუნიციპალიტეტი, სოფ. ხამისქური</t>
  </si>
  <si>
    <t>01030013617</t>
  </si>
  <si>
    <t>ჯონი ფარცვანია ი/მ</t>
  </si>
  <si>
    <t>ხობი, სოფ. შუა ხორგა</t>
  </si>
  <si>
    <t>58001014237</t>
  </si>
  <si>
    <t>დათუაშვილი</t>
  </si>
  <si>
    <t>დუშეთი სტალინის ქ. #27. მე-2 სართ</t>
  </si>
  <si>
    <t>229324451</t>
  </si>
  <si>
    <t>დუშეთის მუნიციპალიტეტის საკრებულო</t>
  </si>
  <si>
    <t>ხობი, სოფ. ხეთა</t>
  </si>
  <si>
    <t>58001022999</t>
  </si>
  <si>
    <t>ნატო</t>
  </si>
  <si>
    <t>ქობალია</t>
  </si>
  <si>
    <t>ხონი თავისუფლების მოედანი 11</t>
  </si>
  <si>
    <t>55001009092</t>
  </si>
  <si>
    <t>იმედაძე</t>
  </si>
  <si>
    <t>ყვარელი კ. მარჯანიშვილის #43</t>
  </si>
  <si>
    <t>45001017359</t>
  </si>
  <si>
    <t>ნოდარი</t>
  </si>
  <si>
    <t>კუპრაშვილი</t>
  </si>
  <si>
    <t>თბილისი ქ. წამებულის გამზ #47 მე-3 სართ</t>
  </si>
  <si>
    <t>რუსთავი კოსტავას 13/1</t>
  </si>
  <si>
    <t>35001010542</t>
  </si>
  <si>
    <t>ინგა</t>
  </si>
  <si>
    <t>წიკლაური</t>
  </si>
  <si>
    <t>სენაკი ა. წერეთლის # 12</t>
  </si>
  <si>
    <t>39001004825</t>
  </si>
  <si>
    <t>ზუგდიდი რუსთაველის ქ. #90</t>
  </si>
  <si>
    <t>01001025994</t>
  </si>
  <si>
    <t>ი/მ თენგიზი ბერულავა</t>
  </si>
  <si>
    <t>წყალტუბო რუსთაველის #4</t>
  </si>
  <si>
    <t>53001007238</t>
  </si>
  <si>
    <t>ნინო კუხალეიშვილი ი/მ</t>
  </si>
  <si>
    <t>მარტვილი თავისუფლების მოედანი 11</t>
  </si>
  <si>
    <t>29001001254</t>
  </si>
  <si>
    <t>დავით მორგოშია ი/მ</t>
  </si>
  <si>
    <t>ახმეტა, სოფ. დუისი</t>
  </si>
  <si>
    <t>08091000605</t>
  </si>
  <si>
    <t>მარგოშვილი</t>
  </si>
  <si>
    <t>შუახევი, დაბა შუახევი</t>
  </si>
  <si>
    <t>ფართი</t>
  </si>
  <si>
    <t>1 დღე</t>
  </si>
  <si>
    <t>247865145</t>
  </si>
  <si>
    <t>შუახევის მუნიციპალიტეტი</t>
  </si>
  <si>
    <t>ქ. ოზურგეთი ი. ჭავჭავაძის ქ. #1</t>
  </si>
  <si>
    <t>დარბაზი</t>
  </si>
  <si>
    <t>237100070</t>
  </si>
  <si>
    <t>სსიპ ქ. ოზურგეთის ალ. წუწუნავას სახელობის სახელმწიფო დრამატული თეატრი</t>
  </si>
  <si>
    <t>ქ. თბილისი, მთაწმინდის პარკი</t>
  </si>
  <si>
    <t>404911789</t>
  </si>
  <si>
    <t>შპს „თბილისი პარკი“</t>
  </si>
  <si>
    <t>ქ. თბილისი, წერეთლის გამზირი #118, პავილიონი #11</t>
  </si>
  <si>
    <t>201990104</t>
  </si>
  <si>
    <t>სს გამოფენების ცენტრი</t>
  </si>
  <si>
    <t>ქობულეთი, დ. აღმაშენებლის გამზ. #285</t>
  </si>
  <si>
    <t>246951142</t>
  </si>
  <si>
    <t>შპს „კოლხეთი“</t>
  </si>
  <si>
    <t>ქ. ბათუმი ფიროსმანის ქ. #14</t>
  </si>
  <si>
    <t>445404884</t>
  </si>
  <si>
    <t>ააიპ ქ. ბათუმის სასპორტო სკოლა</t>
  </si>
  <si>
    <t>ქედის რაიონში, რუსთაველის #3</t>
  </si>
  <si>
    <t>246762212</t>
  </si>
  <si>
    <t>ა(ა)იპ „ქედის სასპორტო სკოლა“</t>
  </si>
  <si>
    <t>ქ. ბათუმი, ოდისეი დიმიტრიადის ქ. #1</t>
  </si>
  <si>
    <t>245584274</t>
  </si>
  <si>
    <t>სსიპ ბათუმის სახელმწიფო მუსიკალური ცენტრი</t>
  </si>
  <si>
    <t>ახალციხე, ვალე, ვაჟა-ფშაველას ქ. #3</t>
  </si>
  <si>
    <t>47001001793</t>
  </si>
  <si>
    <t>ემზარი გოზალიშვილი ი/მ</t>
  </si>
  <si>
    <t>ახალციხე, სოფ. აწყური</t>
  </si>
  <si>
    <t>01019004259</t>
  </si>
  <si>
    <t>მაია წიქვაძე ი/მ</t>
  </si>
  <si>
    <t>ქ. ახმეტა, ვაჟა-ფშაველას ქ.</t>
  </si>
  <si>
    <t>23001000861</t>
  </si>
  <si>
    <t>ნელი</t>
  </si>
  <si>
    <t>ღეჩუაშვილი</t>
  </si>
  <si>
    <t>ქ. თბილისი ერეკლე II მოედანი #3</t>
  </si>
  <si>
    <t>3 დღე</t>
  </si>
  <si>
    <t>205283637</t>
  </si>
  <si>
    <t>შპს ახალი კაპიტალი</t>
  </si>
  <si>
    <t>ქ. ბათუმი პ. მელიქიშვილის ქ. #48</t>
  </si>
  <si>
    <t>245401033</t>
  </si>
  <si>
    <t>შპს „ოდისეი“</t>
  </si>
  <si>
    <t>ქ. წალენჯიხა, თბილისის ქ. #7</t>
  </si>
  <si>
    <t>01025007221</t>
  </si>
  <si>
    <t>შოთა ლუკავა ი/მ</t>
  </si>
  <si>
    <t>ქ. ჯვარი, ფიფიას ქ.</t>
  </si>
  <si>
    <t>242733930</t>
  </si>
  <si>
    <t>შპს „ჰიდრომშენი“</t>
  </si>
  <si>
    <t>სამტრედია, რუსთაველის ქ. #23</t>
  </si>
  <si>
    <t>01010001112</t>
  </si>
  <si>
    <t>კახა კალაძე ი/მ</t>
  </si>
  <si>
    <t>სამტრედია, სოფ. გომი</t>
  </si>
  <si>
    <t>37001012720</t>
  </si>
  <si>
    <t>ავთანდილ ჯინჭარაძე ი/მ</t>
  </si>
  <si>
    <t>სამტრედია, ს. დიდი ჯიხაიში</t>
  </si>
  <si>
    <t>01030037607</t>
  </si>
  <si>
    <t>მანჯგალაძე</t>
  </si>
  <si>
    <t>ხაშური რუსთაველის #2</t>
  </si>
  <si>
    <t>443855008</t>
  </si>
  <si>
    <t>შპს ლიტ ჯეო ინვესტი</t>
  </si>
  <si>
    <t>ქ. ქუთაისი, თამარ მეფის ქ. 43</t>
  </si>
  <si>
    <t>09001003206</t>
  </si>
  <si>
    <t>ზაზა ორჯონიკიძე ი/მ</t>
  </si>
  <si>
    <t>ქ. ქუთაისი, კრილოვის ქ. #16გ</t>
  </si>
  <si>
    <t>60001053718</t>
  </si>
  <si>
    <t>გიორგი იობიძე ი/მ</t>
  </si>
  <si>
    <t>ქ. ქუთაისი, კ. ლესელიძის ქ. #8</t>
  </si>
  <si>
    <t>60001015060</t>
  </si>
  <si>
    <t>ვლადიმერ ხაჭაპურიძე</t>
  </si>
  <si>
    <t>ქ. ქუთაისი, რუსთაველის #24</t>
  </si>
  <si>
    <t>412680549</t>
  </si>
  <si>
    <t>შპს „ბორანი-7“</t>
  </si>
  <si>
    <t>ახმეტა, სოფ. მატანი</t>
  </si>
  <si>
    <t>08001008957</t>
  </si>
  <si>
    <t>კახა მამუკელაშვილი ი/მ</t>
  </si>
  <si>
    <t>ახმეტა, სოფ. ზემო ალვანი</t>
  </si>
  <si>
    <t>08001002261</t>
  </si>
  <si>
    <t>ზურაბი გარსევანიძე ი/მ</t>
  </si>
  <si>
    <t>ნინოწმინდა თავისუფლების 11</t>
  </si>
  <si>
    <t>32001002695</t>
  </si>
  <si>
    <t>აზატ</t>
  </si>
  <si>
    <t>ფუთულიან</t>
  </si>
  <si>
    <t>გურჯაანი, სოფელი ბაკურციხე</t>
  </si>
  <si>
    <t>13001007938</t>
  </si>
  <si>
    <t>კონსტანტინე ბერიძიშვილი ი/მ</t>
  </si>
  <si>
    <t>თბილისი გურამიშვილი #30 კორ 1</t>
  </si>
  <si>
    <t>20001005018</t>
  </si>
  <si>
    <t>შაბალაიძე</t>
  </si>
  <si>
    <t>გურჯაანი, სოფ. შაშიანი</t>
  </si>
  <si>
    <t>13001001557</t>
  </si>
  <si>
    <t>გივრიზი კიწმარიძე ი/მ</t>
  </si>
  <si>
    <t>თბილისი ხეხილსანერგე მეურნეობა</t>
  </si>
  <si>
    <t>200011904</t>
  </si>
  <si>
    <t>შპს ორიენტირი</t>
  </si>
  <si>
    <t>გურჯაანი, სოფ. კაჭრეთი</t>
  </si>
  <si>
    <t>13001003476</t>
  </si>
  <si>
    <t>თამაზ ჯაფოშვილი ი/მ</t>
  </si>
  <si>
    <t>ქ. გურჯაანი, სანაპიროს ქ. #6</t>
  </si>
  <si>
    <t>13001002265</t>
  </si>
  <si>
    <t>კობა არჯევანიშვილი ი/მ</t>
  </si>
  <si>
    <t>თბილისი თემქა 3-4 კორპ. 41</t>
  </si>
  <si>
    <t>1002003098</t>
  </si>
  <si>
    <t>ბადალაშვილი პაატა ი/მ</t>
  </si>
  <si>
    <t>თბილისი ც. დადიანის ქ. #134</t>
  </si>
  <si>
    <t>205063982</t>
  </si>
  <si>
    <t>შპს „დევილაქი“</t>
  </si>
  <si>
    <t>გურჯაანი, სოფ. ველისციხე</t>
  </si>
  <si>
    <t>13001005231</t>
  </si>
  <si>
    <t>ერემია მღებრიშვილი ი/მ</t>
  </si>
  <si>
    <t xml:space="preserve">თბილისი ქსნის ქ. #4 </t>
  </si>
  <si>
    <t>35001008758</t>
  </si>
  <si>
    <t>ნათელა</t>
  </si>
  <si>
    <t>ბალიაშვილი</t>
  </si>
  <si>
    <t>ლაგოდეხი, სოფ. კაბალი</t>
  </si>
  <si>
    <t>25001013517</t>
  </si>
  <si>
    <t>გუსეინოვი</t>
  </si>
  <si>
    <t>დურსუნალი</t>
  </si>
  <si>
    <t>ლაგოდეხი, სოფ. აფენი</t>
  </si>
  <si>
    <t>01030006173</t>
  </si>
  <si>
    <t>თემურ მაჩაიძე ი/მ</t>
  </si>
  <si>
    <t>საგარეჯო, დ. აღმაშენებლის ქ. #13</t>
  </si>
  <si>
    <t>თბილისი თემქა 10 კვ; კორ24</t>
  </si>
  <si>
    <t>01023003453</t>
  </si>
  <si>
    <t>ქურცაძე</t>
  </si>
  <si>
    <t>ახალქალაქი, თავისუფლების ქ. #2</t>
  </si>
  <si>
    <t>07001016772</t>
  </si>
  <si>
    <t>სამსონ ათოიან ი/მ</t>
  </si>
  <si>
    <t>მცხეთა, სოფ. წეროვანი</t>
  </si>
  <si>
    <t>06001002408</t>
  </si>
  <si>
    <t xml:space="preserve">ვალერიანი </t>
  </si>
  <si>
    <t>ბაშარული</t>
  </si>
  <si>
    <t>ქ. თბილისი, ლვოვის ქ. 80-82 გ</t>
  </si>
  <si>
    <t>საოფისე ფართი</t>
  </si>
  <si>
    <t>02.12.2012–01.08.2013</t>
  </si>
  <si>
    <t>01024025071</t>
  </si>
  <si>
    <t>ვიოლეტა</t>
  </si>
  <si>
    <t>მჭედლიძე</t>
  </si>
  <si>
    <t>მცხეთა, სოფ. ნატახტარი</t>
  </si>
  <si>
    <t>404451473</t>
  </si>
  <si>
    <t>სს PROPERTY MANAGEMENT SERVICES ფროფერთი მენეჯმენთ სერვისიზ</t>
  </si>
  <si>
    <t>ქ. თბილისი, ფალიაშვილის 67</t>
  </si>
  <si>
    <t>12.02.2013- 12.08.2013</t>
  </si>
  <si>
    <t>130 კვ.მ</t>
  </si>
  <si>
    <t xml:space="preserve">თამარ </t>
  </si>
  <si>
    <t>ალელიშვილი</t>
  </si>
  <si>
    <t>ბოლნისი, დაბა კაზრეთი, კორპუსი 97/3</t>
  </si>
  <si>
    <t>10002000196</t>
  </si>
  <si>
    <t>კახაბერ მახნიაშვილი ი/მ</t>
  </si>
  <si>
    <t xml:space="preserve"> ქ. წნორი, რუსთაველის 37</t>
  </si>
  <si>
    <t>01.03.2013- 01.09.2014</t>
  </si>
  <si>
    <t>217 კვ.მ</t>
  </si>
  <si>
    <t>ნუნუ</t>
  </si>
  <si>
    <t>გარდაბანი, სოფ. კარათაკლია</t>
  </si>
  <si>
    <t>12001002236</t>
  </si>
  <si>
    <t>ელიმდარ კულიევი ი/მ</t>
  </si>
  <si>
    <t>თბილისი მუხაძის ქ #16</t>
  </si>
  <si>
    <t>12 თვე</t>
  </si>
  <si>
    <t>01017022842</t>
  </si>
  <si>
    <t>იოსებ</t>
  </si>
  <si>
    <t>დედიაშვილი</t>
  </si>
  <si>
    <t>გარდაბანი, სოფ. ყარაჯალარი</t>
  </si>
  <si>
    <t>12004000343</t>
  </si>
  <si>
    <t>ელვარ ნურიევი ი/მ</t>
  </si>
  <si>
    <t>ქ. თბილისი, თაბუკაშვილის 24</t>
  </si>
  <si>
    <t>24 თვე</t>
  </si>
  <si>
    <t>404401811</t>
  </si>
  <si>
    <t>შპს „საერთაშორისო სახლი “</t>
  </si>
  <si>
    <t>12001045669</t>
  </si>
  <si>
    <t>ლამია ისაევა ი/მ</t>
  </si>
  <si>
    <t>ქ. თბილისი, ქ.წამებულის50/18</t>
  </si>
  <si>
    <t>406040546</t>
  </si>
  <si>
    <t>შპს „ჯეო რეალ გრუპ“</t>
  </si>
  <si>
    <t>თეთრიწყარო, სოფ. კოდა</t>
  </si>
  <si>
    <t>22001007887</t>
  </si>
  <si>
    <t>გივი პაპაშვილი ი/მ</t>
  </si>
  <si>
    <t>ქ. ბათუმი, ჟორდანიას ქ. # 22.</t>
  </si>
  <si>
    <t>მამისეიშვილი</t>
  </si>
  <si>
    <t>თეთრიწყარო, დაბა მანგლისი, დემეტრაშვილი ქ. #7</t>
  </si>
  <si>
    <t>22001006994</t>
  </si>
  <si>
    <t>გოჩა დოლიძე ი/მ</t>
  </si>
  <si>
    <t>ქ.თბილისი ჭავჭავაძის გამზ.12 ბ.24 ა</t>
  </si>
  <si>
    <t xml:space="preserve">მარიამ </t>
  </si>
  <si>
    <t>ჩიხლაძე</t>
  </si>
  <si>
    <t>რუსთავი, კოსტავას ქ. #13/1</t>
  </si>
  <si>
    <t>ინგა წიკლაური ი/მ</t>
  </si>
  <si>
    <t>ქ.წყალტუბო ,ავალიანის ქ.შ.5</t>
  </si>
  <si>
    <t>10თვე</t>
  </si>
  <si>
    <t>01008005299</t>
  </si>
  <si>
    <t>მარინა</t>
  </si>
  <si>
    <t>ეფრემიძე</t>
  </si>
  <si>
    <t>ქარელი, დაბა აგარა, ჩოლოყაშვილის ქ.</t>
  </si>
  <si>
    <t>43001004611</t>
  </si>
  <si>
    <t>კახა ფუხაშვილი ი/მ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</si>
  <si>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</si>
  <si>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</si>
  <si>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</si>
  <si>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</si>
  <si>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</si>
  <si>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</si>
  <si>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</si>
  <si>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დ. ლენტეხი თამარ მეფის ქ.კინო თეატრი შხარა</t>
  </si>
  <si>
    <t>1,5 თვე</t>
  </si>
  <si>
    <t>შ.პ.ს. წისქვილ კომბინატი თბილისი</t>
  </si>
  <si>
    <t>ქ. ახალციხე ნათენაძის ქ. #38</t>
  </si>
  <si>
    <t>18.01.2013-31.12.2013</t>
  </si>
  <si>
    <t>219 კვ/მ</t>
  </si>
  <si>
    <t>47001025760</t>
  </si>
  <si>
    <t>სუსანნა</t>
  </si>
  <si>
    <t>აივაზიანი</t>
  </si>
  <si>
    <t>ონი დ. აღმაშენებლის #82</t>
  </si>
  <si>
    <t>14001022774</t>
  </si>
  <si>
    <t>მათე</t>
  </si>
  <si>
    <t>ქ. გურჯაანი რუსთაველის #4</t>
  </si>
  <si>
    <t>135 კვ/მ</t>
  </si>
  <si>
    <t>13001017845</t>
  </si>
  <si>
    <t>ი.მ. ვალერი უტიაშვილი</t>
  </si>
  <si>
    <t>ჩოხატაური ჭავჭავაძის #1</t>
  </si>
  <si>
    <t>46001002913</t>
  </si>
  <si>
    <t>მამული</t>
  </si>
  <si>
    <t>გუდავაძე</t>
  </si>
  <si>
    <t>ქ. რუსთავი მეგობრობის გამზირი #2</t>
  </si>
  <si>
    <t>25.01.2013-31.12.2013</t>
  </si>
  <si>
    <t>100 კვ/მ</t>
  </si>
  <si>
    <t>01024017349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</si>
  <si>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</si>
  <si>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</si>
  <si>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</si>
  <si>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</si>
  <si>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01.01.2013-31.12.2013</t>
  </si>
  <si>
    <t>19001038925</t>
  </si>
  <si>
    <t>ჟვანია</t>
  </si>
  <si>
    <t>ქ. დედოფლისწყარო, ჰერეთის ქ. #74</t>
  </si>
  <si>
    <t>ქ. ქუთაისი რუსთაველის გამზირი #139</t>
  </si>
  <si>
    <t xml:space="preserve">110 კვ/მ </t>
  </si>
  <si>
    <t>60002009583</t>
  </si>
  <si>
    <t xml:space="preserve">ვალერი </t>
  </si>
  <si>
    <t>მინდიაშვილი</t>
  </si>
  <si>
    <t>ქუთაისი თბილისის ქ. #2/ თამარ მეფის #3</t>
  </si>
  <si>
    <t>შპს „აისი“</t>
  </si>
  <si>
    <t>60001068395</t>
  </si>
  <si>
    <t>სვანიძე</t>
  </si>
  <si>
    <t>ქ. თბილისი კოსტავას ქ. #25</t>
  </si>
  <si>
    <t>უვადო</t>
  </si>
  <si>
    <t>01017008985</t>
  </si>
  <si>
    <t>მამისთვალოვი</t>
  </si>
  <si>
    <t>ქობულეთი აღმაშენებლის #131</t>
  </si>
  <si>
    <t>61001007859</t>
  </si>
  <si>
    <t>ფხაკაძე</t>
  </si>
  <si>
    <t>თბილისი ჭავჭავაძის 39/ა</t>
  </si>
  <si>
    <t>204876642</t>
  </si>
  <si>
    <t>ს/ს ქართუ ჯგუფი</t>
  </si>
  <si>
    <t>ამბროლაური კოსტავას #22</t>
  </si>
  <si>
    <t>04001007205</t>
  </si>
  <si>
    <t>რამინ</t>
  </si>
  <si>
    <t>თბილისი დ. დიღომი გ. ბრწყინვალეს 31</t>
  </si>
  <si>
    <t>211359126</t>
  </si>
  <si>
    <t>შპს „რკონი“</t>
  </si>
  <si>
    <t>თბილისი ალ. ყაზბეგის გამზ. #13 ბ-1</t>
  </si>
  <si>
    <t>60002015219</t>
  </si>
  <si>
    <t>ლია რობაქიძე ი/მ</t>
  </si>
  <si>
    <t>თბილისი ს. ტაბახმელა</t>
  </si>
  <si>
    <t>01009019061</t>
  </si>
  <si>
    <t>გულფერი</t>
  </si>
  <si>
    <t>თბილისი დ. წყნეთი დ. აღმაშენებლის #2ა</t>
  </si>
  <si>
    <t>01035000565</t>
  </si>
  <si>
    <t>მარინა მათიაშვილი ი/მ</t>
  </si>
  <si>
    <t>თბილისი მუხიანის მე-3 მკრ კ-10</t>
  </si>
  <si>
    <t>01003018853</t>
  </si>
  <si>
    <t>ნანა სუთიძე ი/მ</t>
  </si>
  <si>
    <t>თბილისი ს. ფონიჭალა</t>
  </si>
  <si>
    <t>12001073115</t>
  </si>
  <si>
    <t>არიფ</t>
  </si>
  <si>
    <t>აშიბოვი</t>
  </si>
  <si>
    <t>თბილისი დას. ფონიჭალა 3 კორპ. #14 ბ-31</t>
  </si>
  <si>
    <t>28001000072</t>
  </si>
  <si>
    <t>ვენერა ბურდული ი/მ</t>
  </si>
  <si>
    <t>თბილისი ართვინის (კაპანაძე) #3 (ნაკვ20/015) 2 სართ. ფართ5</t>
  </si>
  <si>
    <t>202887242</t>
  </si>
  <si>
    <t>შპს თერმულ დაზიანებათა და აღდგენითი პლასტიკურიქირურგიის სამეცნიერო-პრაქტიკული ცენტრი</t>
  </si>
  <si>
    <t>თბილისი დას. ორხევი ახვლედიანის #1</t>
  </si>
  <si>
    <t>01019006353</t>
  </si>
  <si>
    <t>ვაჟა უსანეთაშვილი ი/მ</t>
  </si>
  <si>
    <t>თბილისი ვარკეთილი 3 1 მ/რ სუხიშვილის ქ.</t>
  </si>
  <si>
    <t>01027047675</t>
  </si>
  <si>
    <t>მანანა მიდელაშვილი ი/მ</t>
  </si>
  <si>
    <t>ლილოს დას. მე-4კვ. კორ-10</t>
  </si>
  <si>
    <t>01028002385</t>
  </si>
  <si>
    <t>თამილა ქიტესაშვილი ი/მ</t>
  </si>
  <si>
    <t>თბილისი ლიბანის ქ. #19</t>
  </si>
  <si>
    <t>01003005839</t>
  </si>
  <si>
    <t>ელგუჯა ლურსმანაშვილი ი/მ</t>
  </si>
  <si>
    <t>თბილისი თემქა კვ. 10 კორპ. 36ა ბინა  #48</t>
  </si>
  <si>
    <t>60001041506</t>
  </si>
  <si>
    <t>ლევან კუხიანიძე ი/მ</t>
  </si>
  <si>
    <t>თბილისი წერონისის ქ. #132</t>
  </si>
  <si>
    <t>01020002065</t>
  </si>
  <si>
    <t>ეთერი ქემხაძე ი/მ</t>
  </si>
  <si>
    <t>თბილისი რუსთავის გზატკეცილისა და ვაგზლის ქ. კვეთა</t>
  </si>
  <si>
    <t>01016000119</t>
  </si>
  <si>
    <t>დავით პაპაშვილი ი/მ</t>
  </si>
  <si>
    <t>დ. შუახევი რუსთაველის #27</t>
  </si>
  <si>
    <t>447860020</t>
  </si>
  <si>
    <t>სპს „ოთარ სურმანიძე და კომპანია“</t>
  </si>
  <si>
    <t>ქედა აბუსერიძის #11</t>
  </si>
  <si>
    <t>61008000273</t>
  </si>
  <si>
    <t>ამირან დიასამიძე ი/მ</t>
  </si>
  <si>
    <t>ჩხოროწყუ შენგელიას 2</t>
  </si>
  <si>
    <t>48001002277</t>
  </si>
  <si>
    <t>ბესიკი მამფორია ი/მ</t>
  </si>
  <si>
    <t>თბილისი ჩაჩავას ქ. 8</t>
  </si>
  <si>
    <t>ავტო სადგომი</t>
  </si>
  <si>
    <t>204909073</t>
  </si>
  <si>
    <t>შპს „ლ.დ.“</t>
  </si>
  <si>
    <t>ქ. თბილისი 26 მაისისმოედანი #1</t>
  </si>
  <si>
    <t>შპს „სპორტის სასახლე“</t>
  </si>
  <si>
    <t>ქ. თელავი, ერეკლე II გამზირი #1</t>
  </si>
  <si>
    <t>231171166</t>
  </si>
  <si>
    <t>შპს „სასტუმრო თელავი“</t>
  </si>
  <si>
    <t>მცხეთის რაიონი, სოფ. მუხრანი</t>
  </si>
  <si>
    <t>31001049270</t>
  </si>
  <si>
    <t>თემურ ნიბლიაშვილი ი/მ</t>
  </si>
  <si>
    <t>ჩოხატაური, ჭავჭავაძის ქ. 2</t>
  </si>
  <si>
    <t>01017012975</t>
  </si>
  <si>
    <t>მინდაძე</t>
  </si>
  <si>
    <t>ქედა, სოფ. დანდალო</t>
  </si>
  <si>
    <t>61008002908</t>
  </si>
  <si>
    <t>ომარ ავალიანი ი/მ</t>
  </si>
  <si>
    <t>ბათუმი, ფარნავაზ მეფის ქ. #41</t>
  </si>
  <si>
    <t>61001073924</t>
  </si>
  <si>
    <t>ბასილია</t>
  </si>
  <si>
    <t>ქ. ბათუმი, დასახლება ანგისა</t>
  </si>
  <si>
    <t>61006029550</t>
  </si>
  <si>
    <t>ფატმან</t>
  </si>
  <si>
    <t>აბესლამიძე</t>
  </si>
  <si>
    <t>ქ. ბათუმი, ჯავახიშვილის ქ. #51, ბ. 14</t>
  </si>
  <si>
    <t>245433678</t>
  </si>
  <si>
    <t>შპს „ლამპარი-99“</t>
  </si>
  <si>
    <t>ხელვაჩაური, დაბა ხელვაჩაური</t>
  </si>
  <si>
    <t>61006027452</t>
  </si>
  <si>
    <t>ხელვაჩაური, ს. მეჯინისწყალი</t>
  </si>
  <si>
    <t>61006028207</t>
  </si>
  <si>
    <t>თეონა</t>
  </si>
  <si>
    <t>ევგენიძე</t>
  </si>
  <si>
    <t>ქ. ბათუმი, ნონეშვილის ქ. #28</t>
  </si>
  <si>
    <t>61003001683</t>
  </si>
  <si>
    <t>მარინე ბერიძე ი/მ</t>
  </si>
  <si>
    <t>ქ. ბათუმი, აკ. წერეთლის ქ. #44/46</t>
  </si>
  <si>
    <t>61001005279</t>
  </si>
  <si>
    <t>ჯაყელი</t>
  </si>
  <si>
    <t>ხელვაჩაურის რაიონი, დაბა მახინჯაური</t>
  </si>
  <si>
    <t>61007002755</t>
  </si>
  <si>
    <t>ზორბეგ ახვლედიანი ი/მ</t>
  </si>
  <si>
    <t>ქ. ბათუმი, ბაგრატიონის, 97-99</t>
  </si>
  <si>
    <t>61002010651</t>
  </si>
  <si>
    <t>ედვარდ ხიმშიაშვილი ი/მ</t>
  </si>
  <si>
    <t>ქ. ბათუმი, თამარ მეფის დას. #26 ბ. 12</t>
  </si>
  <si>
    <t>61003010391</t>
  </si>
  <si>
    <t>ნოდარ სურმანიძე ი/მ</t>
  </si>
  <si>
    <t>ქ. ბათუმი, აღმაშენებლის ქ. #20ა</t>
  </si>
  <si>
    <t>61009000461</t>
  </si>
  <si>
    <t>ავთანდილ აბაშიძე ი/მ</t>
  </si>
  <si>
    <t>ხელვაჩაური, ს. გონიო</t>
  </si>
  <si>
    <t>61006000562</t>
  </si>
  <si>
    <t>ნუგზარ მიქელაძე ი/მ</t>
  </si>
  <si>
    <t>ქ. ბათუმი, ნიჟარაძის ქ. #10</t>
  </si>
  <si>
    <t>61003008144</t>
  </si>
  <si>
    <t>ინაზი ბერძენაძე ი/მ</t>
  </si>
  <si>
    <t>ქ. ბათუმი, ტბელ აბუსერიძის ქ. #39ა</t>
  </si>
  <si>
    <t>61002003963</t>
  </si>
  <si>
    <t>ოქრო თებიძე ი/მ</t>
  </si>
  <si>
    <t>ქ. ბათუმი პ. მელიქიშვილის ქ. #38 ბ. 1-ა</t>
  </si>
  <si>
    <t>61001018070</t>
  </si>
  <si>
    <t>გოჩა მგელაძე ი/მ</t>
  </si>
  <si>
    <t>ქ. გურჯაანი, რუსთაველის ქ. #15</t>
  </si>
  <si>
    <t>3.5 თვე</t>
  </si>
  <si>
    <t>13001053778</t>
  </si>
  <si>
    <t>სამხარაული</t>
  </si>
  <si>
    <t>ქ. ზუგდიდი, მ. კოსტავას ქ. #11</t>
  </si>
  <si>
    <t>19001010004</t>
  </si>
  <si>
    <t>დევი კვარაცხელია ი/მ</t>
  </si>
  <si>
    <t>ქ. სენაკი, მ. ქურდოვანიძის ქ. #5</t>
  </si>
  <si>
    <t>39001000917</t>
  </si>
  <si>
    <t>იოსები მიხელაშვილი ი/მ</t>
  </si>
  <si>
    <t>თბილისი, გრიგოლ რობაქიძის ქ. #7</t>
  </si>
  <si>
    <t>01008006049</t>
  </si>
  <si>
    <t>ლეილა მაკასარაშვილი ი/მ</t>
  </si>
  <si>
    <t>თბილისი, ბ. ხმელნიცკის ქ. #48</t>
  </si>
  <si>
    <t>206026165</t>
  </si>
  <si>
    <t>სს „საქკავშირმშენი“</t>
  </si>
  <si>
    <t>თბილისი, ვაზისუბნის 1 მ/რ, #12 კორპუსსა და სურსათვაჭრობის #3 უნივერსამს შორის</t>
  </si>
  <si>
    <t>406062004</t>
  </si>
  <si>
    <t>შპს „ვაუ“</t>
  </si>
  <si>
    <t>თბილისი, კახეთის გზატკეცილი #36/თბილისი, გზატკეცილი კახეთი, მეტროსადგური „სამოგორი“-ს ზედა ამოსასვლელის მიმდებარედ</t>
  </si>
  <si>
    <t>406058091</t>
  </si>
  <si>
    <t>შპს „სავაჭრო ცენტრი სამგორი“</t>
  </si>
  <si>
    <t>ბოლნისი, ს.ს. ორბელიანის ქ. #153ა</t>
  </si>
  <si>
    <t>10001057037</t>
  </si>
  <si>
    <t>როინი ვეშაპიძე ი/მ</t>
  </si>
  <si>
    <t>მარნეული, მაზნიაშვილის ქ. #2</t>
  </si>
  <si>
    <t>28001001979</t>
  </si>
  <si>
    <t>ფირდოსი მამედოვი ი/მ</t>
  </si>
  <si>
    <t>ქუთაისი ლეონიძის #2/1</t>
  </si>
  <si>
    <t>60001063049</t>
  </si>
  <si>
    <t>ავთანდილ კვინიკაშვილი ი/მ</t>
  </si>
  <si>
    <t>თბილისი ერეკლე მე-2 მოედ. ა. კათალიკოსის 3</t>
  </si>
  <si>
    <t>შ.პ.ს. ძველი უბანი</t>
  </si>
  <si>
    <t>თბილისი ც. დადიანის ქ. #319</t>
  </si>
  <si>
    <t>შ.პ.ს დუკა-2</t>
  </si>
  <si>
    <t>თბილისი საბურთალოს ქ. #43 ბ#3</t>
  </si>
  <si>
    <t>01006005032</t>
  </si>
  <si>
    <t>ომარ</t>
  </si>
  <si>
    <t>ლომსაძე</t>
  </si>
  <si>
    <t>თბილისი გლდანი ა/მკრ ვეკუას #10</t>
  </si>
  <si>
    <t>01001024792</t>
  </si>
  <si>
    <t>კაპანაძე მარსელ ი/მ</t>
  </si>
  <si>
    <t>თბილისი მოსაშვილის ქ. #12 ბ#3</t>
  </si>
  <si>
    <t>01008025777</t>
  </si>
  <si>
    <t>ცხვარიაშვილი</t>
  </si>
  <si>
    <t>თბილისი წინამძღვრიშვილის #81</t>
  </si>
  <si>
    <t>01030033157</t>
  </si>
  <si>
    <t>ნოე</t>
  </si>
  <si>
    <t>წალკა კოსტავას ქ. #71</t>
  </si>
  <si>
    <t>61001018803</t>
  </si>
  <si>
    <t>ბერიანიძე</t>
  </si>
  <si>
    <t>ბორჯომი რუსთაველის ქ. #147</t>
  </si>
  <si>
    <t>01001000813</t>
  </si>
  <si>
    <t>სამსონიძე ვალიდა ი/მ</t>
  </si>
  <si>
    <t>წნორი თავისუფლების #37</t>
  </si>
  <si>
    <t>01008040230</t>
  </si>
  <si>
    <t>ნაირა</t>
  </si>
  <si>
    <t>გელაშვილი</t>
  </si>
  <si>
    <t>დ.ჩხოროწყუ დ. აღმაშენებლის #12</t>
  </si>
  <si>
    <t>48001004194</t>
  </si>
  <si>
    <t>კასპი კოსტავას #5</t>
  </si>
  <si>
    <t>24001004130</t>
  </si>
  <si>
    <t>ხვთისიაშვილი</t>
  </si>
  <si>
    <t>ბაღდათი რუსთაველის #22</t>
  </si>
  <si>
    <t>შპს ავა-მარიამი</t>
  </si>
  <si>
    <t>თერჯოლა რუსთაველის # 107</t>
  </si>
  <si>
    <t>21001006430</t>
  </si>
  <si>
    <t>ლაფაჩი</t>
  </si>
  <si>
    <t>დმანისი 9 აპრილის ქ#67</t>
  </si>
  <si>
    <t>15001002399</t>
  </si>
  <si>
    <t>ოქრიაშვილი</t>
  </si>
  <si>
    <t>ქუთაისი ხახანაშვილის #14</t>
  </si>
  <si>
    <t>60002008198</t>
  </si>
  <si>
    <t>ჭიხორია</t>
  </si>
  <si>
    <t>4 თვე</t>
  </si>
  <si>
    <t>თელავი ი.ჭავჭავაძის გამზ #24</t>
  </si>
  <si>
    <t>20001011792</t>
  </si>
  <si>
    <t>ბასილაშვილი</t>
  </si>
  <si>
    <t>გორი სტალინის გაზ. # 24</t>
  </si>
  <si>
    <t>59001095866</t>
  </si>
  <si>
    <t>ლაგოდეხი ჭავჭავაძის #2</t>
  </si>
  <si>
    <t>25001049879</t>
  </si>
  <si>
    <t>ხონი მოსე ხონელის # 5</t>
  </si>
  <si>
    <t>01019022016</t>
  </si>
  <si>
    <t>ყვარელი რუსთაველის #4</t>
  </si>
  <si>
    <t>5 თვე</t>
  </si>
  <si>
    <t>200099534</t>
  </si>
  <si>
    <t>შპს ერ სი აი ჯორჯია</t>
  </si>
  <si>
    <t>ზესტაფონი წერეთლის #9</t>
  </si>
  <si>
    <t>230030613</t>
  </si>
  <si>
    <t>შპს ვახტანგი</t>
  </si>
  <si>
    <t>გარდაბანი თბილსრესი 1 კვარტ. ბ-55-56</t>
  </si>
  <si>
    <t>12001003443</t>
  </si>
  <si>
    <t>ჭოველიძე</t>
  </si>
  <si>
    <t>ქობულეთი აღმაშენებლის 98</t>
  </si>
  <si>
    <t>61004018088</t>
  </si>
  <si>
    <t>ჟღენტი</t>
  </si>
  <si>
    <t>თენგიზი</t>
  </si>
  <si>
    <t>ბერულავა</t>
  </si>
  <si>
    <t>53001000422</t>
  </si>
  <si>
    <t>აფხაძე</t>
  </si>
  <si>
    <t>სამტრედია ჭავჭავაძის ქ #17</t>
  </si>
  <si>
    <t>37001007683</t>
  </si>
  <si>
    <t>ლუარა</t>
  </si>
  <si>
    <t>ქოქრაშვილი</t>
  </si>
  <si>
    <t>ადიგენი რუსთაველის #10</t>
  </si>
  <si>
    <t>03001001135</t>
  </si>
  <si>
    <t>გოგატიშვილი იოსებ ი/მ</t>
  </si>
  <si>
    <t>ცაგერი კოსტავას #13</t>
  </si>
  <si>
    <t>49001006224</t>
  </si>
  <si>
    <t>ზაირა</t>
  </si>
  <si>
    <t>ბენდელიანი</t>
  </si>
  <si>
    <t>ასპინძა გორგასალის #2</t>
  </si>
  <si>
    <t>47001003904</t>
  </si>
  <si>
    <t>რევაზი</t>
  </si>
  <si>
    <t>ქუქჩიშვილი</t>
  </si>
  <si>
    <t>თბილისი მოსკოვის გამზ. #35</t>
  </si>
  <si>
    <t>01029005026</t>
  </si>
  <si>
    <t>ჩაჩუა</t>
  </si>
  <si>
    <t>ქ. ფოთი აღმაშენებლის 10</t>
  </si>
  <si>
    <t>42001010057; 42001002110</t>
  </si>
  <si>
    <t>მარიკა</t>
  </si>
  <si>
    <t>ხორავა</t>
  </si>
  <si>
    <t>აბაშა თავისუფლების #81</t>
  </si>
  <si>
    <t>62007000585</t>
  </si>
  <si>
    <t>შუბლაძე ბესიკ ი/მ</t>
  </si>
  <si>
    <t>02001000267</t>
  </si>
  <si>
    <t>გაბელაია დავით ი/მ</t>
  </si>
  <si>
    <t>მარტვილი თავისუფლების მოედანიი #1</t>
  </si>
  <si>
    <t>29001003140</t>
  </si>
  <si>
    <t>წულაია</t>
  </si>
  <si>
    <t>ხაშური მ. კოსტავას 4</t>
  </si>
  <si>
    <t>01030016651</t>
  </si>
  <si>
    <t>ტალახაძე</t>
  </si>
  <si>
    <t>თიანეთი რუსთაველის #38</t>
  </si>
  <si>
    <t>60001129329</t>
  </si>
  <si>
    <t>ჯანგირაშვილი</t>
  </si>
  <si>
    <t>საჩხერე მერაბ კოსტავას 65</t>
  </si>
  <si>
    <t>38001047179</t>
  </si>
  <si>
    <t>ბურძენიძე</t>
  </si>
  <si>
    <t>ახმეტა რუსთაველის #49</t>
  </si>
  <si>
    <t>01024062768</t>
  </si>
  <si>
    <t>ქიბროწაშვილი</t>
  </si>
  <si>
    <t>ყაზბეგი ალ. ყაზბეგის 32</t>
  </si>
  <si>
    <t>01009003409</t>
  </si>
  <si>
    <t>ჩოფიკაშვილი</t>
  </si>
  <si>
    <t>თეთრიწყარო დიდგორის 15</t>
  </si>
  <si>
    <t>22001005181</t>
  </si>
  <si>
    <t>ბექაური ამური ი/მ</t>
  </si>
  <si>
    <t>ნინოწმინდა თავისუფლების 25</t>
  </si>
  <si>
    <t>32001016304</t>
  </si>
  <si>
    <t>მზიკიან მამბრე ი/მ</t>
  </si>
  <si>
    <t>ლანჩხუთი ნ. ჟორდანიას # 109</t>
  </si>
  <si>
    <t>26001002931</t>
  </si>
  <si>
    <t>მიქაუტაძე</t>
  </si>
  <si>
    <t>ბათუმი მ. აბაშიძის #53 ბ 13</t>
  </si>
  <si>
    <t>01008027256</t>
  </si>
  <si>
    <t>ლორთქიფანიძე</t>
  </si>
  <si>
    <t>ხულო ტბელ აბუსერისძეს 7</t>
  </si>
  <si>
    <t>ოზურგეთი ჭავჭავაძის 12</t>
  </si>
  <si>
    <t>გურჯაანი ნონეშვილის ქ. #12</t>
  </si>
  <si>
    <t>ზავრაშვილი</t>
  </si>
  <si>
    <t>წალენჯიხა მებონიას #2</t>
  </si>
  <si>
    <t>მცხეთა გამსახურდიას 14</t>
  </si>
  <si>
    <t>მაჩიტაძე გოჩა ი/მ</t>
  </si>
  <si>
    <t>შ.პ.ს. ,,ახალი კაპიტალი"</t>
  </si>
  <si>
    <t>ახალციხე ი. ზედგინიძის 7</t>
  </si>
  <si>
    <t>პარკევ წაღიკიან ი/მ</t>
  </si>
  <si>
    <t>რუსთავი მეგობრობის გამზირი #12ა</t>
  </si>
  <si>
    <t>სს კინოთეატრი რუსთაველი</t>
  </si>
  <si>
    <t>ვანი ჯორჯიაშვილის #2</t>
  </si>
  <si>
    <t>ომარ კორძაძე ი/მ</t>
  </si>
  <si>
    <t>საგარეჯო სტალინის #65</t>
  </si>
  <si>
    <t>01024022863</t>
  </si>
  <si>
    <t>ალექსი ახვლედიანი ი/მ</t>
  </si>
  <si>
    <t>დუშეთი სტალინის ქ. #88</t>
  </si>
  <si>
    <t>01018003102</t>
  </si>
  <si>
    <t>გიორგი წიკლაური ი/მ</t>
  </si>
  <si>
    <t>თბილისი გორგასლის #28</t>
  </si>
  <si>
    <t>01015001045</t>
  </si>
  <si>
    <t>რუსუდან მიქიაშვილი ი/მ</t>
  </si>
  <si>
    <t>მცხეთა აღმაშჰენებლის #43</t>
  </si>
  <si>
    <t>გივი მარტოლეკი ი/მ</t>
  </si>
  <si>
    <t>გარდაბანი აღმაშენებლის 12</t>
  </si>
  <si>
    <t>12001013025</t>
  </si>
  <si>
    <t>ზიაფათ</t>
  </si>
  <si>
    <t>ბაგიროვა</t>
  </si>
  <si>
    <t>12001034826</t>
  </si>
  <si>
    <t>სურაია</t>
  </si>
  <si>
    <t>აბდულაევა</t>
  </si>
  <si>
    <t>12001046496</t>
  </si>
  <si>
    <t>ვალიდა</t>
  </si>
  <si>
    <t>გირგვლიანი</t>
  </si>
  <si>
    <t>ყაზბეგის რ-ნი, დაბა სტეფანწმინდა</t>
  </si>
  <si>
    <t>01008004721</t>
  </si>
  <si>
    <t>თოფაძე</t>
  </si>
  <si>
    <t>ქ. ბათუმი პუშკინი-მელიქიშვილი 132/48</t>
  </si>
  <si>
    <t>შპს "ოდისეი"</t>
  </si>
  <si>
    <t>ჭიათურა, ჭავჭავაძის ქ. 15</t>
  </si>
  <si>
    <t>215593043</t>
  </si>
  <si>
    <t>სსიპ "ჭიათურის აკაკი წერეთლის სახელობის სახელმწიფო დრამატული თეატრი"</t>
  </si>
  <si>
    <t>ქ. დედოფლისწყარო კოსტავას ქ. 1</t>
  </si>
  <si>
    <t>228542413</t>
  </si>
  <si>
    <t>დედოფლისწყაროს მუნიციპალიტეტის საკრებულო</t>
  </si>
  <si>
    <t>ქ. ონი კახაბერის ქ. 3</t>
  </si>
  <si>
    <t>237978337</t>
  </si>
  <si>
    <t>ა(ა)იპ "ონის კულტურის ცენტრი"</t>
  </si>
  <si>
    <t>გარდაბანი ბაზრის ქ. 5</t>
  </si>
  <si>
    <t>204579839</t>
  </si>
  <si>
    <t>შპს "ზაზა"</t>
  </si>
  <si>
    <t>ლაგოდეხი წმ. ნინოს ქ. 4</t>
  </si>
  <si>
    <t>25001027321</t>
  </si>
  <si>
    <t>ქ. საგარეჯო აღმაშენებლის ქ. 15</t>
  </si>
  <si>
    <t>238154849</t>
  </si>
  <si>
    <t>საგარეჯოს მუნიციპალიტეტის საკრებულო</t>
  </si>
  <si>
    <t>სამტრედია ჭონქაძის ქ. 1</t>
  </si>
  <si>
    <t>238774420</t>
  </si>
  <si>
    <t>ა(ა)იპ დ. შანიძის სახელობის 1 სახელოვნებო სკოლა</t>
  </si>
  <si>
    <t>ქ. ბორჯომი კოსტავას ქ. 3</t>
  </si>
  <si>
    <t>226163585</t>
  </si>
  <si>
    <t>ბორჯომის კულტურისა და ხელოვნების ცენტრი</t>
  </si>
  <si>
    <t>ქ. ახმეტა ჩუდოყაშვილის 49</t>
  </si>
  <si>
    <t>224631423</t>
  </si>
  <si>
    <t>ა(ა)იპ ახმეტის მუნიციპალიტეტის კულტურის ცენტრი</t>
  </si>
  <si>
    <t>დაბა შუახევი რუსთაველის ქ. 28</t>
  </si>
  <si>
    <t>247865252</t>
  </si>
  <si>
    <t>ააიპ შუახევის კულტურის ცენტრი</t>
  </si>
  <si>
    <t>ქარელი სტალინის ქ. 30</t>
  </si>
  <si>
    <t>440886089</t>
  </si>
  <si>
    <t>შპს "დ@ნ"</t>
  </si>
  <si>
    <t>ქ. სენაკი წმ. ნინოს 2/4</t>
  </si>
  <si>
    <t>39001038388</t>
  </si>
  <si>
    <t>ი/მ გიორგი ყურაშვილი</t>
  </si>
  <si>
    <t>ადიგენი რუსთაველის ქ. 10</t>
  </si>
  <si>
    <t>ი/მ იოსებ გოგატიშვილი</t>
  </si>
  <si>
    <t>ქ. საჩხერე თავისუფლების ქ. 9</t>
  </si>
  <si>
    <t>შპს "საჩხერის კინო"</t>
  </si>
  <si>
    <t>ქ. დმანისი წმინდა ნინოს 56</t>
  </si>
  <si>
    <t>228925391</t>
  </si>
  <si>
    <t>დმანისის მუნიციპალიტეტის საკრებულო</t>
  </si>
  <si>
    <t>ხობი, სტალინის ქ. 12</t>
  </si>
  <si>
    <t>244690401</t>
  </si>
  <si>
    <t>ააიპ ხობის მუნიციპალიტეტის განათლების ცენტრი</t>
  </si>
  <si>
    <t>წალენჯიხა სალიას ქ. 5</t>
  </si>
  <si>
    <t>242730602</t>
  </si>
  <si>
    <t>შპს "წალენჯიხის კინო-ვიდ ო"</t>
  </si>
  <si>
    <t>ქ. დუშეთი ყოფილი უნივერმაღის შენობა</t>
  </si>
  <si>
    <t>429319739</t>
  </si>
  <si>
    <t>შპს "შატილი"</t>
  </si>
  <si>
    <t>აღმაშენებლის 285</t>
  </si>
  <si>
    <t>შპს "კოლხეთი"</t>
  </si>
  <si>
    <t>ქ. ცაგერი კოსტავას ქ. 4</t>
  </si>
  <si>
    <t>242574512</t>
  </si>
  <si>
    <t>ცაგერის მუნიციპალიტეტის სკოლამდელი და სკოლისგარეშე სააღმზრდელო დაწესებულების სამსახური</t>
  </si>
  <si>
    <t>ამბროლაური მერაბ კოსტავას ქ. 37</t>
  </si>
  <si>
    <t>222936660</t>
  </si>
  <si>
    <t>ამბროლაურის კულტურის ცენტრი</t>
  </si>
  <si>
    <t>ქ. გორი</t>
  </si>
  <si>
    <t>217881424</t>
  </si>
  <si>
    <t>სსიპ გორის გ. ერისთავის სახელობის სახელმწიფო დრამატული თეატრი</t>
  </si>
  <si>
    <t>ოზურგეთი, გაბრიელ ეპისკოპოსის ქ. 3ა</t>
  </si>
  <si>
    <t>237078256</t>
  </si>
  <si>
    <t>ახალგაზრდა პედაგოგთა კავშირი</t>
  </si>
  <si>
    <t>თამარ მეფის 2</t>
  </si>
  <si>
    <t>230869192</t>
  </si>
  <si>
    <t>ა(ა)იპ თეთრიწყაროს სამუსიკო სკოლა</t>
  </si>
  <si>
    <t>ქ. თელავი ჭავჭავაძის მ. 5</t>
  </si>
  <si>
    <t>231290206</t>
  </si>
  <si>
    <t>სსიპ სკოლისგარეშე სახელოვნებო საგანმანათლებლო დაწესებულება</t>
  </si>
  <si>
    <t>ქ. ზუგდიდი  გამსახურდიას გამზ. 26</t>
  </si>
  <si>
    <t>220365842</t>
  </si>
  <si>
    <t>შპს კოლხეთი</t>
  </si>
  <si>
    <t>დაბა ხულო რუსთაველის ქ. 11</t>
  </si>
  <si>
    <t>248048278</t>
  </si>
  <si>
    <t>სსიპ ხულოს სახელმწიფო დრამატული თეატრი</t>
  </si>
  <si>
    <t>ფოთი რუსთაველის რკალი 10</t>
  </si>
  <si>
    <t>215113552</t>
  </si>
  <si>
    <t>სსიპ ქ. ფოთის სახ. სახელმწიფო თეატრი</t>
  </si>
  <si>
    <t>დ. ასპინძა რუსთაველის ქ. 6</t>
  </si>
  <si>
    <t>423098034</t>
  </si>
  <si>
    <t>ა(ა)იპ ასპინძის კულტურულ და სამუძეუმო დაწესებულებათა გაერთიანება</t>
  </si>
  <si>
    <t>ჩხოროწყუ აღმაშენებლის 2</t>
  </si>
  <si>
    <t>242272303</t>
  </si>
  <si>
    <t>ა(ა)იპ ჩხოროწყუს მუნიციპალიტეტის ისტორიული მუზეუმი</t>
  </si>
  <si>
    <t>ქ. ლანჩხუთი ნინოშვილის ქ. 60</t>
  </si>
  <si>
    <t>233733859</t>
  </si>
  <si>
    <t>შპს დე ლუქსი</t>
  </si>
  <si>
    <t>დ. მესტია ბეთლემის ქ. 12</t>
  </si>
  <si>
    <t>435891215</t>
  </si>
  <si>
    <t>ა(ა)იპ ლერი ნაკინის სახელობის სპორტული კომპლექსი</t>
  </si>
  <si>
    <t>ქ. თბილის მელიქიშვილის ქ.1</t>
  </si>
  <si>
    <t>203836625</t>
  </si>
  <si>
    <t>შპს "თბილისის სახელმწიფო საკონცერტო დარბაზი"</t>
  </si>
  <si>
    <t>ქ. მცხეთა დ. აღმაშენებლის ქ. 77</t>
  </si>
  <si>
    <t>236096602</t>
  </si>
  <si>
    <t>ა(ა)იპ მცხეთის მუნიციპალიტეტის კულტურისა და სასპორტო დაწესებულებების გაერთიანება</t>
  </si>
  <si>
    <t>ქ. თერჯოლა კოსტავას ქ. 4</t>
  </si>
  <si>
    <t>231949407</t>
  </si>
  <si>
    <t>თერჯოლის მოსწავლე-ახალგაზრდობის მუნიციპალუირი ცენტრი</t>
  </si>
  <si>
    <t>ქ. ნინოწმინდა თავისუფლების ქ. 17</t>
  </si>
  <si>
    <t>32001003161</t>
  </si>
  <si>
    <t>ი/მ პოლოსიან არმან</t>
  </si>
  <si>
    <t>ქ. ხონი, ჭავჭავაძის 28</t>
  </si>
  <si>
    <t>244971090</t>
  </si>
  <si>
    <t>შპს "პოლიმერკონტეინერი"</t>
  </si>
  <si>
    <t>ქ. ყვარელი ვაჟა-ფშაველას 22</t>
  </si>
  <si>
    <t>241580240</t>
  </si>
  <si>
    <t>ყვარელის კულტურის განვითარების ცენტრი</t>
  </si>
  <si>
    <t>ჩოხატაურის რაიონი, ნ. დუმბაძის ქ. 24</t>
  </si>
  <si>
    <t>142004578</t>
  </si>
  <si>
    <t>ი/მ ძმანაშვილი ომგერი</t>
  </si>
  <si>
    <t>ხაშური , სკოლა პანსიონის დარბაზი</t>
  </si>
  <si>
    <t>443854189</t>
  </si>
  <si>
    <t>საქართველოს საპატრიარქოს დიმიტრი ყიფიანის სახელობის სკოლა-პანსიონი</t>
  </si>
  <si>
    <t>ქ. ბათუმი პუშკინის ქ. 132</t>
  </si>
  <si>
    <t>შპს ოდისეი</t>
  </si>
  <si>
    <t>ტყიბული თაყაიშვილის ქ.</t>
  </si>
  <si>
    <t>219637917</t>
  </si>
  <si>
    <t>ა(ა)იპ ტყიბულის მუნიციპალიტეტის ობიექტების გაერთიანება</t>
  </si>
  <si>
    <t>ქ. კასპი გიორგი სააკაძის ქ. 98</t>
  </si>
  <si>
    <t>24001000005</t>
  </si>
  <si>
    <t>სიღნაღი დ. აღმაშენებლის მოედანი 4</t>
  </si>
  <si>
    <t>240418730</t>
  </si>
  <si>
    <t>ა(ა)იპ სიღნაღის მუნიციპალიტეტისკულტურისა და ხელოვნების ცნეტრი</t>
  </si>
  <si>
    <t>ქ. ზესტაფონი აღმაშენებლის ქ.</t>
  </si>
  <si>
    <t>18001007763</t>
  </si>
  <si>
    <t>ი/მ ილია ფერაძე</t>
  </si>
  <si>
    <t>ხარაგაული, სოლომონ მეფის ქ. 4</t>
  </si>
  <si>
    <t>243573361</t>
  </si>
  <si>
    <t>ხარაგაულის კულტურის ცენტრი</t>
  </si>
  <si>
    <t>ქ. ქუთაისი წერეთლის ქ. 13</t>
  </si>
  <si>
    <t>212677094</t>
  </si>
  <si>
    <t>შპს ქუთაისის უნივერსიტეტი</t>
  </si>
  <si>
    <t>ქ. წყალტუბო რუსთაველის 6</t>
  </si>
  <si>
    <t>221272619</t>
  </si>
  <si>
    <t>შპს ალერგოლოგიის, ასთმის და კლინიკური იმუნოლოგიის ს/კ ინსტიტუტი</t>
  </si>
  <si>
    <t>ი/მ შუბლაძე ბესიკი</t>
  </si>
  <si>
    <t xml:space="preserve">ქ. რუსთავი XXI მკ/ნ </t>
  </si>
  <si>
    <t>216373797</t>
  </si>
  <si>
    <t>შპს "ნ &amp; ნ 2000"</t>
  </si>
  <si>
    <t>4 RUNNER</t>
  </si>
  <si>
    <t>LNL-020</t>
  </si>
  <si>
    <t>oTar</t>
  </si>
  <si>
    <t>kalandaZe</t>
  </si>
  <si>
    <t>ლექსუსი</t>
  </si>
  <si>
    <t>LX570</t>
  </si>
  <si>
    <t>CJC-862</t>
  </si>
  <si>
    <t>შ.პ.ს. ,,კომპლექს-სერვისი"</t>
  </si>
  <si>
    <t>lendcruizer</t>
  </si>
  <si>
    <t>LNL-742</t>
  </si>
  <si>
    <t>LNL-743</t>
  </si>
  <si>
    <t>სატვირთო ბორტიანი</t>
  </si>
  <si>
    <t>მან</t>
  </si>
  <si>
    <t>F 2001</t>
  </si>
  <si>
    <t>DFD-818</t>
  </si>
  <si>
    <t>38001036516</t>
  </si>
  <si>
    <t>ამყოლაძე</t>
  </si>
  <si>
    <t>სატვირთო ფურგონი</t>
  </si>
  <si>
    <t>მერსედეს-ბენც</t>
  </si>
  <si>
    <t>814 D</t>
  </si>
  <si>
    <t>HCH-236</t>
  </si>
  <si>
    <t>12001054886</t>
  </si>
  <si>
    <t>სულიკო</t>
  </si>
  <si>
    <t>მაღალდაძე</t>
  </si>
  <si>
    <t>ვენი</t>
  </si>
  <si>
    <t>VITO</t>
  </si>
  <si>
    <t>GZG-311</t>
  </si>
  <si>
    <t>01027065463</t>
  </si>
  <si>
    <t>არდოტელი</t>
  </si>
  <si>
    <t>ავტობუსი</t>
  </si>
  <si>
    <t>sprinter</t>
  </si>
  <si>
    <t>WDW-412</t>
  </si>
  <si>
    <t>38001002454</t>
  </si>
  <si>
    <t>დაფ</t>
  </si>
  <si>
    <t>AE65NC.CF210</t>
  </si>
  <si>
    <t>NZN-057</t>
  </si>
  <si>
    <t>01029004934</t>
  </si>
  <si>
    <t>ბერიაშვილი</t>
  </si>
  <si>
    <t>სპეციალიზებული</t>
  </si>
  <si>
    <t>1517 D</t>
  </si>
  <si>
    <t>DJD-979</t>
  </si>
  <si>
    <t>36001004710</t>
  </si>
  <si>
    <t>მახარობლიშვილი</t>
  </si>
  <si>
    <t>ფორდ ტრანზით</t>
  </si>
  <si>
    <t>2.4D</t>
  </si>
  <si>
    <t>YDY-989</t>
  </si>
  <si>
    <t>01012007553</t>
  </si>
  <si>
    <t>ი/მ ვალერიან სიხარულიძე</t>
  </si>
  <si>
    <t>ნისანი</t>
  </si>
  <si>
    <t>X-Trail</t>
  </si>
  <si>
    <t>WWM-454</t>
  </si>
  <si>
    <t>01027035617</t>
  </si>
  <si>
    <t>დეკანოიძე</t>
  </si>
  <si>
    <t>VITO 220 CDI</t>
  </si>
  <si>
    <t>PFP-602</t>
  </si>
  <si>
    <t>54001007770</t>
  </si>
  <si>
    <t>ტყემალაძე</t>
  </si>
  <si>
    <t>ტრანზით</t>
  </si>
  <si>
    <t>100L</t>
  </si>
  <si>
    <t>ZZC-867</t>
  </si>
  <si>
    <t>01012008898</t>
  </si>
  <si>
    <t xml:space="preserve"> ი/მ იოსები დანელიშვილი</t>
  </si>
  <si>
    <t>ELGRAND</t>
  </si>
  <si>
    <t>JAJ-679</t>
  </si>
  <si>
    <t>01029007077</t>
  </si>
  <si>
    <t>მალხაზი</t>
  </si>
  <si>
    <t>ავალიშვილი</t>
  </si>
  <si>
    <t>817 D</t>
  </si>
  <si>
    <t>WTW-872</t>
  </si>
  <si>
    <t>01004009701</t>
  </si>
  <si>
    <t>გულაშვილი</t>
  </si>
  <si>
    <t>YGY-315</t>
  </si>
  <si>
    <t>01002010412</t>
  </si>
  <si>
    <t>ი/მ ლევან ფარადაშვილი</t>
  </si>
  <si>
    <t>RDR-841</t>
  </si>
  <si>
    <t>15001000992</t>
  </si>
  <si>
    <t>დევნოზაშვილი</t>
  </si>
  <si>
    <t>ბას დიზელ</t>
  </si>
  <si>
    <t>AMO-050</t>
  </si>
  <si>
    <t>01003010454</t>
  </si>
  <si>
    <t>ი/მ ამირანი ქავთარაძე</t>
  </si>
  <si>
    <t>100 LD</t>
  </si>
  <si>
    <t>ZGZ-215</t>
  </si>
  <si>
    <t>01012023934</t>
  </si>
  <si>
    <t>ი/მ თენგიზი თოფურია</t>
  </si>
  <si>
    <t>2.5D</t>
  </si>
  <si>
    <t>KGK-424</t>
  </si>
  <si>
    <t>ცინცაძე</t>
  </si>
  <si>
    <t>QRQ-858</t>
  </si>
  <si>
    <t>12003000379</t>
  </si>
  <si>
    <t>სოსო</t>
  </si>
  <si>
    <t>მათიაშვილი</t>
  </si>
  <si>
    <t>213D</t>
  </si>
  <si>
    <t>ZMZ-950</t>
  </si>
  <si>
    <t>809 D</t>
  </si>
  <si>
    <t>DVT-700</t>
  </si>
  <si>
    <t>01027038613</t>
  </si>
  <si>
    <t>ტარულიშვილი</t>
  </si>
  <si>
    <t>190 LD</t>
  </si>
  <si>
    <t>LML-675</t>
  </si>
  <si>
    <t>YWY-123</t>
  </si>
  <si>
    <t>14001022328</t>
  </si>
  <si>
    <t>ყოჩიაშვილი</t>
  </si>
  <si>
    <t>სედანი</t>
  </si>
  <si>
    <t>E 280</t>
  </si>
  <si>
    <t>TIT-088</t>
  </si>
  <si>
    <t>40001008092</t>
  </si>
  <si>
    <t>კრაწაშვილი</t>
  </si>
  <si>
    <t>ნეოპლან</t>
  </si>
  <si>
    <t>N 40</t>
  </si>
  <si>
    <t>CGG-948</t>
  </si>
  <si>
    <t>212920883</t>
  </si>
  <si>
    <t>შპს „სიტი ლაინი“</t>
  </si>
  <si>
    <t>20.2 SL</t>
  </si>
  <si>
    <t>GGT-288</t>
  </si>
  <si>
    <t>0304</t>
  </si>
  <si>
    <t>BUB-964</t>
  </si>
  <si>
    <t>O 407</t>
  </si>
  <si>
    <t>TUX-400</t>
  </si>
  <si>
    <t>AUWAERTER</t>
  </si>
  <si>
    <t>GUU-749</t>
  </si>
  <si>
    <t>NUTZFAHEUGE</t>
  </si>
  <si>
    <t>WBW-891</t>
  </si>
  <si>
    <t>ATA-735</t>
  </si>
  <si>
    <t>O 405 ST</t>
  </si>
  <si>
    <t>QZQ-276</t>
  </si>
  <si>
    <t>SL 232</t>
  </si>
  <si>
    <t>FZF-355</t>
  </si>
  <si>
    <t>240 SL</t>
  </si>
  <si>
    <t>WBW-532</t>
  </si>
  <si>
    <t>სკანია</t>
  </si>
  <si>
    <t>GGT-474</t>
  </si>
  <si>
    <t>SB 220</t>
  </si>
  <si>
    <t>WBW-273</t>
  </si>
  <si>
    <t>030</t>
  </si>
  <si>
    <t>TEO-967</t>
  </si>
  <si>
    <t>WBW-714</t>
  </si>
  <si>
    <t>BEB-594</t>
  </si>
  <si>
    <t>ვან ჰოოლ</t>
  </si>
  <si>
    <t>DND-454</t>
  </si>
  <si>
    <t>მაგირუს</t>
  </si>
  <si>
    <t>WBW-694</t>
  </si>
  <si>
    <t>GUU-917</t>
  </si>
  <si>
    <t>კასბორერ</t>
  </si>
  <si>
    <t>9215 SL</t>
  </si>
  <si>
    <t>BCB-763</t>
  </si>
  <si>
    <t>WBW-747</t>
  </si>
  <si>
    <t>დიდი ტევადობის ავტობუსი</t>
  </si>
  <si>
    <t>ვოლვო</t>
  </si>
  <si>
    <t>B10 M</t>
  </si>
  <si>
    <t>WUW-263</t>
  </si>
  <si>
    <t>ი/მ გიგია სუბელიანი</t>
  </si>
  <si>
    <t>KIZ-006</t>
  </si>
  <si>
    <t>40001002634</t>
  </si>
  <si>
    <t>ფირუზ</t>
  </si>
  <si>
    <t>ალადაშვილი</t>
  </si>
  <si>
    <t>TIN 312D</t>
  </si>
  <si>
    <t>GGF-142</t>
  </si>
  <si>
    <t>ი/მ რამინ დარსალია</t>
  </si>
  <si>
    <t>310 2.9D</t>
  </si>
  <si>
    <t>NBN-130</t>
  </si>
  <si>
    <t>ი/მ გიული ძაძამია</t>
  </si>
  <si>
    <t>312 D-KA</t>
  </si>
  <si>
    <t>MXA-900</t>
  </si>
  <si>
    <t>ი/მ მალხაზი ჟამურაშვილი</t>
  </si>
  <si>
    <t>412D</t>
  </si>
  <si>
    <t>SHG-999</t>
  </si>
  <si>
    <t>ი/მ სერგო გურგენიძე</t>
  </si>
  <si>
    <t>QZQ-939</t>
  </si>
  <si>
    <t>ი/მ რამაზი უნგიაძე</t>
  </si>
  <si>
    <t>დაიმლერ-ბენც</t>
  </si>
  <si>
    <t>312D-KA</t>
  </si>
  <si>
    <t>UPI-777</t>
  </si>
  <si>
    <t>ი/მ ირაკლი ბარბაქაძე</t>
  </si>
  <si>
    <t>18420 HOCL</t>
  </si>
  <si>
    <t>CTL-777</t>
  </si>
  <si>
    <t>18001000673</t>
  </si>
  <si>
    <t>ზვიად</t>
  </si>
  <si>
    <t>წითელაშვილი</t>
  </si>
  <si>
    <t>XYX-151</t>
  </si>
  <si>
    <t>61002018422</t>
  </si>
  <si>
    <t>გენადი</t>
  </si>
  <si>
    <t>ფოლქსვაგენი</t>
  </si>
  <si>
    <t>LT 35</t>
  </si>
  <si>
    <t>LEO-022</t>
  </si>
  <si>
    <t>61008001674</t>
  </si>
  <si>
    <t>ბარამიძე</t>
  </si>
  <si>
    <t>AGJ-777</t>
  </si>
  <si>
    <t>15001000226</t>
  </si>
  <si>
    <t>ჯინჭარაშვილი</t>
  </si>
  <si>
    <t>XBX-636</t>
  </si>
  <si>
    <t>13001002015</t>
  </si>
  <si>
    <t>ვალერი</t>
  </si>
  <si>
    <t>811D</t>
  </si>
  <si>
    <t>QZQ-903</t>
  </si>
  <si>
    <t>57001037606</t>
  </si>
  <si>
    <t>ლომიძე</t>
  </si>
  <si>
    <t>VVO-926</t>
  </si>
  <si>
    <t>15001002896</t>
  </si>
  <si>
    <t>ანდიაშვილი</t>
  </si>
  <si>
    <t>313CD</t>
  </si>
  <si>
    <t>XHX-848</t>
  </si>
  <si>
    <t>61006014147</t>
  </si>
  <si>
    <t>სალი</t>
  </si>
  <si>
    <t>შამურატოვი</t>
  </si>
  <si>
    <t>316 CDI</t>
  </si>
  <si>
    <t>EVE-423</t>
  </si>
  <si>
    <t>54001011131</t>
  </si>
  <si>
    <t>IAE-777</t>
  </si>
  <si>
    <t>09001002573</t>
  </si>
  <si>
    <t>ი/მ ირაკლი ენდელაძე</t>
  </si>
  <si>
    <t>ნ116</t>
  </si>
  <si>
    <t>GPB-600</t>
  </si>
  <si>
    <t>ი/მ ვაჟა ჭანუყვაძე</t>
  </si>
  <si>
    <t>BTM-228</t>
  </si>
  <si>
    <t>61004006113</t>
  </si>
  <si>
    <t>ი/მ ზურაბ კახიძე</t>
  </si>
  <si>
    <t>150LD</t>
  </si>
  <si>
    <t>VDV-418</t>
  </si>
  <si>
    <t>ი/მ თავართქილაძე ზაზა</t>
  </si>
  <si>
    <t>SB 3000</t>
  </si>
  <si>
    <t>LAS-140</t>
  </si>
  <si>
    <t>ი/მ ნოდარ ხაჩიძე</t>
  </si>
  <si>
    <t>NLN-263</t>
  </si>
  <si>
    <t>ი/მ გიორგი შათირიშვილი</t>
  </si>
  <si>
    <t>JZJ-982</t>
  </si>
  <si>
    <t>ი/მ ლაშა გერლიანი</t>
  </si>
  <si>
    <t>312D</t>
  </si>
  <si>
    <t>KUZ-100</t>
  </si>
  <si>
    <t>ი/მ ნიკოლოზ კუზმენკო</t>
  </si>
  <si>
    <t>900 KA 35</t>
  </si>
  <si>
    <t>LAH-500</t>
  </si>
  <si>
    <t>ი/მ ლაშა ლომინეიშვილი</t>
  </si>
  <si>
    <t>RVR-612</t>
  </si>
  <si>
    <t>ი/მ გელა ლურსმანაშვილი</t>
  </si>
  <si>
    <t>GOD-797</t>
  </si>
  <si>
    <t>ი/მ გოდერძი კინწურაშვილი</t>
  </si>
  <si>
    <t>N118H</t>
  </si>
  <si>
    <t>FFT-692</t>
  </si>
  <si>
    <t>ილხამ</t>
  </si>
  <si>
    <t>ალიევი</t>
  </si>
  <si>
    <t>ZFZ-858</t>
  </si>
  <si>
    <t>ი/მ გიორგი გავაშელიშვილი</t>
  </si>
  <si>
    <t>LWL-414</t>
  </si>
  <si>
    <t>05001003234</t>
  </si>
  <si>
    <t>ი/მ ლევან ივანიძე</t>
  </si>
  <si>
    <t>GGT-412</t>
  </si>
  <si>
    <t>49001006641</t>
  </si>
  <si>
    <t>ი/მ მირზა ნემსიწვერიძე</t>
  </si>
  <si>
    <t>OTO-108</t>
  </si>
  <si>
    <t>55001004463</t>
  </si>
  <si>
    <t>ი/მ მამუკა ბენიძე</t>
  </si>
  <si>
    <t>GGT-325</t>
  </si>
  <si>
    <t>04001002231</t>
  </si>
  <si>
    <t>ი/მ ბეჟანი დარახველიძე</t>
  </si>
  <si>
    <t>MIV-111</t>
  </si>
  <si>
    <t>26001012856</t>
  </si>
  <si>
    <t>ი/მ მორის მორჩილაძე</t>
  </si>
  <si>
    <t>ZVI-087</t>
  </si>
  <si>
    <t>23001010499</t>
  </si>
  <si>
    <t>ი/მ ზვიად სეთური</t>
  </si>
  <si>
    <t>16.290</t>
  </si>
  <si>
    <t>KBA-888</t>
  </si>
  <si>
    <t>42001001971</t>
  </si>
  <si>
    <t>ი/მ ბესიკი ალექსანდრია</t>
  </si>
  <si>
    <t>QTQ-314</t>
  </si>
  <si>
    <t>62007008110</t>
  </si>
  <si>
    <t>ი/მ მამუკა ლაგვილავა</t>
  </si>
  <si>
    <t>sprinter 903.6 KA</t>
  </si>
  <si>
    <t>STS-888</t>
  </si>
  <si>
    <t>45001003102</t>
  </si>
  <si>
    <t>ი/მ რევაზ ბერძენიშვილი</t>
  </si>
  <si>
    <t>RXR-894</t>
  </si>
  <si>
    <t>44001000994</t>
  </si>
  <si>
    <t xml:space="preserve">ი/მ ტარიელი მაისურაძე </t>
  </si>
  <si>
    <t>ILL-436</t>
  </si>
  <si>
    <t>61009009600</t>
  </si>
  <si>
    <t>ი/მ თამაზ მეკეიძე</t>
  </si>
  <si>
    <t>ივეკო</t>
  </si>
  <si>
    <t>50 C11</t>
  </si>
  <si>
    <t>RBF-664</t>
  </si>
  <si>
    <t>07001029330</t>
  </si>
  <si>
    <t>ი/მ ემზარი კოჩალიძე</t>
  </si>
  <si>
    <t>YGY-132</t>
  </si>
  <si>
    <t>19001076454</t>
  </si>
  <si>
    <t>ი/მ გიორგი ბობოხია</t>
  </si>
  <si>
    <t>0303</t>
  </si>
  <si>
    <t>VBV-283</t>
  </si>
  <si>
    <t>59001063592</t>
  </si>
  <si>
    <t>ი/მ კონსტანტინე კარიჭაშვილი</t>
  </si>
  <si>
    <t>EFE-901</t>
  </si>
  <si>
    <t>03001001740</t>
  </si>
  <si>
    <t>ი/მ ზაზა გიგოლაშვილი</t>
  </si>
  <si>
    <t>სეტრა</t>
  </si>
  <si>
    <t>S 315 HD</t>
  </si>
  <si>
    <t>GIC-003</t>
  </si>
  <si>
    <t>19001046950</t>
  </si>
  <si>
    <t>ი/მ მურმანი ფაჟავა</t>
  </si>
  <si>
    <t>100GL 2.5D</t>
  </si>
  <si>
    <t>VBB-950</t>
  </si>
  <si>
    <t>05001008474</t>
  </si>
  <si>
    <t>არამ</t>
  </si>
  <si>
    <t>ხაჩატურიანი</t>
  </si>
  <si>
    <t>EOS</t>
  </si>
  <si>
    <t xml:space="preserve">E180Z </t>
  </si>
  <si>
    <t>PNP-097</t>
  </si>
  <si>
    <t>20001003144</t>
  </si>
  <si>
    <t>რიზვან</t>
  </si>
  <si>
    <t>სარდაროვი</t>
  </si>
  <si>
    <t>CYC-502</t>
  </si>
  <si>
    <t>29001006912</t>
  </si>
  <si>
    <t>ჯაბა</t>
  </si>
  <si>
    <t>გაგუა</t>
  </si>
  <si>
    <t>FQF-820</t>
  </si>
  <si>
    <t>24001022381</t>
  </si>
  <si>
    <t>მურაზ</t>
  </si>
  <si>
    <t>თეზელაშვილი</t>
  </si>
  <si>
    <t>S 215</t>
  </si>
  <si>
    <t>XPX-872</t>
  </si>
  <si>
    <t>25001017171</t>
  </si>
  <si>
    <t>ამილ</t>
  </si>
  <si>
    <t>ნიაზოვი</t>
  </si>
  <si>
    <t>NAB-600</t>
  </si>
  <si>
    <t>54001005826</t>
  </si>
  <si>
    <t>ნუკრი</t>
  </si>
  <si>
    <t>100 GL 2.5D</t>
  </si>
  <si>
    <t>MMW-649</t>
  </si>
  <si>
    <t>14001007817</t>
  </si>
  <si>
    <t>ცისკარაული</t>
  </si>
  <si>
    <t>AUWAERTER N116</t>
  </si>
  <si>
    <t>NEO-333</t>
  </si>
  <si>
    <t>37001006645</t>
  </si>
  <si>
    <t>გერონტი</t>
  </si>
  <si>
    <t>მეგენეიშვილი</t>
  </si>
  <si>
    <t>sprinter 312D</t>
  </si>
  <si>
    <t>PVP-583</t>
  </si>
  <si>
    <t>11001011069</t>
  </si>
  <si>
    <t>ჩადუნელი</t>
  </si>
  <si>
    <t>ZZC-359</t>
  </si>
  <si>
    <t>32001007860</t>
  </si>
  <si>
    <t>მხითარ</t>
  </si>
  <si>
    <t>ბდოიან</t>
  </si>
  <si>
    <t>OCO-596</t>
  </si>
  <si>
    <t>16001009725</t>
  </si>
  <si>
    <t>ბუგულოვი</t>
  </si>
  <si>
    <t>PDQ-331</t>
  </si>
  <si>
    <t>446754085</t>
  </si>
  <si>
    <t>შპს „ასტრა ტრანსი“</t>
  </si>
  <si>
    <t>VBV-494</t>
  </si>
  <si>
    <t>sprinter 316D</t>
  </si>
  <si>
    <t>DQD-190</t>
  </si>
  <si>
    <t>sprinter 412D</t>
  </si>
  <si>
    <t>XFX-452</t>
  </si>
  <si>
    <t>sprinter 313CDI</t>
  </si>
  <si>
    <t>OFO-244</t>
  </si>
  <si>
    <t>სკანია 112</t>
  </si>
  <si>
    <t>IiJ-939</t>
  </si>
  <si>
    <t>412689041</t>
  </si>
  <si>
    <t>შპს „კავკასტრანსი“</t>
  </si>
  <si>
    <t>ქოუსტერ</t>
  </si>
  <si>
    <t>FFT-564</t>
  </si>
  <si>
    <t>224090917</t>
  </si>
  <si>
    <t>შპს „ჯეოტივი“</t>
  </si>
  <si>
    <t>BFB-862</t>
  </si>
  <si>
    <t>226523857</t>
  </si>
  <si>
    <t>ჟღენტი და ტრანსკომპანია</t>
  </si>
  <si>
    <t>KKK-247</t>
  </si>
  <si>
    <t>36001025080</t>
  </si>
  <si>
    <t>ი/მ თამაზ ონაშვილი</t>
  </si>
  <si>
    <t>HHH-859</t>
  </si>
  <si>
    <t>18001002617</t>
  </si>
  <si>
    <t>ი/მ საბა ბარბაქაძე</t>
  </si>
  <si>
    <t>ISS-677</t>
  </si>
  <si>
    <t>10001011347</t>
  </si>
  <si>
    <t>ლაზარაშვილი</t>
  </si>
  <si>
    <t>ტარუღიშვილი</t>
  </si>
  <si>
    <t>იოსები დანელიშვილი ი/მ</t>
  </si>
  <si>
    <t>K113 11.7D</t>
  </si>
  <si>
    <t>ILO-144</t>
  </si>
  <si>
    <t>39001032945</t>
  </si>
  <si>
    <t>ზურაბი ცხვედიანი ი/მ</t>
  </si>
  <si>
    <t>RFR-873</t>
  </si>
  <si>
    <t>გიგა</t>
  </si>
  <si>
    <t>თოდიძე</t>
  </si>
  <si>
    <t>ჰეტჩბეკი</t>
  </si>
  <si>
    <t>GOLF</t>
  </si>
  <si>
    <t>NLN-267</t>
  </si>
  <si>
    <t>40001003530</t>
  </si>
  <si>
    <t>ხუნაშვილი</t>
  </si>
  <si>
    <t>FIF-233</t>
  </si>
  <si>
    <t>54001008243</t>
  </si>
  <si>
    <t>ზვიად ბიწაძე ი/მ</t>
  </si>
  <si>
    <t>K113</t>
  </si>
  <si>
    <t>QHQ-461</t>
  </si>
  <si>
    <t>შპს „ტრანსლიდერი“ (ერთჯერადი მომსახურება)</t>
  </si>
  <si>
    <t>CC 100 E 18 M</t>
  </si>
  <si>
    <t>VAV-535</t>
  </si>
  <si>
    <t>XOX-463</t>
  </si>
  <si>
    <t>JRJ-717</t>
  </si>
  <si>
    <t>412D-KA</t>
  </si>
  <si>
    <t>MFM-650</t>
  </si>
  <si>
    <t>QKQ-758</t>
  </si>
  <si>
    <t>N 262</t>
  </si>
  <si>
    <t>LNL-133</t>
  </si>
  <si>
    <t xml:space="preserve">16-280 </t>
  </si>
  <si>
    <t>SAK-130</t>
  </si>
  <si>
    <t>208D</t>
  </si>
  <si>
    <t>SSA-058</t>
  </si>
  <si>
    <t>100LB</t>
  </si>
  <si>
    <t>HJH-977</t>
  </si>
  <si>
    <t>150LB</t>
  </si>
  <si>
    <t>BJB-868</t>
  </si>
  <si>
    <t>ZGZ-885</t>
  </si>
  <si>
    <t>VFV-515</t>
  </si>
  <si>
    <t>ვაგონური</t>
  </si>
  <si>
    <t>მან შღ</t>
  </si>
  <si>
    <t>280 12.0</t>
  </si>
  <si>
    <t>DON-541</t>
  </si>
  <si>
    <t>213b</t>
  </si>
  <si>
    <t>aleqsandre</t>
  </si>
  <si>
    <t>tyemalaZe</t>
  </si>
  <si>
    <t>ვიტო</t>
  </si>
  <si>
    <t>zviadi biwaZe i/m</t>
  </si>
  <si>
    <t>SBD-995</t>
  </si>
  <si>
    <t>შპს „ექსპრესს ჯლ“</t>
  </si>
  <si>
    <t>SPRINTER 315 CDI</t>
  </si>
  <si>
    <t>NII-395</t>
  </si>
  <si>
    <t>01011022847</t>
  </si>
  <si>
    <t>ilia</t>
  </si>
  <si>
    <t>budaRaSvili</t>
  </si>
  <si>
    <t xml:space="preserve">SPRINTER </t>
  </si>
  <si>
    <t>levan</t>
  </si>
  <si>
    <t>faradaSvili</t>
  </si>
  <si>
    <t>208 D</t>
  </si>
  <si>
    <t>VCV-733</t>
  </si>
  <si>
    <t>39001036757</t>
  </si>
  <si>
    <t>oTari</t>
  </si>
  <si>
    <t>jakobia</t>
  </si>
  <si>
    <t>NBN-046</t>
  </si>
  <si>
    <t>48001014271</t>
  </si>
  <si>
    <t>gigla</t>
  </si>
  <si>
    <t>laSxia</t>
  </si>
  <si>
    <t>0609D</t>
  </si>
  <si>
    <t>TDT-583</t>
  </si>
  <si>
    <t>48001007749</t>
  </si>
  <si>
    <t>mainaz</t>
  </si>
  <si>
    <t>Caligava</t>
  </si>
  <si>
    <t>MYM-555</t>
  </si>
  <si>
    <t>01033006891</t>
  </si>
  <si>
    <t>zurab</t>
  </si>
  <si>
    <t>grigolia</t>
  </si>
  <si>
    <t>BBT-508</t>
  </si>
  <si>
    <t>39001028627</t>
  </si>
  <si>
    <t>mixeil</t>
  </si>
  <si>
    <t>korSia</t>
  </si>
  <si>
    <t>2.0D</t>
  </si>
  <si>
    <t>IAI-243</t>
  </si>
  <si>
    <t>02001021083</t>
  </si>
  <si>
    <t>daviTi</t>
  </si>
  <si>
    <t>Wanturaia</t>
  </si>
  <si>
    <t>YEA-494</t>
  </si>
  <si>
    <t>02001017654</t>
  </si>
  <si>
    <t>Tamazi</t>
  </si>
  <si>
    <t>bokuCava</t>
  </si>
  <si>
    <t>210D</t>
  </si>
  <si>
    <t>TUT-676</t>
  </si>
  <si>
    <t>02001002729</t>
  </si>
  <si>
    <t>konstantine</t>
  </si>
  <si>
    <t>Tofuria</t>
  </si>
  <si>
    <t>FKF-655</t>
  </si>
  <si>
    <t>02001005596</t>
  </si>
  <si>
    <t>tristan</t>
  </si>
  <si>
    <t>190L</t>
  </si>
  <si>
    <t>WQW-880</t>
  </si>
  <si>
    <t>02001002527</t>
  </si>
  <si>
    <t>goCa</t>
  </si>
  <si>
    <t>TedoraZe</t>
  </si>
  <si>
    <t>BEB-267</t>
  </si>
  <si>
    <t>vaJa</t>
  </si>
  <si>
    <t>adamia</t>
  </si>
  <si>
    <t>სატვირთო-სამგზავრო</t>
  </si>
  <si>
    <t>TWT-286</t>
  </si>
  <si>
    <t>39001001434</t>
  </si>
  <si>
    <t>Saqro</t>
  </si>
  <si>
    <t>kokaia</t>
  </si>
  <si>
    <t>LIS-730</t>
  </si>
  <si>
    <t>48001001485</t>
  </si>
  <si>
    <t>jambul</t>
  </si>
  <si>
    <t>sajaia</t>
  </si>
  <si>
    <t>msubuqi</t>
  </si>
  <si>
    <t>mersedes benci</t>
  </si>
  <si>
    <t>E 320</t>
  </si>
  <si>
    <t>FRF-042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</si>
  <si>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</si>
  <si>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</si>
  <si>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</si>
  <si>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</si>
  <si>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</si>
  <si>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</si>
  <si>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</si>
  <si>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</si>
  <si>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</si>
  <si>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</si>
  <si>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</si>
  <si>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</si>
  <si>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</si>
  <si>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</si>
  <si>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</si>
  <si>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</si>
  <si>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</si>
  <si>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</si>
  <si>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</si>
  <si>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</si>
  <si>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</si>
  <si>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</si>
  <si>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</si>
  <si>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</si>
  <si>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მაცივარი ELECTROLUX-1600W8</t>
  </si>
  <si>
    <t>ნოუთბუქი Noterbook Dell Inspiron N5110 15.6"i3-2350. 2.3GHz,4GB, 500GB,GT525M 1GB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</si>
  <si>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</si>
  <si>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</si>
  <si>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</si>
  <si>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</si>
  <si>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</si>
  <si>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</si>
  <si>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</si>
  <si>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</si>
  <si>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</si>
  <si>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</si>
  <si>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ჩაიდანი VITEK-VT1163</t>
  </si>
  <si>
    <t>ცეცხლმაქრი ფხვნილოვანი ABC</t>
  </si>
  <si>
    <t>სკამები</t>
  </si>
  <si>
    <t>შპს „მენეჯმენტ სერვისი“</t>
  </si>
  <si>
    <t>205065196</t>
  </si>
  <si>
    <t>სსიპ საქ. ეროვნ.მუსიკალური ცენტრი</t>
  </si>
  <si>
    <t>504572177</t>
  </si>
  <si>
    <t>შ.პ.ს. ,,ვიზარდ ივენთი"</t>
  </si>
  <si>
    <t>შ.პ.ს. ,,ბურჯი"</t>
  </si>
  <si>
    <t>ა/ტრანსპორტით მომს.</t>
  </si>
  <si>
    <t>შ.პ.ს. ,,მენეჯმენტ სერვისი"</t>
  </si>
  <si>
    <t xml:space="preserve">ავეჯის და ინვენტარის იჯარა </t>
  </si>
  <si>
    <t>იჯარა</t>
  </si>
  <si>
    <t>სატელეკომუნიკაციო</t>
  </si>
  <si>
    <t>ოფისის იჯარა/კომუნალური</t>
  </si>
  <si>
    <t>0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</si>
  <si>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</si>
  <si>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</si>
  <si>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</si>
  <si>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</si>
  <si>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მუხა 2012 შ.პ.ს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</si>
  <si>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</si>
  <si>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</si>
  <si>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</si>
  <si>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</si>
  <si>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</si>
  <si>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</si>
  <si>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</si>
  <si>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</si>
  <si>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</si>
  <si>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</si>
  <si>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</si>
  <si>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</si>
  <si>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</si>
  <si>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</si>
  <si>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</si>
  <si>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</si>
  <si>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</si>
  <si>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</si>
  <si>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</si>
  <si>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</si>
  <si>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</si>
  <si>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</si>
  <si>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</si>
  <si>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</si>
  <si>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</si>
  <si>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</si>
  <si>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</si>
  <si>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</si>
  <si>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</si>
  <si>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</si>
  <si>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</si>
  <si>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</si>
  <si>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</si>
  <si>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</si>
  <si>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</si>
  <si>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</si>
  <si>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</si>
  <si>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</si>
  <si>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</si>
  <si>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</si>
  <si>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</si>
  <si>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</si>
  <si>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</si>
  <si>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</si>
  <si>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</si>
  <si>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</si>
  <si>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</si>
  <si>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</si>
  <si>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</si>
  <si>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</si>
  <si>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</si>
  <si>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</si>
  <si>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</si>
  <si>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</si>
  <si>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</si>
  <si>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</si>
  <si>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</si>
  <si>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</si>
  <si>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</si>
  <si>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</si>
  <si>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</si>
  <si>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</si>
  <si>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</si>
  <si>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</si>
  <si>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</si>
  <si>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</si>
  <si>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</si>
  <si>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</si>
  <si>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</si>
  <si>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</si>
  <si>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</si>
  <si>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</si>
  <si>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</si>
  <si>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</si>
  <si>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</si>
  <si>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</si>
  <si>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</si>
  <si>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</si>
  <si>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</si>
  <si>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მესაბლიშვილი ნიკოლოზ</t>
  </si>
  <si>
    <t>ფართის იჯარა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</si>
  <si>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</si>
  <si>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</si>
  <si>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</si>
  <si>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</si>
  <si>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</si>
  <si>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</si>
  <si>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</si>
  <si>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</si>
  <si>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</si>
  <si>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</si>
  <si>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</si>
  <si>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</si>
  <si>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</si>
  <si>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</si>
  <si>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</si>
  <si>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</si>
  <si>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</si>
  <si>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</si>
  <si>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</si>
  <si>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</si>
  <si>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</si>
  <si>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</si>
  <si>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</si>
  <si>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</si>
  <si>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</si>
  <si>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</si>
  <si>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</si>
  <si>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</si>
  <si>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</si>
  <si>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</si>
  <si>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</si>
  <si>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</si>
  <si>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</si>
  <si>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</si>
  <si>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</si>
  <si>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</si>
  <si>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</si>
  <si>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შ.პ.ს. მიკრონეტ</t>
  </si>
  <si>
    <t>204557960</t>
  </si>
  <si>
    <t>სატელეკომუნიკაციო მომსახურეობის საფასური</t>
  </si>
  <si>
    <t>სსიპ დაცვის პოლიციის დეპარტამენტი</t>
  </si>
  <si>
    <t>211350928</t>
  </si>
  <si>
    <t>კრედიდტი</t>
  </si>
  <si>
    <t>31.12.2013</t>
  </si>
  <si>
    <t>საქ. საარჩევნო კოდექსის 56 მუხლის 1 პუნქტი</t>
  </si>
  <si>
    <t>ფორმა N5.2 - ხელფასები, პრემიები</t>
  </si>
  <si>
    <t>ფინანსური მენეჯერი</t>
  </si>
  <si>
    <t>აღმასრულ. მდივნის მოადგილე</t>
  </si>
  <si>
    <t>თევდორე</t>
  </si>
  <si>
    <t>იურიდიული სამსახ. უფროსი</t>
  </si>
  <si>
    <t>კოპალეიშივილი</t>
  </si>
  <si>
    <t>საინფორ. ანალიტ. სამს. უფროსი</t>
  </si>
  <si>
    <t>საარჩევნ. ადმინ. მართვის სამსახ. უფროსი</t>
  </si>
  <si>
    <t>საორგანოზაციო განყ. უფროსი</t>
  </si>
  <si>
    <t xml:space="preserve">ხვიჩა </t>
  </si>
  <si>
    <t>სამეგრელო-ზემო სვანეთის კოორდინატორი</t>
  </si>
  <si>
    <t>მარიანა</t>
  </si>
  <si>
    <t>მაისურაძე</t>
  </si>
  <si>
    <t>01024012397</t>
  </si>
  <si>
    <t>საინფორ. ანალიტ. სამს. უფროსის თანაშემწე (სპეციალისტი)</t>
  </si>
  <si>
    <t>ფორმა N5.3 - მივლინებები</t>
  </si>
  <si>
    <t>ბათუმი;სამეგრელო</t>
  </si>
  <si>
    <t>ბათუმი;სამეგრელო; ყაზბეგი</t>
  </si>
  <si>
    <t>ბათუმი;ყაზბეგი</t>
  </si>
  <si>
    <t>ბათუმი;</t>
  </si>
  <si>
    <t>ქუთაისი;გორი</t>
  </si>
  <si>
    <t>ბრიუსელი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</si>
  <si>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</si>
  <si>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(ტრეინინგის ხარჯები)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</si>
</sst>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0.0000000000000"/>
  </numFmts>
  <fonts count="5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9"/>
      <color theme="1"/>
      <name val="Arial Unicode MS"/>
      <family val="2"/>
    </font>
    <font>
      <b/>
      <sz val="9"/>
      <color indexed="8"/>
      <name val="Sylfaen"/>
      <family val="1"/>
    </font>
    <font>
      <sz val="11"/>
      <color theme="1"/>
      <name val="AcadNusx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b/>
      <sz val="12"/>
      <color indexed="8"/>
      <name val="AcadNusx"/>
    </font>
    <font>
      <b/>
      <sz val="12"/>
      <color indexed="8"/>
      <name val="Sylfaen"/>
      <family val="1"/>
      <charset val="204"/>
    </font>
    <font>
      <sz val="12"/>
      <name val="AcadNusx"/>
    </font>
    <font>
      <b/>
      <sz val="12"/>
      <color indexed="8"/>
      <name val="_ Times New Roman"/>
      <family val="2"/>
    </font>
    <font>
      <sz val="12"/>
      <color indexed="8"/>
      <name val="_ Times New Roman"/>
      <family val="2"/>
    </font>
    <font>
      <b/>
      <sz val="12"/>
      <color indexed="8"/>
      <name val="Sylfaen"/>
      <family val="1"/>
    </font>
    <font>
      <sz val="12"/>
      <color indexed="8"/>
      <name val="Sylfaen"/>
      <family val="1"/>
    </font>
    <font>
      <sz val="12"/>
      <name val="Sylfaen"/>
      <family val="1"/>
    </font>
    <font>
      <sz val="8"/>
      <color indexed="8"/>
      <name val="Geo_Times"/>
      <family val="1"/>
    </font>
    <font>
      <sz val="12"/>
      <color theme="1"/>
      <name val="Sylfaen"/>
      <family val="1"/>
    </font>
    <font>
      <sz val="11"/>
      <name val="Arial"/>
      <family val="2"/>
      <charset val="204"/>
    </font>
    <font>
      <sz val="10"/>
      <color indexed="8"/>
      <name val="Sylfaen"/>
      <family val="1"/>
      <charset val="204"/>
    </font>
    <font>
      <sz val="10"/>
      <color indexed="8"/>
      <name val="Sylfaen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1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" fillId="0" borderId="0"/>
  </cellStyleXfs>
  <cellXfs count="775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15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5" fillId="0" borderId="2" xfId="5" applyFont="1" applyBorder="1" applyAlignment="1" applyProtection="1">
      <alignment wrapText="1"/>
      <protection locked="0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1" fontId="22" fillId="5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15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32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3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1" xfId="2" applyFont="1" applyFill="1" applyBorder="1" applyAlignment="1" applyProtection="1">
      <alignment horizontal="left" vertical="top" wrapText="1"/>
      <protection locked="0"/>
    </xf>
    <xf numFmtId="0" fontId="22" fillId="0" borderId="24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4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2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7" fillId="5" borderId="12" xfId="9" applyFont="1" applyFill="1" applyBorder="1" applyAlignment="1" applyProtection="1">
      <alignment horizontal="center" vertical="center"/>
    </xf>
    <xf numFmtId="0" fontId="27" fillId="5" borderId="16" xfId="9" applyFont="1" applyFill="1" applyBorder="1" applyAlignment="1" applyProtection="1">
      <alignment horizontal="center" vertical="center"/>
    </xf>
    <xf numFmtId="0" fontId="27" fillId="5" borderId="15" xfId="9" applyFont="1" applyFill="1" applyBorder="1" applyAlignment="1" applyProtection="1">
      <alignment horizontal="center" vertical="center"/>
    </xf>
    <xf numFmtId="0" fontId="27" fillId="5" borderId="13" xfId="9" applyFont="1" applyFill="1" applyBorder="1" applyAlignment="1" applyProtection="1">
      <alignment horizontal="center" vertical="center"/>
    </xf>
    <xf numFmtId="0" fontId="27" fillId="5" borderId="14" xfId="9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horizontal="center" vertical="center" wrapText="1"/>
      <protection locked="0"/>
    </xf>
    <xf numFmtId="0" fontId="27" fillId="5" borderId="11" xfId="9" applyFont="1" applyFill="1" applyBorder="1" applyAlignment="1" applyProtection="1">
      <alignment horizontal="center" vertical="center" wrapText="1"/>
    </xf>
    <xf numFmtId="0" fontId="27" fillId="4" borderId="16" xfId="9" applyFont="1" applyFill="1" applyBorder="1" applyAlignment="1" applyProtection="1">
      <alignment horizontal="center" vertical="center" wrapText="1"/>
    </xf>
    <xf numFmtId="0" fontId="27" fillId="4" borderId="14" xfId="9" applyFont="1" applyFill="1" applyBorder="1" applyAlignment="1" applyProtection="1">
      <alignment horizontal="center" vertical="center" wrapText="1"/>
    </xf>
    <xf numFmtId="0" fontId="27" fillId="4" borderId="13" xfId="9" applyFont="1" applyFill="1" applyBorder="1" applyAlignment="1" applyProtection="1">
      <alignment horizontal="center" vertical="center" wrapText="1"/>
    </xf>
    <xf numFmtId="0" fontId="27" fillId="3" borderId="16" xfId="9" applyFont="1" applyFill="1" applyBorder="1" applyAlignment="1" applyProtection="1">
      <alignment horizontal="center" vertical="center" wrapText="1"/>
    </xf>
    <xf numFmtId="0" fontId="27" fillId="3" borderId="17" xfId="9" applyFont="1" applyFill="1" applyBorder="1" applyAlignment="1" applyProtection="1">
      <alignment horizontal="center" vertical="center" wrapText="1"/>
    </xf>
    <xf numFmtId="49" fontId="27" fillId="3" borderId="14" xfId="9" applyNumberFormat="1" applyFont="1" applyFill="1" applyBorder="1" applyAlignment="1" applyProtection="1">
      <alignment horizontal="center" vertical="center" wrapText="1"/>
    </xf>
    <xf numFmtId="0" fontId="27" fillId="3" borderId="10" xfId="9" applyFont="1" applyFill="1" applyBorder="1" applyAlignment="1" applyProtection="1">
      <alignment horizontal="center" vertical="center" wrapText="1"/>
    </xf>
    <xf numFmtId="0" fontId="27" fillId="5" borderId="15" xfId="9" applyFont="1" applyFill="1" applyBorder="1" applyAlignment="1" applyProtection="1">
      <alignment horizontal="center" vertical="center" wrapText="1"/>
    </xf>
    <xf numFmtId="0" fontId="27" fillId="5" borderId="14" xfId="9" applyFont="1" applyFill="1" applyBorder="1" applyAlignment="1" applyProtection="1">
      <alignment horizontal="center" vertical="center" wrapText="1"/>
    </xf>
    <xf numFmtId="0" fontId="27" fillId="5" borderId="13" xfId="9" applyFont="1" applyFill="1" applyBorder="1" applyAlignment="1" applyProtection="1">
      <alignment horizontal="center" vertical="center" wrapText="1"/>
    </xf>
    <xf numFmtId="0" fontId="25" fillId="5" borderId="37" xfId="9" applyFont="1" applyFill="1" applyBorder="1" applyAlignment="1" applyProtection="1">
      <alignment vertical="center"/>
    </xf>
    <xf numFmtId="0" fontId="15" fillId="5" borderId="0" xfId="0" applyFont="1" applyFill="1" applyBorder="1" applyAlignment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5" fillId="5" borderId="38" xfId="9" applyFont="1" applyFill="1" applyBorder="1" applyAlignment="1" applyProtection="1">
      <alignment vertical="center"/>
    </xf>
    <xf numFmtId="0" fontId="17" fillId="5" borderId="37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38" xfId="0" applyFont="1" applyFill="1" applyBorder="1" applyAlignment="1">
      <alignment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7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38" xfId="9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5" fillId="5" borderId="38" xfId="0" applyFont="1" applyFill="1" applyBorder="1" applyAlignment="1" applyProtection="1">
      <alignment vertical="center"/>
    </xf>
    <xf numFmtId="0" fontId="17" fillId="5" borderId="37" xfId="9" applyFont="1" applyFill="1" applyBorder="1" applyAlignment="1" applyProtection="1">
      <alignment horizontal="right" vertical="center"/>
    </xf>
    <xf numFmtId="0" fontId="20" fillId="5" borderId="0" xfId="0" applyFont="1" applyFill="1" applyBorder="1" applyAlignment="1" applyProtection="1">
      <alignment vertical="center"/>
    </xf>
    <xf numFmtId="0" fontId="20" fillId="5" borderId="38" xfId="0" applyFont="1" applyFill="1" applyBorder="1" applyAlignment="1" applyProtection="1">
      <alignment vertical="center"/>
    </xf>
    <xf numFmtId="0" fontId="33" fillId="0" borderId="18" xfId="5" applyFont="1" applyBorder="1" applyAlignment="1" applyProtection="1">
      <alignment horizontal="center"/>
      <protection locked="0"/>
    </xf>
    <xf numFmtId="49" fontId="34" fillId="0" borderId="39" xfId="0" applyNumberFormat="1" applyFont="1" applyBorder="1" applyAlignment="1">
      <alignment horizontal="left" wrapText="1"/>
    </xf>
    <xf numFmtId="0" fontId="34" fillId="0" borderId="39" xfId="0" applyNumberFormat="1" applyFont="1" applyFill="1" applyBorder="1" applyAlignment="1">
      <alignment horizontal="left" wrapText="1"/>
    </xf>
    <xf numFmtId="0" fontId="33" fillId="0" borderId="1" xfId="5" applyFont="1" applyFill="1" applyBorder="1" applyProtection="1">
      <protection locked="0"/>
    </xf>
    <xf numFmtId="0" fontId="33" fillId="0" borderId="1" xfId="5" applyFont="1" applyBorder="1" applyAlignment="1" applyProtection="1">
      <protection locked="0"/>
    </xf>
    <xf numFmtId="0" fontId="33" fillId="0" borderId="19" xfId="5" applyFont="1" applyBorder="1" applyAlignment="1" applyProtection="1">
      <alignment horizontal="center"/>
      <protection locked="0"/>
    </xf>
    <xf numFmtId="0" fontId="33" fillId="0" borderId="0" xfId="5" applyFont="1" applyFill="1" applyProtection="1">
      <protection locked="0"/>
    </xf>
    <xf numFmtId="0" fontId="25" fillId="0" borderId="2" xfId="6" applyFont="1" applyBorder="1" applyAlignment="1" applyProtection="1">
      <alignment wrapText="1"/>
      <protection locked="0"/>
    </xf>
    <xf numFmtId="0" fontId="33" fillId="0" borderId="5" xfId="5" applyFont="1" applyBorder="1" applyAlignment="1" applyProtection="1">
      <protection locked="0"/>
    </xf>
    <xf numFmtId="0" fontId="33" fillId="0" borderId="5" xfId="5" applyFont="1" applyBorder="1" applyAlignment="1" applyProtection="1">
      <alignment horizontal="center" vertical="center" wrapText="1"/>
      <protection locked="0"/>
    </xf>
    <xf numFmtId="49" fontId="34" fillId="0" borderId="40" xfId="0" applyNumberFormat="1" applyFont="1" applyBorder="1" applyAlignment="1">
      <alignment horizontal="left" wrapText="1"/>
    </xf>
    <xf numFmtId="49" fontId="34" fillId="0" borderId="1" xfId="0" applyNumberFormat="1" applyFont="1" applyBorder="1" applyAlignment="1">
      <alignment horizontal="left" wrapText="1"/>
    </xf>
    <xf numFmtId="0" fontId="25" fillId="0" borderId="1" xfId="6" applyFont="1" applyBorder="1" applyAlignment="1" applyProtection="1">
      <alignment wrapText="1"/>
      <protection locked="0"/>
    </xf>
    <xf numFmtId="0" fontId="35" fillId="0" borderId="1" xfId="5" applyFont="1" applyFill="1" applyBorder="1" applyAlignment="1" applyProtection="1">
      <alignment horizontal="center"/>
    </xf>
    <xf numFmtId="0" fontId="25" fillId="0" borderId="32" xfId="5" applyFont="1" applyBorder="1" applyAlignment="1" applyProtection="1">
      <alignment wrapText="1"/>
      <protection locked="0"/>
    </xf>
    <xf numFmtId="0" fontId="33" fillId="0" borderId="1" xfId="5" applyFont="1" applyBorder="1" applyProtection="1">
      <protection locked="0"/>
    </xf>
    <xf numFmtId="0" fontId="25" fillId="0" borderId="1" xfId="5" applyFont="1" applyBorder="1" applyAlignment="1" applyProtection="1">
      <alignment wrapText="1"/>
      <protection locked="0"/>
    </xf>
    <xf numFmtId="14" fontId="33" fillId="0" borderId="1" xfId="5" applyNumberFormat="1" applyFont="1" applyBorder="1" applyProtection="1">
      <protection locked="0"/>
    </xf>
    <xf numFmtId="14" fontId="33" fillId="0" borderId="1" xfId="5" applyNumberFormat="1" applyFont="1" applyBorder="1" applyAlignment="1" applyProtection="1">
      <alignment horizontal="right"/>
      <protection locked="0"/>
    </xf>
    <xf numFmtId="49" fontId="34" fillId="0" borderId="41" xfId="0" applyNumberFormat="1" applyFont="1" applyBorder="1" applyAlignment="1">
      <alignment horizontal="left" wrapText="1"/>
    </xf>
    <xf numFmtId="49" fontId="34" fillId="0" borderId="43" xfId="0" applyNumberFormat="1" applyFont="1" applyBorder="1" applyAlignment="1">
      <alignment horizontal="left" wrapText="1"/>
    </xf>
    <xf numFmtId="0" fontId="33" fillId="0" borderId="2" xfId="5" applyFont="1" applyFill="1" applyBorder="1" applyProtection="1">
      <protection locked="0"/>
    </xf>
    <xf numFmtId="0" fontId="33" fillId="0" borderId="2" xfId="5" applyFont="1" applyBorder="1" applyAlignment="1" applyProtection="1">
      <protection locked="0"/>
    </xf>
    <xf numFmtId="49" fontId="34" fillId="0" borderId="41" xfId="0" applyNumberFormat="1" applyFont="1" applyFill="1" applyBorder="1" applyAlignment="1">
      <alignment horizontal="left" wrapText="1"/>
    </xf>
    <xf numFmtId="0" fontId="25" fillId="0" borderId="2" xfId="5" applyFont="1" applyFill="1" applyBorder="1" applyAlignment="1" applyProtection="1">
      <alignment wrapText="1"/>
      <protection locked="0"/>
    </xf>
    <xf numFmtId="0" fontId="25" fillId="0" borderId="1" xfId="5" applyFont="1" applyFill="1" applyBorder="1" applyAlignment="1" applyProtection="1">
      <alignment wrapText="1"/>
      <protection locked="0"/>
    </xf>
    <xf numFmtId="49" fontId="34" fillId="0" borderId="43" xfId="0" applyNumberFormat="1" applyFont="1" applyFill="1" applyBorder="1" applyAlignment="1">
      <alignment horizontal="left" wrapText="1"/>
    </xf>
    <xf numFmtId="0" fontId="35" fillId="0" borderId="2" xfId="5" applyFont="1" applyFill="1" applyBorder="1" applyAlignment="1" applyProtection="1">
      <alignment horizontal="center"/>
    </xf>
    <xf numFmtId="49" fontId="34" fillId="0" borderId="39" xfId="0" applyNumberFormat="1" applyFont="1" applyFill="1" applyBorder="1" applyAlignment="1">
      <alignment horizontal="left" wrapText="1"/>
    </xf>
    <xf numFmtId="49" fontId="33" fillId="0" borderId="1" xfId="5" applyNumberFormat="1" applyFont="1" applyFill="1" applyBorder="1" applyProtection="1">
      <protection locked="0"/>
    </xf>
    <xf numFmtId="0" fontId="15" fillId="0" borderId="0" xfId="1" applyFont="1" applyFill="1" applyAlignment="1" applyProtection="1">
      <alignment horizontal="left" vertical="center"/>
    </xf>
    <xf numFmtId="0" fontId="34" fillId="0" borderId="45" xfId="0" applyNumberFormat="1" applyFont="1" applyBorder="1" applyAlignment="1">
      <alignment horizontal="left" wrapText="1"/>
    </xf>
    <xf numFmtId="0" fontId="34" fillId="0" borderId="45" xfId="0" applyNumberFormat="1" applyFont="1" applyFill="1" applyBorder="1" applyAlignment="1">
      <alignment horizontal="left" wrapText="1"/>
    </xf>
    <xf numFmtId="0" fontId="34" fillId="0" borderId="46" xfId="0" applyNumberFormat="1" applyFont="1" applyBorder="1" applyAlignment="1">
      <alignment horizontal="left" wrapText="1"/>
    </xf>
    <xf numFmtId="0" fontId="34" fillId="0" borderId="47" xfId="0" applyNumberFormat="1" applyFont="1" applyBorder="1" applyAlignment="1">
      <alignment horizontal="left" wrapText="1"/>
    </xf>
    <xf numFmtId="0" fontId="34" fillId="0" borderId="48" xfId="0" applyNumberFormat="1" applyFont="1" applyBorder="1" applyAlignment="1">
      <alignment horizontal="left" wrapText="1"/>
    </xf>
    <xf numFmtId="0" fontId="34" fillId="0" borderId="41" xfId="0" applyNumberFormat="1" applyFont="1" applyBorder="1" applyAlignment="1">
      <alignment horizontal="left" wrapText="1"/>
    </xf>
    <xf numFmtId="49" fontId="34" fillId="0" borderId="44" xfId="0" applyNumberFormat="1" applyFont="1" applyBorder="1" applyAlignment="1">
      <alignment horizontal="left" wrapText="1"/>
    </xf>
    <xf numFmtId="49" fontId="34" fillId="0" borderId="4" xfId="0" applyNumberFormat="1" applyFont="1" applyBorder="1" applyAlignment="1">
      <alignment horizontal="left" wrapText="1"/>
    </xf>
    <xf numFmtId="49" fontId="34" fillId="0" borderId="49" xfId="0" applyNumberFormat="1" applyFont="1" applyBorder="1" applyAlignment="1">
      <alignment horizontal="left" wrapText="1"/>
    </xf>
    <xf numFmtId="49" fontId="34" fillId="0" borderId="42" xfId="0" applyNumberFormat="1" applyFont="1" applyBorder="1" applyAlignment="1">
      <alignment horizontal="left" wrapText="1"/>
    </xf>
    <xf numFmtId="0" fontId="27" fillId="5" borderId="50" xfId="9" applyFont="1" applyFill="1" applyBorder="1" applyAlignment="1" applyProtection="1">
      <alignment horizontal="center" vertical="center"/>
    </xf>
    <xf numFmtId="0" fontId="2" fillId="0" borderId="1" xfId="10" applyNumberFormat="1" applyBorder="1"/>
    <xf numFmtId="0" fontId="25" fillId="0" borderId="0" xfId="9" applyFont="1" applyBorder="1" applyAlignment="1" applyProtection="1">
      <alignment vertical="center"/>
      <protection locked="0"/>
    </xf>
    <xf numFmtId="0" fontId="17" fillId="0" borderId="0" xfId="9" applyFont="1" applyBorder="1" applyAlignment="1" applyProtection="1">
      <alignment vertical="center"/>
      <protection locked="0"/>
    </xf>
    <xf numFmtId="0" fontId="27" fillId="0" borderId="0" xfId="9" applyFont="1" applyBorder="1" applyAlignment="1" applyProtection="1">
      <alignment horizontal="center" vertical="center" wrapText="1"/>
      <protection locked="0"/>
    </xf>
    <xf numFmtId="0" fontId="25" fillId="0" borderId="0" xfId="9" applyFont="1" applyBorder="1" applyAlignment="1" applyProtection="1">
      <alignment horizontal="center" vertical="center"/>
      <protection locked="0"/>
    </xf>
    <xf numFmtId="49" fontId="34" fillId="0" borderId="0" xfId="0" applyNumberFormat="1" applyFont="1" applyBorder="1" applyAlignment="1">
      <alignment horizontal="left" wrapText="1"/>
    </xf>
    <xf numFmtId="0" fontId="9" fillId="0" borderId="0" xfId="3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>
      <alignment vertical="center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2" borderId="1" xfId="1" applyNumberFormat="1" applyFont="1" applyFill="1" applyBorder="1" applyAlignment="1" applyProtection="1">
      <alignment vertical="center" wrapText="1"/>
      <protection locked="0"/>
    </xf>
    <xf numFmtId="0" fontId="36" fillId="0" borderId="1" xfId="0" applyFont="1" applyBorder="1" applyAlignment="1">
      <alignment horizontal="center"/>
    </xf>
    <xf numFmtId="49" fontId="36" fillId="0" borderId="1" xfId="0" applyNumberFormat="1" applyFont="1" applyBorder="1" applyAlignment="1"/>
    <xf numFmtId="0" fontId="36" fillId="2" borderId="1" xfId="0" applyFont="1" applyFill="1" applyBorder="1" applyAlignment="1"/>
    <xf numFmtId="0" fontId="15" fillId="2" borderId="1" xfId="1" applyFont="1" applyFill="1" applyBorder="1" applyAlignment="1" applyProtection="1">
      <alignment wrapText="1"/>
    </xf>
    <xf numFmtId="49" fontId="36" fillId="2" borderId="1" xfId="0" applyNumberFormat="1" applyFont="1" applyFill="1" applyBorder="1" applyAlignment="1"/>
    <xf numFmtId="0" fontId="15" fillId="2" borderId="1" xfId="1" applyFont="1" applyFill="1" applyBorder="1" applyAlignment="1" applyProtection="1">
      <alignment vertical="center" wrapText="1"/>
    </xf>
    <xf numFmtId="49" fontId="15" fillId="2" borderId="1" xfId="1" applyNumberFormat="1" applyFont="1" applyFill="1" applyBorder="1" applyAlignment="1" applyProtection="1">
      <alignment vertical="center" wrapText="1"/>
    </xf>
    <xf numFmtId="0" fontId="36" fillId="0" borderId="1" xfId="0" applyFont="1" applyFill="1" applyBorder="1"/>
    <xf numFmtId="0" fontId="36" fillId="0" borderId="1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center" vertical="center" wrapTex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1" applyNumberFormat="1" applyFont="1" applyFill="1" applyBorder="1" applyAlignment="1" applyProtection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</xf>
    <xf numFmtId="4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37" fillId="0" borderId="1" xfId="1" applyFont="1" applyFill="1" applyBorder="1" applyAlignment="1" applyProtection="1">
      <alignment horizontal="left" vertical="center" wrapText="1" indent="1"/>
    </xf>
    <xf numFmtId="49" fontId="0" fillId="2" borderId="1" xfId="0" applyNumberFormat="1" applyFill="1" applyBorder="1" applyAlignment="1">
      <alignment horizontal="center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>
      <alignment horizontal="center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1" applyFont="1" applyFill="1" applyBorder="1" applyAlignment="1" applyProtection="1">
      <alignment horizontal="center" vertical="center" wrapText="1"/>
    </xf>
    <xf numFmtId="0" fontId="38" fillId="0" borderId="1" xfId="1" applyFont="1" applyFill="1" applyBorder="1" applyAlignment="1" applyProtection="1">
      <alignment horizontal="left" vertical="center" wrapText="1" indent="1"/>
    </xf>
    <xf numFmtId="49" fontId="9" fillId="2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left" vertical="top" wrapText="1"/>
    </xf>
    <xf numFmtId="0" fontId="15" fillId="0" borderId="1" xfId="1" applyFont="1" applyFill="1" applyBorder="1" applyAlignment="1" applyProtection="1">
      <alignment vertical="center" wrapText="1"/>
    </xf>
    <xf numFmtId="4" fontId="22" fillId="0" borderId="34" xfId="0" applyNumberFormat="1" applyFont="1" applyFill="1" applyBorder="1" applyAlignment="1">
      <alignment horizontal="center" vertical="top" wrapText="1"/>
    </xf>
    <xf numFmtId="4" fontId="22" fillId="0" borderId="1" xfId="0" applyNumberFormat="1" applyFont="1" applyFill="1" applyBorder="1" applyAlignment="1">
      <alignment horizontal="center" vertical="top" wrapText="1"/>
    </xf>
    <xf numFmtId="0" fontId="15" fillId="0" borderId="5" xfId="1" applyFont="1" applyFill="1" applyBorder="1" applyAlignment="1" applyProtection="1">
      <alignment horizontal="left" vertical="center" wrapText="1" indent="1"/>
    </xf>
    <xf numFmtId="2" fontId="9" fillId="0" borderId="1" xfId="0" applyNumberFormat="1" applyFont="1" applyFill="1" applyBorder="1" applyAlignment="1">
      <alignment horizontal="center"/>
    </xf>
    <xf numFmtId="0" fontId="22" fillId="0" borderId="1" xfId="3" quotePrefix="1" applyFont="1" applyFill="1" applyBorder="1" applyAlignment="1">
      <alignment horizontal="left" vertical="top" wrapText="1"/>
    </xf>
    <xf numFmtId="0" fontId="22" fillId="0" borderId="1" xfId="3" quotePrefix="1" applyFont="1" applyBorder="1" applyAlignment="1">
      <alignment horizontal="left" vertical="top" wrapText="1"/>
    </xf>
    <xf numFmtId="0" fontId="22" fillId="0" borderId="1" xfId="3" applyFont="1" applyBorder="1" applyAlignment="1">
      <alignment horizontal="left" vertical="top" wrapText="1"/>
    </xf>
    <xf numFmtId="0" fontId="15" fillId="0" borderId="1" xfId="3" quotePrefix="1" applyFont="1" applyBorder="1" applyAlignment="1">
      <alignment horizontal="left" vertical="top" wrapText="1"/>
    </xf>
    <xf numFmtId="0" fontId="22" fillId="0" borderId="1" xfId="3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3" fontId="20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3" fontId="15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8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center" vertical="top" wrapText="1"/>
      <protection locked="0"/>
    </xf>
    <xf numFmtId="0" fontId="33" fillId="0" borderId="32" xfId="15" applyFont="1" applyBorder="1" applyAlignment="1" applyProtection="1">
      <alignment wrapText="1"/>
      <protection locked="0"/>
    </xf>
    <xf numFmtId="1" fontId="22" fillId="0" borderId="32" xfId="2" applyNumberFormat="1" applyFont="1" applyFill="1" applyBorder="1" applyAlignment="1" applyProtection="1">
      <alignment horizontal="left" vertical="top" wrapText="1"/>
      <protection locked="0"/>
    </xf>
    <xf numFmtId="1" fontId="22" fillId="0" borderId="51" xfId="2" applyNumberFormat="1" applyFont="1" applyFill="1" applyBorder="1" applyAlignment="1" applyProtection="1">
      <alignment horizontal="left" vertical="top" wrapText="1"/>
      <protection locked="0"/>
    </xf>
    <xf numFmtId="14" fontId="33" fillId="0" borderId="32" xfId="15" applyNumberFormat="1" applyFont="1" applyBorder="1" applyAlignment="1" applyProtection="1">
      <alignment wrapText="1"/>
      <protection locked="0"/>
    </xf>
    <xf numFmtId="0" fontId="23" fillId="0" borderId="25" xfId="2" applyFont="1" applyFill="1" applyBorder="1" applyAlignment="1" applyProtection="1">
      <alignment horizontal="right" vertical="top" wrapText="1"/>
      <protection locked="0"/>
    </xf>
    <xf numFmtId="4" fontId="23" fillId="0" borderId="25" xfId="2" applyNumberFormat="1" applyFont="1" applyFill="1" applyBorder="1" applyAlignment="1" applyProtection="1">
      <alignment horizontal="right" vertical="top" wrapText="1"/>
      <protection locked="0"/>
    </xf>
    <xf numFmtId="0" fontId="33" fillId="0" borderId="1" xfId="15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3" fillId="2" borderId="1" xfId="15" applyNumberFormat="1" applyFont="1" applyFill="1" applyBorder="1" applyAlignment="1" applyProtection="1">
      <alignment wrapText="1"/>
      <protection locked="0"/>
    </xf>
    <xf numFmtId="0" fontId="23" fillId="0" borderId="52" xfId="2" applyFont="1" applyFill="1" applyBorder="1" applyAlignment="1" applyProtection="1">
      <alignment horizontal="right" vertical="top" wrapText="1"/>
      <protection locked="0"/>
    </xf>
    <xf numFmtId="1" fontId="24" fillId="2" borderId="5" xfId="2" applyNumberFormat="1" applyFont="1" applyFill="1" applyBorder="1" applyAlignment="1" applyProtection="1">
      <alignment horizontal="center" vertical="top" wrapText="1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14" fontId="25" fillId="0" borderId="1" xfId="15" applyNumberFormat="1" applyFont="1" applyBorder="1" applyAlignment="1" applyProtection="1">
      <alignment wrapText="1"/>
      <protection locked="0"/>
    </xf>
    <xf numFmtId="4" fontId="22" fillId="0" borderId="53" xfId="2" applyNumberFormat="1" applyFont="1" applyFill="1" applyBorder="1" applyAlignment="1" applyProtection="1">
      <alignment horizontal="left" vertical="top" wrapText="1"/>
      <protection locked="0"/>
    </xf>
    <xf numFmtId="4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2" fillId="0" borderId="1" xfId="2" applyNumberFormat="1" applyFont="1" applyFill="1" applyBorder="1" applyAlignment="1" applyProtection="1">
      <alignment horizontal="center" vertical="top" wrapText="1"/>
      <protection locked="0"/>
    </xf>
    <xf numFmtId="4" fontId="23" fillId="5" borderId="24" xfId="2" applyNumberFormat="1" applyFont="1" applyFill="1" applyBorder="1" applyAlignment="1" applyProtection="1">
      <alignment horizontal="right" vertical="top" wrapText="1"/>
      <protection locked="0"/>
    </xf>
    <xf numFmtId="14" fontId="25" fillId="0" borderId="2" xfId="15" applyNumberFormat="1" applyFont="1" applyBorder="1" applyAlignment="1" applyProtection="1">
      <alignment wrapText="1"/>
      <protection locked="0"/>
    </xf>
    <xf numFmtId="4" fontId="22" fillId="0" borderId="54" xfId="2" applyNumberFormat="1" applyFont="1" applyFill="1" applyBorder="1" applyAlignment="1" applyProtection="1">
      <alignment horizontal="left" vertical="top" wrapText="1"/>
      <protection locked="0"/>
    </xf>
    <xf numFmtId="14" fontId="25" fillId="0" borderId="2" xfId="15" applyNumberFormat="1" applyFont="1" applyBorder="1" applyAlignment="1" applyProtection="1">
      <alignment horizontal="center" wrapText="1"/>
      <protection locked="0"/>
    </xf>
    <xf numFmtId="4" fontId="22" fillId="0" borderId="26" xfId="2" applyNumberFormat="1" applyFont="1" applyFill="1" applyBorder="1" applyAlignment="1" applyProtection="1">
      <alignment horizontal="left" vertical="top" wrapText="1"/>
      <protection locked="0"/>
    </xf>
    <xf numFmtId="4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2" xfId="2" applyNumberFormat="1" applyFont="1" applyFill="1" applyBorder="1" applyAlignment="1" applyProtection="1">
      <alignment horizontal="center" vertical="top" wrapText="1"/>
      <protection locked="0"/>
    </xf>
    <xf numFmtId="4" fontId="23" fillId="5" borderId="27" xfId="2" applyNumberFormat="1" applyFont="1" applyFill="1" applyBorder="1" applyAlignment="1" applyProtection="1">
      <alignment horizontal="right" vertical="top" wrapText="1"/>
      <protection locked="0"/>
    </xf>
    <xf numFmtId="14" fontId="25" fillId="0" borderId="2" xfId="15" applyNumberFormat="1" applyFont="1" applyFill="1" applyBorder="1" applyAlignment="1" applyProtection="1">
      <alignment horizontal="center" wrapText="1"/>
      <protection locked="0"/>
    </xf>
    <xf numFmtId="4" fontId="23" fillId="0" borderId="24" xfId="2" applyNumberFormat="1" applyFont="1" applyFill="1" applyBorder="1" applyAlignment="1" applyProtection="1">
      <alignment horizontal="right" vertical="top" wrapText="1"/>
      <protection locked="0"/>
    </xf>
    <xf numFmtId="4" fontId="39" fillId="0" borderId="1" xfId="0" applyNumberFormat="1" applyFont="1" applyFill="1" applyBorder="1" applyAlignment="1">
      <alignment wrapText="1"/>
    </xf>
    <xf numFmtId="0" fontId="17" fillId="0" borderId="1" xfId="12" applyFont="1" applyFill="1" applyBorder="1" applyAlignment="1" applyProtection="1">
      <alignment vertical="center" wrapText="1"/>
      <protection locked="0"/>
    </xf>
    <xf numFmtId="0" fontId="22" fillId="0" borderId="1" xfId="12" applyFont="1" applyFill="1" applyBorder="1" applyAlignment="1" applyProtection="1">
      <alignment horizontal="center" vertical="center" wrapText="1"/>
      <protection locked="0"/>
    </xf>
    <xf numFmtId="14" fontId="2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24" fillId="0" borderId="5" xfId="12" applyFont="1" applyFill="1" applyBorder="1" applyAlignment="1" applyProtection="1">
      <alignment horizontal="center" vertical="center" wrapText="1"/>
    </xf>
    <xf numFmtId="0" fontId="22" fillId="0" borderId="1" xfId="12" applyFont="1" applyFill="1" applyBorder="1" applyAlignment="1" applyProtection="1">
      <alignment vertical="center" wrapText="1"/>
      <protection locked="0"/>
    </xf>
    <xf numFmtId="0" fontId="22" fillId="0" borderId="1" xfId="12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22" fillId="0" borderId="2" xfId="12" applyFont="1" applyFill="1" applyBorder="1" applyAlignment="1" applyProtection="1">
      <alignment vertical="center" wrapText="1"/>
      <protection locked="0"/>
    </xf>
    <xf numFmtId="0" fontId="22" fillId="0" borderId="2" xfId="12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2" fontId="2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/>
    </xf>
    <xf numFmtId="49" fontId="22" fillId="0" borderId="2" xfId="1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/>
    <xf numFmtId="0" fontId="9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32" xfId="0" applyFill="1" applyBorder="1" applyAlignment="1">
      <alignment horizontal="center" vertical="center" wrapText="1"/>
    </xf>
    <xf numFmtId="0" fontId="22" fillId="0" borderId="32" xfId="12" applyFont="1" applyFill="1" applyBorder="1" applyAlignment="1" applyProtection="1">
      <alignment horizontal="center" vertical="center" wrapText="1"/>
      <protection locked="0"/>
    </xf>
    <xf numFmtId="0" fontId="22" fillId="0" borderId="32" xfId="12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>
      <alignment horizontal="center" vertical="center" wrapText="1"/>
    </xf>
    <xf numFmtId="0" fontId="22" fillId="0" borderId="32" xfId="12" applyFont="1" applyFill="1" applyBorder="1" applyAlignment="1" applyProtection="1">
      <alignment vertical="center" wrapText="1"/>
      <protection locked="0"/>
    </xf>
    <xf numFmtId="49" fontId="0" fillId="0" borderId="34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" fontId="15" fillId="0" borderId="1" xfId="12" applyNumberFormat="1" applyFont="1" applyFill="1" applyBorder="1" applyAlignment="1" applyProtection="1">
      <alignment horizontal="center" vertical="center" wrapText="1"/>
      <protection locked="0"/>
    </xf>
    <xf numFmtId="2" fontId="17" fillId="0" borderId="1" xfId="12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9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7" fillId="0" borderId="2" xfId="12" applyFont="1" applyFill="1" applyBorder="1" applyAlignment="1" applyProtection="1">
      <alignment vertical="center" wrapText="1"/>
      <protection locked="0"/>
    </xf>
    <xf numFmtId="2" fontId="22" fillId="0" borderId="2" xfId="12" applyNumberFormat="1" applyFont="1" applyFill="1" applyBorder="1" applyAlignment="1" applyProtection="1">
      <alignment horizontal="center" vertical="center" wrapText="1"/>
      <protection locked="0"/>
    </xf>
    <xf numFmtId="2" fontId="22" fillId="0" borderId="32" xfId="12" applyNumberFormat="1" applyFont="1" applyFill="1" applyBorder="1" applyAlignment="1" applyProtection="1">
      <alignment horizontal="center" vertical="center" wrapText="1"/>
      <protection locked="0"/>
    </xf>
    <xf numFmtId="49" fontId="22" fillId="0" borderId="0" xfId="12" applyNumberFormat="1" applyFont="1" applyFill="1" applyBorder="1" applyAlignment="1" applyProtection="1">
      <alignment horizontal="center" vertical="center" wrapText="1"/>
      <protection locked="0"/>
    </xf>
    <xf numFmtId="49" fontId="22" fillId="0" borderId="34" xfId="12" applyNumberFormat="1" applyFont="1" applyFill="1" applyBorder="1" applyAlignment="1" applyProtection="1">
      <alignment horizontal="center" vertical="center" wrapText="1"/>
      <protection locked="0"/>
    </xf>
    <xf numFmtId="0" fontId="22" fillId="0" borderId="34" xfId="12" applyFont="1" applyFill="1" applyBorder="1" applyAlignment="1" applyProtection="1">
      <alignment vertical="center" wrapText="1"/>
      <protection locked="0"/>
    </xf>
    <xf numFmtId="0" fontId="17" fillId="0" borderId="1" xfId="12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/>
    <xf numFmtId="0" fontId="15" fillId="0" borderId="1" xfId="12" applyFont="1" applyFill="1" applyBorder="1" applyAlignment="1" applyProtection="1">
      <alignment vertical="center" wrapText="1"/>
      <protection locked="0"/>
    </xf>
    <xf numFmtId="0" fontId="15" fillId="0" borderId="2" xfId="12" applyFont="1" applyFill="1" applyBorder="1" applyAlignment="1" applyProtection="1">
      <alignment vertical="center" wrapText="1"/>
      <protection locked="0"/>
    </xf>
    <xf numFmtId="2" fontId="15" fillId="0" borderId="2" xfId="12" applyNumberFormat="1" applyFont="1" applyFill="1" applyBorder="1" applyAlignment="1" applyProtection="1">
      <alignment horizontal="center" vertical="center" wrapText="1"/>
      <protection locked="0"/>
    </xf>
    <xf numFmtId="2" fontId="17" fillId="0" borderId="2" xfId="12" applyNumberFormat="1" applyFont="1" applyFill="1" applyBorder="1" applyAlignment="1" applyProtection="1">
      <alignment horizontal="center" vertical="center" wrapText="1"/>
      <protection locked="0"/>
    </xf>
    <xf numFmtId="49" fontId="17" fillId="0" borderId="2" xfId="12" applyNumberFormat="1" applyFont="1" applyFill="1" applyBorder="1" applyAlignment="1" applyProtection="1">
      <alignment horizontal="center" vertical="center" wrapText="1"/>
      <protection locked="0"/>
    </xf>
    <xf numFmtId="2" fontId="15" fillId="0" borderId="2" xfId="12" applyNumberFormat="1" applyFont="1" applyFill="1" applyBorder="1" applyAlignment="1" applyProtection="1">
      <alignment vertical="center" wrapText="1"/>
      <protection locked="0"/>
    </xf>
    <xf numFmtId="2" fontId="17" fillId="0" borderId="2" xfId="12" applyNumberFormat="1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9" fillId="0" borderId="2" xfId="0" applyFont="1" applyFill="1" applyBorder="1" applyProtection="1">
      <protection locked="0"/>
    </xf>
    <xf numFmtId="0" fontId="17" fillId="0" borderId="2" xfId="12" applyFont="1" applyFill="1" applyBorder="1" applyAlignment="1" applyProtection="1">
      <alignment horizontal="center" vertical="center" wrapText="1"/>
      <protection locked="0"/>
    </xf>
    <xf numFmtId="0" fontId="17" fillId="0" borderId="0" xfId="12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/>
    <xf numFmtId="0" fontId="17" fillId="0" borderId="2" xfId="18" applyFont="1" applyBorder="1" applyAlignment="1" applyProtection="1">
      <alignment vertical="center" wrapText="1"/>
      <protection locked="0"/>
    </xf>
    <xf numFmtId="0" fontId="17" fillId="0" borderId="1" xfId="18" applyFont="1" applyBorder="1" applyAlignment="1" applyProtection="1">
      <alignment vertical="center" wrapText="1"/>
      <protection locked="0"/>
    </xf>
    <xf numFmtId="2" fontId="17" fillId="0" borderId="2" xfId="18" applyNumberFormat="1" applyFont="1" applyBorder="1" applyAlignment="1" applyProtection="1">
      <alignment horizontal="center" vertical="center" wrapText="1"/>
      <protection locked="0"/>
    </xf>
    <xf numFmtId="49" fontId="17" fillId="0" borderId="1" xfId="18" applyNumberFormat="1" applyFont="1" applyBorder="1" applyAlignment="1" applyProtection="1">
      <alignment horizontal="center" vertical="center" wrapText="1"/>
      <protection locked="0"/>
    </xf>
    <xf numFmtId="0" fontId="22" fillId="0" borderId="2" xfId="12" applyFont="1" applyBorder="1" applyAlignment="1" applyProtection="1">
      <alignment vertical="center" wrapText="1"/>
      <protection locked="0"/>
    </xf>
    <xf numFmtId="0" fontId="22" fillId="0" borderId="1" xfId="12" applyFont="1" applyBorder="1" applyAlignment="1" applyProtection="1">
      <alignment horizontal="center" vertical="center" wrapText="1"/>
      <protection locked="0"/>
    </xf>
    <xf numFmtId="0" fontId="22" fillId="0" borderId="2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 wrapText="1"/>
    </xf>
    <xf numFmtId="2" fontId="17" fillId="0" borderId="1" xfId="18" applyNumberFormat="1" applyFont="1" applyBorder="1" applyAlignment="1" applyProtection="1">
      <alignment horizontal="center" vertical="center" wrapText="1"/>
      <protection locked="0"/>
    </xf>
    <xf numFmtId="0" fontId="22" fillId="2" borderId="2" xfId="12" applyFont="1" applyFill="1" applyBorder="1" applyAlignment="1" applyProtection="1">
      <alignment vertical="center" wrapText="1"/>
      <protection locked="0"/>
    </xf>
    <xf numFmtId="0" fontId="22" fillId="2" borderId="2" xfId="12" applyNumberFormat="1" applyFont="1" applyFill="1" applyBorder="1" applyAlignment="1" applyProtection="1">
      <alignment horizontal="center" vertical="center" wrapText="1"/>
      <protection locked="0"/>
    </xf>
    <xf numFmtId="49" fontId="22" fillId="2" borderId="1" xfId="12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9" fillId="0" borderId="1" xfId="0" applyFont="1" applyBorder="1"/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/>
    <xf numFmtId="0" fontId="22" fillId="0" borderId="2" xfId="12" applyFont="1" applyBorder="1" applyAlignment="1" applyProtection="1">
      <alignment horizontal="center" vertical="center" wrapText="1"/>
      <protection locked="0"/>
    </xf>
    <xf numFmtId="0" fontId="22" fillId="2" borderId="1" xfId="12" applyFont="1" applyFill="1" applyBorder="1" applyAlignment="1" applyProtection="1">
      <alignment vertical="center" wrapText="1"/>
      <protection locked="0"/>
    </xf>
    <xf numFmtId="0" fontId="22" fillId="2" borderId="1" xfId="12" applyNumberFormat="1" applyFont="1" applyFill="1" applyBorder="1" applyAlignment="1" applyProtection="1">
      <alignment horizontal="center" vertical="center" wrapText="1"/>
      <protection locked="0"/>
    </xf>
    <xf numFmtId="49" fontId="17" fillId="0" borderId="2" xfId="18" applyNumberFormat="1" applyFont="1" applyBorder="1" applyAlignment="1" applyProtection="1">
      <alignment horizontal="center" vertical="center" wrapText="1"/>
      <protection locked="0"/>
    </xf>
    <xf numFmtId="4" fontId="39" fillId="0" borderId="1" xfId="0" applyNumberFormat="1" applyFont="1" applyBorder="1" applyAlignment="1">
      <alignment wrapText="1"/>
    </xf>
    <xf numFmtId="0" fontId="17" fillId="0" borderId="1" xfId="12" applyFont="1" applyBorder="1" applyAlignment="1" applyProtection="1">
      <alignment vertical="center" wrapText="1"/>
      <protection locked="0"/>
    </xf>
    <xf numFmtId="0" fontId="17" fillId="0" borderId="1" xfId="12" applyFont="1" applyBorder="1" applyAlignment="1" applyProtection="1">
      <alignment horizontal="center" vertical="center" wrapText="1"/>
      <protection locked="0"/>
    </xf>
    <xf numFmtId="0" fontId="40" fillId="0" borderId="1" xfId="12" applyFont="1" applyBorder="1" applyAlignment="1" applyProtection="1">
      <alignment vertical="center" wrapText="1"/>
      <protection locked="0"/>
    </xf>
    <xf numFmtId="49" fontId="41" fillId="0" borderId="1" xfId="12" applyNumberFormat="1" applyFont="1" applyBorder="1" applyAlignment="1" applyProtection="1">
      <alignment horizontal="center" vertical="center" wrapText="1"/>
      <protection locked="0"/>
    </xf>
    <xf numFmtId="0" fontId="42" fillId="0" borderId="2" xfId="12" applyFont="1" applyBorder="1" applyAlignment="1" applyProtection="1">
      <alignment vertical="center" wrapText="1"/>
      <protection locked="0"/>
    </xf>
    <xf numFmtId="0" fontId="22" fillId="0" borderId="1" xfId="12" applyFont="1" applyBorder="1" applyAlignment="1" applyProtection="1">
      <alignment vertical="center" wrapText="1"/>
      <protection locked="0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4" fillId="8" borderId="1" xfId="0" applyFont="1" applyFill="1" applyBorder="1"/>
    <xf numFmtId="0" fontId="0" fillId="8" borderId="0" xfId="0" applyFill="1"/>
    <xf numFmtId="0" fontId="43" fillId="0" borderId="1" xfId="12" applyFont="1" applyBorder="1" applyAlignment="1" applyProtection="1">
      <alignment horizontal="left" vertical="center" wrapText="1"/>
      <protection locked="0"/>
    </xf>
    <xf numFmtId="0" fontId="44" fillId="0" borderId="1" xfId="12" applyFont="1" applyBorder="1" applyAlignment="1" applyProtection="1">
      <alignment horizontal="center" vertical="center" wrapText="1"/>
      <protection locked="0"/>
    </xf>
    <xf numFmtId="0" fontId="42" fillId="0" borderId="1" xfId="12" applyFont="1" applyBorder="1" applyAlignment="1" applyProtection="1">
      <alignment vertical="center" wrapText="1"/>
      <protection locked="0"/>
    </xf>
    <xf numFmtId="0" fontId="24" fillId="0" borderId="1" xfId="12" applyFont="1" applyFill="1" applyBorder="1" applyAlignment="1" applyProtection="1">
      <alignment horizontal="left" vertical="center" wrapText="1"/>
      <protection locked="0"/>
    </xf>
    <xf numFmtId="0" fontId="24" fillId="0" borderId="1" xfId="12" applyFont="1" applyFill="1" applyBorder="1" applyAlignment="1" applyProtection="1">
      <alignment vertical="center" wrapText="1"/>
      <protection locked="0"/>
    </xf>
    <xf numFmtId="49" fontId="24" fillId="0" borderId="1" xfId="12" applyNumberFormat="1" applyFont="1" applyFill="1" applyBorder="1" applyAlignment="1" applyProtection="1">
      <alignment horizontal="center" vertical="center" wrapText="1"/>
      <protection locked="0"/>
    </xf>
    <xf numFmtId="4" fontId="17" fillId="0" borderId="1" xfId="0" applyNumberFormat="1" applyFont="1" applyFill="1" applyBorder="1" applyAlignment="1">
      <alignment horizontal="center" wrapText="1"/>
    </xf>
    <xf numFmtId="49" fontId="17" fillId="0" borderId="1" xfId="12" applyNumberFormat="1" applyFont="1" applyFill="1" applyBorder="1" applyAlignment="1" applyProtection="1">
      <alignment horizontal="right" wrapText="1"/>
      <protection locked="0"/>
    </xf>
    <xf numFmtId="0" fontId="24" fillId="0" borderId="2" xfId="12" applyFont="1" applyFill="1" applyBorder="1" applyAlignment="1" applyProtection="1">
      <alignment horizontal="right" vertical="center" wrapText="1"/>
      <protection locked="0"/>
    </xf>
    <xf numFmtId="4" fontId="17" fillId="0" borderId="1" xfId="0" applyNumberFormat="1" applyFont="1" applyFill="1" applyBorder="1" applyAlignment="1">
      <alignment wrapText="1"/>
    </xf>
    <xf numFmtId="0" fontId="45" fillId="0" borderId="1" xfId="12" applyFont="1" applyFill="1" applyBorder="1" applyAlignment="1" applyProtection="1">
      <alignment horizontal="left" vertical="center" wrapText="1"/>
      <protection locked="0"/>
    </xf>
    <xf numFmtId="0" fontId="46" fillId="0" borderId="1" xfId="12" applyFont="1" applyFill="1" applyBorder="1" applyAlignment="1" applyProtection="1">
      <alignment horizontal="center" vertical="center" wrapText="1"/>
      <protection locked="0"/>
    </xf>
    <xf numFmtId="0" fontId="45" fillId="0" borderId="2" xfId="12" applyFont="1" applyFill="1" applyBorder="1" applyAlignment="1" applyProtection="1">
      <alignment horizontal="right" vertical="center" wrapText="1"/>
      <protection locked="0"/>
    </xf>
    <xf numFmtId="49" fontId="45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47" fillId="0" borderId="2" xfId="12" applyFont="1" applyFill="1" applyBorder="1" applyAlignment="1" applyProtection="1">
      <alignment vertical="center" wrapText="1"/>
      <protection locked="0"/>
    </xf>
    <xf numFmtId="49" fontId="45" fillId="0" borderId="1" xfId="12" applyNumberFormat="1" applyFont="1" applyFill="1" applyBorder="1" applyAlignment="1" applyProtection="1">
      <alignment horizontal="left" vertical="center" wrapText="1"/>
      <protection locked="0"/>
    </xf>
    <xf numFmtId="4" fontId="25" fillId="0" borderId="1" xfId="0" applyNumberFormat="1" applyFont="1" applyFill="1" applyBorder="1" applyAlignment="1">
      <alignment wrapText="1"/>
    </xf>
    <xf numFmtId="0" fontId="45" fillId="0" borderId="1" xfId="12" applyFont="1" applyFill="1" applyBorder="1" applyAlignment="1" applyProtection="1">
      <alignment vertical="center" wrapText="1"/>
      <protection locked="0"/>
    </xf>
    <xf numFmtId="0" fontId="47" fillId="0" borderId="1" xfId="12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0" xfId="0" applyFont="1" applyFill="1"/>
    <xf numFmtId="0" fontId="15" fillId="0" borderId="1" xfId="0" applyFont="1" applyFill="1" applyBorder="1" applyAlignment="1">
      <alignment horizontal="center" vertical="center"/>
    </xf>
    <xf numFmtId="49" fontId="24" fillId="0" borderId="1" xfId="12" applyNumberFormat="1" applyFont="1" applyFill="1" applyBorder="1" applyAlignment="1" applyProtection="1">
      <alignment horizontal="left" vertical="center" wrapText="1"/>
      <protection locked="0"/>
    </xf>
    <xf numFmtId="0" fontId="40" fillId="0" borderId="2" xfId="12" applyFont="1" applyBorder="1" applyAlignment="1" applyProtection="1">
      <alignment horizontal="center" vertical="center" wrapText="1"/>
      <protection locked="0"/>
    </xf>
    <xf numFmtId="0" fontId="0" fillId="8" borderId="2" xfId="0" applyFill="1" applyBorder="1" applyAlignment="1">
      <alignment horizontal="center" vertical="center"/>
    </xf>
    <xf numFmtId="0" fontId="24" fillId="0" borderId="1" xfId="12" applyFont="1" applyFill="1" applyBorder="1" applyAlignment="1" applyProtection="1">
      <alignment horizontal="center" vertical="center" wrapText="1"/>
      <protection locked="0"/>
    </xf>
    <xf numFmtId="4" fontId="17" fillId="0" borderId="1" xfId="0" applyNumberFormat="1" applyFont="1" applyFill="1" applyBorder="1" applyAlignment="1">
      <alignment horizontal="left" wrapText="1"/>
    </xf>
    <xf numFmtId="0" fontId="42" fillId="0" borderId="1" xfId="12" applyFont="1" applyFill="1" applyBorder="1" applyAlignment="1" applyProtection="1">
      <alignment horizontal="left" vertical="center" wrapText="1"/>
      <protection locked="0"/>
    </xf>
    <xf numFmtId="0" fontId="42" fillId="0" borderId="1" xfId="12" applyFont="1" applyFill="1" applyBorder="1" applyAlignment="1" applyProtection="1">
      <alignment vertical="center" wrapText="1"/>
      <protection locked="0"/>
    </xf>
    <xf numFmtId="0" fontId="43" fillId="0" borderId="1" xfId="12" applyFont="1" applyFill="1" applyBorder="1" applyAlignment="1" applyProtection="1">
      <alignment horizontal="left" vertical="center" wrapText="1"/>
      <protection locked="0"/>
    </xf>
    <xf numFmtId="0" fontId="44" fillId="0" borderId="1" xfId="12" applyFont="1" applyFill="1" applyBorder="1" applyAlignment="1" applyProtection="1">
      <alignment horizontal="center" vertical="center" wrapText="1"/>
      <protection locked="0"/>
    </xf>
    <xf numFmtId="0" fontId="40" fillId="0" borderId="1" xfId="12" applyFont="1" applyFill="1" applyBorder="1" applyAlignment="1" applyProtection="1">
      <alignment vertical="center" wrapText="1"/>
      <protection locked="0"/>
    </xf>
    <xf numFmtId="49" fontId="41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42" fillId="0" borderId="2" xfId="12" applyFont="1" applyFill="1" applyBorder="1" applyAlignment="1" applyProtection="1">
      <alignment vertical="center" wrapText="1"/>
      <protection locked="0"/>
    </xf>
    <xf numFmtId="0" fontId="24" fillId="0" borderId="2" xfId="12" applyFont="1" applyFill="1" applyBorder="1" applyAlignment="1" applyProtection="1">
      <alignment horizontal="center" vertical="center" wrapText="1"/>
    </xf>
    <xf numFmtId="0" fontId="24" fillId="0" borderId="1" xfId="12" applyFont="1" applyFill="1" applyBorder="1" applyAlignment="1" applyProtection="1">
      <alignment horizontal="center" vertical="center" wrapText="1"/>
    </xf>
    <xf numFmtId="0" fontId="48" fillId="0" borderId="1" xfId="0" applyFont="1" applyBorder="1"/>
    <xf numFmtId="0" fontId="48" fillId="0" borderId="1" xfId="0" applyFont="1" applyBorder="1" applyAlignment="1">
      <alignment horizontal="center" vertical="center" wrapText="1"/>
    </xf>
    <xf numFmtId="0" fontId="22" fillId="0" borderId="2" xfId="12" applyFont="1" applyBorder="1" applyAlignment="1" applyProtection="1">
      <alignment horizontal="center" wrapText="1"/>
      <protection locked="0"/>
    </xf>
    <xf numFmtId="49" fontId="17" fillId="0" borderId="1" xfId="12" applyNumberFormat="1" applyFont="1" applyBorder="1" applyAlignment="1" applyProtection="1">
      <alignment vertical="center" wrapText="1"/>
      <protection locked="0"/>
    </xf>
    <xf numFmtId="49" fontId="17" fillId="0" borderId="2" xfId="12" applyNumberFormat="1" applyFont="1" applyBorder="1" applyAlignment="1" applyProtection="1">
      <alignment vertical="center" wrapText="1"/>
      <protection locked="0"/>
    </xf>
    <xf numFmtId="0" fontId="24" fillId="5" borderId="9" xfId="2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center" vertical="center" wrapText="1"/>
      <protection locked="0"/>
    </xf>
    <xf numFmtId="167" fontId="25" fillId="0" borderId="2" xfId="15" applyNumberFormat="1" applyFont="1" applyFill="1" applyBorder="1" applyProtection="1">
      <protection locked="0"/>
    </xf>
    <xf numFmtId="49" fontId="22" fillId="0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22" fillId="0" borderId="54" xfId="2" applyFont="1" applyFill="1" applyBorder="1" applyAlignment="1" applyProtection="1">
      <alignment horizontal="right" vertical="top" wrapText="1"/>
      <protection locked="0"/>
    </xf>
    <xf numFmtId="0" fontId="15" fillId="0" borderId="1" xfId="0" applyFont="1" applyFill="1" applyBorder="1" applyAlignment="1" applyProtection="1">
      <alignment horizontal="right"/>
      <protection locked="0"/>
    </xf>
    <xf numFmtId="0" fontId="22" fillId="0" borderId="24" xfId="2" applyFont="1" applyFill="1" applyBorder="1" applyAlignment="1" applyProtection="1">
      <alignment vertical="top" wrapText="1"/>
      <protection locked="0"/>
    </xf>
    <xf numFmtId="0" fontId="22" fillId="0" borderId="9" xfId="2" applyFont="1" applyFill="1" applyBorder="1" applyAlignment="1" applyProtection="1">
      <alignment horizontal="right" vertical="top" wrapText="1"/>
      <protection locked="0"/>
    </xf>
    <xf numFmtId="0" fontId="15" fillId="0" borderId="1" xfId="0" applyNumberFormat="1" applyFont="1" applyFill="1" applyBorder="1" applyAlignment="1" applyProtection="1">
      <alignment horizontal="right" vertical="top"/>
      <protection locked="0"/>
    </xf>
    <xf numFmtId="0" fontId="22" fillId="0" borderId="9" xfId="2" applyFont="1" applyFill="1" applyBorder="1" applyAlignment="1" applyProtection="1">
      <alignment vertical="top" wrapText="1"/>
      <protection locked="0"/>
    </xf>
    <xf numFmtId="49" fontId="47" fillId="0" borderId="1" xfId="0" applyNumberFormat="1" applyFont="1" applyFill="1" applyBorder="1" applyAlignment="1" applyProtection="1">
      <alignment horizontal="right" vertical="top"/>
      <protection locked="0"/>
    </xf>
    <xf numFmtId="0" fontId="22" fillId="0" borderId="54" xfId="2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right" vertical="top" wrapText="1"/>
      <protection locked="0"/>
    </xf>
    <xf numFmtId="0" fontId="22" fillId="0" borderId="1" xfId="2" applyFont="1" applyFill="1" applyBorder="1" applyAlignment="1" applyProtection="1">
      <alignment vertical="top" wrapText="1"/>
      <protection locked="0"/>
    </xf>
    <xf numFmtId="49" fontId="22" fillId="0" borderId="5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22" fillId="0" borderId="1" xfId="2" applyNumberFormat="1" applyFont="1" applyFill="1" applyBorder="1" applyAlignment="1" applyProtection="1">
      <alignment horizontal="right" vertical="top" wrapText="1"/>
      <protection locked="0"/>
    </xf>
    <xf numFmtId="0" fontId="22" fillId="0" borderId="4" xfId="2" applyNumberFormat="1" applyFont="1" applyFill="1" applyBorder="1" applyAlignment="1" applyProtection="1">
      <alignment horizontal="right" vertical="top" wrapText="1"/>
      <protection locked="0"/>
    </xf>
    <xf numFmtId="167" fontId="25" fillId="0" borderId="2" xfId="15" applyNumberFormat="1" applyFont="1" applyFill="1" applyBorder="1" applyAlignment="1" applyProtection="1">
      <alignment vertical="center"/>
      <protection locked="0"/>
    </xf>
    <xf numFmtId="1" fontId="22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2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26" xfId="2" applyFont="1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4" xfId="0" applyFill="1" applyBorder="1" applyAlignment="1"/>
    <xf numFmtId="1" fontId="22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2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54" xfId="2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right"/>
    </xf>
    <xf numFmtId="0" fontId="47" fillId="0" borderId="1" xfId="0" applyNumberFormat="1" applyFont="1" applyFill="1" applyBorder="1" applyAlignment="1" applyProtection="1">
      <alignment horizontal="right" vertical="top"/>
      <protection locked="0"/>
    </xf>
    <xf numFmtId="167" fontId="25" fillId="0" borderId="1" xfId="15" applyNumberFormat="1" applyFont="1" applyFill="1" applyBorder="1" applyAlignment="1" applyProtection="1">
      <alignment vertical="center"/>
      <protection locked="0"/>
    </xf>
    <xf numFmtId="1" fontId="22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55" xfId="2" applyFont="1" applyFill="1" applyBorder="1" applyAlignment="1" applyProtection="1">
      <alignment horizontal="left" vertical="center" wrapText="1"/>
      <protection locked="0"/>
    </xf>
    <xf numFmtId="167" fontId="49" fillId="0" borderId="2" xfId="15" applyNumberFormat="1" applyFont="1" applyFill="1" applyBorder="1" applyProtection="1">
      <protection locked="0"/>
    </xf>
    <xf numFmtId="0" fontId="46" fillId="0" borderId="6" xfId="2" applyFont="1" applyFill="1" applyBorder="1" applyAlignment="1" applyProtection="1">
      <alignment horizontal="left" vertical="top" wrapText="1"/>
      <protection locked="0"/>
    </xf>
    <xf numFmtId="0" fontId="50" fillId="0" borderId="5" xfId="0" applyFont="1" applyFill="1" applyBorder="1" applyAlignment="1">
      <alignment horizontal="right"/>
    </xf>
    <xf numFmtId="0" fontId="0" fillId="0" borderId="1" xfId="0" applyFill="1" applyBorder="1" applyAlignment="1"/>
    <xf numFmtId="0" fontId="0" fillId="0" borderId="5" xfId="0" applyNumberFormat="1" applyFill="1" applyBorder="1" applyAlignment="1">
      <alignment horizontal="right"/>
    </xf>
    <xf numFmtId="167" fontId="49" fillId="0" borderId="1" xfId="15" applyNumberFormat="1" applyFont="1" applyFill="1" applyBorder="1" applyProtection="1">
      <protection locked="0"/>
    </xf>
    <xf numFmtId="49" fontId="22" fillId="0" borderId="1" xfId="2" applyNumberFormat="1" applyFont="1" applyFill="1" applyBorder="1" applyAlignment="1" applyProtection="1">
      <alignment horizontal="center" vertical="top" wrapText="1"/>
      <protection locked="0"/>
    </xf>
    <xf numFmtId="0" fontId="46" fillId="0" borderId="1" xfId="2" applyFont="1" applyFill="1" applyBorder="1" applyAlignment="1" applyProtection="1">
      <alignment horizontal="left" vertical="top" wrapText="1"/>
      <protection locked="0"/>
    </xf>
    <xf numFmtId="167" fontId="49" fillId="0" borderId="1" xfId="15" applyNumberFormat="1" applyFont="1" applyFill="1" applyBorder="1" applyAlignment="1" applyProtection="1">
      <alignment vertical="center"/>
      <protection locked="0"/>
    </xf>
    <xf numFmtId="49" fontId="2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0" fontId="15" fillId="0" borderId="1" xfId="0" applyFont="1" applyFill="1" applyBorder="1" applyAlignment="1" applyProtection="1">
      <alignment horizontal="right" vertical="center"/>
      <protection locked="0"/>
    </xf>
    <xf numFmtId="0" fontId="22" fillId="0" borderId="1" xfId="2" applyFont="1" applyFill="1" applyBorder="1" applyAlignment="1" applyProtection="1">
      <alignment vertical="center" wrapText="1"/>
      <protection locked="0"/>
    </xf>
    <xf numFmtId="0" fontId="51" fillId="0" borderId="1" xfId="0" applyFont="1" applyFill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center" wrapText="1"/>
    </xf>
    <xf numFmtId="2" fontId="38" fillId="0" borderId="1" xfId="2" applyNumberFormat="1" applyFont="1" applyFill="1" applyBorder="1" applyAlignment="1" applyProtection="1">
      <alignment horizontal="right" vertical="top" wrapText="1"/>
      <protection locked="0"/>
    </xf>
    <xf numFmtId="0" fontId="38" fillId="0" borderId="1" xfId="2" applyFont="1" applyFill="1" applyBorder="1" applyAlignment="1" applyProtection="1">
      <alignment horizontal="right" vertical="top" wrapText="1"/>
      <protection locked="0"/>
    </xf>
    <xf numFmtId="14" fontId="38" fillId="0" borderId="1" xfId="0" applyNumberFormat="1" applyFont="1" applyFill="1" applyBorder="1" applyAlignment="1">
      <alignment vertical="top"/>
    </xf>
    <xf numFmtId="0" fontId="38" fillId="0" borderId="1" xfId="2" applyFont="1" applyFill="1" applyBorder="1" applyProtection="1">
      <protection locked="0"/>
    </xf>
    <xf numFmtId="167" fontId="49" fillId="0" borderId="2" xfId="15" applyNumberFormat="1" applyFont="1" applyFill="1" applyBorder="1" applyAlignment="1" applyProtection="1">
      <alignment vertical="center"/>
      <protection locked="0"/>
    </xf>
    <xf numFmtId="1" fontId="22" fillId="0" borderId="2" xfId="2" applyNumberFormat="1" applyFont="1" applyFill="1" applyBorder="1" applyAlignment="1" applyProtection="1">
      <alignment vertical="top" wrapText="1"/>
      <protection locked="0"/>
    </xf>
    <xf numFmtId="49" fontId="22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46" fillId="0" borderId="8" xfId="2" applyFont="1" applyFill="1" applyBorder="1" applyAlignment="1" applyProtection="1">
      <alignment horizontal="left" vertical="top" wrapText="1"/>
      <protection locked="0"/>
    </xf>
    <xf numFmtId="49" fontId="47" fillId="0" borderId="2" xfId="0" applyNumberFormat="1" applyFont="1" applyFill="1" applyBorder="1" applyAlignment="1" applyProtection="1">
      <alignment horizontal="right" vertical="top"/>
      <protection locked="0"/>
    </xf>
    <xf numFmtId="0" fontId="9" fillId="0" borderId="1" xfId="3" applyBorder="1" applyAlignment="1" applyProtection="1">
      <alignment horizontal="center" vertical="center" wrapText="1"/>
      <protection locked="0"/>
    </xf>
    <xf numFmtId="14" fontId="9" fillId="7" borderId="1" xfId="3" applyNumberFormat="1" applyFill="1" applyBorder="1" applyProtection="1"/>
    <xf numFmtId="0" fontId="22" fillId="0" borderId="54" xfId="2" applyFont="1" applyFill="1" applyBorder="1" applyAlignment="1" applyProtection="1">
      <alignment horizontal="center" vertical="center" wrapText="1"/>
      <protection locked="0"/>
    </xf>
    <xf numFmtId="1" fontId="22" fillId="0" borderId="24" xfId="2" applyNumberFormat="1" applyFont="1" applyFill="1" applyBorder="1" applyAlignment="1" applyProtection="1">
      <alignment horizontal="left" vertical="top" wrapText="1"/>
      <protection locked="0"/>
    </xf>
    <xf numFmtId="167" fontId="25" fillId="0" borderId="1" xfId="15" applyNumberFormat="1" applyFont="1" applyFill="1" applyBorder="1" applyProtection="1">
      <protection locked="0"/>
    </xf>
    <xf numFmtId="0" fontId="20" fillId="7" borderId="0" xfId="0" applyFont="1" applyFill="1" applyProtection="1"/>
    <xf numFmtId="0" fontId="15" fillId="7" borderId="0" xfId="0" applyFont="1" applyFill="1" applyBorder="1" applyProtection="1"/>
    <xf numFmtId="0" fontId="15" fillId="7" borderId="0" xfId="1" applyFont="1" applyFill="1" applyBorder="1" applyAlignment="1" applyProtection="1">
      <alignment horizontal="center" vertical="center"/>
    </xf>
    <xf numFmtId="0" fontId="15" fillId="7" borderId="0" xfId="0" applyFont="1" applyFill="1" applyProtection="1"/>
    <xf numFmtId="0" fontId="0" fillId="7" borderId="0" xfId="0" applyFill="1"/>
    <xf numFmtId="0" fontId="15" fillId="7" borderId="0" xfId="1" applyFont="1" applyFill="1" applyAlignment="1" applyProtection="1">
      <alignment horizontal="left" vertical="center"/>
    </xf>
    <xf numFmtId="0" fontId="15" fillId="8" borderId="0" xfId="0" applyFont="1" applyFill="1" applyBorder="1" applyProtection="1"/>
    <xf numFmtId="0" fontId="15" fillId="8" borderId="0" xfId="0" applyFont="1" applyFill="1" applyProtection="1"/>
    <xf numFmtId="0" fontId="15" fillId="7" borderId="0" xfId="1" applyFont="1" applyFill="1" applyAlignment="1" applyProtection="1">
      <alignment horizontal="center" vertical="center"/>
    </xf>
    <xf numFmtId="0" fontId="15" fillId="7" borderId="0" xfId="1" applyFont="1" applyFill="1" applyAlignment="1" applyProtection="1">
      <alignment vertical="center"/>
    </xf>
    <xf numFmtId="3" fontId="20" fillId="8" borderId="1" xfId="1" applyNumberFormat="1" applyFont="1" applyFill="1" applyBorder="1" applyAlignment="1" applyProtection="1">
      <alignment horizontal="center" vertical="center" wrapText="1"/>
    </xf>
    <xf numFmtId="3" fontId="20" fillId="7" borderId="1" xfId="1" applyNumberFormat="1" applyFont="1" applyFill="1" applyBorder="1" applyAlignment="1" applyProtection="1">
      <alignment horizontal="center" vertical="center" wrapText="1"/>
    </xf>
    <xf numFmtId="0" fontId="9" fillId="8" borderId="0" xfId="0" applyFont="1" applyFill="1"/>
    <xf numFmtId="0" fontId="15" fillId="0" borderId="1" xfId="1" applyFont="1" applyFill="1" applyBorder="1" applyAlignment="1" applyProtection="1">
      <alignment wrapText="1"/>
    </xf>
    <xf numFmtId="49" fontId="15" fillId="0" borderId="1" xfId="1" applyNumberFormat="1" applyFont="1" applyFill="1" applyBorder="1" applyAlignment="1" applyProtection="1">
      <alignment vertical="center" wrapText="1"/>
    </xf>
    <xf numFmtId="3" fontId="15" fillId="0" borderId="1" xfId="1" applyNumberFormat="1" applyFont="1" applyFill="1" applyBorder="1" applyAlignment="1" applyProtection="1">
      <alignment vertical="center" wrapText="1"/>
      <protection locked="0"/>
    </xf>
    <xf numFmtId="0" fontId="36" fillId="0" borderId="1" xfId="0" applyFont="1" applyBorder="1" applyAlignment="1"/>
    <xf numFmtId="49" fontId="11" fillId="0" borderId="1" xfId="0" applyNumberFormat="1" applyFont="1" applyBorder="1" applyAlignment="1"/>
    <xf numFmtId="0" fontId="36" fillId="0" borderId="1" xfId="0" applyFont="1" applyFill="1" applyBorder="1" applyAlignment="1"/>
    <xf numFmtId="49" fontId="36" fillId="0" borderId="1" xfId="0" applyNumberFormat="1" applyFont="1" applyFill="1" applyBorder="1" applyAlignment="1"/>
    <xf numFmtId="49" fontId="36" fillId="0" borderId="1" xfId="0" applyNumberFormat="1" applyFont="1" applyFill="1" applyBorder="1"/>
    <xf numFmtId="49" fontId="11" fillId="0" borderId="1" xfId="0" applyNumberFormat="1" applyFont="1" applyFill="1" applyBorder="1" applyAlignment="1">
      <alignment horizontal="center"/>
    </xf>
    <xf numFmtId="0" fontId="52" fillId="0" borderId="1" xfId="0" applyFont="1" applyFill="1" applyBorder="1" applyAlignment="1">
      <alignment horizontal="left" vertical="top" wrapText="1"/>
    </xf>
    <xf numFmtId="0" fontId="52" fillId="0" borderId="1" xfId="0" applyFon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/>
    </xf>
    <xf numFmtId="49" fontId="15" fillId="0" borderId="1" xfId="1" applyNumberFormat="1" applyFont="1" applyFill="1" applyBorder="1" applyAlignment="1" applyProtection="1">
      <alignment horizontal="left" vertical="center" wrapText="1"/>
    </xf>
    <xf numFmtId="49" fontId="22" fillId="0" borderId="1" xfId="0" applyNumberFormat="1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left" vertical="top" wrapText="1"/>
    </xf>
    <xf numFmtId="3" fontId="20" fillId="7" borderId="1" xfId="0" applyNumberFormat="1" applyFont="1" applyFill="1" applyBorder="1" applyProtection="1"/>
    <xf numFmtId="0" fontId="20" fillId="8" borderId="0" xfId="0" applyFont="1" applyFill="1" applyAlignment="1" applyProtection="1">
      <alignment horizontal="left"/>
      <protection locked="0"/>
    </xf>
    <xf numFmtId="0" fontId="15" fillId="8" borderId="0" xfId="0" applyFont="1" applyFill="1" applyProtection="1">
      <protection locked="0"/>
    </xf>
    <xf numFmtId="0" fontId="15" fillId="8" borderId="0" xfId="0" applyFont="1" applyFill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0" fontId="20" fillId="8" borderId="0" xfId="0" applyFont="1" applyFill="1" applyProtection="1">
      <protection locked="0"/>
    </xf>
    <xf numFmtId="0" fontId="15" fillId="8" borderId="3" xfId="0" applyFont="1" applyFill="1" applyBorder="1" applyProtection="1">
      <protection locked="0"/>
    </xf>
    <xf numFmtId="0" fontId="14" fillId="8" borderId="0" xfId="0" applyFont="1" applyFill="1"/>
    <xf numFmtId="0" fontId="15" fillId="8" borderId="0" xfId="0" applyFont="1" applyFill="1" applyBorder="1" applyProtection="1">
      <protection locked="0"/>
    </xf>
    <xf numFmtId="0" fontId="25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5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 vertical="center"/>
    </xf>
    <xf numFmtId="49" fontId="11" fillId="0" borderId="1" xfId="0" applyNumberFormat="1" applyFont="1" applyFill="1" applyBorder="1" applyAlignment="1"/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1" fontId="15" fillId="0" borderId="0" xfId="0" applyNumberFormat="1" applyFont="1" applyProtection="1">
      <protection locked="0"/>
    </xf>
    <xf numFmtId="3" fontId="15" fillId="0" borderId="0" xfId="0" applyNumberFormat="1" applyFont="1" applyProtection="1">
      <protection locked="0"/>
    </xf>
    <xf numFmtId="0" fontId="15" fillId="0" borderId="1" xfId="0" applyFont="1" applyFill="1" applyBorder="1" applyProtection="1">
      <protection locked="0"/>
    </xf>
    <xf numFmtId="1" fontId="20" fillId="5" borderId="1" xfId="0" applyNumberFormat="1" applyFont="1" applyFill="1" applyBorder="1" applyProtection="1"/>
    <xf numFmtId="168" fontId="15" fillId="0" borderId="0" xfId="0" applyNumberFormat="1" applyFont="1" applyProtection="1">
      <protection locked="0"/>
    </xf>
    <xf numFmtId="3" fontId="0" fillId="0" borderId="0" xfId="0" applyNumberFormat="1"/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0" fontId="27" fillId="4" borderId="10" xfId="9" applyFont="1" applyFill="1" applyBorder="1" applyAlignment="1" applyProtection="1">
      <alignment horizontal="center" vertical="center"/>
    </xf>
    <xf numFmtId="0" fontId="27" fillId="4" borderId="12" xfId="9" applyFont="1" applyFill="1" applyBorder="1" applyAlignment="1" applyProtection="1">
      <alignment horizontal="center" vertical="center"/>
    </xf>
    <xf numFmtId="0" fontId="27" fillId="4" borderId="11" xfId="9" applyFont="1" applyFill="1" applyBorder="1" applyAlignment="1" applyProtection="1">
      <alignment horizontal="center" vertical="center"/>
    </xf>
    <xf numFmtId="14" fontId="19" fillId="2" borderId="35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  <xf numFmtId="0" fontId="22" fillId="0" borderId="34" xfId="12" applyFont="1" applyFill="1" applyBorder="1" applyAlignment="1" applyProtection="1">
      <alignment horizontal="center" vertical="center" wrapText="1"/>
      <protection locked="0"/>
    </xf>
    <xf numFmtId="0" fontId="22" fillId="0" borderId="32" xfId="12" applyFont="1" applyFill="1" applyBorder="1" applyAlignment="1" applyProtection="1">
      <alignment horizontal="center" vertical="center" wrapText="1"/>
      <protection locked="0"/>
    </xf>
    <xf numFmtId="0" fontId="22" fillId="0" borderId="2" xfId="12" applyFont="1" applyFill="1" applyBorder="1" applyAlignment="1" applyProtection="1">
      <alignment horizontal="center" vertical="center" wrapText="1"/>
      <protection locked="0"/>
    </xf>
    <xf numFmtId="0" fontId="22" fillId="0" borderId="34" xfId="12" applyFont="1" applyBorder="1" applyAlignment="1" applyProtection="1">
      <alignment horizontal="center" vertical="center" wrapText="1"/>
      <protection locked="0"/>
    </xf>
    <xf numFmtId="0" fontId="22" fillId="0" borderId="32" xfId="12" applyFont="1" applyBorder="1" applyAlignment="1" applyProtection="1">
      <alignment horizontal="center" vertical="center" wrapText="1"/>
      <protection locked="0"/>
    </xf>
    <xf numFmtId="0" fontId="22" fillId="0" borderId="2" xfId="12" applyFont="1" applyBorder="1" applyAlignment="1" applyProtection="1">
      <alignment horizontal="center" vertical="center" wrapText="1"/>
      <protection locked="0"/>
    </xf>
    <xf numFmtId="2" fontId="22" fillId="0" borderId="34" xfId="12" applyNumberFormat="1" applyFont="1" applyFill="1" applyBorder="1" applyAlignment="1" applyProtection="1">
      <alignment horizontal="center" vertical="center" wrapText="1"/>
      <protection locked="0"/>
    </xf>
    <xf numFmtId="2" fontId="22" fillId="0" borderId="32" xfId="12" applyNumberFormat="1" applyFont="1" applyFill="1" applyBorder="1" applyAlignment="1" applyProtection="1">
      <alignment horizontal="center" vertical="center" wrapText="1"/>
      <protection locked="0"/>
    </xf>
    <xf numFmtId="2" fontId="22" fillId="0" borderId="2" xfId="12" applyNumberFormat="1" applyFont="1" applyFill="1" applyBorder="1" applyAlignment="1" applyProtection="1">
      <alignment horizontal="center" vertical="center" wrapText="1"/>
      <protection locked="0"/>
    </xf>
    <xf numFmtId="0" fontId="40" fillId="0" borderId="34" xfId="12" applyFont="1" applyBorder="1" applyAlignment="1" applyProtection="1">
      <alignment horizontal="center" vertical="center" wrapText="1"/>
      <protection locked="0"/>
    </xf>
    <xf numFmtId="0" fontId="40" fillId="0" borderId="32" xfId="12" applyFont="1" applyBorder="1" applyAlignment="1" applyProtection="1">
      <alignment horizontal="center" vertical="center" wrapText="1"/>
      <protection locked="0"/>
    </xf>
    <xf numFmtId="0" fontId="40" fillId="0" borderId="2" xfId="12" applyFont="1" applyBorder="1" applyAlignment="1" applyProtection="1">
      <alignment horizontal="center" vertical="center" wrapText="1"/>
      <protection locked="0"/>
    </xf>
    <xf numFmtId="0" fontId="0" fillId="8" borderId="3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5" fillId="0" borderId="34" xfId="12" applyFont="1" applyFill="1" applyBorder="1" applyAlignment="1" applyProtection="1">
      <alignment horizontal="center" vertical="center" wrapText="1"/>
      <protection locked="0"/>
    </xf>
    <xf numFmtId="0" fontId="45" fillId="0" borderId="32" xfId="12" applyFont="1" applyFill="1" applyBorder="1" applyAlignment="1" applyProtection="1">
      <alignment horizontal="center" vertical="center" wrapText="1"/>
      <protection locked="0"/>
    </xf>
    <xf numFmtId="0" fontId="45" fillId="0" borderId="2" xfId="12" applyFont="1" applyFill="1" applyBorder="1" applyAlignment="1" applyProtection="1">
      <alignment horizontal="center" vertical="center" wrapText="1"/>
      <protection locked="0"/>
    </xf>
    <xf numFmtId="49" fontId="22" fillId="0" borderId="34" xfId="12" applyNumberFormat="1" applyFont="1" applyFill="1" applyBorder="1" applyAlignment="1" applyProtection="1">
      <alignment horizontal="center" vertical="center" wrapText="1"/>
      <protection locked="0"/>
    </xf>
    <xf numFmtId="49" fontId="22" fillId="0" borderId="32" xfId="12" applyNumberFormat="1" applyFont="1" applyFill="1" applyBorder="1" applyAlignment="1" applyProtection="1">
      <alignment horizontal="center" vertical="center" wrapText="1"/>
      <protection locked="0"/>
    </xf>
    <xf numFmtId="49" fontId="22" fillId="0" borderId="2" xfId="12" applyNumberFormat="1" applyFont="1" applyFill="1" applyBorder="1" applyAlignment="1" applyProtection="1">
      <alignment horizontal="center" vertical="center" wrapText="1"/>
      <protection locked="0"/>
    </xf>
    <xf numFmtId="0" fontId="22" fillId="0" borderId="34" xfId="12" applyFont="1" applyBorder="1" applyAlignment="1" applyProtection="1">
      <alignment horizontal="center" wrapText="1"/>
      <protection locked="0"/>
    </xf>
    <xf numFmtId="0" fontId="22" fillId="0" borderId="32" xfId="12" applyFont="1" applyBorder="1" applyAlignment="1" applyProtection="1">
      <alignment horizontal="center" wrapText="1"/>
      <protection locked="0"/>
    </xf>
    <xf numFmtId="0" fontId="22" fillId="0" borderId="2" xfId="12" applyFont="1" applyBorder="1" applyAlignment="1" applyProtection="1">
      <alignment horizontal="center" wrapText="1"/>
      <protection locked="0"/>
    </xf>
  </cellXfs>
  <cellStyles count="21">
    <cellStyle name="Normal" xfId="0" builtinId="0"/>
    <cellStyle name="Normal 2" xfId="2"/>
    <cellStyle name="Normal 2 3" xfId="19"/>
    <cellStyle name="Normal 3" xfId="3"/>
    <cellStyle name="Normal 4" xfId="4"/>
    <cellStyle name="Normal 4 2" xfId="12"/>
    <cellStyle name="Normal 4 2 2" xfId="20"/>
    <cellStyle name="Normal 4 3" xfId="18"/>
    <cellStyle name="Normal 5" xfId="5"/>
    <cellStyle name="Normal 5 2" xfId="6"/>
    <cellStyle name="Normal 5 2 2" xfId="7"/>
    <cellStyle name="Normal 5 2 2 2" xfId="15"/>
    <cellStyle name="Normal 5 2 3" xfId="8"/>
    <cellStyle name="Normal 5 2 3 2" xfId="16"/>
    <cellStyle name="Normal 5 2 4" xfId="14"/>
    <cellStyle name="Normal 5 3" xfId="9"/>
    <cellStyle name="Normal 5 3 2" xfId="17"/>
    <cellStyle name="Normal 5 4" xfId="13"/>
    <cellStyle name="Normal 6" xfId="11"/>
    <cellStyle name="Normal 7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6535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13287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133105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390650" y="5095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4095750" y="50768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102</xdr:row>
      <xdr:rowOff>171450</xdr:rowOff>
    </xdr:from>
    <xdr:to>
      <xdr:col>2</xdr:col>
      <xdr:colOff>1495425</xdr:colOff>
      <xdr:row>102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29</xdr:row>
      <xdr:rowOff>4082</xdr:rowOff>
    </xdr:from>
    <xdr:to>
      <xdr:col>5</xdr:col>
      <xdr:colOff>110219</xdr:colOff>
      <xdr:row>29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171450</xdr:rowOff>
    </xdr:from>
    <xdr:to>
      <xdr:col>1</xdr:col>
      <xdr:colOff>1495425</xdr:colOff>
      <xdr:row>58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58</xdr:row>
      <xdr:rowOff>180975</xdr:rowOff>
    </xdr:from>
    <xdr:to>
      <xdr:col>2</xdr:col>
      <xdr:colOff>554556</xdr:colOff>
      <xdr:row>58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showGridLines="0" tabSelected="1" view="pageBreakPreview" zoomScale="70" zoomScaleNormal="100" zoomScaleSheetLayoutView="70" workbookViewId="0"/>
  </sheetViews>
  <sheetFormatPr defaultRowHeight="15"/>
  <cols>
    <col min="1" max="1" width="6.28515625" style="294" bestFit="1" customWidth="1"/>
    <col min="2" max="2" width="13.140625" style="294" customWidth="1"/>
    <col min="3" max="3" width="12.85546875" style="294" customWidth="1"/>
    <col min="4" max="4" width="15.140625" style="294" customWidth="1"/>
    <col min="5" max="5" width="34.5703125" style="294" customWidth="1"/>
    <col min="6" max="8" width="19.140625" style="295" customWidth="1"/>
    <col min="9" max="9" width="16.42578125" style="294" bestFit="1" customWidth="1"/>
    <col min="10" max="10" width="28.85546875" style="294" customWidth="1"/>
    <col min="11" max="11" width="13.140625" style="294" bestFit="1" customWidth="1"/>
    <col min="12" max="12" width="15.28515625" style="294" customWidth="1"/>
    <col min="13" max="13" width="9.140625" style="294"/>
    <col min="14" max="15" width="9.140625" style="399"/>
    <col min="16" max="16" width="19.28515625" style="294" customWidth="1"/>
    <col min="17" max="16384" width="9.140625" style="294"/>
  </cols>
  <sheetData>
    <row r="1" spans="1:15" s="304" customFormat="1">
      <c r="A1" s="355" t="s">
        <v>309</v>
      </c>
      <c r="B1" s="340"/>
      <c r="C1" s="340"/>
      <c r="D1" s="340"/>
      <c r="E1" s="341"/>
      <c r="F1" s="335"/>
      <c r="G1" s="341"/>
      <c r="H1" s="354"/>
      <c r="I1" s="340"/>
      <c r="J1" s="341"/>
      <c r="K1" s="341"/>
      <c r="L1" s="353" t="s">
        <v>110</v>
      </c>
      <c r="N1" s="400"/>
      <c r="O1" s="400"/>
    </row>
    <row r="2" spans="1:15" s="304" customFormat="1">
      <c r="A2" s="352" t="s">
        <v>141</v>
      </c>
      <c r="B2" s="340"/>
      <c r="C2" s="340"/>
      <c r="D2" s="340"/>
      <c r="E2" s="341"/>
      <c r="F2" s="335"/>
      <c r="G2" s="341"/>
      <c r="H2" s="351"/>
      <c r="I2" s="340"/>
      <c r="J2" s="341"/>
      <c r="K2" s="341"/>
      <c r="L2" s="734" t="s">
        <v>1163</v>
      </c>
      <c r="M2" s="735"/>
      <c r="N2" s="400"/>
      <c r="O2" s="400"/>
    </row>
    <row r="3" spans="1:15" s="304" customFormat="1">
      <c r="A3" s="350"/>
      <c r="B3" s="340"/>
      <c r="C3" s="349"/>
      <c r="D3" s="348"/>
      <c r="E3" s="341"/>
      <c r="F3" s="347"/>
      <c r="G3" s="341"/>
      <c r="H3" s="341"/>
      <c r="I3" s="335"/>
      <c r="J3" s="340"/>
      <c r="K3" s="340"/>
      <c r="L3" s="339"/>
      <c r="N3" s="400"/>
      <c r="O3" s="400"/>
    </row>
    <row r="4" spans="1:15" s="304" customFormat="1">
      <c r="A4" s="344" t="s">
        <v>275</v>
      </c>
      <c r="B4" s="335"/>
      <c r="C4" s="335"/>
      <c r="D4" s="335" t="s">
        <v>277</v>
      </c>
      <c r="E4" s="345"/>
      <c r="F4" s="342"/>
      <c r="G4" s="341"/>
      <c r="H4" s="346"/>
      <c r="I4" s="345"/>
      <c r="J4" s="340"/>
      <c r="K4" s="341"/>
      <c r="L4" s="339"/>
      <c r="N4" s="400"/>
      <c r="O4" s="400"/>
    </row>
    <row r="5" spans="1:15" s="304" customFormat="1" ht="15.75" thickBot="1">
      <c r="A5" s="386" t="s">
        <v>1164</v>
      </c>
      <c r="B5" s="335"/>
      <c r="C5" s="335"/>
      <c r="D5" s="335"/>
      <c r="E5" s="341"/>
      <c r="F5" s="342"/>
      <c r="G5" s="342"/>
      <c r="H5" s="342"/>
      <c r="I5" s="343"/>
      <c r="J5" s="341"/>
      <c r="K5" s="340"/>
      <c r="L5" s="339"/>
      <c r="N5" s="400"/>
      <c r="O5" s="400"/>
    </row>
    <row r="6" spans="1:15" ht="15.75" thickBot="1">
      <c r="A6" s="338"/>
      <c r="B6" s="337"/>
      <c r="C6" s="336"/>
      <c r="D6" s="336"/>
      <c r="E6" s="336"/>
      <c r="F6" s="335"/>
      <c r="G6" s="335"/>
      <c r="H6" s="335"/>
      <c r="I6" s="738" t="s">
        <v>481</v>
      </c>
      <c r="J6" s="739"/>
      <c r="K6" s="740"/>
      <c r="L6" s="334"/>
    </row>
    <row r="7" spans="1:15" s="322" customFormat="1" ht="39" customHeight="1" thickBot="1">
      <c r="A7" s="333" t="s">
        <v>64</v>
      </c>
      <c r="B7" s="332" t="s">
        <v>142</v>
      </c>
      <c r="C7" s="332" t="s">
        <v>480</v>
      </c>
      <c r="D7" s="331" t="s">
        <v>282</v>
      </c>
      <c r="E7" s="330" t="s">
        <v>479</v>
      </c>
      <c r="F7" s="329" t="s">
        <v>478</v>
      </c>
      <c r="G7" s="328" t="s">
        <v>229</v>
      </c>
      <c r="H7" s="327" t="s">
        <v>226</v>
      </c>
      <c r="I7" s="326" t="s">
        <v>477</v>
      </c>
      <c r="J7" s="325" t="s">
        <v>279</v>
      </c>
      <c r="K7" s="324" t="s">
        <v>230</v>
      </c>
      <c r="L7" s="323" t="s">
        <v>231</v>
      </c>
      <c r="N7" s="401"/>
      <c r="O7" s="401"/>
    </row>
    <row r="8" spans="1:15" s="316" customFormat="1" ht="15.75" thickBot="1">
      <c r="A8" s="320">
        <v>1</v>
      </c>
      <c r="B8" s="319">
        <v>2</v>
      </c>
      <c r="C8" s="321">
        <v>3</v>
      </c>
      <c r="D8" s="321">
        <v>4</v>
      </c>
      <c r="E8" s="397">
        <v>5</v>
      </c>
      <c r="F8" s="319">
        <v>6</v>
      </c>
      <c r="G8" s="321">
        <v>7</v>
      </c>
      <c r="H8" s="319">
        <v>8</v>
      </c>
      <c r="I8" s="320">
        <v>9</v>
      </c>
      <c r="J8" s="319">
        <v>10</v>
      </c>
      <c r="K8" s="318">
        <v>11</v>
      </c>
      <c r="L8" s="317">
        <v>12</v>
      </c>
      <c r="N8" s="402"/>
      <c r="O8" s="402"/>
    </row>
    <row r="9" spans="1:15" s="316" customFormat="1" ht="45">
      <c r="A9" s="356">
        <v>1</v>
      </c>
      <c r="B9" s="357" t="s">
        <v>482</v>
      </c>
      <c r="C9" s="63" t="s">
        <v>483</v>
      </c>
      <c r="D9" s="388">
        <v>5000</v>
      </c>
      <c r="E9" s="398" t="s">
        <v>1165</v>
      </c>
      <c r="F9" s="393" t="s">
        <v>484</v>
      </c>
      <c r="G9" s="357" t="s">
        <v>485</v>
      </c>
      <c r="H9" s="357" t="s">
        <v>486</v>
      </c>
      <c r="I9" s="385"/>
      <c r="J9" s="359"/>
      <c r="K9" s="359"/>
      <c r="L9" s="360"/>
      <c r="N9" s="403"/>
      <c r="O9" s="403"/>
    </row>
    <row r="10" spans="1:15" s="316" customFormat="1" ht="45">
      <c r="A10" s="361">
        <v>2</v>
      </c>
      <c r="B10" s="357" t="s">
        <v>482</v>
      </c>
      <c r="C10" s="63" t="s">
        <v>483</v>
      </c>
      <c r="D10" s="388">
        <v>10000</v>
      </c>
      <c r="E10" s="398" t="s">
        <v>1166</v>
      </c>
      <c r="F10" s="393" t="s">
        <v>487</v>
      </c>
      <c r="G10" s="357" t="s">
        <v>488</v>
      </c>
      <c r="H10" s="357" t="s">
        <v>486</v>
      </c>
      <c r="I10" s="359"/>
      <c r="J10" s="359"/>
      <c r="K10" s="359"/>
      <c r="L10" s="360"/>
      <c r="N10" s="403"/>
      <c r="O10" s="403"/>
    </row>
    <row r="11" spans="1:15" s="316" customFormat="1" ht="45">
      <c r="A11" s="361">
        <v>3</v>
      </c>
      <c r="B11" s="357" t="s">
        <v>489</v>
      </c>
      <c r="C11" s="63" t="s">
        <v>483</v>
      </c>
      <c r="D11" s="388">
        <v>10000</v>
      </c>
      <c r="E11" s="398" t="s">
        <v>1167</v>
      </c>
      <c r="F11" s="393" t="s">
        <v>492</v>
      </c>
      <c r="G11" s="357" t="s">
        <v>493</v>
      </c>
      <c r="H11" s="357" t="s">
        <v>486</v>
      </c>
      <c r="I11" s="359"/>
      <c r="J11" s="359"/>
      <c r="K11" s="359"/>
      <c r="L11" s="360"/>
      <c r="N11" s="403"/>
      <c r="O11" s="403"/>
    </row>
    <row r="12" spans="1:15" s="316" customFormat="1" ht="45">
      <c r="A12" s="356">
        <v>4</v>
      </c>
      <c r="B12" s="357" t="s">
        <v>494</v>
      </c>
      <c r="C12" s="63" t="s">
        <v>483</v>
      </c>
      <c r="D12" s="388">
        <v>5000</v>
      </c>
      <c r="E12" s="398" t="s">
        <v>1168</v>
      </c>
      <c r="F12" s="393" t="s">
        <v>496</v>
      </c>
      <c r="G12" s="357" t="s">
        <v>497</v>
      </c>
      <c r="H12" s="357" t="s">
        <v>486</v>
      </c>
      <c r="I12" s="359"/>
      <c r="J12" s="362"/>
      <c r="K12" s="359"/>
      <c r="L12" s="360"/>
      <c r="N12" s="403"/>
      <c r="O12" s="403"/>
    </row>
    <row r="13" spans="1:15" s="316" customFormat="1" ht="45">
      <c r="A13" s="361">
        <v>5</v>
      </c>
      <c r="B13" s="357" t="s">
        <v>494</v>
      </c>
      <c r="C13" s="63" t="s">
        <v>483</v>
      </c>
      <c r="D13" s="388">
        <v>5000</v>
      </c>
      <c r="E13" s="398" t="s">
        <v>1169</v>
      </c>
      <c r="F13" s="393" t="s">
        <v>498</v>
      </c>
      <c r="G13" s="357" t="s">
        <v>499</v>
      </c>
      <c r="H13" s="357" t="s">
        <v>486</v>
      </c>
      <c r="I13" s="359"/>
      <c r="J13" s="359"/>
      <c r="K13" s="359"/>
      <c r="L13" s="360"/>
      <c r="N13" s="403"/>
      <c r="O13" s="403"/>
    </row>
    <row r="14" spans="1:15" s="316" customFormat="1" ht="45">
      <c r="A14" s="356">
        <v>6</v>
      </c>
      <c r="B14" s="357" t="s">
        <v>494</v>
      </c>
      <c r="C14" s="63" t="s">
        <v>483</v>
      </c>
      <c r="D14" s="388">
        <v>5000</v>
      </c>
      <c r="E14" s="398" t="s">
        <v>1170</v>
      </c>
      <c r="F14" s="393" t="s">
        <v>500</v>
      </c>
      <c r="G14" s="357" t="s">
        <v>501</v>
      </c>
      <c r="H14" s="357" t="s">
        <v>486</v>
      </c>
      <c r="I14" s="359"/>
      <c r="J14" s="359"/>
      <c r="K14" s="359"/>
      <c r="L14" s="360"/>
      <c r="N14" s="403"/>
      <c r="O14" s="403"/>
    </row>
    <row r="15" spans="1:15" s="316" customFormat="1" ht="45">
      <c r="A15" s="361">
        <v>7</v>
      </c>
      <c r="B15" s="357" t="s">
        <v>502</v>
      </c>
      <c r="C15" s="63" t="s">
        <v>483</v>
      </c>
      <c r="D15" s="388">
        <v>5000</v>
      </c>
      <c r="E15" s="398" t="s">
        <v>1171</v>
      </c>
      <c r="F15" s="393" t="s">
        <v>503</v>
      </c>
      <c r="G15" s="357" t="s">
        <v>504</v>
      </c>
      <c r="H15" s="357" t="s">
        <v>486</v>
      </c>
      <c r="I15" s="359"/>
      <c r="J15" s="359"/>
      <c r="K15" s="359"/>
      <c r="L15" s="360"/>
      <c r="N15" s="403"/>
      <c r="O15" s="403"/>
    </row>
    <row r="16" spans="1:15" s="316" customFormat="1" ht="45">
      <c r="A16" s="361">
        <v>8</v>
      </c>
      <c r="B16" s="357" t="s">
        <v>505</v>
      </c>
      <c r="C16" s="63" t="s">
        <v>483</v>
      </c>
      <c r="D16" s="388">
        <v>25000</v>
      </c>
      <c r="E16" s="398" t="s">
        <v>1172</v>
      </c>
      <c r="F16" s="393" t="s">
        <v>507</v>
      </c>
      <c r="G16" s="357" t="s">
        <v>508</v>
      </c>
      <c r="H16" s="357" t="s">
        <v>486</v>
      </c>
      <c r="I16" s="359"/>
      <c r="J16" s="359"/>
      <c r="K16" s="359"/>
      <c r="L16" s="360"/>
      <c r="N16" s="403"/>
      <c r="O16" s="403"/>
    </row>
    <row r="17" spans="1:15" s="316" customFormat="1" ht="45">
      <c r="A17" s="356">
        <v>9</v>
      </c>
      <c r="B17" s="357" t="s">
        <v>509</v>
      </c>
      <c r="C17" s="363" t="s">
        <v>483</v>
      </c>
      <c r="D17" s="388">
        <v>20000</v>
      </c>
      <c r="E17" s="398" t="s">
        <v>1173</v>
      </c>
      <c r="F17" s="393" t="s">
        <v>511</v>
      </c>
      <c r="G17" s="357" t="s">
        <v>512</v>
      </c>
      <c r="H17" s="357" t="s">
        <v>486</v>
      </c>
      <c r="I17" s="359"/>
      <c r="J17" s="359"/>
      <c r="K17" s="359"/>
      <c r="L17" s="360"/>
      <c r="N17" s="403"/>
      <c r="O17" s="403"/>
    </row>
    <row r="18" spans="1:15" s="316" customFormat="1" ht="45">
      <c r="A18" s="361">
        <v>10</v>
      </c>
      <c r="B18" s="357" t="s">
        <v>513</v>
      </c>
      <c r="C18" s="363" t="s">
        <v>483</v>
      </c>
      <c r="D18" s="388">
        <v>6000</v>
      </c>
      <c r="E18" s="398" t="s">
        <v>1174</v>
      </c>
      <c r="F18" s="393" t="s">
        <v>515</v>
      </c>
      <c r="G18" s="357" t="s">
        <v>516</v>
      </c>
      <c r="H18" s="357" t="s">
        <v>486</v>
      </c>
      <c r="I18" s="359"/>
      <c r="J18" s="359"/>
      <c r="K18" s="359"/>
      <c r="L18" s="360"/>
      <c r="N18" s="403"/>
      <c r="O18" s="403"/>
    </row>
    <row r="19" spans="1:15" s="316" customFormat="1" ht="45">
      <c r="A19" s="356">
        <v>11</v>
      </c>
      <c r="B19" s="357" t="s">
        <v>513</v>
      </c>
      <c r="C19" s="363" t="s">
        <v>483</v>
      </c>
      <c r="D19" s="388">
        <v>6000</v>
      </c>
      <c r="E19" s="398" t="s">
        <v>1175</v>
      </c>
      <c r="F19" s="393" t="s">
        <v>517</v>
      </c>
      <c r="G19" s="357" t="s">
        <v>518</v>
      </c>
      <c r="H19" s="357" t="s">
        <v>486</v>
      </c>
      <c r="I19" s="359"/>
      <c r="J19" s="359"/>
      <c r="K19" s="359"/>
      <c r="L19" s="364"/>
      <c r="N19" s="403"/>
      <c r="O19" s="403"/>
    </row>
    <row r="20" spans="1:15" s="316" customFormat="1" ht="45">
      <c r="A20" s="361">
        <v>12</v>
      </c>
      <c r="B20" s="357" t="s">
        <v>513</v>
      </c>
      <c r="C20" s="363" t="s">
        <v>483</v>
      </c>
      <c r="D20" s="388">
        <v>4000</v>
      </c>
      <c r="E20" s="398" t="s">
        <v>1176</v>
      </c>
      <c r="F20" s="393" t="s">
        <v>520</v>
      </c>
      <c r="G20" s="357" t="s">
        <v>521</v>
      </c>
      <c r="H20" s="357" t="s">
        <v>486</v>
      </c>
      <c r="I20" s="359"/>
      <c r="J20" s="359"/>
      <c r="K20" s="359"/>
      <c r="L20" s="364"/>
      <c r="N20" s="403"/>
      <c r="O20" s="403"/>
    </row>
    <row r="21" spans="1:15" s="316" customFormat="1" ht="45">
      <c r="A21" s="361">
        <v>13</v>
      </c>
      <c r="B21" s="357" t="s">
        <v>513</v>
      </c>
      <c r="C21" s="363" t="s">
        <v>483</v>
      </c>
      <c r="D21" s="388">
        <v>5000</v>
      </c>
      <c r="E21" s="398" t="s">
        <v>1177</v>
      </c>
      <c r="F21" s="393" t="s">
        <v>522</v>
      </c>
      <c r="G21" s="357" t="s">
        <v>523</v>
      </c>
      <c r="H21" s="357" t="s">
        <v>486</v>
      </c>
      <c r="I21" s="359"/>
      <c r="J21" s="359"/>
      <c r="K21" s="359"/>
      <c r="L21" s="364"/>
      <c r="N21" s="403"/>
      <c r="O21" s="403"/>
    </row>
    <row r="22" spans="1:15" s="316" customFormat="1" ht="45">
      <c r="A22" s="356">
        <v>14</v>
      </c>
      <c r="B22" s="357" t="s">
        <v>513</v>
      </c>
      <c r="C22" s="363" t="s">
        <v>483</v>
      </c>
      <c r="D22" s="388">
        <v>3450</v>
      </c>
      <c r="E22" s="398" t="s">
        <v>1178</v>
      </c>
      <c r="F22" s="393" t="s">
        <v>524</v>
      </c>
      <c r="G22" s="357" t="s">
        <v>525</v>
      </c>
      <c r="H22" s="357" t="s">
        <v>486</v>
      </c>
      <c r="I22" s="359"/>
      <c r="J22" s="359"/>
      <c r="K22" s="359"/>
      <c r="L22" s="365"/>
      <c r="N22" s="403"/>
      <c r="O22" s="403"/>
    </row>
    <row r="23" spans="1:15" s="316" customFormat="1" ht="45">
      <c r="A23" s="361">
        <v>15</v>
      </c>
      <c r="B23" s="357" t="s">
        <v>513</v>
      </c>
      <c r="C23" s="363" t="s">
        <v>483</v>
      </c>
      <c r="D23" s="388">
        <v>10000</v>
      </c>
      <c r="E23" s="398" t="s">
        <v>1179</v>
      </c>
      <c r="F23" s="393" t="s">
        <v>527</v>
      </c>
      <c r="G23" s="357" t="s">
        <v>528</v>
      </c>
      <c r="H23" s="357" t="s">
        <v>486</v>
      </c>
      <c r="I23" s="359"/>
      <c r="J23" s="359"/>
      <c r="K23" s="359"/>
      <c r="L23" s="364"/>
      <c r="N23" s="403"/>
      <c r="O23" s="403"/>
    </row>
    <row r="24" spans="1:15" s="316" customFormat="1" ht="45">
      <c r="A24" s="356">
        <v>16</v>
      </c>
      <c r="B24" s="357" t="s">
        <v>529</v>
      </c>
      <c r="C24" s="363" t="s">
        <v>483</v>
      </c>
      <c r="D24" s="388">
        <v>5500</v>
      </c>
      <c r="E24" s="398" t="s">
        <v>1180</v>
      </c>
      <c r="F24" s="393" t="s">
        <v>531</v>
      </c>
      <c r="G24" s="357" t="s">
        <v>532</v>
      </c>
      <c r="H24" s="357" t="s">
        <v>486</v>
      </c>
      <c r="I24" s="359"/>
      <c r="J24" s="359"/>
      <c r="K24" s="359"/>
      <c r="L24" s="364"/>
      <c r="N24" s="403"/>
      <c r="O24" s="403"/>
    </row>
    <row r="25" spans="1:15" s="316" customFormat="1" ht="45">
      <c r="A25" s="361">
        <v>17</v>
      </c>
      <c r="B25" s="357" t="s">
        <v>533</v>
      </c>
      <c r="C25" s="363" t="s">
        <v>483</v>
      </c>
      <c r="D25" s="388">
        <v>10000</v>
      </c>
      <c r="E25" s="398" t="s">
        <v>1181</v>
      </c>
      <c r="F25" s="393" t="s">
        <v>535</v>
      </c>
      <c r="G25" s="357" t="s">
        <v>536</v>
      </c>
      <c r="H25" s="357" t="s">
        <v>486</v>
      </c>
      <c r="I25" s="359"/>
      <c r="J25" s="359"/>
      <c r="K25" s="359"/>
      <c r="L25" s="364"/>
      <c r="N25" s="403"/>
      <c r="O25" s="403"/>
    </row>
    <row r="26" spans="1:15" s="316" customFormat="1" ht="45">
      <c r="A26" s="361">
        <v>18</v>
      </c>
      <c r="B26" s="357" t="s">
        <v>533</v>
      </c>
      <c r="C26" s="363" t="s">
        <v>483</v>
      </c>
      <c r="D26" s="388">
        <v>10000</v>
      </c>
      <c r="E26" s="398" t="s">
        <v>1182</v>
      </c>
      <c r="F26" s="393" t="s">
        <v>537</v>
      </c>
      <c r="G26" s="357" t="s">
        <v>538</v>
      </c>
      <c r="H26" s="357" t="s">
        <v>486</v>
      </c>
      <c r="I26" s="359"/>
      <c r="J26" s="359"/>
      <c r="K26" s="359"/>
      <c r="L26" s="364"/>
      <c r="N26" s="403"/>
      <c r="O26" s="403"/>
    </row>
    <row r="27" spans="1:15" s="316" customFormat="1" ht="45">
      <c r="A27" s="356">
        <v>19</v>
      </c>
      <c r="B27" s="357" t="s">
        <v>539</v>
      </c>
      <c r="C27" s="363" t="s">
        <v>483</v>
      </c>
      <c r="D27" s="388">
        <v>5000</v>
      </c>
      <c r="E27" s="398" t="s">
        <v>1183</v>
      </c>
      <c r="F27" s="393" t="s">
        <v>541</v>
      </c>
      <c r="G27" s="357" t="s">
        <v>542</v>
      </c>
      <c r="H27" s="357" t="s">
        <v>486</v>
      </c>
      <c r="I27" s="359"/>
      <c r="J27" s="359"/>
      <c r="K27" s="359"/>
      <c r="L27" s="364"/>
      <c r="N27" s="403"/>
      <c r="O27" s="403"/>
    </row>
    <row r="28" spans="1:15" s="316" customFormat="1" ht="45">
      <c r="A28" s="361">
        <v>20</v>
      </c>
      <c r="B28" s="357" t="s">
        <v>539</v>
      </c>
      <c r="C28" s="363" t="s">
        <v>483</v>
      </c>
      <c r="D28" s="388">
        <v>10000</v>
      </c>
      <c r="E28" s="398" t="s">
        <v>1184</v>
      </c>
      <c r="F28" s="393" t="s">
        <v>543</v>
      </c>
      <c r="G28" s="357" t="s">
        <v>544</v>
      </c>
      <c r="H28" s="357" t="s">
        <v>486</v>
      </c>
      <c r="I28" s="359"/>
      <c r="J28" s="359"/>
      <c r="K28" s="359"/>
      <c r="L28" s="364"/>
      <c r="N28" s="403"/>
      <c r="O28" s="403"/>
    </row>
    <row r="29" spans="1:15" s="316" customFormat="1" ht="45">
      <c r="A29" s="356">
        <v>21</v>
      </c>
      <c r="B29" s="357" t="s">
        <v>545</v>
      </c>
      <c r="C29" s="63" t="s">
        <v>483</v>
      </c>
      <c r="D29" s="388">
        <v>10000</v>
      </c>
      <c r="E29" s="398" t="s">
        <v>1185</v>
      </c>
      <c r="F29" s="393" t="s">
        <v>546</v>
      </c>
      <c r="G29" s="357" t="s">
        <v>547</v>
      </c>
      <c r="H29" s="357" t="s">
        <v>486</v>
      </c>
      <c r="I29" s="359"/>
      <c r="J29" s="359"/>
      <c r="K29" s="359"/>
      <c r="L29" s="364"/>
      <c r="N29" s="403"/>
      <c r="O29" s="403"/>
    </row>
    <row r="30" spans="1:15" s="316" customFormat="1" ht="45">
      <c r="A30" s="361">
        <v>22</v>
      </c>
      <c r="B30" s="357" t="s">
        <v>548</v>
      </c>
      <c r="C30" s="63" t="s">
        <v>483</v>
      </c>
      <c r="D30" s="388">
        <v>5000</v>
      </c>
      <c r="E30" s="398" t="s">
        <v>1186</v>
      </c>
      <c r="F30" s="393" t="s">
        <v>549</v>
      </c>
      <c r="G30" s="357" t="s">
        <v>550</v>
      </c>
      <c r="H30" s="357" t="s">
        <v>486</v>
      </c>
      <c r="I30" s="359"/>
      <c r="J30" s="359"/>
      <c r="K30" s="359"/>
      <c r="L30" s="364"/>
      <c r="N30" s="403"/>
      <c r="O30" s="403"/>
    </row>
    <row r="31" spans="1:15" s="316" customFormat="1" ht="45">
      <c r="A31" s="361">
        <v>23</v>
      </c>
      <c r="B31" s="357" t="s">
        <v>548</v>
      </c>
      <c r="C31" s="63" t="s">
        <v>483</v>
      </c>
      <c r="D31" s="388">
        <v>7000</v>
      </c>
      <c r="E31" s="398" t="s">
        <v>1187</v>
      </c>
      <c r="F31" s="393" t="s">
        <v>551</v>
      </c>
      <c r="G31" s="357" t="s">
        <v>552</v>
      </c>
      <c r="H31" s="357" t="s">
        <v>486</v>
      </c>
      <c r="I31" s="359"/>
      <c r="J31" s="359"/>
      <c r="K31" s="359"/>
      <c r="L31" s="364"/>
      <c r="N31" s="403"/>
      <c r="O31" s="403"/>
    </row>
    <row r="32" spans="1:15" s="316" customFormat="1" ht="45">
      <c r="A32" s="356">
        <v>24</v>
      </c>
      <c r="B32" s="366" t="s">
        <v>553</v>
      </c>
      <c r="C32" s="63" t="s">
        <v>483</v>
      </c>
      <c r="D32" s="388">
        <v>10000</v>
      </c>
      <c r="E32" s="398" t="s">
        <v>1188</v>
      </c>
      <c r="F32" s="393" t="s">
        <v>554</v>
      </c>
      <c r="G32" s="357" t="s">
        <v>555</v>
      </c>
      <c r="H32" s="357" t="s">
        <v>486</v>
      </c>
      <c r="I32" s="359"/>
      <c r="J32" s="359"/>
      <c r="K32" s="359"/>
      <c r="L32" s="364"/>
      <c r="N32" s="403"/>
      <c r="O32" s="403"/>
    </row>
    <row r="33" spans="1:15" s="316" customFormat="1" ht="45">
      <c r="A33" s="361">
        <v>25</v>
      </c>
      <c r="B33" s="357" t="s">
        <v>556</v>
      </c>
      <c r="C33" s="63" t="s">
        <v>483</v>
      </c>
      <c r="D33" s="388">
        <v>10000</v>
      </c>
      <c r="E33" s="398" t="s">
        <v>1189</v>
      </c>
      <c r="F33" s="393" t="s">
        <v>558</v>
      </c>
      <c r="G33" s="357" t="s">
        <v>559</v>
      </c>
      <c r="H33" s="357" t="s">
        <v>486</v>
      </c>
      <c r="I33" s="359"/>
      <c r="J33" s="359"/>
      <c r="K33" s="359"/>
      <c r="L33" s="364"/>
      <c r="N33" s="403"/>
      <c r="O33" s="403"/>
    </row>
    <row r="34" spans="1:15" s="316" customFormat="1" ht="45">
      <c r="A34" s="356">
        <v>26</v>
      </c>
      <c r="B34" s="357" t="s">
        <v>556</v>
      </c>
      <c r="C34" s="63" t="s">
        <v>483</v>
      </c>
      <c r="D34" s="388">
        <v>10000</v>
      </c>
      <c r="E34" s="398" t="s">
        <v>1190</v>
      </c>
      <c r="F34" s="393" t="s">
        <v>561</v>
      </c>
      <c r="G34" s="357" t="s">
        <v>562</v>
      </c>
      <c r="H34" s="357" t="s">
        <v>486</v>
      </c>
      <c r="I34" s="359"/>
      <c r="J34" s="359"/>
      <c r="K34" s="359"/>
      <c r="L34" s="364"/>
      <c r="N34" s="403"/>
      <c r="O34" s="403"/>
    </row>
    <row r="35" spans="1:15" s="316" customFormat="1" ht="45">
      <c r="A35" s="361">
        <v>27</v>
      </c>
      <c r="B35" s="357" t="s">
        <v>556</v>
      </c>
      <c r="C35" s="63" t="s">
        <v>483</v>
      </c>
      <c r="D35" s="388">
        <v>20000</v>
      </c>
      <c r="E35" s="398" t="s">
        <v>1191</v>
      </c>
      <c r="F35" s="393" t="s">
        <v>565</v>
      </c>
      <c r="G35" s="357" t="s">
        <v>566</v>
      </c>
      <c r="H35" s="357" t="s">
        <v>486</v>
      </c>
      <c r="I35" s="359"/>
      <c r="J35" s="359"/>
      <c r="K35" s="359"/>
      <c r="L35" s="364"/>
      <c r="N35" s="403"/>
      <c r="O35" s="403"/>
    </row>
    <row r="36" spans="1:15" s="316" customFormat="1" ht="45">
      <c r="A36" s="361">
        <v>28</v>
      </c>
      <c r="B36" s="357" t="s">
        <v>556</v>
      </c>
      <c r="C36" s="63" t="s">
        <v>483</v>
      </c>
      <c r="D36" s="388">
        <v>10000</v>
      </c>
      <c r="E36" s="398" t="s">
        <v>1192</v>
      </c>
      <c r="F36" s="393" t="s">
        <v>567</v>
      </c>
      <c r="G36" s="357" t="s">
        <v>568</v>
      </c>
      <c r="H36" s="357" t="s">
        <v>486</v>
      </c>
      <c r="I36" s="359"/>
      <c r="J36" s="359"/>
      <c r="K36" s="359"/>
      <c r="L36" s="364"/>
      <c r="N36" s="403"/>
      <c r="O36" s="403"/>
    </row>
    <row r="37" spans="1:15" s="316" customFormat="1" ht="45">
      <c r="A37" s="356">
        <v>29</v>
      </c>
      <c r="B37" s="357" t="s">
        <v>556</v>
      </c>
      <c r="C37" s="63" t="s">
        <v>483</v>
      </c>
      <c r="D37" s="388">
        <v>20000</v>
      </c>
      <c r="E37" s="398" t="s">
        <v>1193</v>
      </c>
      <c r="F37" s="393" t="s">
        <v>569</v>
      </c>
      <c r="G37" s="357" t="s">
        <v>570</v>
      </c>
      <c r="H37" s="357" t="s">
        <v>486</v>
      </c>
      <c r="I37" s="359"/>
      <c r="J37" s="359"/>
      <c r="K37" s="359"/>
      <c r="L37" s="364"/>
      <c r="N37" s="403"/>
      <c r="O37" s="403"/>
    </row>
    <row r="38" spans="1:15" s="316" customFormat="1" ht="45">
      <c r="A38" s="361">
        <v>30</v>
      </c>
      <c r="B38" s="357" t="s">
        <v>556</v>
      </c>
      <c r="C38" s="63" t="s">
        <v>483</v>
      </c>
      <c r="D38" s="388">
        <v>10000</v>
      </c>
      <c r="E38" s="398" t="s">
        <v>1194</v>
      </c>
      <c r="F38" s="393" t="s">
        <v>571</v>
      </c>
      <c r="G38" s="357" t="s">
        <v>572</v>
      </c>
      <c r="H38" s="357" t="s">
        <v>486</v>
      </c>
      <c r="I38" s="359"/>
      <c r="J38" s="359"/>
      <c r="K38" s="359"/>
      <c r="L38" s="364"/>
      <c r="N38" s="403"/>
      <c r="O38" s="403"/>
    </row>
    <row r="39" spans="1:15" s="316" customFormat="1" ht="45">
      <c r="A39" s="356">
        <v>31</v>
      </c>
      <c r="B39" s="357" t="s">
        <v>556</v>
      </c>
      <c r="C39" s="63" t="s">
        <v>483</v>
      </c>
      <c r="D39" s="388">
        <v>20000</v>
      </c>
      <c r="E39" s="398" t="s">
        <v>1195</v>
      </c>
      <c r="F39" s="393" t="s">
        <v>575</v>
      </c>
      <c r="G39" s="357" t="s">
        <v>576</v>
      </c>
      <c r="H39" s="357" t="s">
        <v>486</v>
      </c>
      <c r="I39" s="359"/>
      <c r="J39" s="359"/>
      <c r="K39" s="359"/>
      <c r="L39" s="364"/>
      <c r="N39" s="403"/>
      <c r="O39" s="403"/>
    </row>
    <row r="40" spans="1:15" s="316" customFormat="1" ht="45">
      <c r="A40" s="361">
        <v>32</v>
      </c>
      <c r="B40" s="357" t="s">
        <v>556</v>
      </c>
      <c r="C40" s="63" t="s">
        <v>483</v>
      </c>
      <c r="D40" s="388">
        <v>8500</v>
      </c>
      <c r="E40" s="398" t="s">
        <v>1196</v>
      </c>
      <c r="F40" s="393" t="s">
        <v>577</v>
      </c>
      <c r="G40" s="357" t="s">
        <v>578</v>
      </c>
      <c r="H40" s="357" t="s">
        <v>486</v>
      </c>
      <c r="I40" s="359"/>
      <c r="J40" s="359"/>
      <c r="K40" s="359"/>
      <c r="L40" s="364"/>
      <c r="N40" s="403"/>
      <c r="O40" s="403"/>
    </row>
    <row r="41" spans="1:15" s="316" customFormat="1" ht="45">
      <c r="A41" s="361">
        <v>33</v>
      </c>
      <c r="B41" s="357" t="s">
        <v>556</v>
      </c>
      <c r="C41" s="63" t="s">
        <v>483</v>
      </c>
      <c r="D41" s="388">
        <v>7000</v>
      </c>
      <c r="E41" s="398" t="s">
        <v>1197</v>
      </c>
      <c r="F41" s="393" t="s">
        <v>579</v>
      </c>
      <c r="G41" s="357" t="s">
        <v>580</v>
      </c>
      <c r="H41" s="357" t="s">
        <v>486</v>
      </c>
      <c r="I41" s="359"/>
      <c r="J41" s="359"/>
      <c r="K41" s="359"/>
      <c r="L41" s="364"/>
      <c r="N41" s="403"/>
      <c r="O41" s="403"/>
    </row>
    <row r="42" spans="1:15" s="316" customFormat="1" ht="45">
      <c r="A42" s="356">
        <v>34</v>
      </c>
      <c r="B42" s="357" t="s">
        <v>556</v>
      </c>
      <c r="C42" s="63" t="s">
        <v>483</v>
      </c>
      <c r="D42" s="388">
        <v>8000</v>
      </c>
      <c r="E42" s="398" t="s">
        <v>1198</v>
      </c>
      <c r="F42" s="393" t="s">
        <v>581</v>
      </c>
      <c r="G42" s="357" t="s">
        <v>582</v>
      </c>
      <c r="H42" s="357" t="s">
        <v>486</v>
      </c>
      <c r="I42" s="359"/>
      <c r="J42" s="359"/>
      <c r="K42" s="359"/>
      <c r="L42" s="364"/>
      <c r="N42" s="403"/>
      <c r="O42" s="403"/>
    </row>
    <row r="43" spans="1:15" s="316" customFormat="1" ht="45">
      <c r="A43" s="361">
        <v>35</v>
      </c>
      <c r="B43" s="357" t="s">
        <v>556</v>
      </c>
      <c r="C43" s="63" t="s">
        <v>483</v>
      </c>
      <c r="D43" s="388">
        <v>6500</v>
      </c>
      <c r="E43" s="398" t="s">
        <v>1199</v>
      </c>
      <c r="F43" s="393" t="s">
        <v>583</v>
      </c>
      <c r="G43" s="357" t="s">
        <v>584</v>
      </c>
      <c r="H43" s="357" t="s">
        <v>486</v>
      </c>
      <c r="I43" s="359"/>
      <c r="J43" s="359"/>
      <c r="K43" s="359"/>
      <c r="L43" s="364"/>
      <c r="N43" s="403"/>
      <c r="O43" s="403"/>
    </row>
    <row r="44" spans="1:15" s="316" customFormat="1" ht="45">
      <c r="A44" s="356">
        <v>36</v>
      </c>
      <c r="B44" s="357" t="s">
        <v>585</v>
      </c>
      <c r="C44" s="63" t="s">
        <v>483</v>
      </c>
      <c r="D44" s="388">
        <v>15000</v>
      </c>
      <c r="E44" s="398" t="s">
        <v>1200</v>
      </c>
      <c r="F44" s="393" t="s">
        <v>587</v>
      </c>
      <c r="G44" s="357" t="s">
        <v>588</v>
      </c>
      <c r="H44" s="357" t="s">
        <v>486</v>
      </c>
      <c r="I44" s="359"/>
      <c r="J44" s="359"/>
      <c r="K44" s="359"/>
      <c r="L44" s="364"/>
      <c r="N44" s="403"/>
      <c r="O44" s="403"/>
    </row>
    <row r="45" spans="1:15" s="316" customFormat="1" ht="45">
      <c r="A45" s="361">
        <v>37</v>
      </c>
      <c r="B45" s="357" t="s">
        <v>585</v>
      </c>
      <c r="C45" s="63" t="s">
        <v>483</v>
      </c>
      <c r="D45" s="388">
        <v>15000</v>
      </c>
      <c r="E45" s="398" t="s">
        <v>1201</v>
      </c>
      <c r="F45" s="393" t="s">
        <v>590</v>
      </c>
      <c r="G45" s="357" t="s">
        <v>591</v>
      </c>
      <c r="H45" s="357" t="s">
        <v>486</v>
      </c>
      <c r="I45" s="359"/>
      <c r="J45" s="359"/>
      <c r="K45" s="359"/>
      <c r="L45" s="364"/>
      <c r="N45" s="403"/>
      <c r="O45" s="403"/>
    </row>
    <row r="46" spans="1:15" s="316" customFormat="1" ht="45">
      <c r="A46" s="361">
        <v>38</v>
      </c>
      <c r="B46" s="357" t="s">
        <v>585</v>
      </c>
      <c r="C46" s="63" t="s">
        <v>483</v>
      </c>
      <c r="D46" s="388">
        <v>15000</v>
      </c>
      <c r="E46" s="398" t="s">
        <v>1202</v>
      </c>
      <c r="F46" s="393" t="s">
        <v>592</v>
      </c>
      <c r="G46" s="357" t="s">
        <v>593</v>
      </c>
      <c r="H46" s="357" t="s">
        <v>486</v>
      </c>
      <c r="I46" s="359"/>
      <c r="J46" s="359"/>
      <c r="K46" s="359"/>
      <c r="L46" s="364"/>
      <c r="N46" s="403"/>
      <c r="O46" s="403"/>
    </row>
    <row r="47" spans="1:15" s="316" customFormat="1" ht="45">
      <c r="A47" s="356">
        <v>39</v>
      </c>
      <c r="B47" s="357" t="s">
        <v>585</v>
      </c>
      <c r="C47" s="63" t="s">
        <v>483</v>
      </c>
      <c r="D47" s="388">
        <v>15000</v>
      </c>
      <c r="E47" s="398" t="s">
        <v>1203</v>
      </c>
      <c r="F47" s="393" t="s">
        <v>595</v>
      </c>
      <c r="G47" s="357" t="s">
        <v>596</v>
      </c>
      <c r="H47" s="357" t="s">
        <v>486</v>
      </c>
      <c r="I47" s="359"/>
      <c r="J47" s="359"/>
      <c r="K47" s="359"/>
      <c r="L47" s="364"/>
      <c r="N47" s="403"/>
      <c r="O47" s="403"/>
    </row>
    <row r="48" spans="1:15" s="316" customFormat="1" ht="45">
      <c r="A48" s="361">
        <v>40</v>
      </c>
      <c r="B48" s="357" t="s">
        <v>585</v>
      </c>
      <c r="C48" s="63" t="s">
        <v>483</v>
      </c>
      <c r="D48" s="388">
        <v>10000</v>
      </c>
      <c r="E48" s="398" t="s">
        <v>1204</v>
      </c>
      <c r="F48" s="393" t="s">
        <v>597</v>
      </c>
      <c r="G48" s="357" t="s">
        <v>598</v>
      </c>
      <c r="H48" s="357" t="s">
        <v>486</v>
      </c>
      <c r="I48" s="359"/>
      <c r="J48" s="359"/>
      <c r="K48" s="359"/>
      <c r="L48" s="364"/>
      <c r="N48" s="403"/>
      <c r="O48" s="403"/>
    </row>
    <row r="49" spans="1:15" s="316" customFormat="1" ht="45">
      <c r="A49" s="356">
        <v>41</v>
      </c>
      <c r="B49" s="357" t="s">
        <v>585</v>
      </c>
      <c r="C49" s="63" t="s">
        <v>483</v>
      </c>
      <c r="D49" s="388">
        <v>10000</v>
      </c>
      <c r="E49" s="398" t="s">
        <v>1205</v>
      </c>
      <c r="F49" s="393" t="s">
        <v>600</v>
      </c>
      <c r="G49" s="357" t="s">
        <v>601</v>
      </c>
      <c r="H49" s="357" t="s">
        <v>486</v>
      </c>
      <c r="I49" s="359"/>
      <c r="J49" s="359"/>
      <c r="K49" s="359"/>
      <c r="L49" s="364"/>
      <c r="N49" s="403"/>
      <c r="O49" s="403"/>
    </row>
    <row r="50" spans="1:15" s="316" customFormat="1" ht="45">
      <c r="A50" s="361">
        <v>42</v>
      </c>
      <c r="B50" s="357" t="s">
        <v>585</v>
      </c>
      <c r="C50" s="63" t="s">
        <v>483</v>
      </c>
      <c r="D50" s="388">
        <v>10000</v>
      </c>
      <c r="E50" s="398" t="s">
        <v>1206</v>
      </c>
      <c r="F50" s="393" t="s">
        <v>603</v>
      </c>
      <c r="G50" s="357" t="s">
        <v>604</v>
      </c>
      <c r="H50" s="357" t="s">
        <v>486</v>
      </c>
      <c r="I50" s="359"/>
      <c r="J50" s="359"/>
      <c r="K50" s="359"/>
      <c r="L50" s="364"/>
      <c r="N50" s="403"/>
      <c r="O50" s="403"/>
    </row>
    <row r="51" spans="1:15" s="316" customFormat="1" ht="45">
      <c r="A51" s="361">
        <v>43</v>
      </c>
      <c r="B51" s="357" t="s">
        <v>585</v>
      </c>
      <c r="C51" s="63" t="s">
        <v>483</v>
      </c>
      <c r="D51" s="388">
        <v>10000</v>
      </c>
      <c r="E51" s="398" t="s">
        <v>1207</v>
      </c>
      <c r="F51" s="393" t="s">
        <v>605</v>
      </c>
      <c r="G51" s="357" t="s">
        <v>606</v>
      </c>
      <c r="H51" s="357" t="s">
        <v>486</v>
      </c>
      <c r="I51" s="359"/>
      <c r="J51" s="359"/>
      <c r="K51" s="359"/>
      <c r="L51" s="364"/>
      <c r="N51" s="403"/>
      <c r="O51" s="403"/>
    </row>
    <row r="52" spans="1:15" s="316" customFormat="1" ht="45">
      <c r="A52" s="356">
        <v>44</v>
      </c>
      <c r="B52" s="357" t="s">
        <v>607</v>
      </c>
      <c r="C52" s="63" t="s">
        <v>483</v>
      </c>
      <c r="D52" s="388">
        <v>15000</v>
      </c>
      <c r="E52" s="398" t="s">
        <v>1208</v>
      </c>
      <c r="F52" s="393" t="s">
        <v>609</v>
      </c>
      <c r="G52" s="357" t="s">
        <v>610</v>
      </c>
      <c r="H52" s="357" t="s">
        <v>486</v>
      </c>
      <c r="I52" s="359"/>
      <c r="J52" s="359"/>
      <c r="K52" s="359"/>
      <c r="L52" s="364"/>
      <c r="N52" s="403"/>
      <c r="O52" s="403"/>
    </row>
    <row r="53" spans="1:15" s="316" customFormat="1" ht="45">
      <c r="A53" s="361">
        <v>45</v>
      </c>
      <c r="B53" s="357" t="s">
        <v>607</v>
      </c>
      <c r="C53" s="63" t="s">
        <v>483</v>
      </c>
      <c r="D53" s="388">
        <v>15000</v>
      </c>
      <c r="E53" s="398" t="s">
        <v>1209</v>
      </c>
      <c r="F53" s="393" t="s">
        <v>612</v>
      </c>
      <c r="G53" s="357" t="s">
        <v>613</v>
      </c>
      <c r="H53" s="357" t="s">
        <v>486</v>
      </c>
      <c r="I53" s="359"/>
      <c r="J53" s="359"/>
      <c r="K53" s="359"/>
      <c r="L53" s="364"/>
      <c r="N53" s="403"/>
      <c r="O53" s="403"/>
    </row>
    <row r="54" spans="1:15" s="316" customFormat="1" ht="45">
      <c r="A54" s="356">
        <v>46</v>
      </c>
      <c r="B54" s="357" t="s">
        <v>607</v>
      </c>
      <c r="C54" s="63" t="s">
        <v>483</v>
      </c>
      <c r="D54" s="388">
        <v>10000</v>
      </c>
      <c r="E54" s="398" t="s">
        <v>1210</v>
      </c>
      <c r="F54" s="393" t="s">
        <v>615</v>
      </c>
      <c r="G54" s="357" t="s">
        <v>616</v>
      </c>
      <c r="H54" s="357" t="s">
        <v>486</v>
      </c>
      <c r="I54" s="359"/>
      <c r="J54" s="359"/>
      <c r="K54" s="359"/>
      <c r="L54" s="364"/>
      <c r="N54" s="403"/>
      <c r="O54" s="403"/>
    </row>
    <row r="55" spans="1:15" s="316" customFormat="1" ht="45">
      <c r="A55" s="361">
        <v>47</v>
      </c>
      <c r="B55" s="357" t="s">
        <v>607</v>
      </c>
      <c r="C55" s="63" t="s">
        <v>483</v>
      </c>
      <c r="D55" s="388">
        <v>10000</v>
      </c>
      <c r="E55" s="398" t="s">
        <v>1211</v>
      </c>
      <c r="F55" s="393" t="s">
        <v>617</v>
      </c>
      <c r="G55" s="357" t="s">
        <v>618</v>
      </c>
      <c r="H55" s="357" t="s">
        <v>486</v>
      </c>
      <c r="I55" s="359"/>
      <c r="J55" s="359"/>
      <c r="K55" s="359"/>
      <c r="L55" s="364"/>
      <c r="N55" s="403"/>
      <c r="O55" s="403"/>
    </row>
    <row r="56" spans="1:15" s="316" customFormat="1" ht="45">
      <c r="A56" s="361">
        <v>48</v>
      </c>
      <c r="B56" s="357" t="s">
        <v>607</v>
      </c>
      <c r="C56" s="63" t="s">
        <v>483</v>
      </c>
      <c r="D56" s="388">
        <v>10000</v>
      </c>
      <c r="E56" s="398" t="s">
        <v>1212</v>
      </c>
      <c r="F56" s="393" t="s">
        <v>619</v>
      </c>
      <c r="G56" s="357" t="s">
        <v>620</v>
      </c>
      <c r="H56" s="357" t="s">
        <v>486</v>
      </c>
      <c r="I56" s="359"/>
      <c r="J56" s="359"/>
      <c r="K56" s="359"/>
      <c r="L56" s="364"/>
      <c r="N56" s="403"/>
      <c r="O56" s="403"/>
    </row>
    <row r="57" spans="1:15" s="316" customFormat="1" ht="45">
      <c r="A57" s="356">
        <v>49</v>
      </c>
      <c r="B57" s="357" t="s">
        <v>607</v>
      </c>
      <c r="C57" s="63" t="s">
        <v>483</v>
      </c>
      <c r="D57" s="388">
        <v>10000</v>
      </c>
      <c r="E57" s="398" t="s">
        <v>1213</v>
      </c>
      <c r="F57" s="393" t="s">
        <v>621</v>
      </c>
      <c r="G57" s="357" t="s">
        <v>622</v>
      </c>
      <c r="H57" s="357" t="s">
        <v>486</v>
      </c>
      <c r="I57" s="359"/>
      <c r="J57" s="359"/>
      <c r="K57" s="359"/>
      <c r="L57" s="364"/>
      <c r="N57" s="403"/>
      <c r="O57" s="403"/>
    </row>
    <row r="58" spans="1:15" s="316" customFormat="1" ht="45">
      <c r="A58" s="361">
        <v>50</v>
      </c>
      <c r="B58" s="357" t="s">
        <v>607</v>
      </c>
      <c r="C58" s="63" t="s">
        <v>483</v>
      </c>
      <c r="D58" s="388">
        <v>10000</v>
      </c>
      <c r="E58" s="398" t="s">
        <v>1214</v>
      </c>
      <c r="F58" s="393" t="s">
        <v>623</v>
      </c>
      <c r="G58" s="357" t="s">
        <v>624</v>
      </c>
      <c r="H58" s="357" t="s">
        <v>486</v>
      </c>
      <c r="I58" s="359"/>
      <c r="J58" s="359"/>
      <c r="K58" s="359"/>
      <c r="L58" s="364"/>
      <c r="N58" s="403"/>
      <c r="O58" s="403"/>
    </row>
    <row r="59" spans="1:15" s="316" customFormat="1" ht="45">
      <c r="A59" s="356">
        <v>51</v>
      </c>
      <c r="B59" s="357" t="s">
        <v>607</v>
      </c>
      <c r="C59" s="63" t="s">
        <v>483</v>
      </c>
      <c r="D59" s="388">
        <v>10000</v>
      </c>
      <c r="E59" s="398" t="s">
        <v>1215</v>
      </c>
      <c r="F59" s="393" t="s">
        <v>626</v>
      </c>
      <c r="G59" s="357" t="s">
        <v>627</v>
      </c>
      <c r="H59" s="357" t="s">
        <v>486</v>
      </c>
      <c r="I59" s="359"/>
      <c r="J59" s="359"/>
      <c r="K59" s="359"/>
      <c r="L59" s="364"/>
      <c r="N59" s="403"/>
      <c r="O59" s="403"/>
    </row>
    <row r="60" spans="1:15" s="316" customFormat="1" ht="45">
      <c r="A60" s="361">
        <v>52</v>
      </c>
      <c r="B60" s="357" t="s">
        <v>607</v>
      </c>
      <c r="C60" s="63" t="s">
        <v>483</v>
      </c>
      <c r="D60" s="388">
        <v>10000</v>
      </c>
      <c r="E60" s="398" t="s">
        <v>1216</v>
      </c>
      <c r="F60" s="393" t="s">
        <v>629</v>
      </c>
      <c r="G60" s="357" t="s">
        <v>630</v>
      </c>
      <c r="H60" s="357" t="s">
        <v>486</v>
      </c>
      <c r="I60" s="359"/>
      <c r="J60" s="359"/>
      <c r="K60" s="359"/>
      <c r="L60" s="364"/>
      <c r="N60" s="403"/>
      <c r="O60" s="403"/>
    </row>
    <row r="61" spans="1:15" s="316" customFormat="1" ht="45">
      <c r="A61" s="361">
        <v>53</v>
      </c>
      <c r="B61" s="357" t="s">
        <v>631</v>
      </c>
      <c r="C61" s="63" t="s">
        <v>483</v>
      </c>
      <c r="D61" s="388">
        <v>1000</v>
      </c>
      <c r="E61" s="398" t="s">
        <v>1180</v>
      </c>
      <c r="F61" s="393" t="s">
        <v>531</v>
      </c>
      <c r="G61" s="357" t="s">
        <v>532</v>
      </c>
      <c r="H61" s="357" t="s">
        <v>486</v>
      </c>
      <c r="I61" s="359"/>
      <c r="J61" s="359"/>
      <c r="K61" s="359"/>
      <c r="L61" s="364"/>
      <c r="N61" s="403"/>
      <c r="O61" s="403"/>
    </row>
    <row r="62" spans="1:15" s="316" customFormat="1" ht="45">
      <c r="A62" s="356">
        <v>54</v>
      </c>
      <c r="B62" s="357" t="s">
        <v>631</v>
      </c>
      <c r="C62" s="63" t="s">
        <v>483</v>
      </c>
      <c r="D62" s="388">
        <v>1000</v>
      </c>
      <c r="E62" s="398" t="s">
        <v>1217</v>
      </c>
      <c r="F62" s="393" t="s">
        <v>632</v>
      </c>
      <c r="G62" s="357" t="s">
        <v>633</v>
      </c>
      <c r="H62" s="357" t="s">
        <v>486</v>
      </c>
      <c r="I62" s="359"/>
      <c r="J62" s="359"/>
      <c r="K62" s="359"/>
      <c r="L62" s="364"/>
      <c r="N62" s="403"/>
      <c r="O62" s="403"/>
    </row>
    <row r="63" spans="1:15" s="316" customFormat="1" ht="45">
      <c r="A63" s="361">
        <v>55</v>
      </c>
      <c r="B63" s="367" t="s">
        <v>634</v>
      </c>
      <c r="C63" s="368" t="s">
        <v>483</v>
      </c>
      <c r="D63" s="388">
        <v>3000</v>
      </c>
      <c r="E63" s="398" t="s">
        <v>1187</v>
      </c>
      <c r="F63" s="394" t="s">
        <v>551</v>
      </c>
      <c r="G63" s="357" t="s">
        <v>635</v>
      </c>
      <c r="H63" s="357" t="s">
        <v>486</v>
      </c>
      <c r="I63" s="359"/>
      <c r="J63" s="359"/>
      <c r="K63" s="359"/>
      <c r="L63" s="364"/>
      <c r="N63" s="403"/>
      <c r="O63" s="403"/>
    </row>
    <row r="64" spans="1:15" s="316" customFormat="1" ht="40.5">
      <c r="A64" s="356">
        <v>56</v>
      </c>
      <c r="B64" s="357" t="s">
        <v>636</v>
      </c>
      <c r="C64" s="358" t="s">
        <v>483</v>
      </c>
      <c r="D64" s="388">
        <v>40000</v>
      </c>
      <c r="E64" s="398" t="s">
        <v>1218</v>
      </c>
      <c r="F64" s="393" t="s">
        <v>637</v>
      </c>
      <c r="G64" s="357" t="s">
        <v>638</v>
      </c>
      <c r="H64" s="357" t="s">
        <v>486</v>
      </c>
      <c r="I64" s="359"/>
      <c r="J64" s="359"/>
      <c r="K64" s="359"/>
      <c r="L64" s="364"/>
      <c r="N64" s="403"/>
      <c r="O64" s="403"/>
    </row>
    <row r="65" spans="1:15" s="316" customFormat="1" ht="40.5">
      <c r="A65" s="361">
        <v>57</v>
      </c>
      <c r="B65" s="357" t="s">
        <v>636</v>
      </c>
      <c r="C65" s="358" t="s">
        <v>483</v>
      </c>
      <c r="D65" s="388">
        <v>15000</v>
      </c>
      <c r="E65" s="398" t="s">
        <v>1219</v>
      </c>
      <c r="F65" s="393" t="s">
        <v>639</v>
      </c>
      <c r="G65" s="357" t="s">
        <v>640</v>
      </c>
      <c r="H65" s="357" t="s">
        <v>486</v>
      </c>
      <c r="I65" s="359"/>
      <c r="J65" s="359"/>
      <c r="K65" s="359"/>
      <c r="L65" s="364"/>
      <c r="N65" s="403"/>
      <c r="O65" s="403"/>
    </row>
    <row r="66" spans="1:15" s="316" customFormat="1" ht="40.5">
      <c r="A66" s="361">
        <v>58</v>
      </c>
      <c r="B66" s="357" t="s">
        <v>636</v>
      </c>
      <c r="C66" s="358" t="s">
        <v>483</v>
      </c>
      <c r="D66" s="388">
        <v>40000</v>
      </c>
      <c r="E66" s="398" t="s">
        <v>1220</v>
      </c>
      <c r="F66" s="393" t="s">
        <v>642</v>
      </c>
      <c r="G66" s="357" t="s">
        <v>643</v>
      </c>
      <c r="H66" s="357" t="s">
        <v>486</v>
      </c>
      <c r="I66" s="359"/>
      <c r="J66" s="359"/>
      <c r="K66" s="359"/>
      <c r="L66" s="364"/>
      <c r="N66" s="403"/>
      <c r="O66" s="403"/>
    </row>
    <row r="67" spans="1:15" s="316" customFormat="1" ht="40.5">
      <c r="A67" s="356">
        <v>59</v>
      </c>
      <c r="B67" s="357" t="s">
        <v>636</v>
      </c>
      <c r="C67" s="358" t="s">
        <v>483</v>
      </c>
      <c r="D67" s="388">
        <v>5000</v>
      </c>
      <c r="E67" s="398" t="s">
        <v>1218</v>
      </c>
      <c r="F67" s="393" t="s">
        <v>637</v>
      </c>
      <c r="G67" s="357" t="s">
        <v>638</v>
      </c>
      <c r="H67" s="357" t="s">
        <v>486</v>
      </c>
      <c r="I67" s="359"/>
      <c r="J67" s="359"/>
      <c r="K67" s="359"/>
      <c r="L67" s="364"/>
      <c r="N67" s="403"/>
      <c r="O67" s="403"/>
    </row>
    <row r="68" spans="1:15" s="316" customFormat="1" ht="40.5">
      <c r="A68" s="361">
        <v>60</v>
      </c>
      <c r="B68" s="357" t="s">
        <v>644</v>
      </c>
      <c r="C68" s="358" t="s">
        <v>483</v>
      </c>
      <c r="D68" s="388">
        <v>40000</v>
      </c>
      <c r="E68" s="398" t="s">
        <v>1221</v>
      </c>
      <c r="F68" s="393" t="s">
        <v>645</v>
      </c>
      <c r="G68" s="357" t="s">
        <v>646</v>
      </c>
      <c r="H68" s="357" t="s">
        <v>486</v>
      </c>
      <c r="I68" s="359"/>
      <c r="J68" s="359"/>
      <c r="K68" s="359"/>
      <c r="L68" s="364"/>
      <c r="N68" s="403"/>
      <c r="O68" s="403"/>
    </row>
    <row r="69" spans="1:15" s="316" customFormat="1" ht="40.5">
      <c r="A69" s="356">
        <v>61</v>
      </c>
      <c r="B69" s="357" t="s">
        <v>644</v>
      </c>
      <c r="C69" s="358" t="s">
        <v>483</v>
      </c>
      <c r="D69" s="388">
        <v>30000</v>
      </c>
      <c r="E69" s="398" t="s">
        <v>1222</v>
      </c>
      <c r="F69" s="393" t="s">
        <v>647</v>
      </c>
      <c r="G69" s="357" t="s">
        <v>648</v>
      </c>
      <c r="H69" s="357" t="s">
        <v>486</v>
      </c>
      <c r="I69" s="359"/>
      <c r="J69" s="359"/>
      <c r="K69" s="359"/>
      <c r="L69" s="364"/>
      <c r="N69" s="403"/>
      <c r="O69" s="403"/>
    </row>
    <row r="70" spans="1:15" s="316" customFormat="1" ht="40.5">
      <c r="A70" s="361">
        <v>62</v>
      </c>
      <c r="B70" s="357" t="s">
        <v>644</v>
      </c>
      <c r="C70" s="358" t="s">
        <v>483</v>
      </c>
      <c r="D70" s="388">
        <v>30000</v>
      </c>
      <c r="E70" s="398" t="s">
        <v>1223</v>
      </c>
      <c r="F70" s="393" t="s">
        <v>649</v>
      </c>
      <c r="G70" s="357" t="s">
        <v>650</v>
      </c>
      <c r="H70" s="357" t="s">
        <v>486</v>
      </c>
      <c r="I70" s="359"/>
      <c r="J70" s="359"/>
      <c r="K70" s="359"/>
      <c r="L70" s="364"/>
      <c r="N70" s="403"/>
      <c r="O70" s="403"/>
    </row>
    <row r="71" spans="1:15" s="316" customFormat="1" ht="40.5">
      <c r="A71" s="361">
        <v>63</v>
      </c>
      <c r="B71" s="357" t="s">
        <v>651</v>
      </c>
      <c r="C71" s="358" t="s">
        <v>483</v>
      </c>
      <c r="D71" s="388">
        <v>30000</v>
      </c>
      <c r="E71" s="398" t="s">
        <v>1224</v>
      </c>
      <c r="F71" s="393" t="s">
        <v>652</v>
      </c>
      <c r="G71" s="357" t="s">
        <v>653</v>
      </c>
      <c r="H71" s="357" t="s">
        <v>486</v>
      </c>
      <c r="I71" s="359"/>
      <c r="J71" s="359"/>
      <c r="K71" s="359"/>
      <c r="L71" s="364"/>
      <c r="N71" s="403"/>
      <c r="O71" s="403"/>
    </row>
    <row r="72" spans="1:15" s="316" customFormat="1" ht="40.5">
      <c r="A72" s="356">
        <v>64</v>
      </c>
      <c r="B72" s="357" t="s">
        <v>651</v>
      </c>
      <c r="C72" s="358" t="s">
        <v>483</v>
      </c>
      <c r="D72" s="388">
        <v>30000</v>
      </c>
      <c r="E72" s="398" t="s">
        <v>1225</v>
      </c>
      <c r="F72" s="393" t="s">
        <v>654</v>
      </c>
      <c r="G72" s="357" t="s">
        <v>655</v>
      </c>
      <c r="H72" s="357" t="s">
        <v>486</v>
      </c>
      <c r="I72" s="359"/>
      <c r="J72" s="359"/>
      <c r="K72" s="359"/>
      <c r="L72" s="364"/>
      <c r="N72" s="403"/>
      <c r="O72" s="403"/>
    </row>
    <row r="73" spans="1:15" s="316" customFormat="1" ht="40.5">
      <c r="A73" s="361">
        <v>65</v>
      </c>
      <c r="B73" s="357" t="s">
        <v>656</v>
      </c>
      <c r="C73" s="358" t="s">
        <v>483</v>
      </c>
      <c r="D73" s="388">
        <v>20000</v>
      </c>
      <c r="E73" s="398" t="s">
        <v>1226</v>
      </c>
      <c r="F73" s="393" t="s">
        <v>657</v>
      </c>
      <c r="G73" s="357" t="s">
        <v>658</v>
      </c>
      <c r="H73" s="357" t="s">
        <v>486</v>
      </c>
      <c r="I73" s="359"/>
      <c r="J73" s="359"/>
      <c r="K73" s="359"/>
      <c r="L73" s="364"/>
      <c r="N73" s="403"/>
      <c r="O73" s="403"/>
    </row>
    <row r="74" spans="1:15" s="316" customFormat="1" ht="40.5">
      <c r="A74" s="356">
        <v>66</v>
      </c>
      <c r="B74" s="357" t="s">
        <v>656</v>
      </c>
      <c r="C74" s="358" t="s">
        <v>483</v>
      </c>
      <c r="D74" s="388">
        <v>20000</v>
      </c>
      <c r="E74" s="398" t="s">
        <v>1227</v>
      </c>
      <c r="F74" s="393" t="s">
        <v>659</v>
      </c>
      <c r="G74" s="357" t="s">
        <v>660</v>
      </c>
      <c r="H74" s="357" t="s">
        <v>486</v>
      </c>
      <c r="I74" s="359"/>
      <c r="J74" s="359"/>
      <c r="K74" s="359"/>
      <c r="L74" s="364"/>
      <c r="N74" s="403"/>
      <c r="O74" s="403"/>
    </row>
    <row r="75" spans="1:15" s="316" customFormat="1" ht="40.5">
      <c r="A75" s="361">
        <v>67</v>
      </c>
      <c r="B75" s="357" t="s">
        <v>661</v>
      </c>
      <c r="C75" s="358" t="s">
        <v>483</v>
      </c>
      <c r="D75" s="388">
        <v>30000</v>
      </c>
      <c r="E75" s="398" t="s">
        <v>1228</v>
      </c>
      <c r="F75" s="393" t="s">
        <v>662</v>
      </c>
      <c r="G75" s="357" t="s">
        <v>663</v>
      </c>
      <c r="H75" s="357" t="s">
        <v>486</v>
      </c>
      <c r="I75" s="359"/>
      <c r="J75" s="359"/>
      <c r="K75" s="359"/>
      <c r="L75" s="364"/>
      <c r="N75" s="403"/>
      <c r="O75" s="403"/>
    </row>
    <row r="76" spans="1:15" s="316" customFormat="1" ht="40.5">
      <c r="A76" s="361">
        <v>68</v>
      </c>
      <c r="B76" s="357" t="s">
        <v>661</v>
      </c>
      <c r="C76" s="358" t="s">
        <v>483</v>
      </c>
      <c r="D76" s="388">
        <v>35000</v>
      </c>
      <c r="E76" s="398" t="s">
        <v>1229</v>
      </c>
      <c r="F76" s="393" t="s">
        <v>665</v>
      </c>
      <c r="G76" s="357" t="s">
        <v>666</v>
      </c>
      <c r="H76" s="357" t="s">
        <v>486</v>
      </c>
      <c r="I76" s="359"/>
      <c r="J76" s="359"/>
      <c r="K76" s="359"/>
      <c r="L76" s="364"/>
      <c r="N76" s="403"/>
      <c r="O76" s="403"/>
    </row>
    <row r="77" spans="1:15" s="316" customFormat="1" ht="40.5">
      <c r="A77" s="356">
        <v>69</v>
      </c>
      <c r="B77" s="357" t="s">
        <v>661</v>
      </c>
      <c r="C77" s="358" t="s">
        <v>483</v>
      </c>
      <c r="D77" s="388">
        <v>35000</v>
      </c>
      <c r="E77" s="398" t="s">
        <v>1230</v>
      </c>
      <c r="F77" s="393" t="s">
        <v>667</v>
      </c>
      <c r="G77" s="357" t="s">
        <v>668</v>
      </c>
      <c r="H77" s="357" t="s">
        <v>486</v>
      </c>
      <c r="I77" s="359"/>
      <c r="J77" s="359"/>
      <c r="K77" s="359"/>
      <c r="L77" s="364"/>
      <c r="N77" s="403"/>
      <c r="O77" s="403"/>
    </row>
    <row r="78" spans="1:15" s="316" customFormat="1" ht="40.5">
      <c r="A78" s="361">
        <v>70</v>
      </c>
      <c r="B78" s="357" t="s">
        <v>661</v>
      </c>
      <c r="C78" s="358" t="s">
        <v>483</v>
      </c>
      <c r="D78" s="388">
        <v>50000</v>
      </c>
      <c r="E78" s="398" t="s">
        <v>1231</v>
      </c>
      <c r="F78" s="393" t="s">
        <v>670</v>
      </c>
      <c r="G78" s="357" t="s">
        <v>671</v>
      </c>
      <c r="H78" s="357" t="s">
        <v>486</v>
      </c>
      <c r="I78" s="359"/>
      <c r="J78" s="359"/>
      <c r="K78" s="359"/>
      <c r="L78" s="364"/>
      <c r="N78" s="403"/>
      <c r="O78" s="403"/>
    </row>
    <row r="79" spans="1:15" s="316" customFormat="1" ht="45">
      <c r="A79" s="356">
        <v>71</v>
      </c>
      <c r="B79" s="357" t="s">
        <v>672</v>
      </c>
      <c r="C79" s="63" t="s">
        <v>483</v>
      </c>
      <c r="D79" s="388">
        <v>900</v>
      </c>
      <c r="E79" s="398" t="s">
        <v>1217</v>
      </c>
      <c r="F79" s="393" t="s">
        <v>632</v>
      </c>
      <c r="G79" s="357" t="s">
        <v>633</v>
      </c>
      <c r="H79" s="357" t="s">
        <v>486</v>
      </c>
      <c r="I79" s="359"/>
      <c r="J79" s="359"/>
      <c r="K79" s="359"/>
      <c r="L79" s="364"/>
      <c r="N79" s="403"/>
      <c r="O79" s="403"/>
    </row>
    <row r="80" spans="1:15" s="316" customFormat="1" ht="45">
      <c r="A80" s="361">
        <v>72</v>
      </c>
      <c r="B80" s="357" t="s">
        <v>673</v>
      </c>
      <c r="C80" s="63" t="s">
        <v>483</v>
      </c>
      <c r="D80" s="388">
        <v>20000</v>
      </c>
      <c r="E80" s="398" t="s">
        <v>1232</v>
      </c>
      <c r="F80" s="393" t="s">
        <v>675</v>
      </c>
      <c r="G80" s="357" t="s">
        <v>676</v>
      </c>
      <c r="H80" s="357" t="s">
        <v>486</v>
      </c>
      <c r="I80" s="359"/>
      <c r="J80" s="359"/>
      <c r="K80" s="359"/>
      <c r="L80" s="364"/>
      <c r="N80" s="403"/>
      <c r="O80" s="403"/>
    </row>
    <row r="81" spans="1:15" s="316" customFormat="1" ht="45">
      <c r="A81" s="361">
        <v>73</v>
      </c>
      <c r="B81" s="357" t="s">
        <v>673</v>
      </c>
      <c r="C81" s="63" t="s">
        <v>483</v>
      </c>
      <c r="D81" s="388">
        <v>10000</v>
      </c>
      <c r="E81" s="398" t="s">
        <v>1233</v>
      </c>
      <c r="F81" s="393" t="s">
        <v>678</v>
      </c>
      <c r="G81" s="357" t="s">
        <v>679</v>
      </c>
      <c r="H81" s="357" t="s">
        <v>486</v>
      </c>
      <c r="I81" s="359"/>
      <c r="J81" s="359"/>
      <c r="K81" s="359"/>
      <c r="L81" s="364"/>
      <c r="N81" s="403"/>
      <c r="O81" s="403"/>
    </row>
    <row r="82" spans="1:15" s="316" customFormat="1" ht="45">
      <c r="A82" s="356">
        <v>74</v>
      </c>
      <c r="B82" s="357" t="s">
        <v>673</v>
      </c>
      <c r="C82" s="63" t="s">
        <v>483</v>
      </c>
      <c r="D82" s="388">
        <v>10000</v>
      </c>
      <c r="E82" s="398" t="s">
        <v>1234</v>
      </c>
      <c r="F82" s="393" t="s">
        <v>680</v>
      </c>
      <c r="G82" s="357" t="s">
        <v>681</v>
      </c>
      <c r="H82" s="357" t="s">
        <v>486</v>
      </c>
      <c r="I82" s="359"/>
      <c r="J82" s="359"/>
      <c r="K82" s="359"/>
      <c r="L82" s="364"/>
      <c r="N82" s="403"/>
      <c r="O82" s="403"/>
    </row>
    <row r="83" spans="1:15" s="316" customFormat="1" ht="45">
      <c r="A83" s="361">
        <v>75</v>
      </c>
      <c r="B83" s="357" t="s">
        <v>673</v>
      </c>
      <c r="C83" s="63" t="s">
        <v>483</v>
      </c>
      <c r="D83" s="388">
        <v>10000</v>
      </c>
      <c r="E83" s="398" t="s">
        <v>1235</v>
      </c>
      <c r="F83" s="393" t="s">
        <v>682</v>
      </c>
      <c r="G83" s="357" t="s">
        <v>683</v>
      </c>
      <c r="H83" s="357" t="s">
        <v>486</v>
      </c>
      <c r="I83" s="359"/>
      <c r="J83" s="359"/>
      <c r="K83" s="359"/>
      <c r="L83" s="364"/>
      <c r="N83" s="403"/>
      <c r="O83" s="403"/>
    </row>
    <row r="84" spans="1:15" s="316" customFormat="1" ht="45">
      <c r="A84" s="356">
        <v>76</v>
      </c>
      <c r="B84" s="357" t="s">
        <v>673</v>
      </c>
      <c r="C84" s="63" t="s">
        <v>483</v>
      </c>
      <c r="D84" s="388">
        <v>10000</v>
      </c>
      <c r="E84" s="398" t="s">
        <v>1236</v>
      </c>
      <c r="F84" s="393" t="s">
        <v>685</v>
      </c>
      <c r="G84" s="357" t="s">
        <v>686</v>
      </c>
      <c r="H84" s="357" t="s">
        <v>486</v>
      </c>
      <c r="I84" s="359"/>
      <c r="J84" s="359"/>
      <c r="K84" s="359"/>
      <c r="L84" s="364"/>
      <c r="N84" s="403"/>
      <c r="O84" s="403"/>
    </row>
    <row r="85" spans="1:15" s="316" customFormat="1" ht="45">
      <c r="A85" s="361">
        <v>77</v>
      </c>
      <c r="B85" s="357" t="s">
        <v>673</v>
      </c>
      <c r="C85" s="63" t="s">
        <v>483</v>
      </c>
      <c r="D85" s="388">
        <v>20000</v>
      </c>
      <c r="E85" s="398" t="s">
        <v>1237</v>
      </c>
      <c r="F85" s="393" t="s">
        <v>687</v>
      </c>
      <c r="G85" s="357" t="s">
        <v>688</v>
      </c>
      <c r="H85" s="357" t="s">
        <v>486</v>
      </c>
      <c r="I85" s="359"/>
      <c r="J85" s="359"/>
      <c r="K85" s="359"/>
      <c r="L85" s="364"/>
      <c r="N85" s="403"/>
      <c r="O85" s="403"/>
    </row>
    <row r="86" spans="1:15" s="316" customFormat="1" ht="45">
      <c r="A86" s="361">
        <v>78</v>
      </c>
      <c r="B86" s="357" t="s">
        <v>673</v>
      </c>
      <c r="C86" s="63" t="s">
        <v>483</v>
      </c>
      <c r="D86" s="388">
        <v>6650</v>
      </c>
      <c r="E86" s="398" t="s">
        <v>1238</v>
      </c>
      <c r="F86" s="393" t="s">
        <v>689</v>
      </c>
      <c r="G86" s="357" t="s">
        <v>690</v>
      </c>
      <c r="H86" s="357" t="s">
        <v>486</v>
      </c>
      <c r="I86" s="359"/>
      <c r="J86" s="359"/>
      <c r="K86" s="359"/>
      <c r="L86" s="364"/>
      <c r="N86" s="403"/>
      <c r="O86" s="403"/>
    </row>
    <row r="87" spans="1:15" s="316" customFormat="1" ht="45">
      <c r="A87" s="356">
        <v>79</v>
      </c>
      <c r="B87" s="357" t="s">
        <v>673</v>
      </c>
      <c r="C87" s="63" t="s">
        <v>483</v>
      </c>
      <c r="D87" s="388">
        <v>20000</v>
      </c>
      <c r="E87" s="398" t="s">
        <v>1239</v>
      </c>
      <c r="F87" s="393" t="s">
        <v>691</v>
      </c>
      <c r="G87" s="357" t="s">
        <v>692</v>
      </c>
      <c r="H87" s="357" t="s">
        <v>486</v>
      </c>
      <c r="I87" s="359"/>
      <c r="J87" s="359"/>
      <c r="K87" s="359"/>
      <c r="L87" s="364"/>
      <c r="N87" s="403"/>
      <c r="O87" s="403"/>
    </row>
    <row r="88" spans="1:15" s="316" customFormat="1" ht="45">
      <c r="A88" s="361">
        <v>80</v>
      </c>
      <c r="B88" s="357" t="s">
        <v>673</v>
      </c>
      <c r="C88" s="63" t="s">
        <v>483</v>
      </c>
      <c r="D88" s="388">
        <v>8300</v>
      </c>
      <c r="E88" s="398" t="s">
        <v>1240</v>
      </c>
      <c r="F88" s="393" t="s">
        <v>693</v>
      </c>
      <c r="G88" s="357" t="s">
        <v>694</v>
      </c>
      <c r="H88" s="357" t="s">
        <v>486</v>
      </c>
      <c r="I88" s="359"/>
      <c r="J88" s="359"/>
      <c r="K88" s="359"/>
      <c r="L88" s="364"/>
      <c r="N88" s="403"/>
      <c r="O88" s="403"/>
    </row>
    <row r="89" spans="1:15" s="316" customFormat="1" ht="45">
      <c r="A89" s="356">
        <v>81</v>
      </c>
      <c r="B89" s="357" t="s">
        <v>673</v>
      </c>
      <c r="C89" s="63" t="s">
        <v>483</v>
      </c>
      <c r="D89" s="388">
        <v>14950</v>
      </c>
      <c r="E89" s="398" t="s">
        <v>1241</v>
      </c>
      <c r="F89" s="393" t="s">
        <v>695</v>
      </c>
      <c r="G89" s="357" t="s">
        <v>696</v>
      </c>
      <c r="H89" s="357" t="s">
        <v>486</v>
      </c>
      <c r="I89" s="359"/>
      <c r="J89" s="359"/>
      <c r="K89" s="359"/>
      <c r="L89" s="364"/>
      <c r="N89" s="403"/>
      <c r="O89" s="403"/>
    </row>
    <row r="90" spans="1:15" s="316" customFormat="1" ht="45">
      <c r="A90" s="361">
        <v>82</v>
      </c>
      <c r="B90" s="357" t="s">
        <v>673</v>
      </c>
      <c r="C90" s="63" t="s">
        <v>483</v>
      </c>
      <c r="D90" s="388">
        <v>1250</v>
      </c>
      <c r="E90" s="398" t="s">
        <v>1242</v>
      </c>
      <c r="F90" s="393" t="s">
        <v>697</v>
      </c>
      <c r="G90" s="357" t="s">
        <v>698</v>
      </c>
      <c r="H90" s="357" t="s">
        <v>486</v>
      </c>
      <c r="I90" s="359"/>
      <c r="J90" s="359"/>
      <c r="K90" s="359"/>
      <c r="L90" s="364"/>
      <c r="N90" s="403"/>
      <c r="O90" s="403"/>
    </row>
    <row r="91" spans="1:15" s="316" customFormat="1" ht="45">
      <c r="A91" s="361">
        <v>83</v>
      </c>
      <c r="B91" s="357" t="s">
        <v>673</v>
      </c>
      <c r="C91" s="63" t="s">
        <v>483</v>
      </c>
      <c r="D91" s="388">
        <v>17450</v>
      </c>
      <c r="E91" s="398" t="s">
        <v>1243</v>
      </c>
      <c r="F91" s="393" t="s">
        <v>700</v>
      </c>
      <c r="G91" s="357" t="s">
        <v>701</v>
      </c>
      <c r="H91" s="357" t="s">
        <v>486</v>
      </c>
      <c r="I91" s="359"/>
      <c r="J91" s="359"/>
      <c r="K91" s="359"/>
      <c r="L91" s="364"/>
      <c r="N91" s="403"/>
      <c r="O91" s="403"/>
    </row>
    <row r="92" spans="1:15" s="316" customFormat="1" ht="45">
      <c r="A92" s="356">
        <v>84</v>
      </c>
      <c r="B92" s="357" t="s">
        <v>673</v>
      </c>
      <c r="C92" s="63" t="s">
        <v>483</v>
      </c>
      <c r="D92" s="388">
        <v>850</v>
      </c>
      <c r="E92" s="398" t="s">
        <v>1244</v>
      </c>
      <c r="F92" s="393" t="s">
        <v>702</v>
      </c>
      <c r="G92" s="357" t="s">
        <v>703</v>
      </c>
      <c r="H92" s="357" t="s">
        <v>486</v>
      </c>
      <c r="I92" s="359"/>
      <c r="J92" s="359"/>
      <c r="K92" s="359"/>
      <c r="L92" s="364"/>
      <c r="N92" s="403"/>
      <c r="O92" s="403"/>
    </row>
    <row r="93" spans="1:15" s="316" customFormat="1" ht="45">
      <c r="A93" s="361">
        <v>85</v>
      </c>
      <c r="B93" s="357" t="s">
        <v>704</v>
      </c>
      <c r="C93" s="63" t="s">
        <v>483</v>
      </c>
      <c r="D93" s="387">
        <v>2500</v>
      </c>
      <c r="E93" s="398" t="s">
        <v>1245</v>
      </c>
      <c r="F93" s="393" t="s">
        <v>705</v>
      </c>
      <c r="G93" s="357" t="s">
        <v>706</v>
      </c>
      <c r="H93" s="357" t="s">
        <v>486</v>
      </c>
      <c r="I93" s="359"/>
      <c r="J93" s="359"/>
      <c r="K93" s="359"/>
      <c r="L93" s="364"/>
      <c r="N93" s="403"/>
      <c r="O93" s="403"/>
    </row>
    <row r="94" spans="1:15" s="316" customFormat="1" ht="45">
      <c r="A94" s="356">
        <v>86</v>
      </c>
      <c r="B94" s="357" t="s">
        <v>704</v>
      </c>
      <c r="C94" s="63" t="s">
        <v>483</v>
      </c>
      <c r="D94" s="387">
        <v>8300</v>
      </c>
      <c r="E94" s="398" t="s">
        <v>1240</v>
      </c>
      <c r="F94" s="393" t="s">
        <v>693</v>
      </c>
      <c r="G94" s="357" t="s">
        <v>694</v>
      </c>
      <c r="H94" s="357" t="s">
        <v>486</v>
      </c>
      <c r="I94" s="359"/>
      <c r="J94" s="359"/>
      <c r="K94" s="359"/>
      <c r="L94" s="364"/>
      <c r="N94" s="403"/>
      <c r="O94" s="403"/>
    </row>
    <row r="95" spans="1:15" s="316" customFormat="1" ht="45">
      <c r="A95" s="361">
        <v>87</v>
      </c>
      <c r="B95" s="357" t="s">
        <v>704</v>
      </c>
      <c r="C95" s="63" t="s">
        <v>483</v>
      </c>
      <c r="D95" s="387">
        <v>5800</v>
      </c>
      <c r="E95" s="398" t="s">
        <v>1246</v>
      </c>
      <c r="F95" s="393" t="s">
        <v>707</v>
      </c>
      <c r="G95" s="357" t="s">
        <v>708</v>
      </c>
      <c r="H95" s="357" t="s">
        <v>486</v>
      </c>
      <c r="I95" s="359"/>
      <c r="J95" s="359"/>
      <c r="K95" s="359"/>
      <c r="L95" s="364"/>
      <c r="N95" s="403"/>
      <c r="O95" s="403"/>
    </row>
    <row r="96" spans="1:15" s="316" customFormat="1" ht="45">
      <c r="A96" s="361">
        <v>88</v>
      </c>
      <c r="B96" s="357" t="s">
        <v>709</v>
      </c>
      <c r="C96" s="63" t="s">
        <v>483</v>
      </c>
      <c r="D96" s="387">
        <v>1820</v>
      </c>
      <c r="E96" s="398" t="s">
        <v>1247</v>
      </c>
      <c r="F96" s="393" t="s">
        <v>711</v>
      </c>
      <c r="G96" s="357" t="s">
        <v>712</v>
      </c>
      <c r="H96" s="357" t="s">
        <v>486</v>
      </c>
      <c r="I96" s="359"/>
      <c r="J96" s="362"/>
      <c r="K96" s="359"/>
      <c r="L96" s="364"/>
      <c r="N96" s="403"/>
      <c r="O96" s="403"/>
    </row>
    <row r="97" spans="1:15" s="316" customFormat="1" ht="45">
      <c r="A97" s="356">
        <v>89</v>
      </c>
      <c r="B97" s="357" t="s">
        <v>713</v>
      </c>
      <c r="C97" s="63" t="s">
        <v>483</v>
      </c>
      <c r="D97" s="387">
        <v>1000</v>
      </c>
      <c r="E97" s="398" t="s">
        <v>1217</v>
      </c>
      <c r="F97" s="393" t="s">
        <v>632</v>
      </c>
      <c r="G97" s="357" t="s">
        <v>633</v>
      </c>
      <c r="H97" s="357" t="s">
        <v>486</v>
      </c>
      <c r="I97" s="359"/>
      <c r="J97" s="359"/>
      <c r="K97" s="359"/>
      <c r="L97" s="364"/>
      <c r="N97" s="403"/>
      <c r="O97" s="403"/>
    </row>
    <row r="98" spans="1:15" s="316" customFormat="1" ht="45">
      <c r="A98" s="361">
        <v>90</v>
      </c>
      <c r="B98" s="357" t="s">
        <v>713</v>
      </c>
      <c r="C98" s="63" t="s">
        <v>483</v>
      </c>
      <c r="D98" s="387">
        <v>30000</v>
      </c>
      <c r="E98" s="398" t="s">
        <v>1248</v>
      </c>
      <c r="F98" s="393" t="s">
        <v>715</v>
      </c>
      <c r="G98" s="357" t="s">
        <v>716</v>
      </c>
      <c r="H98" s="357" t="s">
        <v>486</v>
      </c>
      <c r="I98" s="359"/>
      <c r="J98" s="359"/>
      <c r="K98" s="359"/>
      <c r="L98" s="364"/>
      <c r="N98" s="403"/>
      <c r="O98" s="403"/>
    </row>
    <row r="99" spans="1:15" s="316" customFormat="1" ht="45">
      <c r="A99" s="356">
        <v>91</v>
      </c>
      <c r="B99" s="357" t="s">
        <v>713</v>
      </c>
      <c r="C99" s="63" t="s">
        <v>483</v>
      </c>
      <c r="D99" s="387">
        <v>30000</v>
      </c>
      <c r="E99" s="398" t="s">
        <v>1249</v>
      </c>
      <c r="F99" s="393" t="s">
        <v>717</v>
      </c>
      <c r="G99" s="357" t="s">
        <v>718</v>
      </c>
      <c r="H99" s="357" t="s">
        <v>486</v>
      </c>
      <c r="I99" s="359"/>
      <c r="J99" s="359"/>
      <c r="K99" s="359"/>
      <c r="L99" s="364"/>
      <c r="N99" s="403"/>
      <c r="O99" s="403"/>
    </row>
    <row r="100" spans="1:15" s="316" customFormat="1" ht="45">
      <c r="A100" s="361">
        <v>92</v>
      </c>
      <c r="B100" s="357" t="s">
        <v>719</v>
      </c>
      <c r="C100" s="63" t="s">
        <v>483</v>
      </c>
      <c r="D100" s="387">
        <v>5800</v>
      </c>
      <c r="E100" s="398" t="s">
        <v>1250</v>
      </c>
      <c r="F100" s="393" t="s">
        <v>721</v>
      </c>
      <c r="G100" s="357" t="s">
        <v>722</v>
      </c>
      <c r="H100" s="357" t="s">
        <v>486</v>
      </c>
      <c r="I100" s="359"/>
      <c r="J100" s="359"/>
      <c r="K100" s="359"/>
      <c r="L100" s="364"/>
      <c r="N100" s="403"/>
      <c r="O100" s="403"/>
    </row>
    <row r="101" spans="1:15" s="316" customFormat="1" ht="108">
      <c r="A101" s="361">
        <v>93</v>
      </c>
      <c r="B101" s="357" t="s">
        <v>723</v>
      </c>
      <c r="C101" s="63" t="s">
        <v>724</v>
      </c>
      <c r="D101" s="387">
        <v>3000</v>
      </c>
      <c r="E101" s="398" t="s">
        <v>1251</v>
      </c>
      <c r="F101" s="393" t="s">
        <v>726</v>
      </c>
      <c r="G101" s="357"/>
      <c r="H101" s="357"/>
      <c r="I101" s="357" t="s">
        <v>727</v>
      </c>
      <c r="J101" s="359"/>
      <c r="K101" s="359"/>
      <c r="L101" s="364"/>
      <c r="N101" s="403"/>
      <c r="O101" s="403"/>
    </row>
    <row r="102" spans="1:15" s="316" customFormat="1" ht="45">
      <c r="A102" s="356">
        <v>94</v>
      </c>
      <c r="B102" s="357" t="s">
        <v>728</v>
      </c>
      <c r="C102" s="63" t="s">
        <v>483</v>
      </c>
      <c r="D102" s="387">
        <v>1000</v>
      </c>
      <c r="E102" s="398" t="s">
        <v>1180</v>
      </c>
      <c r="F102" s="393" t="s">
        <v>531</v>
      </c>
      <c r="G102" s="357" t="s">
        <v>532</v>
      </c>
      <c r="H102" s="357" t="s">
        <v>486</v>
      </c>
      <c r="I102" s="359"/>
      <c r="J102" s="359"/>
      <c r="K102" s="359"/>
      <c r="L102" s="364"/>
      <c r="N102" s="403"/>
      <c r="O102" s="403"/>
    </row>
    <row r="103" spans="1:15" s="316" customFormat="1" ht="45">
      <c r="A103" s="361">
        <v>95</v>
      </c>
      <c r="B103" s="357" t="s">
        <v>729</v>
      </c>
      <c r="C103" s="63" t="s">
        <v>483</v>
      </c>
      <c r="D103" s="387">
        <v>10000</v>
      </c>
      <c r="E103" s="398" t="s">
        <v>1252</v>
      </c>
      <c r="F103" s="393" t="s">
        <v>730</v>
      </c>
      <c r="G103" s="357" t="s">
        <v>731</v>
      </c>
      <c r="H103" s="357" t="s">
        <v>732</v>
      </c>
      <c r="I103" s="359"/>
      <c r="J103" s="359"/>
      <c r="K103" s="359"/>
      <c r="L103" s="364"/>
      <c r="N103" s="403"/>
      <c r="O103" s="403"/>
    </row>
    <row r="104" spans="1:15" s="316" customFormat="1" ht="45">
      <c r="A104" s="356">
        <v>96</v>
      </c>
      <c r="B104" s="357" t="s">
        <v>729</v>
      </c>
      <c r="C104" s="63" t="s">
        <v>483</v>
      </c>
      <c r="D104" s="387">
        <v>5600</v>
      </c>
      <c r="E104" s="398" t="s">
        <v>1253</v>
      </c>
      <c r="F104" s="393" t="s">
        <v>733</v>
      </c>
      <c r="G104" s="357" t="s">
        <v>734</v>
      </c>
      <c r="H104" s="357" t="s">
        <v>486</v>
      </c>
      <c r="I104" s="359"/>
      <c r="J104" s="359"/>
      <c r="K104" s="359"/>
      <c r="L104" s="364"/>
      <c r="N104" s="403"/>
      <c r="O104" s="403"/>
    </row>
    <row r="105" spans="1:15" s="316" customFormat="1" ht="45">
      <c r="A105" s="361">
        <v>97</v>
      </c>
      <c r="B105" s="357" t="s">
        <v>729</v>
      </c>
      <c r="C105" s="63" t="s">
        <v>483</v>
      </c>
      <c r="D105" s="387">
        <v>4000</v>
      </c>
      <c r="E105" s="398" t="s">
        <v>1254</v>
      </c>
      <c r="F105" s="393" t="s">
        <v>735</v>
      </c>
      <c r="G105" s="357" t="s">
        <v>736</v>
      </c>
      <c r="H105" s="357" t="s">
        <v>486</v>
      </c>
      <c r="I105" s="359"/>
      <c r="J105" s="359"/>
      <c r="K105" s="359"/>
      <c r="L105" s="364"/>
      <c r="N105" s="403"/>
      <c r="O105" s="403"/>
    </row>
    <row r="106" spans="1:15" s="316" customFormat="1" ht="45">
      <c r="A106" s="361">
        <v>98</v>
      </c>
      <c r="B106" s="357" t="s">
        <v>729</v>
      </c>
      <c r="C106" s="63" t="s">
        <v>483</v>
      </c>
      <c r="D106" s="387">
        <v>5000</v>
      </c>
      <c r="E106" s="398" t="s">
        <v>1255</v>
      </c>
      <c r="F106" s="393" t="s">
        <v>737</v>
      </c>
      <c r="G106" s="357" t="s">
        <v>738</v>
      </c>
      <c r="H106" s="357" t="s">
        <v>486</v>
      </c>
      <c r="I106" s="359"/>
      <c r="J106" s="359"/>
      <c r="K106" s="359"/>
      <c r="L106" s="364"/>
      <c r="N106" s="403"/>
      <c r="O106" s="403"/>
    </row>
    <row r="107" spans="1:15" s="316" customFormat="1" ht="45">
      <c r="A107" s="356">
        <v>99</v>
      </c>
      <c r="B107" s="357" t="s">
        <v>729</v>
      </c>
      <c r="C107" s="63" t="s">
        <v>483</v>
      </c>
      <c r="D107" s="387">
        <v>5000</v>
      </c>
      <c r="E107" s="398" t="s">
        <v>1256</v>
      </c>
      <c r="F107" s="393" t="s">
        <v>740</v>
      </c>
      <c r="G107" s="357" t="s">
        <v>741</v>
      </c>
      <c r="H107" s="357" t="s">
        <v>486</v>
      </c>
      <c r="I107" s="359"/>
      <c r="J107" s="359"/>
      <c r="K107" s="359"/>
      <c r="L107" s="364"/>
      <c r="N107" s="403"/>
      <c r="O107" s="403"/>
    </row>
    <row r="108" spans="1:15" s="316" customFormat="1" ht="45">
      <c r="A108" s="361">
        <v>100</v>
      </c>
      <c r="B108" s="357" t="s">
        <v>729</v>
      </c>
      <c r="C108" s="63" t="s">
        <v>483</v>
      </c>
      <c r="D108" s="387">
        <v>7500</v>
      </c>
      <c r="E108" s="398" t="s">
        <v>1257</v>
      </c>
      <c r="F108" s="393" t="s">
        <v>742</v>
      </c>
      <c r="G108" s="357" t="s">
        <v>743</v>
      </c>
      <c r="H108" s="357" t="s">
        <v>486</v>
      </c>
      <c r="I108" s="359"/>
      <c r="J108" s="359"/>
      <c r="K108" s="359"/>
      <c r="L108" s="364"/>
      <c r="N108" s="403"/>
      <c r="O108" s="403"/>
    </row>
    <row r="109" spans="1:15" s="316" customFormat="1" ht="45">
      <c r="A109" s="356">
        <v>101</v>
      </c>
      <c r="B109" s="357" t="s">
        <v>729</v>
      </c>
      <c r="C109" s="63" t="s">
        <v>483</v>
      </c>
      <c r="D109" s="387">
        <v>5500</v>
      </c>
      <c r="E109" s="398" t="s">
        <v>1258</v>
      </c>
      <c r="F109" s="393" t="s">
        <v>744</v>
      </c>
      <c r="G109" s="357" t="s">
        <v>745</v>
      </c>
      <c r="H109" s="357" t="s">
        <v>486</v>
      </c>
      <c r="I109" s="359"/>
      <c r="J109" s="359"/>
      <c r="K109" s="359"/>
      <c r="L109" s="364"/>
      <c r="N109" s="403"/>
      <c r="O109" s="403"/>
    </row>
    <row r="110" spans="1:15" s="316" customFormat="1" ht="45">
      <c r="A110" s="361">
        <v>102</v>
      </c>
      <c r="B110" s="357" t="s">
        <v>729</v>
      </c>
      <c r="C110" s="63" t="s">
        <v>483</v>
      </c>
      <c r="D110" s="387">
        <v>6500</v>
      </c>
      <c r="E110" s="398" t="s">
        <v>1259</v>
      </c>
      <c r="F110" s="393" t="s">
        <v>746</v>
      </c>
      <c r="G110" s="357" t="s">
        <v>747</v>
      </c>
      <c r="H110" s="357" t="s">
        <v>486</v>
      </c>
      <c r="I110" s="359"/>
      <c r="J110" s="359"/>
      <c r="K110" s="359"/>
      <c r="L110" s="364"/>
      <c r="N110" s="403"/>
      <c r="O110" s="403"/>
    </row>
    <row r="111" spans="1:15" s="316" customFormat="1" ht="45">
      <c r="A111" s="361">
        <v>103</v>
      </c>
      <c r="B111" s="357" t="s">
        <v>729</v>
      </c>
      <c r="C111" s="63" t="s">
        <v>483</v>
      </c>
      <c r="D111" s="387">
        <v>6000</v>
      </c>
      <c r="E111" s="398" t="s">
        <v>1260</v>
      </c>
      <c r="F111" s="393" t="s">
        <v>748</v>
      </c>
      <c r="G111" s="357" t="s">
        <v>749</v>
      </c>
      <c r="H111" s="357" t="s">
        <v>486</v>
      </c>
      <c r="I111" s="359"/>
      <c r="J111" s="359"/>
      <c r="K111" s="359"/>
      <c r="L111" s="364"/>
      <c r="N111" s="403"/>
      <c r="O111" s="403"/>
    </row>
    <row r="112" spans="1:15" s="316" customFormat="1" ht="45">
      <c r="A112" s="356">
        <v>104</v>
      </c>
      <c r="B112" s="357" t="s">
        <v>729</v>
      </c>
      <c r="C112" s="63" t="s">
        <v>483</v>
      </c>
      <c r="D112" s="387">
        <v>7300</v>
      </c>
      <c r="E112" s="398" t="s">
        <v>1261</v>
      </c>
      <c r="F112" s="393" t="s">
        <v>750</v>
      </c>
      <c r="G112" s="357" t="s">
        <v>751</v>
      </c>
      <c r="H112" s="357" t="s">
        <v>486</v>
      </c>
      <c r="I112" s="359"/>
      <c r="J112" s="359"/>
      <c r="K112" s="359"/>
      <c r="L112" s="364"/>
      <c r="N112" s="403"/>
      <c r="O112" s="403"/>
    </row>
    <row r="113" spans="1:15" s="316" customFormat="1" ht="45">
      <c r="A113" s="361">
        <v>105</v>
      </c>
      <c r="B113" s="357" t="s">
        <v>729</v>
      </c>
      <c r="C113" s="63" t="s">
        <v>483</v>
      </c>
      <c r="D113" s="387">
        <v>5600</v>
      </c>
      <c r="E113" s="398" t="s">
        <v>1262</v>
      </c>
      <c r="F113" s="393" t="s">
        <v>752</v>
      </c>
      <c r="G113" s="357" t="s">
        <v>753</v>
      </c>
      <c r="H113" s="357" t="s">
        <v>486</v>
      </c>
      <c r="I113" s="359"/>
      <c r="J113" s="359"/>
      <c r="K113" s="359"/>
      <c r="L113" s="364"/>
      <c r="N113" s="403"/>
      <c r="O113" s="403"/>
    </row>
    <row r="114" spans="1:15" s="316" customFormat="1" ht="45">
      <c r="A114" s="356">
        <v>106</v>
      </c>
      <c r="B114" s="357" t="s">
        <v>754</v>
      </c>
      <c r="C114" s="63" t="s">
        <v>483</v>
      </c>
      <c r="D114" s="387">
        <v>1000</v>
      </c>
      <c r="E114" s="398" t="s">
        <v>1263</v>
      </c>
      <c r="F114" s="393" t="s">
        <v>755</v>
      </c>
      <c r="G114" s="357" t="s">
        <v>756</v>
      </c>
      <c r="H114" s="357" t="s">
        <v>486</v>
      </c>
      <c r="I114" s="359"/>
      <c r="J114" s="359"/>
      <c r="K114" s="359"/>
      <c r="L114" s="364"/>
      <c r="N114" s="403"/>
      <c r="O114" s="403"/>
    </row>
    <row r="115" spans="1:15" s="316" customFormat="1" ht="45">
      <c r="A115" s="361">
        <v>107</v>
      </c>
      <c r="B115" s="357" t="s">
        <v>757</v>
      </c>
      <c r="C115" s="63" t="s">
        <v>483</v>
      </c>
      <c r="D115" s="387">
        <v>600</v>
      </c>
      <c r="E115" s="398" t="s">
        <v>1217</v>
      </c>
      <c r="F115" s="393" t="s">
        <v>632</v>
      </c>
      <c r="G115" s="357" t="s">
        <v>633</v>
      </c>
      <c r="H115" s="357" t="s">
        <v>486</v>
      </c>
      <c r="I115" s="369"/>
      <c r="J115" s="369"/>
      <c r="K115" s="369"/>
      <c r="L115" s="369"/>
      <c r="N115" s="403"/>
      <c r="O115" s="403"/>
    </row>
    <row r="116" spans="1:15" s="316" customFormat="1" ht="45">
      <c r="A116" s="361">
        <v>108</v>
      </c>
      <c r="B116" s="357" t="s">
        <v>758</v>
      </c>
      <c r="C116" s="63" t="s">
        <v>483</v>
      </c>
      <c r="D116" s="387">
        <v>2500</v>
      </c>
      <c r="E116" s="398" t="s">
        <v>1264</v>
      </c>
      <c r="F116" s="393" t="s">
        <v>760</v>
      </c>
      <c r="G116" s="357" t="s">
        <v>761</v>
      </c>
      <c r="H116" s="357" t="s">
        <v>486</v>
      </c>
      <c r="I116" s="369"/>
      <c r="J116" s="369"/>
      <c r="K116" s="369"/>
      <c r="L116" s="369"/>
      <c r="N116" s="403"/>
      <c r="O116" s="403"/>
    </row>
    <row r="117" spans="1:15" s="316" customFormat="1" ht="45">
      <c r="A117" s="356">
        <v>109</v>
      </c>
      <c r="B117" s="357" t="s">
        <v>758</v>
      </c>
      <c r="C117" s="63" t="s">
        <v>483</v>
      </c>
      <c r="D117" s="387">
        <v>3000</v>
      </c>
      <c r="E117" s="398" t="s">
        <v>1265</v>
      </c>
      <c r="F117" s="393" t="s">
        <v>762</v>
      </c>
      <c r="G117" s="357" t="s">
        <v>763</v>
      </c>
      <c r="H117" s="357" t="s">
        <v>486</v>
      </c>
      <c r="I117" s="369"/>
      <c r="J117" s="369"/>
      <c r="K117" s="369"/>
      <c r="L117" s="369"/>
      <c r="N117" s="403"/>
      <c r="O117" s="403"/>
    </row>
    <row r="118" spans="1:15" s="316" customFormat="1" ht="45">
      <c r="A118" s="361">
        <v>110</v>
      </c>
      <c r="B118" s="357" t="s">
        <v>758</v>
      </c>
      <c r="C118" s="63" t="s">
        <v>483</v>
      </c>
      <c r="D118" s="387">
        <v>2500</v>
      </c>
      <c r="E118" s="398" t="s">
        <v>1266</v>
      </c>
      <c r="F118" s="393" t="s">
        <v>764</v>
      </c>
      <c r="G118" s="357" t="s">
        <v>765</v>
      </c>
      <c r="H118" s="357" t="s">
        <v>486</v>
      </c>
      <c r="I118" s="369"/>
      <c r="J118" s="369"/>
      <c r="K118" s="369"/>
      <c r="L118" s="369"/>
      <c r="N118" s="403"/>
      <c r="O118" s="403"/>
    </row>
    <row r="119" spans="1:15" s="316" customFormat="1" ht="45">
      <c r="A119" s="356">
        <v>111</v>
      </c>
      <c r="B119" s="357" t="s">
        <v>758</v>
      </c>
      <c r="C119" s="63" t="s">
        <v>483</v>
      </c>
      <c r="D119" s="387">
        <v>4000</v>
      </c>
      <c r="E119" s="398" t="s">
        <v>1267</v>
      </c>
      <c r="F119" s="393" t="s">
        <v>766</v>
      </c>
      <c r="G119" s="357" t="s">
        <v>767</v>
      </c>
      <c r="H119" s="357" t="s">
        <v>486</v>
      </c>
      <c r="I119" s="369"/>
      <c r="J119" s="369"/>
      <c r="K119" s="369"/>
      <c r="L119" s="369"/>
      <c r="N119" s="403"/>
      <c r="O119" s="403"/>
    </row>
    <row r="120" spans="1:15" s="316" customFormat="1" ht="45">
      <c r="A120" s="361">
        <v>112</v>
      </c>
      <c r="B120" s="357" t="s">
        <v>758</v>
      </c>
      <c r="C120" s="63" t="s">
        <v>483</v>
      </c>
      <c r="D120" s="387">
        <v>5000</v>
      </c>
      <c r="E120" s="398" t="s">
        <v>1268</v>
      </c>
      <c r="F120" s="393" t="s">
        <v>769</v>
      </c>
      <c r="G120" s="357" t="s">
        <v>770</v>
      </c>
      <c r="H120" s="357" t="s">
        <v>486</v>
      </c>
      <c r="I120" s="369"/>
      <c r="J120" s="369"/>
      <c r="K120" s="369"/>
      <c r="L120" s="369"/>
      <c r="N120" s="403"/>
      <c r="O120" s="403"/>
    </row>
    <row r="121" spans="1:15" s="316" customFormat="1" ht="45">
      <c r="A121" s="361">
        <v>113</v>
      </c>
      <c r="B121" s="357" t="s">
        <v>758</v>
      </c>
      <c r="C121" s="63" t="s">
        <v>483</v>
      </c>
      <c r="D121" s="387">
        <v>7000</v>
      </c>
      <c r="E121" s="398" t="s">
        <v>1269</v>
      </c>
      <c r="F121" s="393" t="s">
        <v>771</v>
      </c>
      <c r="G121" s="357" t="s">
        <v>772</v>
      </c>
      <c r="H121" s="357" t="s">
        <v>486</v>
      </c>
      <c r="I121" s="369"/>
      <c r="J121" s="369"/>
      <c r="K121" s="369"/>
      <c r="L121" s="369"/>
      <c r="N121" s="403"/>
      <c r="O121" s="403"/>
    </row>
    <row r="122" spans="1:15" s="316" customFormat="1" ht="45">
      <c r="A122" s="356">
        <v>114</v>
      </c>
      <c r="B122" s="357" t="s">
        <v>758</v>
      </c>
      <c r="C122" s="63" t="s">
        <v>483</v>
      </c>
      <c r="D122" s="387">
        <v>6000</v>
      </c>
      <c r="E122" s="398" t="s">
        <v>1270</v>
      </c>
      <c r="F122" s="393" t="s">
        <v>773</v>
      </c>
      <c r="G122" s="357" t="s">
        <v>774</v>
      </c>
      <c r="H122" s="357" t="s">
        <v>486</v>
      </c>
      <c r="I122" s="369"/>
      <c r="J122" s="369"/>
      <c r="K122" s="369"/>
      <c r="L122" s="369"/>
      <c r="N122" s="403"/>
      <c r="O122" s="403"/>
    </row>
    <row r="123" spans="1:15" s="316" customFormat="1" ht="45">
      <c r="A123" s="361">
        <v>115</v>
      </c>
      <c r="B123" s="357" t="s">
        <v>758</v>
      </c>
      <c r="C123" s="63" t="s">
        <v>483</v>
      </c>
      <c r="D123" s="387">
        <v>7000</v>
      </c>
      <c r="E123" s="398" t="s">
        <v>1271</v>
      </c>
      <c r="F123" s="393" t="s">
        <v>777</v>
      </c>
      <c r="G123" s="357" t="s">
        <v>778</v>
      </c>
      <c r="H123" s="357" t="s">
        <v>486</v>
      </c>
      <c r="I123" s="369"/>
      <c r="J123" s="369"/>
      <c r="K123" s="369"/>
      <c r="L123" s="369"/>
      <c r="N123" s="403"/>
      <c r="O123" s="403"/>
    </row>
    <row r="124" spans="1:15" s="316" customFormat="1" ht="45">
      <c r="A124" s="356">
        <v>116</v>
      </c>
      <c r="B124" s="357" t="s">
        <v>758</v>
      </c>
      <c r="C124" s="63" t="s">
        <v>483</v>
      </c>
      <c r="D124" s="387">
        <v>5000</v>
      </c>
      <c r="E124" s="398" t="s">
        <v>1272</v>
      </c>
      <c r="F124" s="393" t="s">
        <v>779</v>
      </c>
      <c r="G124" s="357" t="s">
        <v>780</v>
      </c>
      <c r="H124" s="357" t="s">
        <v>486</v>
      </c>
      <c r="I124" s="369"/>
      <c r="J124" s="369"/>
      <c r="K124" s="369"/>
      <c r="L124" s="369"/>
      <c r="N124" s="403"/>
      <c r="O124" s="403"/>
    </row>
    <row r="125" spans="1:15" s="316" customFormat="1" ht="45">
      <c r="A125" s="361">
        <v>117</v>
      </c>
      <c r="B125" s="357" t="s">
        <v>758</v>
      </c>
      <c r="C125" s="63" t="s">
        <v>483</v>
      </c>
      <c r="D125" s="387">
        <v>7500</v>
      </c>
      <c r="E125" s="398" t="s">
        <v>1273</v>
      </c>
      <c r="F125" s="393" t="s">
        <v>781</v>
      </c>
      <c r="G125" s="357" t="s">
        <v>782</v>
      </c>
      <c r="H125" s="357" t="s">
        <v>486</v>
      </c>
      <c r="I125" s="369"/>
      <c r="J125" s="369"/>
      <c r="K125" s="369"/>
      <c r="L125" s="369"/>
      <c r="N125" s="403"/>
      <c r="O125" s="403"/>
    </row>
    <row r="126" spans="1:15" s="316" customFormat="1" ht="45">
      <c r="A126" s="361">
        <v>118</v>
      </c>
      <c r="B126" s="357" t="s">
        <v>758</v>
      </c>
      <c r="C126" s="63" t="s">
        <v>483</v>
      </c>
      <c r="D126" s="387">
        <v>4000</v>
      </c>
      <c r="E126" s="398" t="s">
        <v>1274</v>
      </c>
      <c r="F126" s="393" t="s">
        <v>783</v>
      </c>
      <c r="G126" s="357" t="s">
        <v>784</v>
      </c>
      <c r="H126" s="357" t="s">
        <v>486</v>
      </c>
      <c r="I126" s="369"/>
      <c r="J126" s="369"/>
      <c r="K126" s="369"/>
      <c r="L126" s="369"/>
      <c r="N126" s="403"/>
      <c r="O126" s="403"/>
    </row>
    <row r="127" spans="1:15" s="316" customFormat="1" ht="45">
      <c r="A127" s="356">
        <v>119</v>
      </c>
      <c r="B127" s="357" t="s">
        <v>758</v>
      </c>
      <c r="C127" s="63" t="s">
        <v>483</v>
      </c>
      <c r="D127" s="387">
        <v>2000</v>
      </c>
      <c r="E127" s="398" t="s">
        <v>1275</v>
      </c>
      <c r="F127" s="393" t="s">
        <v>786</v>
      </c>
      <c r="G127" s="357" t="s">
        <v>787</v>
      </c>
      <c r="H127" s="357" t="s">
        <v>486</v>
      </c>
      <c r="I127" s="369"/>
      <c r="J127" s="369"/>
      <c r="K127" s="369"/>
      <c r="L127" s="369"/>
      <c r="N127" s="403"/>
      <c r="O127" s="403"/>
    </row>
    <row r="128" spans="1:15" s="316" customFormat="1" ht="45">
      <c r="A128" s="361">
        <v>120</v>
      </c>
      <c r="B128" s="357" t="s">
        <v>758</v>
      </c>
      <c r="C128" s="63" t="s">
        <v>483</v>
      </c>
      <c r="D128" s="387">
        <v>10000</v>
      </c>
      <c r="E128" s="398" t="s">
        <v>1276</v>
      </c>
      <c r="F128" s="393" t="s">
        <v>788</v>
      </c>
      <c r="G128" s="357" t="s">
        <v>789</v>
      </c>
      <c r="H128" s="357" t="s">
        <v>486</v>
      </c>
      <c r="I128" s="369"/>
      <c r="J128" s="369"/>
      <c r="K128" s="369"/>
      <c r="L128" s="369"/>
      <c r="N128" s="403"/>
      <c r="O128" s="403"/>
    </row>
    <row r="129" spans="1:15" s="316" customFormat="1" ht="45">
      <c r="A129" s="356">
        <v>121</v>
      </c>
      <c r="B129" s="357" t="s">
        <v>758</v>
      </c>
      <c r="C129" s="63" t="s">
        <v>483</v>
      </c>
      <c r="D129" s="387">
        <v>5000</v>
      </c>
      <c r="E129" s="398" t="s">
        <v>1277</v>
      </c>
      <c r="F129" s="393" t="s">
        <v>790</v>
      </c>
      <c r="G129" s="357" t="s">
        <v>791</v>
      </c>
      <c r="H129" s="357" t="s">
        <v>486</v>
      </c>
      <c r="I129" s="369"/>
      <c r="J129" s="369"/>
      <c r="K129" s="369"/>
      <c r="L129" s="369"/>
      <c r="N129" s="403"/>
      <c r="O129" s="403"/>
    </row>
    <row r="130" spans="1:15" s="316" customFormat="1" ht="45">
      <c r="A130" s="361">
        <v>122</v>
      </c>
      <c r="B130" s="357" t="s">
        <v>758</v>
      </c>
      <c r="C130" s="63" t="s">
        <v>483</v>
      </c>
      <c r="D130" s="387">
        <v>10000</v>
      </c>
      <c r="E130" s="398" t="s">
        <v>1278</v>
      </c>
      <c r="F130" s="393" t="s">
        <v>792</v>
      </c>
      <c r="G130" s="357" t="s">
        <v>793</v>
      </c>
      <c r="H130" s="357" t="s">
        <v>486</v>
      </c>
      <c r="I130" s="369"/>
      <c r="J130" s="369"/>
      <c r="K130" s="369"/>
      <c r="L130" s="369"/>
      <c r="N130" s="403"/>
      <c r="O130" s="403"/>
    </row>
    <row r="131" spans="1:15" s="316" customFormat="1" ht="45">
      <c r="A131" s="361">
        <v>123</v>
      </c>
      <c r="B131" s="357" t="s">
        <v>794</v>
      </c>
      <c r="C131" s="63" t="s">
        <v>483</v>
      </c>
      <c r="D131" s="387">
        <v>7000</v>
      </c>
      <c r="E131" s="398" t="s">
        <v>1279</v>
      </c>
      <c r="F131" s="393" t="s">
        <v>795</v>
      </c>
      <c r="G131" s="357" t="s">
        <v>796</v>
      </c>
      <c r="H131" s="357" t="s">
        <v>486</v>
      </c>
      <c r="I131" s="369"/>
      <c r="J131" s="369"/>
      <c r="K131" s="369"/>
      <c r="L131" s="369"/>
      <c r="N131" s="403"/>
      <c r="O131" s="403"/>
    </row>
    <row r="132" spans="1:15" s="316" customFormat="1" ht="45">
      <c r="A132" s="356">
        <v>124</v>
      </c>
      <c r="B132" s="357" t="s">
        <v>794</v>
      </c>
      <c r="C132" s="63" t="s">
        <v>483</v>
      </c>
      <c r="D132" s="387">
        <v>2000</v>
      </c>
      <c r="E132" s="398" t="s">
        <v>1280</v>
      </c>
      <c r="F132" s="393" t="s">
        <v>797</v>
      </c>
      <c r="G132" s="357" t="s">
        <v>798</v>
      </c>
      <c r="H132" s="357" t="s">
        <v>486</v>
      </c>
      <c r="I132" s="369"/>
      <c r="J132" s="369"/>
      <c r="K132" s="369"/>
      <c r="L132" s="369"/>
      <c r="N132" s="403"/>
      <c r="O132" s="403"/>
    </row>
    <row r="133" spans="1:15" s="316" customFormat="1" ht="45">
      <c r="A133" s="361">
        <v>125</v>
      </c>
      <c r="B133" s="357" t="s">
        <v>794</v>
      </c>
      <c r="C133" s="63" t="s">
        <v>483</v>
      </c>
      <c r="D133" s="387">
        <v>2000</v>
      </c>
      <c r="E133" s="398" t="s">
        <v>1281</v>
      </c>
      <c r="F133" s="393" t="s">
        <v>799</v>
      </c>
      <c r="G133" s="357" t="s">
        <v>800</v>
      </c>
      <c r="H133" s="357" t="s">
        <v>486</v>
      </c>
      <c r="I133" s="369"/>
      <c r="J133" s="369"/>
      <c r="K133" s="369"/>
      <c r="L133" s="369"/>
      <c r="N133" s="403"/>
      <c r="O133" s="403"/>
    </row>
    <row r="134" spans="1:15" s="316" customFormat="1" ht="45">
      <c r="A134" s="356">
        <v>126</v>
      </c>
      <c r="B134" s="357" t="s">
        <v>794</v>
      </c>
      <c r="C134" s="63" t="s">
        <v>483</v>
      </c>
      <c r="D134" s="387">
        <v>10000</v>
      </c>
      <c r="E134" s="398" t="s">
        <v>1282</v>
      </c>
      <c r="F134" s="393" t="s">
        <v>802</v>
      </c>
      <c r="G134" s="357" t="s">
        <v>803</v>
      </c>
      <c r="H134" s="357" t="s">
        <v>486</v>
      </c>
      <c r="I134" s="369"/>
      <c r="J134" s="369"/>
      <c r="K134" s="369"/>
      <c r="L134" s="369"/>
      <c r="N134" s="403"/>
      <c r="O134" s="403"/>
    </row>
    <row r="135" spans="1:15" s="316" customFormat="1" ht="45">
      <c r="A135" s="361">
        <v>127</v>
      </c>
      <c r="B135" s="357" t="s">
        <v>804</v>
      </c>
      <c r="C135" s="63" t="s">
        <v>483</v>
      </c>
      <c r="D135" s="387">
        <v>25000</v>
      </c>
      <c r="E135" s="398" t="s">
        <v>1283</v>
      </c>
      <c r="F135" s="393" t="s">
        <v>805</v>
      </c>
      <c r="G135" s="357" t="s">
        <v>806</v>
      </c>
      <c r="H135" s="357" t="s">
        <v>486</v>
      </c>
      <c r="I135" s="369"/>
      <c r="J135" s="369"/>
      <c r="K135" s="369"/>
      <c r="L135" s="369"/>
      <c r="N135" s="403"/>
      <c r="O135" s="403"/>
    </row>
    <row r="136" spans="1:15" s="316" customFormat="1" ht="45">
      <c r="A136" s="361">
        <v>128</v>
      </c>
      <c r="B136" s="357" t="s">
        <v>807</v>
      </c>
      <c r="C136" s="63" t="s">
        <v>483</v>
      </c>
      <c r="D136" s="387">
        <v>25000</v>
      </c>
      <c r="E136" s="398" t="s">
        <v>1284</v>
      </c>
      <c r="F136" s="393" t="s">
        <v>808</v>
      </c>
      <c r="G136" s="357" t="s">
        <v>809</v>
      </c>
      <c r="H136" s="357" t="s">
        <v>486</v>
      </c>
      <c r="I136" s="369"/>
      <c r="J136" s="369"/>
      <c r="K136" s="369"/>
      <c r="L136" s="369"/>
      <c r="N136" s="403"/>
      <c r="O136" s="403"/>
    </row>
    <row r="137" spans="1:15" s="316" customFormat="1" ht="75">
      <c r="A137" s="356">
        <v>129</v>
      </c>
      <c r="B137" s="357" t="s">
        <v>807</v>
      </c>
      <c r="C137" s="63" t="s">
        <v>483</v>
      </c>
      <c r="D137" s="387">
        <v>25000</v>
      </c>
      <c r="E137" s="398" t="s">
        <v>1285</v>
      </c>
      <c r="F137" s="393" t="s">
        <v>811</v>
      </c>
      <c r="G137" s="357" t="s">
        <v>812</v>
      </c>
      <c r="H137" s="357" t="s">
        <v>486</v>
      </c>
      <c r="I137" s="369"/>
      <c r="J137" s="369"/>
      <c r="K137" s="369"/>
      <c r="L137" s="365" t="s">
        <v>813</v>
      </c>
      <c r="N137" s="403"/>
      <c r="O137" s="403"/>
    </row>
    <row r="138" spans="1:15" s="316" customFormat="1" ht="45">
      <c r="A138" s="361">
        <v>130</v>
      </c>
      <c r="B138" s="357" t="s">
        <v>814</v>
      </c>
      <c r="C138" s="63" t="s">
        <v>483</v>
      </c>
      <c r="D138" s="387">
        <v>25000</v>
      </c>
      <c r="E138" s="398" t="s">
        <v>1286</v>
      </c>
      <c r="F138" s="393" t="s">
        <v>815</v>
      </c>
      <c r="G138" s="357" t="s">
        <v>816</v>
      </c>
      <c r="H138" s="357" t="s">
        <v>486</v>
      </c>
      <c r="I138" s="369"/>
      <c r="J138" s="369"/>
      <c r="K138" s="369"/>
      <c r="L138" s="369"/>
      <c r="N138" s="403"/>
      <c r="O138" s="403"/>
    </row>
    <row r="139" spans="1:15" s="316" customFormat="1" ht="45">
      <c r="A139" s="356">
        <v>131</v>
      </c>
      <c r="B139" s="357" t="s">
        <v>814</v>
      </c>
      <c r="C139" s="63" t="s">
        <v>483</v>
      </c>
      <c r="D139" s="387">
        <v>29400</v>
      </c>
      <c r="E139" s="398" t="s">
        <v>1287</v>
      </c>
      <c r="F139" s="393" t="s">
        <v>818</v>
      </c>
      <c r="G139" s="357" t="s">
        <v>819</v>
      </c>
      <c r="H139" s="357" t="s">
        <v>486</v>
      </c>
      <c r="I139" s="369"/>
      <c r="J139" s="369"/>
      <c r="K139" s="369"/>
      <c r="L139" s="369"/>
      <c r="N139" s="403"/>
      <c r="O139" s="403"/>
    </row>
    <row r="140" spans="1:15" s="316" customFormat="1" ht="45">
      <c r="A140" s="361">
        <v>132</v>
      </c>
      <c r="B140" s="357" t="s">
        <v>814</v>
      </c>
      <c r="C140" s="63" t="s">
        <v>483</v>
      </c>
      <c r="D140" s="387">
        <v>14600</v>
      </c>
      <c r="E140" s="398" t="s">
        <v>1288</v>
      </c>
      <c r="F140" s="393" t="s">
        <v>820</v>
      </c>
      <c r="G140" s="357" t="s">
        <v>821</v>
      </c>
      <c r="H140" s="357" t="s">
        <v>486</v>
      </c>
      <c r="I140" s="369"/>
      <c r="J140" s="369"/>
      <c r="K140" s="369"/>
      <c r="L140" s="369"/>
      <c r="N140" s="403"/>
      <c r="O140" s="403"/>
    </row>
    <row r="141" spans="1:15" s="316" customFormat="1" ht="45">
      <c r="A141" s="361">
        <v>133</v>
      </c>
      <c r="B141" s="357" t="s">
        <v>814</v>
      </c>
      <c r="C141" s="63" t="s">
        <v>483</v>
      </c>
      <c r="D141" s="387">
        <v>2978.28</v>
      </c>
      <c r="E141" s="398" t="s">
        <v>1289</v>
      </c>
      <c r="F141" s="393" t="s">
        <v>822</v>
      </c>
      <c r="G141" s="357" t="s">
        <v>823</v>
      </c>
      <c r="H141" s="357" t="s">
        <v>486</v>
      </c>
      <c r="I141" s="369"/>
      <c r="J141" s="369"/>
      <c r="K141" s="369"/>
      <c r="L141" s="369"/>
      <c r="N141" s="403"/>
      <c r="O141" s="403"/>
    </row>
    <row r="142" spans="1:15" s="316" customFormat="1" ht="45">
      <c r="A142" s="356">
        <v>134</v>
      </c>
      <c r="B142" s="357" t="s">
        <v>814</v>
      </c>
      <c r="C142" s="63" t="s">
        <v>483</v>
      </c>
      <c r="D142" s="387">
        <v>1058.94</v>
      </c>
      <c r="E142" s="398" t="s">
        <v>1290</v>
      </c>
      <c r="F142" s="393" t="s">
        <v>824</v>
      </c>
      <c r="G142" s="357" t="s">
        <v>825</v>
      </c>
      <c r="H142" s="357" t="s">
        <v>486</v>
      </c>
      <c r="I142" s="369"/>
      <c r="J142" s="369"/>
      <c r="K142" s="369"/>
      <c r="L142" s="369"/>
      <c r="N142" s="403"/>
      <c r="O142" s="403"/>
    </row>
    <row r="143" spans="1:15" s="316" customFormat="1" ht="45">
      <c r="A143" s="361">
        <v>135</v>
      </c>
      <c r="B143" s="357" t="s">
        <v>814</v>
      </c>
      <c r="C143" s="370" t="s">
        <v>483</v>
      </c>
      <c r="D143" s="389">
        <v>4963.8</v>
      </c>
      <c r="E143" s="398" t="s">
        <v>1291</v>
      </c>
      <c r="F143" s="395" t="s">
        <v>826</v>
      </c>
      <c r="G143" s="366" t="s">
        <v>827</v>
      </c>
      <c r="H143" s="366" t="s">
        <v>486</v>
      </c>
      <c r="I143" s="369"/>
      <c r="J143" s="369"/>
      <c r="K143" s="369"/>
      <c r="L143" s="369"/>
      <c r="N143" s="403"/>
      <c r="O143" s="403"/>
    </row>
    <row r="144" spans="1:15" s="316" customFormat="1" ht="45">
      <c r="A144" s="356">
        <v>136</v>
      </c>
      <c r="B144" s="371" t="s">
        <v>828</v>
      </c>
      <c r="C144" s="372" t="s">
        <v>483</v>
      </c>
      <c r="D144" s="389">
        <v>5011.92</v>
      </c>
      <c r="E144" s="398" t="s">
        <v>1292</v>
      </c>
      <c r="F144" s="393" t="s">
        <v>829</v>
      </c>
      <c r="G144" s="357" t="s">
        <v>830</v>
      </c>
      <c r="H144" s="366" t="s">
        <v>486</v>
      </c>
      <c r="I144" s="369"/>
      <c r="J144" s="369"/>
      <c r="K144" s="369"/>
      <c r="L144" s="369"/>
      <c r="N144" s="403"/>
      <c r="O144" s="403"/>
    </row>
    <row r="145" spans="1:15" s="316" customFormat="1" ht="45">
      <c r="A145" s="361">
        <v>137</v>
      </c>
      <c r="B145" s="371" t="s">
        <v>828</v>
      </c>
      <c r="C145" s="370" t="s">
        <v>483</v>
      </c>
      <c r="D145" s="389">
        <v>24852.85</v>
      </c>
      <c r="E145" s="398" t="s">
        <v>1293</v>
      </c>
      <c r="F145" s="393" t="s">
        <v>831</v>
      </c>
      <c r="G145" s="357" t="s">
        <v>832</v>
      </c>
      <c r="H145" s="366" t="s">
        <v>486</v>
      </c>
      <c r="I145" s="369"/>
      <c r="J145" s="369"/>
      <c r="K145" s="369"/>
      <c r="L145" s="369"/>
      <c r="N145" s="403"/>
      <c r="O145" s="403"/>
    </row>
    <row r="146" spans="1:15" s="316" customFormat="1" ht="45">
      <c r="A146" s="361">
        <v>138</v>
      </c>
      <c r="B146" s="373">
        <v>41402</v>
      </c>
      <c r="C146" s="372" t="s">
        <v>483</v>
      </c>
      <c r="D146" s="389">
        <v>5000</v>
      </c>
      <c r="E146" s="398" t="s">
        <v>1294</v>
      </c>
      <c r="F146" s="393" t="s">
        <v>834</v>
      </c>
      <c r="G146" s="357" t="s">
        <v>835</v>
      </c>
      <c r="H146" s="366" t="s">
        <v>486</v>
      </c>
      <c r="I146" s="369"/>
      <c r="J146" s="369"/>
      <c r="K146" s="369"/>
      <c r="L146" s="369"/>
      <c r="N146" s="403"/>
      <c r="O146" s="403"/>
    </row>
    <row r="147" spans="1:15" s="316" customFormat="1" ht="45">
      <c r="A147" s="356">
        <v>139</v>
      </c>
      <c r="B147" s="373">
        <v>41402</v>
      </c>
      <c r="C147" s="372" t="s">
        <v>483</v>
      </c>
      <c r="D147" s="389">
        <v>5000</v>
      </c>
      <c r="E147" s="398" t="s">
        <v>1295</v>
      </c>
      <c r="F147" s="393" t="s">
        <v>838</v>
      </c>
      <c r="G147" s="357" t="s">
        <v>839</v>
      </c>
      <c r="H147" s="366" t="s">
        <v>486</v>
      </c>
      <c r="I147" s="369"/>
      <c r="J147" s="369"/>
      <c r="K147" s="369"/>
      <c r="L147" s="369"/>
      <c r="N147" s="403"/>
      <c r="O147" s="403"/>
    </row>
    <row r="148" spans="1:15" s="316" customFormat="1" ht="45">
      <c r="A148" s="361">
        <v>140</v>
      </c>
      <c r="B148" s="373">
        <v>41402</v>
      </c>
      <c r="C148" s="372" t="s">
        <v>483</v>
      </c>
      <c r="D148" s="389">
        <v>5000</v>
      </c>
      <c r="E148" s="398" t="s">
        <v>1296</v>
      </c>
      <c r="F148" s="393" t="s">
        <v>842</v>
      </c>
      <c r="G148" s="357" t="s">
        <v>843</v>
      </c>
      <c r="H148" s="366" t="s">
        <v>486</v>
      </c>
      <c r="I148" s="369"/>
      <c r="J148" s="369"/>
      <c r="K148" s="369"/>
      <c r="L148" s="369"/>
      <c r="N148" s="403"/>
      <c r="O148" s="403"/>
    </row>
    <row r="149" spans="1:15" s="316" customFormat="1" ht="45">
      <c r="A149" s="356">
        <v>141</v>
      </c>
      <c r="B149" s="373">
        <v>41402</v>
      </c>
      <c r="C149" s="372" t="s">
        <v>483</v>
      </c>
      <c r="D149" s="389">
        <v>5000</v>
      </c>
      <c r="E149" s="398" t="s">
        <v>1297</v>
      </c>
      <c r="F149" s="393" t="s">
        <v>845</v>
      </c>
      <c r="G149" s="357" t="s">
        <v>846</v>
      </c>
      <c r="H149" s="366" t="s">
        <v>486</v>
      </c>
      <c r="I149" s="369"/>
      <c r="J149" s="369"/>
      <c r="K149" s="369"/>
      <c r="L149" s="369"/>
      <c r="N149" s="403"/>
      <c r="O149" s="403"/>
    </row>
    <row r="150" spans="1:15" s="316" customFormat="1" ht="45">
      <c r="A150" s="361">
        <v>142</v>
      </c>
      <c r="B150" s="373">
        <v>41402</v>
      </c>
      <c r="C150" s="372" t="s">
        <v>483</v>
      </c>
      <c r="D150" s="389">
        <v>3700</v>
      </c>
      <c r="E150" s="398" t="s">
        <v>1298</v>
      </c>
      <c r="F150" s="393" t="s">
        <v>847</v>
      </c>
      <c r="G150" s="357" t="s">
        <v>848</v>
      </c>
      <c r="H150" s="366" t="s">
        <v>486</v>
      </c>
      <c r="I150" s="369"/>
      <c r="J150" s="369"/>
      <c r="K150" s="369"/>
      <c r="L150" s="369"/>
      <c r="N150" s="403"/>
      <c r="O150" s="403"/>
    </row>
    <row r="151" spans="1:15" s="316" customFormat="1" ht="45">
      <c r="A151" s="361">
        <v>143</v>
      </c>
      <c r="B151" s="373">
        <v>41402</v>
      </c>
      <c r="C151" s="372" t="s">
        <v>483</v>
      </c>
      <c r="D151" s="389">
        <v>5000</v>
      </c>
      <c r="E151" s="398" t="s">
        <v>1299</v>
      </c>
      <c r="F151" s="393" t="s">
        <v>849</v>
      </c>
      <c r="G151" s="357" t="s">
        <v>850</v>
      </c>
      <c r="H151" s="366" t="s">
        <v>486</v>
      </c>
      <c r="I151" s="369"/>
      <c r="J151" s="369"/>
      <c r="K151" s="369"/>
      <c r="L151" s="369"/>
      <c r="N151" s="403"/>
      <c r="O151" s="403"/>
    </row>
    <row r="152" spans="1:15" s="316" customFormat="1" ht="45">
      <c r="A152" s="356">
        <v>144</v>
      </c>
      <c r="B152" s="373">
        <v>41402</v>
      </c>
      <c r="C152" s="372" t="s">
        <v>483</v>
      </c>
      <c r="D152" s="389">
        <v>2900</v>
      </c>
      <c r="E152" s="398" t="s">
        <v>1300</v>
      </c>
      <c r="F152" s="393" t="s">
        <v>851</v>
      </c>
      <c r="G152" s="357" t="s">
        <v>852</v>
      </c>
      <c r="H152" s="366" t="s">
        <v>486</v>
      </c>
      <c r="I152" s="369"/>
      <c r="J152" s="369"/>
      <c r="K152" s="369"/>
      <c r="L152" s="369"/>
      <c r="N152" s="403"/>
      <c r="O152" s="403"/>
    </row>
    <row r="153" spans="1:15" s="316" customFormat="1" ht="45">
      <c r="A153" s="361">
        <v>145</v>
      </c>
      <c r="B153" s="373">
        <v>41402</v>
      </c>
      <c r="C153" s="372" t="s">
        <v>483</v>
      </c>
      <c r="D153" s="389">
        <v>5000</v>
      </c>
      <c r="E153" s="398" t="s">
        <v>1301</v>
      </c>
      <c r="F153" s="393" t="s">
        <v>853</v>
      </c>
      <c r="G153" s="357" t="s">
        <v>854</v>
      </c>
      <c r="H153" s="366" t="s">
        <v>486</v>
      </c>
      <c r="I153" s="369"/>
      <c r="J153" s="369"/>
      <c r="K153" s="369"/>
      <c r="L153" s="369"/>
      <c r="N153" s="403"/>
      <c r="O153" s="403"/>
    </row>
    <row r="154" spans="1:15" s="316" customFormat="1" ht="45">
      <c r="A154" s="356">
        <v>146</v>
      </c>
      <c r="B154" s="373">
        <v>41402</v>
      </c>
      <c r="C154" s="372" t="s">
        <v>483</v>
      </c>
      <c r="D154" s="389">
        <v>4800</v>
      </c>
      <c r="E154" s="398" t="s">
        <v>1302</v>
      </c>
      <c r="F154" s="393" t="s">
        <v>856</v>
      </c>
      <c r="G154" s="357" t="s">
        <v>857</v>
      </c>
      <c r="H154" s="366" t="s">
        <v>486</v>
      </c>
      <c r="I154" s="369"/>
      <c r="J154" s="369"/>
      <c r="K154" s="369"/>
      <c r="L154" s="369"/>
      <c r="N154" s="403"/>
      <c r="O154" s="403"/>
    </row>
    <row r="155" spans="1:15" s="316" customFormat="1" ht="45">
      <c r="A155" s="361">
        <v>147</v>
      </c>
      <c r="B155" s="374" t="s">
        <v>858</v>
      </c>
      <c r="C155" s="372" t="s">
        <v>483</v>
      </c>
      <c r="D155" s="387">
        <v>4500</v>
      </c>
      <c r="E155" s="398" t="s">
        <v>1303</v>
      </c>
      <c r="F155" s="393" t="s">
        <v>860</v>
      </c>
      <c r="G155" s="357" t="s">
        <v>861</v>
      </c>
      <c r="H155" s="366" t="s">
        <v>486</v>
      </c>
      <c r="I155" s="369"/>
      <c r="J155" s="369"/>
      <c r="K155" s="369"/>
      <c r="L155" s="369"/>
      <c r="N155" s="403"/>
      <c r="O155" s="403"/>
    </row>
    <row r="156" spans="1:15" s="316" customFormat="1" ht="45">
      <c r="A156" s="361">
        <v>148</v>
      </c>
      <c r="B156" s="374" t="s">
        <v>858</v>
      </c>
      <c r="C156" s="372" t="s">
        <v>483</v>
      </c>
      <c r="D156" s="387">
        <v>4000</v>
      </c>
      <c r="E156" s="398" t="s">
        <v>1304</v>
      </c>
      <c r="F156" s="393" t="s">
        <v>862</v>
      </c>
      <c r="G156" s="357" t="s">
        <v>863</v>
      </c>
      <c r="H156" s="366" t="s">
        <v>486</v>
      </c>
      <c r="I156" s="369"/>
      <c r="J156" s="369"/>
      <c r="K156" s="369"/>
      <c r="L156" s="369"/>
      <c r="N156" s="403"/>
      <c r="O156" s="403"/>
    </row>
    <row r="157" spans="1:15" s="316" customFormat="1" ht="45">
      <c r="A157" s="356">
        <v>149</v>
      </c>
      <c r="B157" s="374" t="s">
        <v>858</v>
      </c>
      <c r="C157" s="372" t="s">
        <v>483</v>
      </c>
      <c r="D157" s="387">
        <v>4500</v>
      </c>
      <c r="E157" s="398" t="s">
        <v>1305</v>
      </c>
      <c r="F157" s="393" t="s">
        <v>864</v>
      </c>
      <c r="G157" s="357" t="s">
        <v>857</v>
      </c>
      <c r="H157" s="366" t="s">
        <v>486</v>
      </c>
      <c r="I157" s="369"/>
      <c r="J157" s="369"/>
      <c r="K157" s="369"/>
      <c r="L157" s="369"/>
      <c r="N157" s="403"/>
      <c r="O157" s="403"/>
    </row>
    <row r="158" spans="1:15" s="316" customFormat="1" ht="45">
      <c r="A158" s="361">
        <v>150</v>
      </c>
      <c r="B158" s="374" t="s">
        <v>865</v>
      </c>
      <c r="C158" s="63" t="s">
        <v>483</v>
      </c>
      <c r="D158" s="387">
        <v>1000</v>
      </c>
      <c r="E158" s="398" t="s">
        <v>1263</v>
      </c>
      <c r="F158" s="393" t="s">
        <v>755</v>
      </c>
      <c r="G158" s="357" t="s">
        <v>756</v>
      </c>
      <c r="H158" s="357" t="s">
        <v>486</v>
      </c>
      <c r="I158" s="369"/>
      <c r="J158" s="369"/>
      <c r="K158" s="369"/>
      <c r="L158" s="369"/>
      <c r="N158" s="403"/>
      <c r="O158" s="403"/>
    </row>
    <row r="159" spans="1:15" s="316" customFormat="1" ht="45">
      <c r="A159" s="356">
        <v>151</v>
      </c>
      <c r="B159" s="374" t="s">
        <v>865</v>
      </c>
      <c r="C159" s="63" t="s">
        <v>483</v>
      </c>
      <c r="D159" s="387">
        <v>3800</v>
      </c>
      <c r="E159" s="398" t="s">
        <v>1306</v>
      </c>
      <c r="F159" s="393" t="s">
        <v>866</v>
      </c>
      <c r="G159" s="357" t="s">
        <v>867</v>
      </c>
      <c r="H159" s="357" t="s">
        <v>486</v>
      </c>
      <c r="I159" s="369"/>
      <c r="J159" s="369"/>
      <c r="K159" s="369"/>
      <c r="L159" s="369"/>
      <c r="N159" s="403"/>
      <c r="O159" s="403"/>
    </row>
    <row r="160" spans="1:15" s="316" customFormat="1" ht="45">
      <c r="A160" s="361">
        <v>152</v>
      </c>
      <c r="B160" s="374" t="s">
        <v>865</v>
      </c>
      <c r="C160" s="63" t="s">
        <v>483</v>
      </c>
      <c r="D160" s="387">
        <v>4700</v>
      </c>
      <c r="E160" s="398" t="s">
        <v>1307</v>
      </c>
      <c r="F160" s="393" t="s">
        <v>868</v>
      </c>
      <c r="G160" s="357" t="s">
        <v>869</v>
      </c>
      <c r="H160" s="357" t="s">
        <v>486</v>
      </c>
      <c r="I160" s="369"/>
      <c r="J160" s="369"/>
      <c r="K160" s="369"/>
      <c r="L160" s="369"/>
      <c r="N160" s="403"/>
      <c r="O160" s="403"/>
    </row>
    <row r="161" spans="1:15" s="316" customFormat="1" ht="45">
      <c r="A161" s="361">
        <v>153</v>
      </c>
      <c r="B161" s="374" t="s">
        <v>865</v>
      </c>
      <c r="C161" s="63" t="s">
        <v>483</v>
      </c>
      <c r="D161" s="387">
        <v>4000</v>
      </c>
      <c r="E161" s="398" t="s">
        <v>1308</v>
      </c>
      <c r="F161" s="394" t="s">
        <v>870</v>
      </c>
      <c r="G161" s="357" t="s">
        <v>871</v>
      </c>
      <c r="H161" s="357" t="s">
        <v>486</v>
      </c>
      <c r="I161" s="369"/>
      <c r="J161" s="369"/>
      <c r="K161" s="369"/>
      <c r="L161" s="369"/>
      <c r="N161" s="403"/>
      <c r="O161" s="403"/>
    </row>
    <row r="162" spans="1:15" s="316" customFormat="1" ht="45">
      <c r="A162" s="356">
        <v>154</v>
      </c>
      <c r="B162" s="374" t="s">
        <v>865</v>
      </c>
      <c r="C162" s="368" t="s">
        <v>483</v>
      </c>
      <c r="D162" s="387">
        <v>4300</v>
      </c>
      <c r="E162" s="398" t="s">
        <v>1196</v>
      </c>
      <c r="F162" s="394" t="s">
        <v>577</v>
      </c>
      <c r="G162" s="357" t="s">
        <v>578</v>
      </c>
      <c r="H162" s="357" t="s">
        <v>486</v>
      </c>
      <c r="I162" s="369"/>
      <c r="J162" s="369"/>
      <c r="K162" s="369"/>
      <c r="L162" s="369"/>
      <c r="N162" s="403"/>
      <c r="O162" s="403"/>
    </row>
    <row r="163" spans="1:15" s="316" customFormat="1" ht="45">
      <c r="A163" s="361">
        <v>155</v>
      </c>
      <c r="B163" s="374">
        <v>41494</v>
      </c>
      <c r="C163" s="368" t="s">
        <v>483</v>
      </c>
      <c r="D163" s="387">
        <v>3600</v>
      </c>
      <c r="E163" s="398" t="s">
        <v>1309</v>
      </c>
      <c r="F163" s="394" t="s">
        <v>872</v>
      </c>
      <c r="G163" s="357" t="s">
        <v>873</v>
      </c>
      <c r="H163" s="357" t="s">
        <v>486</v>
      </c>
      <c r="I163" s="369"/>
      <c r="J163" s="369"/>
      <c r="K163" s="369"/>
      <c r="L163" s="369"/>
      <c r="N163" s="403"/>
      <c r="O163" s="403"/>
    </row>
    <row r="164" spans="1:15" s="316" customFormat="1" ht="45">
      <c r="A164" s="356">
        <v>156</v>
      </c>
      <c r="B164" s="374">
        <v>41494</v>
      </c>
      <c r="C164" s="368" t="s">
        <v>483</v>
      </c>
      <c r="D164" s="387">
        <v>3700</v>
      </c>
      <c r="E164" s="398" t="s">
        <v>1310</v>
      </c>
      <c r="F164" s="394" t="s">
        <v>874</v>
      </c>
      <c r="G164" s="357" t="s">
        <v>875</v>
      </c>
      <c r="H164" s="357" t="s">
        <v>486</v>
      </c>
      <c r="I164" s="369"/>
      <c r="J164" s="369"/>
      <c r="K164" s="369"/>
      <c r="L164" s="369"/>
      <c r="N164" s="403"/>
      <c r="O164" s="403"/>
    </row>
    <row r="165" spans="1:15" s="316" customFormat="1" ht="45">
      <c r="A165" s="361">
        <v>157</v>
      </c>
      <c r="B165" s="374">
        <v>41525</v>
      </c>
      <c r="C165" s="368" t="s">
        <v>483</v>
      </c>
      <c r="D165" s="387">
        <v>13500</v>
      </c>
      <c r="E165" s="398" t="s">
        <v>1311</v>
      </c>
      <c r="F165" s="394" t="s">
        <v>876</v>
      </c>
      <c r="G165" s="357" t="s">
        <v>877</v>
      </c>
      <c r="H165" s="357" t="s">
        <v>486</v>
      </c>
      <c r="I165" s="369"/>
      <c r="J165" s="369"/>
      <c r="K165" s="369"/>
      <c r="L165" s="369"/>
      <c r="N165" s="403"/>
      <c r="O165" s="403"/>
    </row>
    <row r="166" spans="1:15" s="316" customFormat="1" ht="45">
      <c r="A166" s="361">
        <v>158</v>
      </c>
      <c r="B166" s="374">
        <v>41525</v>
      </c>
      <c r="C166" s="368" t="s">
        <v>483</v>
      </c>
      <c r="D166" s="387">
        <v>8000</v>
      </c>
      <c r="E166" s="398" t="s">
        <v>1312</v>
      </c>
      <c r="F166" s="394" t="s">
        <v>878</v>
      </c>
      <c r="G166" s="357" t="s">
        <v>879</v>
      </c>
      <c r="H166" s="357" t="s">
        <v>486</v>
      </c>
      <c r="I166" s="369"/>
      <c r="J166" s="369"/>
      <c r="K166" s="369"/>
      <c r="L166" s="369"/>
      <c r="N166" s="403"/>
      <c r="O166" s="403"/>
    </row>
    <row r="167" spans="1:15" s="316" customFormat="1" ht="45">
      <c r="A167" s="356">
        <v>159</v>
      </c>
      <c r="B167" s="374">
        <v>41525</v>
      </c>
      <c r="C167" s="368" t="s">
        <v>483</v>
      </c>
      <c r="D167" s="387">
        <v>5600</v>
      </c>
      <c r="E167" s="398" t="s">
        <v>1313</v>
      </c>
      <c r="F167" s="394" t="s">
        <v>880</v>
      </c>
      <c r="G167" s="357" t="s">
        <v>881</v>
      </c>
      <c r="H167" s="357" t="s">
        <v>486</v>
      </c>
      <c r="I167" s="369"/>
      <c r="J167" s="369"/>
      <c r="K167" s="369"/>
      <c r="L167" s="369"/>
      <c r="N167" s="403"/>
      <c r="O167" s="403"/>
    </row>
    <row r="168" spans="1:15" s="316" customFormat="1" ht="45">
      <c r="A168" s="361">
        <v>160</v>
      </c>
      <c r="B168" s="374">
        <v>41525</v>
      </c>
      <c r="C168" s="368" t="s">
        <v>483</v>
      </c>
      <c r="D168" s="387">
        <v>4000</v>
      </c>
      <c r="E168" s="398" t="s">
        <v>1314</v>
      </c>
      <c r="F168" s="394" t="s">
        <v>883</v>
      </c>
      <c r="G168" s="357" t="s">
        <v>884</v>
      </c>
      <c r="H168" s="357" t="s">
        <v>486</v>
      </c>
      <c r="I168" s="369"/>
      <c r="J168" s="369"/>
      <c r="K168" s="369"/>
      <c r="L168" s="369"/>
      <c r="N168" s="403"/>
      <c r="O168" s="403"/>
    </row>
    <row r="169" spans="1:15" s="316" customFormat="1" ht="45">
      <c r="A169" s="356">
        <v>161</v>
      </c>
      <c r="B169" s="374">
        <v>41525</v>
      </c>
      <c r="C169" s="368" t="s">
        <v>483</v>
      </c>
      <c r="D169" s="387">
        <v>3500</v>
      </c>
      <c r="E169" s="398" t="s">
        <v>1315</v>
      </c>
      <c r="F169" s="394" t="s">
        <v>886</v>
      </c>
      <c r="G169" s="357" t="s">
        <v>887</v>
      </c>
      <c r="H169" s="357" t="s">
        <v>486</v>
      </c>
      <c r="I169" s="369"/>
      <c r="J169" s="369"/>
      <c r="K169" s="369"/>
      <c r="L169" s="369"/>
      <c r="N169" s="403"/>
      <c r="O169" s="403"/>
    </row>
    <row r="170" spans="1:15" s="316" customFormat="1" ht="45">
      <c r="A170" s="361">
        <v>162</v>
      </c>
      <c r="B170" s="375" t="s">
        <v>888</v>
      </c>
      <c r="C170" s="63" t="s">
        <v>483</v>
      </c>
      <c r="D170" s="390">
        <v>14500</v>
      </c>
      <c r="E170" s="398" t="s">
        <v>1316</v>
      </c>
      <c r="F170" s="396" t="s">
        <v>889</v>
      </c>
      <c r="G170" s="376" t="s">
        <v>890</v>
      </c>
      <c r="H170" s="376" t="s">
        <v>486</v>
      </c>
      <c r="I170" s="377"/>
      <c r="J170" s="377"/>
      <c r="K170" s="377"/>
      <c r="L170" s="378"/>
      <c r="N170" s="403"/>
      <c r="O170" s="403"/>
    </row>
    <row r="171" spans="1:15" s="316" customFormat="1" ht="45">
      <c r="A171" s="361">
        <v>163</v>
      </c>
      <c r="B171" s="357" t="s">
        <v>891</v>
      </c>
      <c r="C171" s="63" t="s">
        <v>483</v>
      </c>
      <c r="D171" s="391">
        <v>15000</v>
      </c>
      <c r="E171" s="398" t="s">
        <v>1317</v>
      </c>
      <c r="F171" s="393" t="s">
        <v>892</v>
      </c>
      <c r="G171" s="357" t="s">
        <v>893</v>
      </c>
      <c r="H171" s="357" t="s">
        <v>486</v>
      </c>
      <c r="I171" s="359"/>
      <c r="J171" s="359"/>
      <c r="K171" s="359"/>
      <c r="L171" s="360"/>
      <c r="N171" s="403"/>
      <c r="O171" s="403"/>
    </row>
    <row r="172" spans="1:15" s="316" customFormat="1" ht="45">
      <c r="A172" s="356">
        <v>164</v>
      </c>
      <c r="B172" s="357" t="s">
        <v>891</v>
      </c>
      <c r="C172" s="63" t="s">
        <v>483</v>
      </c>
      <c r="D172" s="391">
        <v>8995.4</v>
      </c>
      <c r="E172" s="398" t="s">
        <v>1314</v>
      </c>
      <c r="F172" s="393" t="s">
        <v>883</v>
      </c>
      <c r="G172" s="357" t="s">
        <v>884</v>
      </c>
      <c r="H172" s="357" t="s">
        <v>486</v>
      </c>
      <c r="I172" s="359"/>
      <c r="J172" s="359"/>
      <c r="K172" s="359"/>
      <c r="L172" s="360"/>
      <c r="N172" s="403"/>
      <c r="O172" s="403"/>
    </row>
    <row r="173" spans="1:15" s="316" customFormat="1" ht="45">
      <c r="A173" s="361">
        <v>165</v>
      </c>
      <c r="B173" s="357" t="s">
        <v>891</v>
      </c>
      <c r="C173" s="63" t="s">
        <v>483</v>
      </c>
      <c r="D173" s="391">
        <v>16998.599999999999</v>
      </c>
      <c r="E173" s="398" t="s">
        <v>1318</v>
      </c>
      <c r="F173" s="393" t="s">
        <v>894</v>
      </c>
      <c r="G173" s="357" t="s">
        <v>895</v>
      </c>
      <c r="H173" s="357" t="s">
        <v>486</v>
      </c>
      <c r="I173" s="359"/>
      <c r="J173" s="362"/>
      <c r="K173" s="359"/>
      <c r="L173" s="360"/>
      <c r="N173" s="403"/>
      <c r="O173" s="403"/>
    </row>
    <row r="174" spans="1:15" s="316" customFormat="1" ht="45">
      <c r="A174" s="356">
        <v>166</v>
      </c>
      <c r="B174" s="357" t="s">
        <v>891</v>
      </c>
      <c r="C174" s="63" t="s">
        <v>483</v>
      </c>
      <c r="D174" s="391">
        <v>3001.2</v>
      </c>
      <c r="E174" s="398" t="s">
        <v>1319</v>
      </c>
      <c r="F174" s="393" t="s">
        <v>897</v>
      </c>
      <c r="G174" s="357" t="s">
        <v>898</v>
      </c>
      <c r="H174" s="357" t="s">
        <v>486</v>
      </c>
      <c r="I174" s="359"/>
      <c r="J174" s="359"/>
      <c r="K174" s="359"/>
      <c r="L174" s="360"/>
      <c r="N174" s="403"/>
      <c r="O174" s="403"/>
    </row>
    <row r="175" spans="1:15" s="316" customFormat="1" ht="45">
      <c r="A175" s="361">
        <v>167</v>
      </c>
      <c r="B175" s="357" t="s">
        <v>899</v>
      </c>
      <c r="C175" s="63" t="s">
        <v>483</v>
      </c>
      <c r="D175" s="391">
        <v>3000</v>
      </c>
      <c r="E175" s="398" t="s">
        <v>1187</v>
      </c>
      <c r="F175" s="393" t="s">
        <v>551</v>
      </c>
      <c r="G175" s="357" t="s">
        <v>635</v>
      </c>
      <c r="H175" s="357" t="s">
        <v>486</v>
      </c>
      <c r="I175" s="359"/>
      <c r="J175" s="359"/>
      <c r="K175" s="359"/>
      <c r="L175" s="360"/>
      <c r="N175" s="403"/>
      <c r="O175" s="403"/>
    </row>
    <row r="176" spans="1:15" s="316" customFormat="1" ht="45">
      <c r="A176" s="361">
        <v>168</v>
      </c>
      <c r="B176" s="357" t="s">
        <v>900</v>
      </c>
      <c r="C176" s="63" t="s">
        <v>483</v>
      </c>
      <c r="D176" s="391">
        <v>15000</v>
      </c>
      <c r="E176" s="398" t="s">
        <v>1320</v>
      </c>
      <c r="F176" s="393" t="s">
        <v>901</v>
      </c>
      <c r="G176" s="357" t="s">
        <v>902</v>
      </c>
      <c r="H176" s="357" t="s">
        <v>486</v>
      </c>
      <c r="I176" s="359"/>
      <c r="J176" s="359"/>
      <c r="K176" s="359"/>
      <c r="L176" s="360"/>
      <c r="N176" s="403"/>
      <c r="O176" s="403"/>
    </row>
    <row r="177" spans="1:15" s="316" customFormat="1" ht="45">
      <c r="A177" s="356">
        <v>169</v>
      </c>
      <c r="B177" s="357" t="s">
        <v>900</v>
      </c>
      <c r="C177" s="63" t="s">
        <v>483</v>
      </c>
      <c r="D177" s="391">
        <v>15000</v>
      </c>
      <c r="E177" s="398" t="s">
        <v>1321</v>
      </c>
      <c r="F177" s="393" t="s">
        <v>904</v>
      </c>
      <c r="G177" s="357" t="s">
        <v>905</v>
      </c>
      <c r="H177" s="357" t="s">
        <v>486</v>
      </c>
      <c r="I177" s="359"/>
      <c r="J177" s="359"/>
      <c r="K177" s="359"/>
      <c r="L177" s="360"/>
      <c r="N177" s="403"/>
      <c r="O177" s="403"/>
    </row>
    <row r="178" spans="1:15" s="316" customFormat="1" ht="45">
      <c r="A178" s="361">
        <v>170</v>
      </c>
      <c r="B178" s="357" t="s">
        <v>900</v>
      </c>
      <c r="C178" s="63" t="s">
        <v>483</v>
      </c>
      <c r="D178" s="391">
        <v>30000</v>
      </c>
      <c r="E178" s="398" t="s">
        <v>1322</v>
      </c>
      <c r="F178" s="393" t="s">
        <v>906</v>
      </c>
      <c r="G178" s="357" t="s">
        <v>907</v>
      </c>
      <c r="H178" s="357" t="s">
        <v>486</v>
      </c>
      <c r="I178" s="359"/>
      <c r="J178" s="359"/>
      <c r="K178" s="359"/>
      <c r="L178" s="360"/>
      <c r="N178" s="403"/>
      <c r="O178" s="403"/>
    </row>
    <row r="179" spans="1:15" s="316" customFormat="1" ht="45">
      <c r="A179" s="356">
        <v>171</v>
      </c>
      <c r="B179" s="357" t="s">
        <v>900</v>
      </c>
      <c r="C179" s="63" t="s">
        <v>483</v>
      </c>
      <c r="D179" s="391">
        <v>15000</v>
      </c>
      <c r="E179" s="398" t="s">
        <v>1323</v>
      </c>
      <c r="F179" s="393" t="s">
        <v>908</v>
      </c>
      <c r="G179" s="357" t="s">
        <v>909</v>
      </c>
      <c r="H179" s="357" t="s">
        <v>486</v>
      </c>
      <c r="I179" s="359"/>
      <c r="J179" s="359"/>
      <c r="K179" s="359"/>
      <c r="L179" s="360"/>
      <c r="N179" s="403"/>
      <c r="O179" s="403"/>
    </row>
    <row r="180" spans="1:15" s="316" customFormat="1" ht="45">
      <c r="A180" s="361">
        <v>172</v>
      </c>
      <c r="B180" s="357" t="s">
        <v>900</v>
      </c>
      <c r="C180" s="63" t="s">
        <v>483</v>
      </c>
      <c r="D180" s="391">
        <v>10000</v>
      </c>
      <c r="E180" s="398" t="s">
        <v>1324</v>
      </c>
      <c r="F180" s="393" t="s">
        <v>910</v>
      </c>
      <c r="G180" s="357" t="s">
        <v>911</v>
      </c>
      <c r="H180" s="357" t="s">
        <v>486</v>
      </c>
      <c r="I180" s="359"/>
      <c r="J180" s="359"/>
      <c r="K180" s="359"/>
      <c r="L180" s="364"/>
      <c r="N180" s="403"/>
      <c r="O180" s="403"/>
    </row>
    <row r="181" spans="1:15" s="316" customFormat="1" ht="45">
      <c r="A181" s="361">
        <v>173</v>
      </c>
      <c r="B181" s="357" t="s">
        <v>900</v>
      </c>
      <c r="C181" s="63" t="s">
        <v>483</v>
      </c>
      <c r="D181" s="391">
        <v>30000</v>
      </c>
      <c r="E181" s="398" t="s">
        <v>1325</v>
      </c>
      <c r="F181" s="393" t="s">
        <v>912</v>
      </c>
      <c r="G181" s="357" t="s">
        <v>913</v>
      </c>
      <c r="H181" s="357" t="s">
        <v>486</v>
      </c>
      <c r="I181" s="359"/>
      <c r="J181" s="359"/>
      <c r="K181" s="359"/>
      <c r="L181" s="364"/>
      <c r="N181" s="403"/>
      <c r="O181" s="403"/>
    </row>
    <row r="182" spans="1:15" s="316" customFormat="1" ht="45">
      <c r="A182" s="356">
        <v>174</v>
      </c>
      <c r="B182" s="357" t="s">
        <v>914</v>
      </c>
      <c r="C182" s="370" t="s">
        <v>483</v>
      </c>
      <c r="D182" s="391">
        <v>20000</v>
      </c>
      <c r="E182" s="398" t="s">
        <v>1200</v>
      </c>
      <c r="F182" s="393" t="s">
        <v>587</v>
      </c>
      <c r="G182" s="357" t="s">
        <v>588</v>
      </c>
      <c r="H182" s="366" t="s">
        <v>486</v>
      </c>
      <c r="I182" s="359"/>
      <c r="J182" s="359"/>
      <c r="K182" s="359"/>
      <c r="L182" s="364"/>
      <c r="N182" s="403"/>
      <c r="O182" s="403"/>
    </row>
    <row r="183" spans="1:15" s="316" customFormat="1" ht="75">
      <c r="A183" s="361">
        <v>175</v>
      </c>
      <c r="B183" s="357" t="s">
        <v>914</v>
      </c>
      <c r="C183" s="372" t="s">
        <v>483</v>
      </c>
      <c r="D183" s="391">
        <v>35000</v>
      </c>
      <c r="E183" s="398" t="s">
        <v>1195</v>
      </c>
      <c r="F183" s="393" t="s">
        <v>575</v>
      </c>
      <c r="G183" s="357" t="s">
        <v>576</v>
      </c>
      <c r="H183" s="366" t="s">
        <v>486</v>
      </c>
      <c r="I183" s="359"/>
      <c r="J183" s="359"/>
      <c r="K183" s="359"/>
      <c r="L183" s="365" t="s">
        <v>915</v>
      </c>
      <c r="N183" s="403"/>
      <c r="O183" s="403"/>
    </row>
    <row r="184" spans="1:15" s="316" customFormat="1" ht="45">
      <c r="A184" s="356">
        <v>176</v>
      </c>
      <c r="B184" s="357" t="s">
        <v>914</v>
      </c>
      <c r="C184" s="370" t="s">
        <v>483</v>
      </c>
      <c r="D184" s="391">
        <v>5000</v>
      </c>
      <c r="E184" s="398" t="s">
        <v>1326</v>
      </c>
      <c r="F184" s="393" t="s">
        <v>917</v>
      </c>
      <c r="G184" s="357" t="s">
        <v>918</v>
      </c>
      <c r="H184" s="366" t="s">
        <v>486</v>
      </c>
      <c r="I184" s="359"/>
      <c r="J184" s="359"/>
      <c r="K184" s="359"/>
      <c r="L184" s="364"/>
      <c r="N184" s="403"/>
      <c r="O184" s="403"/>
    </row>
    <row r="185" spans="1:15" s="316" customFormat="1" ht="45">
      <c r="A185" s="361">
        <v>177</v>
      </c>
      <c r="B185" s="357" t="s">
        <v>914</v>
      </c>
      <c r="C185" s="372" t="s">
        <v>483</v>
      </c>
      <c r="D185" s="391">
        <v>40000</v>
      </c>
      <c r="E185" s="398" t="s">
        <v>1327</v>
      </c>
      <c r="F185" s="393" t="s">
        <v>919</v>
      </c>
      <c r="G185" s="357" t="s">
        <v>920</v>
      </c>
      <c r="H185" s="366" t="s">
        <v>486</v>
      </c>
      <c r="I185" s="359"/>
      <c r="J185" s="359"/>
      <c r="K185" s="359"/>
      <c r="L185" s="364"/>
      <c r="N185" s="403"/>
      <c r="O185" s="403"/>
    </row>
    <row r="186" spans="1:15" s="316" customFormat="1" ht="45">
      <c r="A186" s="361">
        <v>178</v>
      </c>
      <c r="B186" s="373" t="s">
        <v>921</v>
      </c>
      <c r="C186" s="372" t="s">
        <v>483</v>
      </c>
      <c r="D186" s="391">
        <v>20000</v>
      </c>
      <c r="E186" s="398" t="s">
        <v>1328</v>
      </c>
      <c r="F186" s="393" t="s">
        <v>922</v>
      </c>
      <c r="G186" s="357" t="s">
        <v>923</v>
      </c>
      <c r="H186" s="366" t="s">
        <v>486</v>
      </c>
      <c r="I186" s="359"/>
      <c r="J186" s="359"/>
      <c r="K186" s="359"/>
      <c r="L186" s="364"/>
      <c r="N186" s="403"/>
      <c r="O186" s="403"/>
    </row>
    <row r="187" spans="1:15" s="316" customFormat="1" ht="45">
      <c r="A187" s="356">
        <v>179</v>
      </c>
      <c r="B187" s="373" t="s">
        <v>921</v>
      </c>
      <c r="C187" s="372" t="s">
        <v>483</v>
      </c>
      <c r="D187" s="391">
        <v>10000</v>
      </c>
      <c r="E187" s="398" t="s">
        <v>1180</v>
      </c>
      <c r="F187" s="393" t="s">
        <v>531</v>
      </c>
      <c r="G187" s="357" t="s">
        <v>532</v>
      </c>
      <c r="H187" s="366" t="s">
        <v>486</v>
      </c>
      <c r="I187" s="359"/>
      <c r="J187" s="359"/>
      <c r="K187" s="359"/>
      <c r="L187" s="364"/>
      <c r="N187" s="403"/>
      <c r="O187" s="403"/>
    </row>
    <row r="188" spans="1:15" s="316" customFormat="1" ht="45">
      <c r="A188" s="361">
        <v>180</v>
      </c>
      <c r="B188" s="373" t="s">
        <v>921</v>
      </c>
      <c r="C188" s="372" t="s">
        <v>483</v>
      </c>
      <c r="D188" s="391">
        <v>20000</v>
      </c>
      <c r="E188" s="398" t="s">
        <v>1329</v>
      </c>
      <c r="F188" s="393" t="s">
        <v>924</v>
      </c>
      <c r="G188" s="357" t="s">
        <v>925</v>
      </c>
      <c r="H188" s="366" t="s">
        <v>486</v>
      </c>
      <c r="I188" s="359"/>
      <c r="J188" s="359"/>
      <c r="K188" s="359"/>
      <c r="L188" s="364"/>
      <c r="N188" s="403"/>
      <c r="O188" s="403"/>
    </row>
    <row r="189" spans="1:15" s="316" customFormat="1" ht="45">
      <c r="A189" s="356">
        <v>181</v>
      </c>
      <c r="B189" s="373" t="s">
        <v>926</v>
      </c>
      <c r="C189" s="372" t="s">
        <v>483</v>
      </c>
      <c r="D189" s="391">
        <v>20000</v>
      </c>
      <c r="E189" s="398" t="s">
        <v>1330</v>
      </c>
      <c r="F189" s="393" t="s">
        <v>927</v>
      </c>
      <c r="G189" s="357" t="s">
        <v>928</v>
      </c>
      <c r="H189" s="366" t="s">
        <v>486</v>
      </c>
      <c r="I189" s="359"/>
      <c r="J189" s="359"/>
      <c r="K189" s="359"/>
      <c r="L189" s="364"/>
      <c r="N189" s="403"/>
      <c r="O189" s="403"/>
    </row>
    <row r="190" spans="1:15" s="316" customFormat="1" ht="45">
      <c r="A190" s="361">
        <v>182</v>
      </c>
      <c r="B190" s="373" t="s">
        <v>926</v>
      </c>
      <c r="C190" s="372" t="s">
        <v>483</v>
      </c>
      <c r="D190" s="391">
        <v>15000</v>
      </c>
      <c r="E190" s="398" t="s">
        <v>1331</v>
      </c>
      <c r="F190" s="393" t="s">
        <v>929</v>
      </c>
      <c r="G190" s="357" t="s">
        <v>930</v>
      </c>
      <c r="H190" s="366" t="s">
        <v>486</v>
      </c>
      <c r="I190" s="359"/>
      <c r="J190" s="359"/>
      <c r="K190" s="359"/>
      <c r="L190" s="364"/>
      <c r="N190" s="403"/>
      <c r="O190" s="403"/>
    </row>
    <row r="191" spans="1:15" s="316" customFormat="1" ht="45">
      <c r="A191" s="361">
        <v>183</v>
      </c>
      <c r="B191" s="373" t="s">
        <v>926</v>
      </c>
      <c r="C191" s="372" t="s">
        <v>483</v>
      </c>
      <c r="D191" s="391">
        <v>60000</v>
      </c>
      <c r="E191" s="398" t="s">
        <v>1332</v>
      </c>
      <c r="F191" s="393" t="s">
        <v>931</v>
      </c>
      <c r="G191" s="357" t="s">
        <v>932</v>
      </c>
      <c r="H191" s="366" t="s">
        <v>486</v>
      </c>
      <c r="I191" s="359"/>
      <c r="J191" s="359"/>
      <c r="K191" s="359"/>
      <c r="L191" s="364"/>
      <c r="N191" s="403"/>
      <c r="O191" s="403"/>
    </row>
    <row r="192" spans="1:15" s="316" customFormat="1" ht="45">
      <c r="A192" s="356">
        <v>184</v>
      </c>
      <c r="B192" s="373" t="s">
        <v>933</v>
      </c>
      <c r="C192" s="372" t="s">
        <v>483</v>
      </c>
      <c r="D192" s="391">
        <v>20000</v>
      </c>
      <c r="E192" s="398" t="s">
        <v>1333</v>
      </c>
      <c r="F192" s="393" t="s">
        <v>934</v>
      </c>
      <c r="G192" s="357" t="s">
        <v>935</v>
      </c>
      <c r="H192" s="366" t="s">
        <v>486</v>
      </c>
      <c r="I192" s="359"/>
      <c r="J192" s="359"/>
      <c r="K192" s="359"/>
      <c r="L192" s="364"/>
      <c r="N192" s="403"/>
      <c r="O192" s="403"/>
    </row>
    <row r="193" spans="1:15" s="316" customFormat="1" ht="45">
      <c r="A193" s="361">
        <v>185</v>
      </c>
      <c r="B193" s="373" t="s">
        <v>933</v>
      </c>
      <c r="C193" s="372" t="s">
        <v>483</v>
      </c>
      <c r="D193" s="391">
        <v>50000</v>
      </c>
      <c r="E193" s="398" t="s">
        <v>1334</v>
      </c>
      <c r="F193" s="393" t="s">
        <v>936</v>
      </c>
      <c r="G193" s="357" t="s">
        <v>937</v>
      </c>
      <c r="H193" s="366" t="s">
        <v>486</v>
      </c>
      <c r="I193" s="359"/>
      <c r="J193" s="359"/>
      <c r="K193" s="359"/>
      <c r="L193" s="364"/>
      <c r="N193" s="403"/>
      <c r="O193" s="403"/>
    </row>
    <row r="194" spans="1:15" s="316" customFormat="1" ht="45">
      <c r="A194" s="356">
        <v>186</v>
      </c>
      <c r="B194" s="374" t="s">
        <v>938</v>
      </c>
      <c r="C194" s="372" t="s">
        <v>483</v>
      </c>
      <c r="D194" s="391">
        <v>1000</v>
      </c>
      <c r="E194" s="398" t="s">
        <v>1217</v>
      </c>
      <c r="F194" s="393" t="s">
        <v>632</v>
      </c>
      <c r="G194" s="357" t="s">
        <v>633</v>
      </c>
      <c r="H194" s="366" t="s">
        <v>486</v>
      </c>
      <c r="I194" s="359"/>
      <c r="J194" s="359"/>
      <c r="K194" s="359"/>
      <c r="L194" s="364"/>
      <c r="N194" s="403"/>
      <c r="O194" s="403"/>
    </row>
    <row r="195" spans="1:15" s="316" customFormat="1" ht="45">
      <c r="A195" s="361">
        <v>187</v>
      </c>
      <c r="B195" s="374" t="s">
        <v>938</v>
      </c>
      <c r="C195" s="372" t="s">
        <v>483</v>
      </c>
      <c r="D195" s="391">
        <v>40000</v>
      </c>
      <c r="E195" s="398" t="s">
        <v>1335</v>
      </c>
      <c r="F195" s="393" t="s">
        <v>939</v>
      </c>
      <c r="G195" s="357" t="s">
        <v>940</v>
      </c>
      <c r="H195" s="366" t="s">
        <v>486</v>
      </c>
      <c r="I195" s="359"/>
      <c r="J195" s="359"/>
      <c r="K195" s="359"/>
      <c r="L195" s="364"/>
      <c r="N195" s="403"/>
      <c r="O195" s="403"/>
    </row>
    <row r="196" spans="1:15" s="316" customFormat="1" ht="45">
      <c r="A196" s="361">
        <v>188</v>
      </c>
      <c r="B196" s="374" t="s">
        <v>941</v>
      </c>
      <c r="C196" s="372" t="s">
        <v>483</v>
      </c>
      <c r="D196" s="391">
        <v>5000</v>
      </c>
      <c r="E196" s="398" t="s">
        <v>1336</v>
      </c>
      <c r="F196" s="393" t="s">
        <v>942</v>
      </c>
      <c r="G196" s="357" t="s">
        <v>943</v>
      </c>
      <c r="H196" s="366" t="s">
        <v>486</v>
      </c>
      <c r="I196" s="359"/>
      <c r="J196" s="359"/>
      <c r="K196" s="359"/>
      <c r="L196" s="364"/>
      <c r="N196" s="403"/>
      <c r="O196" s="403"/>
    </row>
    <row r="197" spans="1:15" s="316" customFormat="1" ht="45">
      <c r="A197" s="356">
        <v>189</v>
      </c>
      <c r="B197" s="374" t="s">
        <v>941</v>
      </c>
      <c r="C197" s="372" t="s">
        <v>483</v>
      </c>
      <c r="D197" s="391">
        <v>15000</v>
      </c>
      <c r="E197" s="398" t="s">
        <v>1337</v>
      </c>
      <c r="F197" s="393" t="s">
        <v>944</v>
      </c>
      <c r="G197" s="357" t="s">
        <v>945</v>
      </c>
      <c r="H197" s="357" t="s">
        <v>486</v>
      </c>
      <c r="I197" s="359"/>
      <c r="J197" s="359"/>
      <c r="K197" s="359"/>
      <c r="L197" s="364"/>
      <c r="N197" s="403"/>
      <c r="O197" s="403"/>
    </row>
    <row r="198" spans="1:15" s="316" customFormat="1" ht="45">
      <c r="A198" s="361">
        <v>190</v>
      </c>
      <c r="B198" s="374" t="s">
        <v>941</v>
      </c>
      <c r="C198" s="372" t="s">
        <v>483</v>
      </c>
      <c r="D198" s="391">
        <v>15000</v>
      </c>
      <c r="E198" s="398" t="s">
        <v>1338</v>
      </c>
      <c r="F198" s="393" t="s">
        <v>946</v>
      </c>
      <c r="G198" s="357" t="s">
        <v>947</v>
      </c>
      <c r="H198" s="357" t="s">
        <v>486</v>
      </c>
      <c r="I198" s="359"/>
      <c r="J198" s="359"/>
      <c r="K198" s="359"/>
      <c r="L198" s="364"/>
      <c r="N198" s="403"/>
      <c r="O198" s="403"/>
    </row>
    <row r="199" spans="1:15" s="316" customFormat="1" ht="45">
      <c r="A199" s="356">
        <v>191</v>
      </c>
      <c r="B199" s="374" t="s">
        <v>941</v>
      </c>
      <c r="C199" s="372" t="s">
        <v>483</v>
      </c>
      <c r="D199" s="391">
        <v>20000</v>
      </c>
      <c r="E199" s="398" t="s">
        <v>1339</v>
      </c>
      <c r="F199" s="393" t="s">
        <v>948</v>
      </c>
      <c r="G199" s="357" t="s">
        <v>949</v>
      </c>
      <c r="H199" s="357" t="s">
        <v>486</v>
      </c>
      <c r="I199" s="359"/>
      <c r="J199" s="359"/>
      <c r="K199" s="359"/>
      <c r="L199" s="364"/>
      <c r="N199" s="403"/>
      <c r="O199" s="403"/>
    </row>
    <row r="200" spans="1:15" s="316" customFormat="1" ht="45">
      <c r="A200" s="361">
        <v>192</v>
      </c>
      <c r="B200" s="374" t="s">
        <v>941</v>
      </c>
      <c r="C200" s="372" t="s">
        <v>483</v>
      </c>
      <c r="D200" s="391">
        <v>20000</v>
      </c>
      <c r="E200" s="398" t="s">
        <v>1340</v>
      </c>
      <c r="F200" s="393" t="s">
        <v>950</v>
      </c>
      <c r="G200" s="357" t="s">
        <v>951</v>
      </c>
      <c r="H200" s="357" t="s">
        <v>486</v>
      </c>
      <c r="I200" s="359"/>
      <c r="J200" s="359"/>
      <c r="K200" s="359"/>
      <c r="L200" s="364"/>
      <c r="N200" s="403"/>
      <c r="O200" s="403"/>
    </row>
    <row r="201" spans="1:15" s="316" customFormat="1" ht="45">
      <c r="A201" s="361">
        <v>193</v>
      </c>
      <c r="B201" s="374" t="s">
        <v>941</v>
      </c>
      <c r="C201" s="372" t="s">
        <v>483</v>
      </c>
      <c r="D201" s="391">
        <v>15000</v>
      </c>
      <c r="E201" s="398" t="s">
        <v>1341</v>
      </c>
      <c r="F201" s="393" t="s">
        <v>952</v>
      </c>
      <c r="G201" s="357" t="s">
        <v>953</v>
      </c>
      <c r="H201" s="357" t="s">
        <v>486</v>
      </c>
      <c r="I201" s="359"/>
      <c r="J201" s="359"/>
      <c r="K201" s="359"/>
      <c r="L201" s="364"/>
      <c r="N201" s="403"/>
      <c r="O201" s="403"/>
    </row>
    <row r="202" spans="1:15" s="316" customFormat="1" ht="45">
      <c r="A202" s="356">
        <v>194</v>
      </c>
      <c r="B202" s="374" t="s">
        <v>941</v>
      </c>
      <c r="C202" s="372" t="s">
        <v>483</v>
      </c>
      <c r="D202" s="391">
        <v>10000</v>
      </c>
      <c r="E202" s="398" t="s">
        <v>1342</v>
      </c>
      <c r="F202" s="393" t="s">
        <v>954</v>
      </c>
      <c r="G202" s="357" t="s">
        <v>955</v>
      </c>
      <c r="H202" s="357" t="s">
        <v>486</v>
      </c>
      <c r="I202" s="359"/>
      <c r="J202" s="359"/>
      <c r="K202" s="359"/>
      <c r="L202" s="364"/>
      <c r="N202" s="403"/>
      <c r="O202" s="403"/>
    </row>
    <row r="203" spans="1:15" s="316" customFormat="1" ht="45">
      <c r="A203" s="361">
        <v>195</v>
      </c>
      <c r="B203" s="374" t="s">
        <v>956</v>
      </c>
      <c r="C203" s="368" t="s">
        <v>483</v>
      </c>
      <c r="D203" s="391">
        <v>12000</v>
      </c>
      <c r="E203" s="398" t="s">
        <v>1343</v>
      </c>
      <c r="F203" s="393" t="s">
        <v>958</v>
      </c>
      <c r="G203" s="357" t="s">
        <v>959</v>
      </c>
      <c r="H203" s="357" t="s">
        <v>486</v>
      </c>
      <c r="I203" s="359"/>
      <c r="J203" s="359"/>
      <c r="K203" s="359"/>
      <c r="L203" s="364"/>
      <c r="N203" s="403"/>
      <c r="O203" s="403"/>
    </row>
    <row r="204" spans="1:15" s="316" customFormat="1" ht="45">
      <c r="A204" s="356">
        <v>196</v>
      </c>
      <c r="B204" s="374" t="s">
        <v>956</v>
      </c>
      <c r="C204" s="368" t="s">
        <v>483</v>
      </c>
      <c r="D204" s="391">
        <v>18000</v>
      </c>
      <c r="E204" s="398" t="s">
        <v>1344</v>
      </c>
      <c r="F204" s="393" t="s">
        <v>960</v>
      </c>
      <c r="G204" s="357" t="s">
        <v>961</v>
      </c>
      <c r="H204" s="357" t="s">
        <v>486</v>
      </c>
      <c r="I204" s="359"/>
      <c r="J204" s="359"/>
      <c r="K204" s="359"/>
      <c r="L204" s="364"/>
      <c r="N204" s="403"/>
      <c r="O204" s="403"/>
    </row>
    <row r="205" spans="1:15" s="316" customFormat="1" ht="45">
      <c r="A205" s="361">
        <v>197</v>
      </c>
      <c r="B205" s="374" t="s">
        <v>956</v>
      </c>
      <c r="C205" s="368" t="s">
        <v>483</v>
      </c>
      <c r="D205" s="391">
        <v>20000</v>
      </c>
      <c r="E205" s="398" t="s">
        <v>1345</v>
      </c>
      <c r="F205" s="393" t="s">
        <v>962</v>
      </c>
      <c r="G205" s="357" t="s">
        <v>963</v>
      </c>
      <c r="H205" s="357" t="s">
        <v>486</v>
      </c>
      <c r="I205" s="359"/>
      <c r="J205" s="359"/>
      <c r="K205" s="359"/>
      <c r="L205" s="364"/>
      <c r="N205" s="403"/>
      <c r="O205" s="403"/>
    </row>
    <row r="206" spans="1:15" s="316" customFormat="1" ht="45">
      <c r="A206" s="361">
        <v>198</v>
      </c>
      <c r="B206" s="374" t="s">
        <v>956</v>
      </c>
      <c r="C206" s="368" t="s">
        <v>483</v>
      </c>
      <c r="D206" s="391">
        <v>20000</v>
      </c>
      <c r="E206" s="398" t="s">
        <v>1346</v>
      </c>
      <c r="F206" s="393" t="s">
        <v>964</v>
      </c>
      <c r="G206" s="357" t="s">
        <v>965</v>
      </c>
      <c r="H206" s="357" t="s">
        <v>486</v>
      </c>
      <c r="I206" s="359"/>
      <c r="J206" s="359"/>
      <c r="K206" s="359"/>
      <c r="L206" s="364"/>
      <c r="N206" s="403"/>
      <c r="O206" s="403"/>
    </row>
    <row r="207" spans="1:15" s="316" customFormat="1" ht="45">
      <c r="A207" s="356">
        <v>199</v>
      </c>
      <c r="B207" s="374" t="s">
        <v>956</v>
      </c>
      <c r="C207" s="368" t="s">
        <v>483</v>
      </c>
      <c r="D207" s="391">
        <v>15000</v>
      </c>
      <c r="E207" s="398" t="s">
        <v>1347</v>
      </c>
      <c r="F207" s="393" t="s">
        <v>966</v>
      </c>
      <c r="G207" s="357" t="s">
        <v>967</v>
      </c>
      <c r="H207" s="357" t="s">
        <v>486</v>
      </c>
      <c r="I207" s="359"/>
      <c r="J207" s="359"/>
      <c r="K207" s="359"/>
      <c r="L207" s="364"/>
      <c r="N207" s="403"/>
      <c r="O207" s="403"/>
    </row>
    <row r="208" spans="1:15" s="316" customFormat="1" ht="45">
      <c r="A208" s="361">
        <v>200</v>
      </c>
      <c r="B208" s="374" t="s">
        <v>968</v>
      </c>
      <c r="C208" s="368" t="s">
        <v>483</v>
      </c>
      <c r="D208" s="391">
        <v>50000</v>
      </c>
      <c r="E208" s="398" t="s">
        <v>1348</v>
      </c>
      <c r="F208" s="393" t="s">
        <v>969</v>
      </c>
      <c r="G208" s="357" t="s">
        <v>970</v>
      </c>
      <c r="H208" s="357" t="s">
        <v>486</v>
      </c>
      <c r="I208" s="359"/>
      <c r="J208" s="359"/>
      <c r="K208" s="359"/>
      <c r="L208" s="364"/>
      <c r="N208" s="403"/>
      <c r="O208" s="403"/>
    </row>
    <row r="209" spans="1:15" s="316" customFormat="1" ht="45">
      <c r="A209" s="356">
        <v>201</v>
      </c>
      <c r="B209" s="373" t="s">
        <v>968</v>
      </c>
      <c r="C209" s="368" t="s">
        <v>483</v>
      </c>
      <c r="D209" s="391">
        <v>29000</v>
      </c>
      <c r="E209" s="398" t="s">
        <v>1349</v>
      </c>
      <c r="F209" s="393" t="s">
        <v>972</v>
      </c>
      <c r="G209" s="357" t="s">
        <v>973</v>
      </c>
      <c r="H209" s="357" t="s">
        <v>486</v>
      </c>
      <c r="I209" s="359"/>
      <c r="J209" s="359"/>
      <c r="K209" s="359"/>
      <c r="L209" s="364"/>
      <c r="N209" s="403"/>
      <c r="O209" s="403"/>
    </row>
    <row r="210" spans="1:15" s="316" customFormat="1" ht="45">
      <c r="A210" s="361">
        <v>202</v>
      </c>
      <c r="B210" s="379" t="s">
        <v>974</v>
      </c>
      <c r="C210" s="380" t="s">
        <v>483</v>
      </c>
      <c r="D210" s="392">
        <v>25000</v>
      </c>
      <c r="E210" s="398" t="s">
        <v>1350</v>
      </c>
      <c r="F210" s="396" t="s">
        <v>975</v>
      </c>
      <c r="G210" s="376" t="s">
        <v>976</v>
      </c>
      <c r="H210" s="376" t="s">
        <v>486</v>
      </c>
      <c r="I210" s="369"/>
      <c r="J210" s="369"/>
      <c r="K210" s="369"/>
      <c r="L210" s="369"/>
      <c r="N210" s="403"/>
      <c r="O210" s="403"/>
    </row>
    <row r="211" spans="1:15" s="316" customFormat="1" ht="45">
      <c r="A211" s="361">
        <v>203</v>
      </c>
      <c r="B211" s="357" t="s">
        <v>977</v>
      </c>
      <c r="C211" s="381" t="s">
        <v>483</v>
      </c>
      <c r="D211" s="387">
        <v>8000</v>
      </c>
      <c r="E211" s="398" t="s">
        <v>1351</v>
      </c>
      <c r="F211" s="393" t="s">
        <v>978</v>
      </c>
      <c r="G211" s="357" t="s">
        <v>979</v>
      </c>
      <c r="H211" s="357" t="s">
        <v>486</v>
      </c>
      <c r="I211" s="369"/>
      <c r="J211" s="369"/>
      <c r="K211" s="369"/>
      <c r="L211" s="369"/>
      <c r="N211" s="403"/>
      <c r="O211" s="403"/>
    </row>
    <row r="212" spans="1:15" s="316" customFormat="1" ht="45">
      <c r="A212" s="356">
        <v>204</v>
      </c>
      <c r="B212" s="357" t="s">
        <v>977</v>
      </c>
      <c r="C212" s="381" t="s">
        <v>483</v>
      </c>
      <c r="D212" s="387">
        <v>7000</v>
      </c>
      <c r="E212" s="398" t="s">
        <v>1352</v>
      </c>
      <c r="F212" s="393" t="s">
        <v>980</v>
      </c>
      <c r="G212" s="357" t="s">
        <v>981</v>
      </c>
      <c r="H212" s="357" t="s">
        <v>486</v>
      </c>
      <c r="I212" s="369"/>
      <c r="J212" s="369"/>
      <c r="K212" s="369"/>
      <c r="L212" s="369"/>
      <c r="N212" s="403"/>
      <c r="O212" s="403"/>
    </row>
    <row r="213" spans="1:15" s="316" customFormat="1" ht="45">
      <c r="A213" s="361">
        <v>205</v>
      </c>
      <c r="B213" s="357" t="s">
        <v>977</v>
      </c>
      <c r="C213" s="381" t="s">
        <v>483</v>
      </c>
      <c r="D213" s="387">
        <v>10500</v>
      </c>
      <c r="E213" s="398" t="s">
        <v>1353</v>
      </c>
      <c r="F213" s="393" t="s">
        <v>982</v>
      </c>
      <c r="G213" s="357" t="s">
        <v>983</v>
      </c>
      <c r="H213" s="357" t="s">
        <v>486</v>
      </c>
      <c r="I213" s="369"/>
      <c r="J213" s="369"/>
      <c r="K213" s="369"/>
      <c r="L213" s="369"/>
      <c r="N213" s="403"/>
      <c r="O213" s="403"/>
    </row>
    <row r="214" spans="1:15" s="316" customFormat="1" ht="45">
      <c r="A214" s="356">
        <v>206</v>
      </c>
      <c r="B214" s="357" t="s">
        <v>977</v>
      </c>
      <c r="C214" s="381" t="s">
        <v>483</v>
      </c>
      <c r="D214" s="387">
        <v>9500</v>
      </c>
      <c r="E214" s="398" t="s">
        <v>1354</v>
      </c>
      <c r="F214" s="393" t="s">
        <v>984</v>
      </c>
      <c r="G214" s="357" t="s">
        <v>985</v>
      </c>
      <c r="H214" s="357" t="s">
        <v>486</v>
      </c>
      <c r="I214" s="369"/>
      <c r="J214" s="369"/>
      <c r="K214" s="369"/>
      <c r="L214" s="369"/>
      <c r="N214" s="403"/>
      <c r="O214" s="403"/>
    </row>
    <row r="215" spans="1:15" s="316" customFormat="1" ht="45">
      <c r="A215" s="361">
        <v>207</v>
      </c>
      <c r="B215" s="357" t="s">
        <v>986</v>
      </c>
      <c r="C215" s="381" t="s">
        <v>483</v>
      </c>
      <c r="D215" s="387">
        <v>7000</v>
      </c>
      <c r="E215" s="398" t="s">
        <v>1355</v>
      </c>
      <c r="F215" s="393" t="s">
        <v>988</v>
      </c>
      <c r="G215" s="357" t="s">
        <v>989</v>
      </c>
      <c r="H215" s="357" t="s">
        <v>486</v>
      </c>
      <c r="I215" s="369"/>
      <c r="J215" s="369"/>
      <c r="K215" s="369"/>
      <c r="L215" s="369"/>
      <c r="N215" s="403"/>
      <c r="O215" s="403"/>
    </row>
    <row r="216" spans="1:15" s="316" customFormat="1" ht="45">
      <c r="A216" s="361">
        <v>208</v>
      </c>
      <c r="B216" s="357" t="s">
        <v>986</v>
      </c>
      <c r="C216" s="381" t="s">
        <v>483</v>
      </c>
      <c r="D216" s="387">
        <v>12000</v>
      </c>
      <c r="E216" s="398" t="s">
        <v>1356</v>
      </c>
      <c r="F216" s="393" t="s">
        <v>990</v>
      </c>
      <c r="G216" s="357" t="s">
        <v>991</v>
      </c>
      <c r="H216" s="357" t="s">
        <v>486</v>
      </c>
      <c r="I216" s="369"/>
      <c r="J216" s="369"/>
      <c r="K216" s="369"/>
      <c r="L216" s="369"/>
      <c r="N216" s="403"/>
      <c r="O216" s="403"/>
    </row>
    <row r="217" spans="1:15" s="316" customFormat="1" ht="45">
      <c r="A217" s="356">
        <v>209</v>
      </c>
      <c r="B217" s="357" t="s">
        <v>986</v>
      </c>
      <c r="C217" s="381" t="s">
        <v>483</v>
      </c>
      <c r="D217" s="387">
        <v>5000</v>
      </c>
      <c r="E217" s="398" t="s">
        <v>1357</v>
      </c>
      <c r="F217" s="393" t="s">
        <v>992</v>
      </c>
      <c r="G217" s="357" t="s">
        <v>993</v>
      </c>
      <c r="H217" s="357" t="s">
        <v>486</v>
      </c>
      <c r="I217" s="369"/>
      <c r="J217" s="369"/>
      <c r="K217" s="369"/>
      <c r="L217" s="369"/>
      <c r="N217" s="403"/>
      <c r="O217" s="403"/>
    </row>
    <row r="218" spans="1:15" s="316" customFormat="1" ht="45">
      <c r="A218" s="361">
        <v>210</v>
      </c>
      <c r="B218" s="357" t="s">
        <v>986</v>
      </c>
      <c r="C218" s="381" t="s">
        <v>483</v>
      </c>
      <c r="D218" s="387">
        <v>5000</v>
      </c>
      <c r="E218" s="398" t="s">
        <v>1358</v>
      </c>
      <c r="F218" s="393" t="s">
        <v>994</v>
      </c>
      <c r="G218" s="357" t="s">
        <v>995</v>
      </c>
      <c r="H218" s="357" t="s">
        <v>486</v>
      </c>
      <c r="I218" s="369"/>
      <c r="J218" s="369"/>
      <c r="K218" s="369"/>
      <c r="L218" s="369"/>
      <c r="N218" s="403"/>
      <c r="O218" s="403"/>
    </row>
    <row r="219" spans="1:15" s="316" customFormat="1" ht="45">
      <c r="A219" s="356">
        <v>211</v>
      </c>
      <c r="B219" s="357" t="s">
        <v>986</v>
      </c>
      <c r="C219" s="381" t="s">
        <v>483</v>
      </c>
      <c r="D219" s="387">
        <v>45000</v>
      </c>
      <c r="E219" s="398" t="s">
        <v>1359</v>
      </c>
      <c r="F219" s="393" t="s">
        <v>996</v>
      </c>
      <c r="G219" s="357" t="s">
        <v>997</v>
      </c>
      <c r="H219" s="357" t="s">
        <v>486</v>
      </c>
      <c r="I219" s="369"/>
      <c r="J219" s="369"/>
      <c r="K219" s="369"/>
      <c r="L219" s="369"/>
      <c r="N219" s="403"/>
      <c r="O219" s="403"/>
    </row>
    <row r="220" spans="1:15" s="316" customFormat="1" ht="45">
      <c r="A220" s="361">
        <v>212</v>
      </c>
      <c r="B220" s="357" t="s">
        <v>986</v>
      </c>
      <c r="C220" s="381" t="s">
        <v>483</v>
      </c>
      <c r="D220" s="387">
        <v>20000</v>
      </c>
      <c r="E220" s="398" t="s">
        <v>1360</v>
      </c>
      <c r="F220" s="393" t="s">
        <v>999</v>
      </c>
      <c r="G220" s="357" t="s">
        <v>1000</v>
      </c>
      <c r="H220" s="357" t="s">
        <v>486</v>
      </c>
      <c r="I220" s="369"/>
      <c r="J220" s="369"/>
      <c r="K220" s="369"/>
      <c r="L220" s="369"/>
      <c r="N220" s="403"/>
      <c r="O220" s="403"/>
    </row>
    <row r="221" spans="1:15" s="316" customFormat="1" ht="45">
      <c r="A221" s="361">
        <v>213</v>
      </c>
      <c r="B221" s="357" t="s">
        <v>1001</v>
      </c>
      <c r="C221" s="381" t="s">
        <v>483</v>
      </c>
      <c r="D221" s="387">
        <v>7000</v>
      </c>
      <c r="E221" s="398" t="s">
        <v>1361</v>
      </c>
      <c r="F221" s="393" t="s">
        <v>1002</v>
      </c>
      <c r="G221" s="357" t="s">
        <v>1003</v>
      </c>
      <c r="H221" s="357" t="s">
        <v>486</v>
      </c>
      <c r="I221" s="369"/>
      <c r="J221" s="369"/>
      <c r="K221" s="369"/>
      <c r="L221" s="369"/>
      <c r="N221" s="403"/>
      <c r="O221" s="403"/>
    </row>
    <row r="222" spans="1:15" s="316" customFormat="1" ht="45">
      <c r="A222" s="356">
        <v>214</v>
      </c>
      <c r="B222" s="357" t="s">
        <v>1001</v>
      </c>
      <c r="C222" s="381" t="s">
        <v>483</v>
      </c>
      <c r="D222" s="387">
        <v>20000</v>
      </c>
      <c r="E222" s="398" t="s">
        <v>1362</v>
      </c>
      <c r="F222" s="393" t="s">
        <v>1004</v>
      </c>
      <c r="G222" s="357" t="s">
        <v>1005</v>
      </c>
      <c r="H222" s="366" t="s">
        <v>486</v>
      </c>
      <c r="I222" s="369"/>
      <c r="J222" s="369"/>
      <c r="K222" s="369"/>
      <c r="L222" s="369"/>
      <c r="N222" s="403"/>
      <c r="O222" s="403"/>
    </row>
    <row r="223" spans="1:15" s="316" customFormat="1" ht="45">
      <c r="A223" s="361">
        <v>215</v>
      </c>
      <c r="B223" s="357" t="s">
        <v>1001</v>
      </c>
      <c r="C223" s="381" t="s">
        <v>483</v>
      </c>
      <c r="D223" s="387">
        <v>15000</v>
      </c>
      <c r="E223" s="398" t="s">
        <v>1363</v>
      </c>
      <c r="F223" s="393" t="s">
        <v>1006</v>
      </c>
      <c r="G223" s="357" t="s">
        <v>1007</v>
      </c>
      <c r="H223" s="366" t="s">
        <v>486</v>
      </c>
      <c r="I223" s="369"/>
      <c r="J223" s="369"/>
      <c r="K223" s="369"/>
      <c r="L223" s="369"/>
      <c r="N223" s="403"/>
      <c r="O223" s="403"/>
    </row>
    <row r="224" spans="1:15" s="316" customFormat="1" ht="45">
      <c r="A224" s="356">
        <v>216</v>
      </c>
      <c r="B224" s="357" t="s">
        <v>1001</v>
      </c>
      <c r="C224" s="381" t="s">
        <v>483</v>
      </c>
      <c r="D224" s="387">
        <v>10000</v>
      </c>
      <c r="E224" s="398" t="s">
        <v>1364</v>
      </c>
      <c r="F224" s="393" t="s">
        <v>1008</v>
      </c>
      <c r="G224" s="357" t="s">
        <v>1009</v>
      </c>
      <c r="H224" s="366" t="s">
        <v>486</v>
      </c>
      <c r="I224" s="369"/>
      <c r="J224" s="369"/>
      <c r="K224" s="369"/>
      <c r="L224" s="369"/>
      <c r="N224" s="403"/>
      <c r="O224" s="403"/>
    </row>
    <row r="225" spans="1:15" s="316" customFormat="1" ht="45">
      <c r="A225" s="361">
        <v>217</v>
      </c>
      <c r="B225" s="357" t="s">
        <v>1001</v>
      </c>
      <c r="C225" s="381" t="s">
        <v>483</v>
      </c>
      <c r="D225" s="387">
        <v>10000</v>
      </c>
      <c r="E225" s="398" t="s">
        <v>1365</v>
      </c>
      <c r="F225" s="393" t="s">
        <v>1010</v>
      </c>
      <c r="G225" s="357" t="s">
        <v>1011</v>
      </c>
      <c r="H225" s="366" t="s">
        <v>486</v>
      </c>
      <c r="I225" s="369"/>
      <c r="J225" s="369"/>
      <c r="K225" s="369"/>
      <c r="L225" s="369"/>
      <c r="N225" s="403"/>
      <c r="O225" s="403"/>
    </row>
    <row r="226" spans="1:15" s="316" customFormat="1" ht="45">
      <c r="A226" s="361">
        <v>218</v>
      </c>
      <c r="B226" s="357" t="s">
        <v>1001</v>
      </c>
      <c r="C226" s="381" t="s">
        <v>483</v>
      </c>
      <c r="D226" s="387">
        <v>5000</v>
      </c>
      <c r="E226" s="398" t="s">
        <v>1366</v>
      </c>
      <c r="F226" s="393" t="s">
        <v>1012</v>
      </c>
      <c r="G226" s="357" t="s">
        <v>1013</v>
      </c>
      <c r="H226" s="366" t="s">
        <v>486</v>
      </c>
      <c r="I226" s="369"/>
      <c r="J226" s="369"/>
      <c r="K226" s="369"/>
      <c r="L226" s="369"/>
      <c r="N226" s="403"/>
      <c r="O226" s="403"/>
    </row>
    <row r="227" spans="1:15" s="316" customFormat="1" ht="45">
      <c r="A227" s="356">
        <v>219</v>
      </c>
      <c r="B227" s="357" t="s">
        <v>1001</v>
      </c>
      <c r="C227" s="381" t="s">
        <v>483</v>
      </c>
      <c r="D227" s="387">
        <v>5000</v>
      </c>
      <c r="E227" s="398" t="s">
        <v>1367</v>
      </c>
      <c r="F227" s="393" t="s">
        <v>1014</v>
      </c>
      <c r="G227" s="357" t="s">
        <v>1015</v>
      </c>
      <c r="H227" s="366" t="s">
        <v>486</v>
      </c>
      <c r="I227" s="369"/>
      <c r="J227" s="369"/>
      <c r="K227" s="369"/>
      <c r="L227" s="369"/>
      <c r="N227" s="403"/>
      <c r="O227" s="403"/>
    </row>
    <row r="228" spans="1:15" s="316" customFormat="1" ht="45">
      <c r="A228" s="361">
        <v>220</v>
      </c>
      <c r="B228" s="357" t="s">
        <v>1001</v>
      </c>
      <c r="C228" s="381" t="s">
        <v>483</v>
      </c>
      <c r="D228" s="387">
        <v>5000</v>
      </c>
      <c r="E228" s="398" t="s">
        <v>1368</v>
      </c>
      <c r="F228" s="393" t="s">
        <v>1016</v>
      </c>
      <c r="G228" s="357" t="s">
        <v>1017</v>
      </c>
      <c r="H228" s="366" t="s">
        <v>486</v>
      </c>
      <c r="I228" s="369"/>
      <c r="J228" s="369"/>
      <c r="K228" s="369"/>
      <c r="L228" s="369"/>
      <c r="N228" s="403"/>
      <c r="O228" s="403"/>
    </row>
    <row r="229" spans="1:15" s="316" customFormat="1" ht="45">
      <c r="A229" s="356">
        <v>221</v>
      </c>
      <c r="B229" s="357" t="s">
        <v>1001</v>
      </c>
      <c r="C229" s="381" t="s">
        <v>483</v>
      </c>
      <c r="D229" s="387">
        <v>10000</v>
      </c>
      <c r="E229" s="398" t="s">
        <v>1369</v>
      </c>
      <c r="F229" s="393" t="s">
        <v>1019</v>
      </c>
      <c r="G229" s="357" t="s">
        <v>1020</v>
      </c>
      <c r="H229" s="366" t="s">
        <v>486</v>
      </c>
      <c r="I229" s="369"/>
      <c r="J229" s="369"/>
      <c r="K229" s="369"/>
      <c r="L229" s="369"/>
      <c r="N229" s="403"/>
      <c r="O229" s="403"/>
    </row>
    <row r="230" spans="1:15" s="316" customFormat="1" ht="45">
      <c r="A230" s="361">
        <v>222</v>
      </c>
      <c r="B230" s="357" t="s">
        <v>1001</v>
      </c>
      <c r="C230" s="381" t="s">
        <v>483</v>
      </c>
      <c r="D230" s="387">
        <v>10000</v>
      </c>
      <c r="E230" s="398" t="s">
        <v>1370</v>
      </c>
      <c r="F230" s="393" t="s">
        <v>1023</v>
      </c>
      <c r="G230" s="357" t="s">
        <v>1024</v>
      </c>
      <c r="H230" s="366" t="s">
        <v>486</v>
      </c>
      <c r="I230" s="369"/>
      <c r="J230" s="369"/>
      <c r="K230" s="369"/>
      <c r="L230" s="369"/>
      <c r="N230" s="403"/>
      <c r="O230" s="403"/>
    </row>
    <row r="231" spans="1:15" s="316" customFormat="1" ht="45">
      <c r="A231" s="361">
        <v>223</v>
      </c>
      <c r="B231" s="357" t="s">
        <v>1001</v>
      </c>
      <c r="C231" s="381" t="s">
        <v>483</v>
      </c>
      <c r="D231" s="387">
        <v>10000</v>
      </c>
      <c r="E231" s="398" t="s">
        <v>1371</v>
      </c>
      <c r="F231" s="393" t="s">
        <v>1025</v>
      </c>
      <c r="G231" s="357" t="s">
        <v>1026</v>
      </c>
      <c r="H231" s="366" t="s">
        <v>486</v>
      </c>
      <c r="I231" s="369"/>
      <c r="J231" s="369"/>
      <c r="K231" s="369"/>
      <c r="L231" s="369"/>
      <c r="N231" s="403"/>
      <c r="O231" s="403"/>
    </row>
    <row r="232" spans="1:15" s="316" customFormat="1" ht="45">
      <c r="A232" s="356">
        <v>224</v>
      </c>
      <c r="B232" s="357" t="s">
        <v>1027</v>
      </c>
      <c r="C232" s="381" t="s">
        <v>483</v>
      </c>
      <c r="D232" s="387">
        <v>15000</v>
      </c>
      <c r="E232" s="398" t="s">
        <v>1372</v>
      </c>
      <c r="F232" s="393" t="s">
        <v>1028</v>
      </c>
      <c r="G232" s="357" t="s">
        <v>1029</v>
      </c>
      <c r="H232" s="366" t="s">
        <v>486</v>
      </c>
      <c r="I232" s="369"/>
      <c r="J232" s="369"/>
      <c r="K232" s="369"/>
      <c r="L232" s="369"/>
      <c r="N232" s="403"/>
      <c r="O232" s="403"/>
    </row>
    <row r="233" spans="1:15" s="316" customFormat="1" ht="45">
      <c r="A233" s="361">
        <v>225</v>
      </c>
      <c r="B233" s="357" t="s">
        <v>1027</v>
      </c>
      <c r="C233" s="381" t="s">
        <v>483</v>
      </c>
      <c r="D233" s="387">
        <v>15000</v>
      </c>
      <c r="E233" s="398" t="s">
        <v>1373</v>
      </c>
      <c r="F233" s="393" t="s">
        <v>1030</v>
      </c>
      <c r="G233" s="357" t="s">
        <v>1031</v>
      </c>
      <c r="H233" s="366" t="s">
        <v>486</v>
      </c>
      <c r="I233" s="369"/>
      <c r="J233" s="369"/>
      <c r="K233" s="369"/>
      <c r="L233" s="369"/>
      <c r="N233" s="403"/>
      <c r="O233" s="403"/>
    </row>
    <row r="234" spans="1:15" s="316" customFormat="1" ht="45">
      <c r="A234" s="356">
        <v>226</v>
      </c>
      <c r="B234" s="357" t="s">
        <v>1027</v>
      </c>
      <c r="C234" s="381" t="s">
        <v>483</v>
      </c>
      <c r="D234" s="387">
        <v>10000</v>
      </c>
      <c r="E234" s="398" t="s">
        <v>1374</v>
      </c>
      <c r="F234" s="393" t="s">
        <v>1032</v>
      </c>
      <c r="G234" s="357" t="s">
        <v>1033</v>
      </c>
      <c r="H234" s="366" t="s">
        <v>486</v>
      </c>
      <c r="I234" s="369"/>
      <c r="J234" s="369"/>
      <c r="K234" s="369"/>
      <c r="L234" s="369"/>
      <c r="N234" s="403"/>
      <c r="O234" s="403"/>
    </row>
    <row r="235" spans="1:15" s="316" customFormat="1" ht="45">
      <c r="A235" s="361">
        <v>227</v>
      </c>
      <c r="B235" s="357" t="s">
        <v>1027</v>
      </c>
      <c r="C235" s="381" t="s">
        <v>483</v>
      </c>
      <c r="D235" s="387">
        <v>5000</v>
      </c>
      <c r="E235" s="398" t="s">
        <v>1375</v>
      </c>
      <c r="F235" s="393" t="s">
        <v>1034</v>
      </c>
      <c r="G235" s="357" t="s">
        <v>1035</v>
      </c>
      <c r="H235" s="366" t="s">
        <v>486</v>
      </c>
      <c r="I235" s="369"/>
      <c r="J235" s="369"/>
      <c r="K235" s="369"/>
      <c r="L235" s="369"/>
      <c r="N235" s="403"/>
      <c r="O235" s="403"/>
    </row>
    <row r="236" spans="1:15" s="316" customFormat="1" ht="45">
      <c r="A236" s="361">
        <v>228</v>
      </c>
      <c r="B236" s="357" t="s">
        <v>1027</v>
      </c>
      <c r="C236" s="381" t="s">
        <v>483</v>
      </c>
      <c r="D236" s="387">
        <v>20000</v>
      </c>
      <c r="E236" s="398" t="s">
        <v>1376</v>
      </c>
      <c r="F236" s="393" t="s">
        <v>1036</v>
      </c>
      <c r="G236" s="357" t="s">
        <v>1037</v>
      </c>
      <c r="H236" s="366" t="s">
        <v>486</v>
      </c>
      <c r="I236" s="369"/>
      <c r="J236" s="369"/>
      <c r="K236" s="369"/>
      <c r="L236" s="369"/>
      <c r="N236" s="403"/>
      <c r="O236" s="403"/>
    </row>
    <row r="237" spans="1:15" s="316" customFormat="1" ht="45">
      <c r="A237" s="356">
        <v>229</v>
      </c>
      <c r="B237" s="357" t="s">
        <v>1027</v>
      </c>
      <c r="C237" s="381" t="s">
        <v>483</v>
      </c>
      <c r="D237" s="387">
        <v>10000</v>
      </c>
      <c r="E237" s="398" t="s">
        <v>1377</v>
      </c>
      <c r="F237" s="393" t="s">
        <v>1038</v>
      </c>
      <c r="G237" s="357" t="s">
        <v>1039</v>
      </c>
      <c r="H237" s="357" t="s">
        <v>486</v>
      </c>
      <c r="I237" s="369"/>
      <c r="J237" s="369"/>
      <c r="K237" s="369"/>
      <c r="L237" s="369"/>
      <c r="N237" s="403"/>
      <c r="O237" s="403"/>
    </row>
    <row r="238" spans="1:15" s="316" customFormat="1" ht="45">
      <c r="A238" s="361">
        <v>230</v>
      </c>
      <c r="B238" s="357" t="s">
        <v>1027</v>
      </c>
      <c r="C238" s="381" t="s">
        <v>483</v>
      </c>
      <c r="D238" s="387">
        <v>5000</v>
      </c>
      <c r="E238" s="398" t="s">
        <v>1378</v>
      </c>
      <c r="F238" s="393" t="s">
        <v>1040</v>
      </c>
      <c r="G238" s="357" t="s">
        <v>1041</v>
      </c>
      <c r="H238" s="357" t="s">
        <v>486</v>
      </c>
      <c r="I238" s="369"/>
      <c r="J238" s="369"/>
      <c r="K238" s="369"/>
      <c r="L238" s="369"/>
      <c r="N238" s="403"/>
      <c r="O238" s="403"/>
    </row>
    <row r="239" spans="1:15" s="316" customFormat="1" ht="45">
      <c r="A239" s="356">
        <v>231</v>
      </c>
      <c r="B239" s="357" t="s">
        <v>1027</v>
      </c>
      <c r="C239" s="381" t="s">
        <v>483</v>
      </c>
      <c r="D239" s="387">
        <v>10000</v>
      </c>
      <c r="E239" s="398" t="s">
        <v>1379</v>
      </c>
      <c r="F239" s="393" t="s">
        <v>1042</v>
      </c>
      <c r="G239" s="357" t="s">
        <v>1043</v>
      </c>
      <c r="H239" s="357" t="s">
        <v>486</v>
      </c>
      <c r="I239" s="369"/>
      <c r="J239" s="369"/>
      <c r="K239" s="369"/>
      <c r="L239" s="369"/>
      <c r="N239" s="403"/>
      <c r="O239" s="403"/>
    </row>
    <row r="240" spans="1:15" s="316" customFormat="1" ht="45">
      <c r="A240" s="361">
        <v>232</v>
      </c>
      <c r="B240" s="357" t="s">
        <v>1044</v>
      </c>
      <c r="C240" s="381" t="s">
        <v>483</v>
      </c>
      <c r="D240" s="387">
        <v>40000</v>
      </c>
      <c r="E240" s="398" t="s">
        <v>1191</v>
      </c>
      <c r="F240" s="393" t="s">
        <v>565</v>
      </c>
      <c r="G240" s="357" t="s">
        <v>566</v>
      </c>
      <c r="H240" s="357" t="s">
        <v>486</v>
      </c>
      <c r="I240" s="369"/>
      <c r="J240" s="369"/>
      <c r="K240" s="369"/>
      <c r="L240" s="369"/>
      <c r="N240" s="403"/>
      <c r="O240" s="403"/>
    </row>
    <row r="241" spans="1:15" s="316" customFormat="1" ht="45">
      <c r="A241" s="361">
        <v>233</v>
      </c>
      <c r="B241" s="357" t="s">
        <v>1044</v>
      </c>
      <c r="C241" s="381" t="s">
        <v>483</v>
      </c>
      <c r="D241" s="387">
        <v>25000</v>
      </c>
      <c r="E241" s="398" t="s">
        <v>1380</v>
      </c>
      <c r="F241" s="393" t="s">
        <v>1045</v>
      </c>
      <c r="G241" s="357" t="s">
        <v>1046</v>
      </c>
      <c r="H241" s="357" t="s">
        <v>486</v>
      </c>
      <c r="I241" s="369"/>
      <c r="J241" s="369"/>
      <c r="K241" s="369"/>
      <c r="L241" s="369"/>
      <c r="N241" s="403"/>
      <c r="O241" s="403"/>
    </row>
    <row r="242" spans="1:15" s="316" customFormat="1" ht="45">
      <c r="A242" s="356">
        <v>234</v>
      </c>
      <c r="B242" s="357" t="s">
        <v>1047</v>
      </c>
      <c r="C242" s="381" t="s">
        <v>483</v>
      </c>
      <c r="D242" s="387">
        <v>5000</v>
      </c>
      <c r="E242" s="398" t="s">
        <v>1381</v>
      </c>
      <c r="F242" s="393" t="s">
        <v>1048</v>
      </c>
      <c r="G242" s="357" t="s">
        <v>1049</v>
      </c>
      <c r="H242" s="357" t="s">
        <v>486</v>
      </c>
      <c r="I242" s="369"/>
      <c r="J242" s="369"/>
      <c r="K242" s="369"/>
      <c r="L242" s="369"/>
      <c r="N242" s="403"/>
      <c r="O242" s="403"/>
    </row>
    <row r="243" spans="1:15" s="316" customFormat="1" ht="45">
      <c r="A243" s="361">
        <v>235</v>
      </c>
      <c r="B243" s="357" t="s">
        <v>1050</v>
      </c>
      <c r="C243" s="381" t="s">
        <v>483</v>
      </c>
      <c r="D243" s="387">
        <v>40000</v>
      </c>
      <c r="E243" s="398" t="s">
        <v>1173</v>
      </c>
      <c r="F243" s="393" t="s">
        <v>511</v>
      </c>
      <c r="G243" s="357" t="s">
        <v>512</v>
      </c>
      <c r="H243" s="357" t="s">
        <v>486</v>
      </c>
      <c r="I243" s="369"/>
      <c r="J243" s="369"/>
      <c r="K243" s="369"/>
      <c r="L243" s="369"/>
      <c r="N243" s="403"/>
      <c r="O243" s="403"/>
    </row>
    <row r="244" spans="1:15" s="316" customFormat="1" ht="45">
      <c r="A244" s="356">
        <v>236</v>
      </c>
      <c r="B244" s="357" t="s">
        <v>1050</v>
      </c>
      <c r="C244" s="381" t="s">
        <v>483</v>
      </c>
      <c r="D244" s="387">
        <v>27000</v>
      </c>
      <c r="E244" s="398" t="s">
        <v>1382</v>
      </c>
      <c r="F244" s="393" t="s">
        <v>1051</v>
      </c>
      <c r="G244" s="357" t="s">
        <v>1052</v>
      </c>
      <c r="H244" s="357" t="s">
        <v>486</v>
      </c>
      <c r="I244" s="369"/>
      <c r="J244" s="369"/>
      <c r="K244" s="369"/>
      <c r="L244" s="369"/>
      <c r="N244" s="403"/>
      <c r="O244" s="403"/>
    </row>
    <row r="245" spans="1:15" s="316" customFormat="1" ht="45">
      <c r="A245" s="361">
        <v>237</v>
      </c>
      <c r="B245" s="357" t="s">
        <v>1050</v>
      </c>
      <c r="C245" s="381" t="s">
        <v>483</v>
      </c>
      <c r="D245" s="387">
        <v>18000</v>
      </c>
      <c r="E245" s="398" t="s">
        <v>1383</v>
      </c>
      <c r="F245" s="393" t="s">
        <v>1053</v>
      </c>
      <c r="G245" s="357" t="s">
        <v>1054</v>
      </c>
      <c r="H245" s="357" t="s">
        <v>486</v>
      </c>
      <c r="I245" s="369"/>
      <c r="J245" s="369"/>
      <c r="K245" s="369"/>
      <c r="L245" s="369"/>
      <c r="N245" s="403"/>
      <c r="O245" s="403"/>
    </row>
    <row r="246" spans="1:15" s="316" customFormat="1" ht="45">
      <c r="A246" s="361">
        <v>238</v>
      </c>
      <c r="B246" s="357" t="s">
        <v>1050</v>
      </c>
      <c r="C246" s="381" t="s">
        <v>483</v>
      </c>
      <c r="D246" s="387">
        <v>15000</v>
      </c>
      <c r="E246" s="398" t="s">
        <v>1384</v>
      </c>
      <c r="F246" s="393" t="s">
        <v>1055</v>
      </c>
      <c r="G246" s="357" t="s">
        <v>1056</v>
      </c>
      <c r="H246" s="357" t="s">
        <v>486</v>
      </c>
      <c r="I246" s="369"/>
      <c r="J246" s="369"/>
      <c r="K246" s="369"/>
      <c r="L246" s="369"/>
      <c r="N246" s="403"/>
      <c r="O246" s="403"/>
    </row>
    <row r="247" spans="1:15" s="316" customFormat="1" ht="45">
      <c r="A247" s="356">
        <v>239</v>
      </c>
      <c r="B247" s="357" t="s">
        <v>1057</v>
      </c>
      <c r="C247" s="381" t="s">
        <v>483</v>
      </c>
      <c r="D247" s="387">
        <v>20000</v>
      </c>
      <c r="E247" s="398" t="s">
        <v>1385</v>
      </c>
      <c r="F247" s="393" t="s">
        <v>1059</v>
      </c>
      <c r="G247" s="357" t="s">
        <v>1060</v>
      </c>
      <c r="H247" s="357" t="s">
        <v>486</v>
      </c>
      <c r="I247" s="369"/>
      <c r="J247" s="369"/>
      <c r="K247" s="369"/>
      <c r="L247" s="369"/>
      <c r="N247" s="403"/>
      <c r="O247" s="403"/>
    </row>
    <row r="248" spans="1:15" s="316" customFormat="1" ht="45">
      <c r="A248" s="361">
        <v>240</v>
      </c>
      <c r="B248" s="357" t="s">
        <v>1061</v>
      </c>
      <c r="C248" s="381" t="s">
        <v>483</v>
      </c>
      <c r="D248" s="387">
        <v>2000</v>
      </c>
      <c r="E248" s="398" t="s">
        <v>1386</v>
      </c>
      <c r="F248" s="393" t="s">
        <v>1063</v>
      </c>
      <c r="G248" s="357" t="s">
        <v>1064</v>
      </c>
      <c r="H248" s="357" t="s">
        <v>486</v>
      </c>
      <c r="I248" s="369"/>
      <c r="J248" s="369"/>
      <c r="K248" s="369"/>
      <c r="L248" s="369"/>
      <c r="N248" s="403"/>
      <c r="O248" s="403"/>
    </row>
    <row r="249" spans="1:15" s="316" customFormat="1" ht="45">
      <c r="A249" s="356">
        <v>241</v>
      </c>
      <c r="B249" s="357" t="s">
        <v>1061</v>
      </c>
      <c r="C249" s="381" t="s">
        <v>483</v>
      </c>
      <c r="D249" s="387">
        <v>3000</v>
      </c>
      <c r="E249" s="398" t="s">
        <v>1387</v>
      </c>
      <c r="F249" s="393" t="s">
        <v>1065</v>
      </c>
      <c r="G249" s="357" t="s">
        <v>1066</v>
      </c>
      <c r="H249" s="357" t="s">
        <v>486</v>
      </c>
      <c r="I249" s="369"/>
      <c r="J249" s="369"/>
      <c r="K249" s="369"/>
      <c r="L249" s="369"/>
      <c r="N249" s="403"/>
      <c r="O249" s="403"/>
    </row>
    <row r="250" spans="1:15" s="316" customFormat="1" ht="45">
      <c r="A250" s="361">
        <v>242</v>
      </c>
      <c r="B250" s="357" t="s">
        <v>1067</v>
      </c>
      <c r="C250" s="381" t="s">
        <v>483</v>
      </c>
      <c r="D250" s="387">
        <v>5000</v>
      </c>
      <c r="E250" s="398" t="s">
        <v>1388</v>
      </c>
      <c r="F250" s="393" t="s">
        <v>1068</v>
      </c>
      <c r="G250" s="357" t="s">
        <v>1069</v>
      </c>
      <c r="H250" s="357" t="s">
        <v>486</v>
      </c>
      <c r="I250" s="369"/>
      <c r="J250" s="369"/>
      <c r="K250" s="369"/>
      <c r="L250" s="369"/>
      <c r="N250" s="403"/>
      <c r="O250" s="403"/>
    </row>
    <row r="251" spans="1:15" s="316" customFormat="1" ht="45">
      <c r="A251" s="361">
        <v>243</v>
      </c>
      <c r="B251" s="357" t="s">
        <v>1067</v>
      </c>
      <c r="C251" s="381" t="s">
        <v>483</v>
      </c>
      <c r="D251" s="387">
        <v>1100</v>
      </c>
      <c r="E251" s="398" t="s">
        <v>1389</v>
      </c>
      <c r="F251" s="393" t="s">
        <v>1070</v>
      </c>
      <c r="G251" s="357" t="s">
        <v>1071</v>
      </c>
      <c r="H251" s="357" t="s">
        <v>486</v>
      </c>
      <c r="I251" s="369"/>
      <c r="J251" s="369"/>
      <c r="K251" s="369"/>
      <c r="L251" s="369"/>
      <c r="N251" s="403"/>
      <c r="O251" s="403"/>
    </row>
    <row r="252" spans="1:15" s="316" customFormat="1" ht="45">
      <c r="A252" s="356">
        <v>244</v>
      </c>
      <c r="B252" s="357" t="s">
        <v>1072</v>
      </c>
      <c r="C252" s="381" t="s">
        <v>483</v>
      </c>
      <c r="D252" s="387">
        <v>2000</v>
      </c>
      <c r="E252" s="398" t="s">
        <v>1390</v>
      </c>
      <c r="F252" s="393" t="s">
        <v>1073</v>
      </c>
      <c r="G252" s="357" t="s">
        <v>1074</v>
      </c>
      <c r="H252" s="357" t="s">
        <v>486</v>
      </c>
      <c r="I252" s="369"/>
      <c r="J252" s="369"/>
      <c r="K252" s="369"/>
      <c r="L252" s="369"/>
      <c r="N252" s="403"/>
      <c r="O252" s="403"/>
    </row>
    <row r="253" spans="1:15" s="316" customFormat="1" ht="45">
      <c r="A253" s="361">
        <v>245</v>
      </c>
      <c r="B253" s="357" t="s">
        <v>1072</v>
      </c>
      <c r="C253" s="381" t="s">
        <v>483</v>
      </c>
      <c r="D253" s="387">
        <v>1700</v>
      </c>
      <c r="E253" s="398" t="s">
        <v>1391</v>
      </c>
      <c r="F253" s="393" t="s">
        <v>1075</v>
      </c>
      <c r="G253" s="357" t="s">
        <v>1076</v>
      </c>
      <c r="H253" s="357" t="s">
        <v>486</v>
      </c>
      <c r="I253" s="369"/>
      <c r="J253" s="369"/>
      <c r="K253" s="369"/>
      <c r="L253" s="369"/>
      <c r="N253" s="403"/>
      <c r="O253" s="403"/>
    </row>
    <row r="254" spans="1:15" s="316" customFormat="1" ht="45">
      <c r="A254" s="356">
        <v>246</v>
      </c>
      <c r="B254" s="357" t="s">
        <v>1072</v>
      </c>
      <c r="C254" s="381" t="s">
        <v>483</v>
      </c>
      <c r="D254" s="387">
        <v>2200</v>
      </c>
      <c r="E254" s="398" t="s">
        <v>1392</v>
      </c>
      <c r="F254" s="393" t="s">
        <v>1077</v>
      </c>
      <c r="G254" s="357" t="s">
        <v>1078</v>
      </c>
      <c r="H254" s="357" t="s">
        <v>486</v>
      </c>
      <c r="I254" s="369"/>
      <c r="J254" s="369"/>
      <c r="K254" s="369"/>
      <c r="L254" s="369"/>
      <c r="N254" s="403"/>
      <c r="O254" s="403"/>
    </row>
    <row r="255" spans="1:15" s="316" customFormat="1" ht="45">
      <c r="A255" s="361">
        <v>247</v>
      </c>
      <c r="B255" s="357" t="s">
        <v>1079</v>
      </c>
      <c r="C255" s="381" t="s">
        <v>483</v>
      </c>
      <c r="D255" s="387">
        <v>1200</v>
      </c>
      <c r="E255" s="398" t="s">
        <v>1393</v>
      </c>
      <c r="F255" s="393" t="s">
        <v>1081</v>
      </c>
      <c r="G255" s="357" t="s">
        <v>1082</v>
      </c>
      <c r="H255" s="357" t="s">
        <v>486</v>
      </c>
      <c r="I255" s="369"/>
      <c r="J255" s="369"/>
      <c r="K255" s="369"/>
      <c r="L255" s="369"/>
      <c r="N255" s="403"/>
      <c r="O255" s="403"/>
    </row>
    <row r="256" spans="1:15" s="316" customFormat="1" ht="45">
      <c r="A256" s="361">
        <v>248</v>
      </c>
      <c r="B256" s="373" t="s">
        <v>1079</v>
      </c>
      <c r="C256" s="381" t="s">
        <v>483</v>
      </c>
      <c r="D256" s="387">
        <v>1600</v>
      </c>
      <c r="E256" s="398" t="s">
        <v>1394</v>
      </c>
      <c r="F256" s="393" t="s">
        <v>1083</v>
      </c>
      <c r="G256" s="357" t="s">
        <v>1084</v>
      </c>
      <c r="H256" s="367" t="s">
        <v>486</v>
      </c>
      <c r="I256" s="369"/>
      <c r="J256" s="369"/>
      <c r="K256" s="369"/>
      <c r="L256" s="369"/>
      <c r="N256" s="403"/>
      <c r="O256" s="403"/>
    </row>
    <row r="257" spans="1:15" s="316" customFormat="1" ht="60">
      <c r="A257" s="356">
        <v>249</v>
      </c>
      <c r="B257" s="379" t="s">
        <v>1085</v>
      </c>
      <c r="C257" s="380" t="s">
        <v>724</v>
      </c>
      <c r="D257" s="392">
        <v>1000</v>
      </c>
      <c r="E257" s="398" t="s">
        <v>1395</v>
      </c>
      <c r="F257" s="396" t="s">
        <v>1087</v>
      </c>
      <c r="G257" s="382"/>
      <c r="H257" s="382"/>
      <c r="I257" s="377"/>
      <c r="J257" s="376" t="s">
        <v>1088</v>
      </c>
      <c r="K257" s="383"/>
      <c r="L257" s="383"/>
      <c r="N257" s="403"/>
      <c r="O257" s="403"/>
    </row>
    <row r="258" spans="1:15" s="316" customFormat="1" ht="60">
      <c r="A258" s="361">
        <v>250</v>
      </c>
      <c r="B258" s="357" t="s">
        <v>1089</v>
      </c>
      <c r="C258" s="381" t="s">
        <v>724</v>
      </c>
      <c r="D258" s="387">
        <v>1000</v>
      </c>
      <c r="E258" s="398" t="s">
        <v>1396</v>
      </c>
      <c r="F258" s="393" t="s">
        <v>1090</v>
      </c>
      <c r="G258" s="357"/>
      <c r="H258" s="357"/>
      <c r="I258" s="359"/>
      <c r="J258" s="357" t="s">
        <v>1091</v>
      </c>
      <c r="K258" s="369"/>
      <c r="L258" s="369"/>
      <c r="N258" s="403"/>
      <c r="O258" s="403"/>
    </row>
    <row r="259" spans="1:15" s="316" customFormat="1" ht="45">
      <c r="A259" s="356">
        <v>251</v>
      </c>
      <c r="B259" s="357" t="s">
        <v>1092</v>
      </c>
      <c r="C259" s="381" t="s">
        <v>483</v>
      </c>
      <c r="D259" s="387">
        <v>500</v>
      </c>
      <c r="E259" s="398" t="s">
        <v>1180</v>
      </c>
      <c r="F259" s="393" t="s">
        <v>531</v>
      </c>
      <c r="G259" s="357" t="s">
        <v>532</v>
      </c>
      <c r="H259" s="357" t="s">
        <v>486</v>
      </c>
      <c r="I259" s="359"/>
      <c r="J259" s="359"/>
      <c r="K259" s="369"/>
      <c r="L259" s="369"/>
      <c r="N259" s="403"/>
      <c r="O259" s="403"/>
    </row>
    <row r="260" spans="1:15" s="316" customFormat="1" ht="45">
      <c r="A260" s="361">
        <v>252</v>
      </c>
      <c r="B260" s="357" t="s">
        <v>1092</v>
      </c>
      <c r="C260" s="381" t="s">
        <v>483</v>
      </c>
      <c r="D260" s="387">
        <v>1000</v>
      </c>
      <c r="E260" s="398" t="s">
        <v>1263</v>
      </c>
      <c r="F260" s="393" t="s">
        <v>755</v>
      </c>
      <c r="G260" s="357" t="s">
        <v>756</v>
      </c>
      <c r="H260" s="357" t="s">
        <v>486</v>
      </c>
      <c r="I260" s="359"/>
      <c r="J260" s="359"/>
      <c r="K260" s="369"/>
      <c r="L260" s="369"/>
      <c r="N260" s="403"/>
      <c r="O260" s="403"/>
    </row>
    <row r="261" spans="1:15" s="316" customFormat="1" ht="45">
      <c r="A261" s="361">
        <v>253</v>
      </c>
      <c r="B261" s="376" t="s">
        <v>1093</v>
      </c>
      <c r="C261" s="380" t="s">
        <v>483</v>
      </c>
      <c r="D261" s="392">
        <v>7000</v>
      </c>
      <c r="E261" s="398" t="s">
        <v>1397</v>
      </c>
      <c r="F261" s="396" t="s">
        <v>1094</v>
      </c>
      <c r="G261" s="376" t="s">
        <v>1095</v>
      </c>
      <c r="H261" s="382" t="s">
        <v>486</v>
      </c>
      <c r="I261" s="377"/>
      <c r="J261" s="367"/>
      <c r="K261" s="377"/>
      <c r="L261" s="378"/>
      <c r="N261" s="403"/>
      <c r="O261" s="403"/>
    </row>
    <row r="262" spans="1:15" s="316" customFormat="1" ht="45">
      <c r="A262" s="356">
        <v>254</v>
      </c>
      <c r="B262" s="357" t="s">
        <v>1096</v>
      </c>
      <c r="C262" s="381" t="s">
        <v>483</v>
      </c>
      <c r="D262" s="387">
        <v>10000</v>
      </c>
      <c r="E262" s="398" t="s">
        <v>1398</v>
      </c>
      <c r="F262" s="393" t="s">
        <v>1097</v>
      </c>
      <c r="G262" s="357" t="s">
        <v>1098</v>
      </c>
      <c r="H262" s="384" t="s">
        <v>486</v>
      </c>
      <c r="I262" s="359"/>
      <c r="J262" s="376"/>
      <c r="K262" s="359"/>
      <c r="L262" s="360"/>
      <c r="N262" s="403"/>
      <c r="O262" s="403"/>
    </row>
    <row r="263" spans="1:15" s="316" customFormat="1" ht="45">
      <c r="A263" s="361">
        <v>255</v>
      </c>
      <c r="B263" s="357" t="s">
        <v>1096</v>
      </c>
      <c r="C263" s="381" t="s">
        <v>483</v>
      </c>
      <c r="D263" s="387">
        <v>10000</v>
      </c>
      <c r="E263" s="398" t="s">
        <v>1399</v>
      </c>
      <c r="F263" s="393" t="s">
        <v>1099</v>
      </c>
      <c r="G263" s="357" t="s">
        <v>1100</v>
      </c>
      <c r="H263" s="384" t="s">
        <v>486</v>
      </c>
      <c r="I263" s="359"/>
      <c r="J263" s="359"/>
      <c r="K263" s="359"/>
      <c r="L263" s="360"/>
      <c r="N263" s="403"/>
      <c r="O263" s="403"/>
    </row>
    <row r="264" spans="1:15" s="316" customFormat="1" ht="45">
      <c r="A264" s="356">
        <v>256</v>
      </c>
      <c r="B264" s="357" t="s">
        <v>1096</v>
      </c>
      <c r="C264" s="381" t="s">
        <v>483</v>
      </c>
      <c r="D264" s="387">
        <v>5000</v>
      </c>
      <c r="E264" s="398" t="s">
        <v>1400</v>
      </c>
      <c r="F264" s="393" t="s">
        <v>1102</v>
      </c>
      <c r="G264" s="357" t="s">
        <v>1103</v>
      </c>
      <c r="H264" s="384" t="s">
        <v>486</v>
      </c>
      <c r="I264" s="359"/>
      <c r="J264" s="362"/>
      <c r="K264" s="359"/>
      <c r="L264" s="360"/>
      <c r="N264" s="403"/>
      <c r="O264" s="403"/>
    </row>
    <row r="265" spans="1:15" s="316" customFormat="1" ht="45">
      <c r="A265" s="361">
        <v>257</v>
      </c>
      <c r="B265" s="357" t="s">
        <v>1096</v>
      </c>
      <c r="C265" s="381" t="s">
        <v>483</v>
      </c>
      <c r="D265" s="387">
        <v>7500</v>
      </c>
      <c r="E265" s="398" t="s">
        <v>1401</v>
      </c>
      <c r="F265" s="393" t="s">
        <v>1104</v>
      </c>
      <c r="G265" s="357" t="s">
        <v>1105</v>
      </c>
      <c r="H265" s="384" t="s">
        <v>486</v>
      </c>
      <c r="I265" s="359"/>
      <c r="J265" s="359"/>
      <c r="K265" s="359"/>
      <c r="L265" s="360"/>
      <c r="N265" s="403"/>
      <c r="O265" s="403"/>
    </row>
    <row r="266" spans="1:15" s="316" customFormat="1" ht="45">
      <c r="A266" s="361">
        <v>258</v>
      </c>
      <c r="B266" s="357" t="s">
        <v>1096</v>
      </c>
      <c r="C266" s="381" t="s">
        <v>483</v>
      </c>
      <c r="D266" s="387">
        <v>7500</v>
      </c>
      <c r="E266" s="398" t="s">
        <v>1402</v>
      </c>
      <c r="F266" s="393" t="s">
        <v>1108</v>
      </c>
      <c r="G266" s="357" t="s">
        <v>1109</v>
      </c>
      <c r="H266" s="384" t="s">
        <v>486</v>
      </c>
      <c r="I266" s="359"/>
      <c r="J266" s="359"/>
      <c r="K266" s="359"/>
      <c r="L266" s="360"/>
      <c r="N266" s="403"/>
      <c r="O266" s="403"/>
    </row>
    <row r="267" spans="1:15" s="316" customFormat="1" ht="45">
      <c r="A267" s="356">
        <v>259</v>
      </c>
      <c r="B267" s="357" t="s">
        <v>1110</v>
      </c>
      <c r="C267" s="381" t="s">
        <v>483</v>
      </c>
      <c r="D267" s="387">
        <v>20000</v>
      </c>
      <c r="E267" s="398" t="s">
        <v>1403</v>
      </c>
      <c r="F267" s="393" t="s">
        <v>1111</v>
      </c>
      <c r="G267" s="357" t="s">
        <v>1112</v>
      </c>
      <c r="H267" s="384" t="s">
        <v>486</v>
      </c>
      <c r="I267" s="359"/>
      <c r="J267" s="359"/>
      <c r="K267" s="359"/>
      <c r="L267" s="360"/>
      <c r="N267" s="403"/>
      <c r="O267" s="403"/>
    </row>
    <row r="268" spans="1:15" s="316" customFormat="1" ht="45">
      <c r="A268" s="361">
        <v>260</v>
      </c>
      <c r="B268" s="357" t="s">
        <v>1110</v>
      </c>
      <c r="C268" s="381" t="s">
        <v>483</v>
      </c>
      <c r="D268" s="387">
        <v>6000</v>
      </c>
      <c r="E268" s="398" t="s">
        <v>1183</v>
      </c>
      <c r="F268" s="393" t="s">
        <v>541</v>
      </c>
      <c r="G268" s="357" t="s">
        <v>1113</v>
      </c>
      <c r="H268" s="384" t="s">
        <v>486</v>
      </c>
      <c r="I268" s="359"/>
      <c r="J268" s="359"/>
      <c r="K268" s="359"/>
      <c r="L268" s="360"/>
      <c r="N268" s="403"/>
      <c r="O268" s="403"/>
    </row>
    <row r="269" spans="1:15" s="316" customFormat="1" ht="45">
      <c r="A269" s="356">
        <v>261</v>
      </c>
      <c r="B269" s="357" t="s">
        <v>1110</v>
      </c>
      <c r="C269" s="381" t="s">
        <v>483</v>
      </c>
      <c r="D269" s="387">
        <v>2000</v>
      </c>
      <c r="E269" s="398" t="s">
        <v>1404</v>
      </c>
      <c r="F269" s="393" t="s">
        <v>1114</v>
      </c>
      <c r="G269" s="357" t="s">
        <v>1115</v>
      </c>
      <c r="H269" s="384" t="s">
        <v>486</v>
      </c>
      <c r="I269" s="359"/>
      <c r="J269" s="359"/>
      <c r="K269" s="359"/>
      <c r="L269" s="360"/>
      <c r="N269" s="403"/>
      <c r="O269" s="403"/>
    </row>
    <row r="270" spans="1:15" s="316" customFormat="1" ht="45">
      <c r="A270" s="361">
        <v>262</v>
      </c>
      <c r="B270" s="357" t="s">
        <v>1110</v>
      </c>
      <c r="C270" s="381" t="s">
        <v>483</v>
      </c>
      <c r="D270" s="387">
        <v>15000</v>
      </c>
      <c r="E270" s="398" t="s">
        <v>1405</v>
      </c>
      <c r="F270" s="393" t="s">
        <v>1117</v>
      </c>
      <c r="G270" s="357" t="s">
        <v>1118</v>
      </c>
      <c r="H270" s="384" t="s">
        <v>486</v>
      </c>
      <c r="I270" s="359"/>
      <c r="J270" s="359"/>
      <c r="K270" s="359"/>
      <c r="L270" s="360"/>
      <c r="N270" s="403"/>
      <c r="O270" s="403"/>
    </row>
    <row r="271" spans="1:15" s="316" customFormat="1" ht="45">
      <c r="A271" s="361">
        <v>263</v>
      </c>
      <c r="B271" s="357" t="s">
        <v>1110</v>
      </c>
      <c r="C271" s="381" t="s">
        <v>483</v>
      </c>
      <c r="D271" s="387">
        <v>20000</v>
      </c>
      <c r="E271" s="398" t="s">
        <v>1406</v>
      </c>
      <c r="F271" s="393" t="s">
        <v>1119</v>
      </c>
      <c r="G271" s="357" t="s">
        <v>1120</v>
      </c>
      <c r="H271" s="384" t="s">
        <v>486</v>
      </c>
      <c r="I271" s="359"/>
      <c r="J271" s="359"/>
      <c r="K271" s="359"/>
      <c r="L271" s="360"/>
      <c r="N271" s="403"/>
      <c r="O271" s="403"/>
    </row>
    <row r="272" spans="1:15" s="316" customFormat="1" ht="45">
      <c r="A272" s="356">
        <v>264</v>
      </c>
      <c r="B272" s="357" t="s">
        <v>1110</v>
      </c>
      <c r="C272" s="381" t="s">
        <v>483</v>
      </c>
      <c r="D272" s="387">
        <v>5000</v>
      </c>
      <c r="E272" s="398" t="s">
        <v>1407</v>
      </c>
      <c r="F272" s="393" t="s">
        <v>1121</v>
      </c>
      <c r="G272" s="357" t="s">
        <v>1122</v>
      </c>
      <c r="H272" s="384" t="s">
        <v>486</v>
      </c>
      <c r="I272" s="359"/>
      <c r="J272" s="359"/>
      <c r="K272" s="359"/>
      <c r="L272" s="360"/>
      <c r="N272" s="403"/>
      <c r="O272" s="403"/>
    </row>
    <row r="273" spans="1:15" s="316" customFormat="1" ht="45">
      <c r="A273" s="361">
        <v>265</v>
      </c>
      <c r="B273" s="357" t="s">
        <v>1110</v>
      </c>
      <c r="C273" s="381" t="s">
        <v>483</v>
      </c>
      <c r="D273" s="387">
        <v>15000</v>
      </c>
      <c r="E273" s="398" t="s">
        <v>1408</v>
      </c>
      <c r="F273" s="393" t="s">
        <v>1124</v>
      </c>
      <c r="G273" s="357" t="s">
        <v>1125</v>
      </c>
      <c r="H273" s="384" t="s">
        <v>486</v>
      </c>
      <c r="I273" s="359"/>
      <c r="J273" s="359"/>
      <c r="K273" s="359"/>
      <c r="L273" s="360"/>
      <c r="N273" s="403"/>
      <c r="O273" s="403"/>
    </row>
    <row r="274" spans="1:15" s="316" customFormat="1" ht="45">
      <c r="A274" s="356">
        <v>266</v>
      </c>
      <c r="B274" s="357" t="s">
        <v>1110</v>
      </c>
      <c r="C274" s="381" t="s">
        <v>483</v>
      </c>
      <c r="D274" s="387">
        <v>5000</v>
      </c>
      <c r="E274" s="398" t="s">
        <v>1409</v>
      </c>
      <c r="F274" s="393" t="s">
        <v>1126</v>
      </c>
      <c r="G274" s="357" t="s">
        <v>1127</v>
      </c>
      <c r="H274" s="384" t="s">
        <v>486</v>
      </c>
      <c r="I274" s="359"/>
      <c r="J274" s="359"/>
      <c r="K274" s="359"/>
      <c r="L274" s="360"/>
      <c r="N274" s="403"/>
      <c r="O274" s="403"/>
    </row>
    <row r="275" spans="1:15" s="316" customFormat="1" ht="45">
      <c r="A275" s="361">
        <v>267</v>
      </c>
      <c r="B275" s="357" t="s">
        <v>1110</v>
      </c>
      <c r="C275" s="381" t="s">
        <v>483</v>
      </c>
      <c r="D275" s="387">
        <v>40000</v>
      </c>
      <c r="E275" s="398" t="s">
        <v>1410</v>
      </c>
      <c r="F275" s="393" t="s">
        <v>1128</v>
      </c>
      <c r="G275" s="357" t="s">
        <v>1129</v>
      </c>
      <c r="H275" s="384" t="s">
        <v>486</v>
      </c>
      <c r="I275" s="359"/>
      <c r="J275" s="359"/>
      <c r="K275" s="359"/>
      <c r="L275" s="360"/>
      <c r="N275" s="403"/>
      <c r="O275" s="403"/>
    </row>
    <row r="276" spans="1:15" s="316" customFormat="1" ht="45">
      <c r="A276" s="361">
        <v>268</v>
      </c>
      <c r="B276" s="357" t="s">
        <v>1110</v>
      </c>
      <c r="C276" s="381" t="s">
        <v>483</v>
      </c>
      <c r="D276" s="387">
        <v>5000</v>
      </c>
      <c r="E276" s="398" t="s">
        <v>1411</v>
      </c>
      <c r="F276" s="393" t="s">
        <v>1130</v>
      </c>
      <c r="G276" s="357" t="s">
        <v>1131</v>
      </c>
      <c r="H276" s="384" t="s">
        <v>486</v>
      </c>
      <c r="I276" s="359"/>
      <c r="J276" s="359"/>
      <c r="K276" s="359"/>
      <c r="L276" s="360"/>
      <c r="N276" s="403"/>
      <c r="O276" s="403"/>
    </row>
    <row r="277" spans="1:15" s="316" customFormat="1" ht="45">
      <c r="A277" s="356">
        <v>269</v>
      </c>
      <c r="B277" s="357" t="s">
        <v>1110</v>
      </c>
      <c r="C277" s="381" t="s">
        <v>483</v>
      </c>
      <c r="D277" s="387">
        <v>5000</v>
      </c>
      <c r="E277" s="398" t="s">
        <v>1412</v>
      </c>
      <c r="F277" s="393" t="s">
        <v>1132</v>
      </c>
      <c r="G277" s="357" t="s">
        <v>1133</v>
      </c>
      <c r="H277" s="384" t="s">
        <v>486</v>
      </c>
      <c r="I277" s="359"/>
      <c r="J277" s="359"/>
      <c r="K277" s="359"/>
      <c r="L277" s="360"/>
      <c r="N277" s="403"/>
      <c r="O277" s="403"/>
    </row>
    <row r="278" spans="1:15" s="316" customFormat="1" ht="45">
      <c r="A278" s="361">
        <v>270</v>
      </c>
      <c r="B278" s="357" t="s">
        <v>1110</v>
      </c>
      <c r="C278" s="381" t="s">
        <v>483</v>
      </c>
      <c r="D278" s="387">
        <v>10000</v>
      </c>
      <c r="E278" s="398" t="s">
        <v>1413</v>
      </c>
      <c r="F278" s="393" t="s">
        <v>1135</v>
      </c>
      <c r="G278" s="357" t="s">
        <v>1136</v>
      </c>
      <c r="H278" s="384" t="s">
        <v>486</v>
      </c>
      <c r="I278" s="359"/>
      <c r="J278" s="359"/>
      <c r="K278" s="359"/>
      <c r="L278" s="360"/>
      <c r="N278" s="403"/>
      <c r="O278" s="403"/>
    </row>
    <row r="279" spans="1:15" s="316" customFormat="1" ht="45">
      <c r="A279" s="356">
        <v>271</v>
      </c>
      <c r="B279" s="357" t="s">
        <v>1110</v>
      </c>
      <c r="C279" s="381" t="s">
        <v>483</v>
      </c>
      <c r="D279" s="387">
        <v>29000</v>
      </c>
      <c r="E279" s="398" t="s">
        <v>1414</v>
      </c>
      <c r="F279" s="393" t="s">
        <v>1138</v>
      </c>
      <c r="G279" s="357" t="s">
        <v>1139</v>
      </c>
      <c r="H279" s="384" t="s">
        <v>486</v>
      </c>
      <c r="I279" s="359"/>
      <c r="J279" s="359"/>
      <c r="K279" s="359"/>
      <c r="L279" s="360"/>
      <c r="N279" s="403"/>
      <c r="O279" s="403"/>
    </row>
    <row r="280" spans="1:15" s="316" customFormat="1" ht="108">
      <c r="A280" s="361">
        <v>272</v>
      </c>
      <c r="B280" s="357" t="s">
        <v>1140</v>
      </c>
      <c r="C280" s="381" t="s">
        <v>483</v>
      </c>
      <c r="D280" s="387">
        <v>50000</v>
      </c>
      <c r="E280" s="398" t="s">
        <v>1203</v>
      </c>
      <c r="F280" s="393" t="s">
        <v>595</v>
      </c>
      <c r="G280" s="357" t="s">
        <v>596</v>
      </c>
      <c r="H280" s="384" t="s">
        <v>486</v>
      </c>
      <c r="I280" s="359"/>
      <c r="J280" s="359"/>
      <c r="K280" s="359"/>
      <c r="L280" s="357" t="s">
        <v>1141</v>
      </c>
      <c r="N280" s="403"/>
      <c r="O280" s="403"/>
    </row>
    <row r="281" spans="1:15" s="316" customFormat="1" ht="45">
      <c r="A281" s="361">
        <v>273</v>
      </c>
      <c r="B281" s="357" t="s">
        <v>1140</v>
      </c>
      <c r="C281" s="381" t="s">
        <v>483</v>
      </c>
      <c r="D281" s="387">
        <v>10000</v>
      </c>
      <c r="E281" s="398" t="s">
        <v>1415</v>
      </c>
      <c r="F281" s="393" t="s">
        <v>1142</v>
      </c>
      <c r="G281" s="357" t="s">
        <v>1143</v>
      </c>
      <c r="H281" s="384" t="s">
        <v>486</v>
      </c>
      <c r="I281" s="359"/>
      <c r="J281" s="359"/>
      <c r="K281" s="359"/>
      <c r="L281" s="360"/>
      <c r="N281" s="403"/>
      <c r="O281" s="403"/>
    </row>
    <row r="282" spans="1:15" s="316" customFormat="1" ht="45">
      <c r="A282" s="356">
        <v>274</v>
      </c>
      <c r="B282" s="357" t="s">
        <v>1140</v>
      </c>
      <c r="C282" s="381" t="s">
        <v>483</v>
      </c>
      <c r="D282" s="387">
        <v>3000</v>
      </c>
      <c r="E282" s="398" t="s">
        <v>1416</v>
      </c>
      <c r="F282" s="393" t="s">
        <v>1144</v>
      </c>
      <c r="G282" s="357" t="s">
        <v>1145</v>
      </c>
      <c r="H282" s="384" t="s">
        <v>486</v>
      </c>
      <c r="I282" s="359"/>
      <c r="J282" s="359"/>
      <c r="K282" s="359"/>
      <c r="L282" s="360"/>
      <c r="N282" s="403"/>
      <c r="O282" s="403"/>
    </row>
    <row r="283" spans="1:15" ht="45">
      <c r="A283" s="361">
        <v>275</v>
      </c>
      <c r="B283" s="357" t="s">
        <v>1140</v>
      </c>
      <c r="C283" s="381" t="s">
        <v>483</v>
      </c>
      <c r="D283" s="387">
        <v>1500</v>
      </c>
      <c r="E283" s="398" t="s">
        <v>1417</v>
      </c>
      <c r="F283" s="393" t="s">
        <v>1147</v>
      </c>
      <c r="G283" s="357" t="s">
        <v>1148</v>
      </c>
      <c r="H283" s="384" t="s">
        <v>486</v>
      </c>
      <c r="I283" s="359"/>
      <c r="J283" s="359"/>
      <c r="K283" s="359"/>
      <c r="L283" s="360"/>
      <c r="N283" s="403"/>
      <c r="O283" s="403"/>
    </row>
    <row r="284" spans="1:15" ht="45">
      <c r="A284" s="356">
        <v>276</v>
      </c>
      <c r="B284" s="357" t="s">
        <v>1149</v>
      </c>
      <c r="C284" s="381" t="s">
        <v>483</v>
      </c>
      <c r="D284" s="387">
        <v>500</v>
      </c>
      <c r="E284" s="398" t="s">
        <v>1180</v>
      </c>
      <c r="F284" s="393" t="s">
        <v>531</v>
      </c>
      <c r="G284" s="357" t="s">
        <v>532</v>
      </c>
      <c r="H284" s="384" t="s">
        <v>486</v>
      </c>
      <c r="I284" s="359"/>
      <c r="J284" s="359"/>
      <c r="K284" s="359"/>
      <c r="L284" s="360"/>
      <c r="N284" s="403"/>
      <c r="O284" s="403"/>
    </row>
    <row r="285" spans="1:15" ht="108">
      <c r="A285" s="361">
        <v>277</v>
      </c>
      <c r="B285" s="357" t="s">
        <v>1150</v>
      </c>
      <c r="C285" s="381" t="s">
        <v>724</v>
      </c>
      <c r="D285" s="387">
        <v>1200</v>
      </c>
      <c r="E285" s="398" t="s">
        <v>1251</v>
      </c>
      <c r="F285" s="393" t="s">
        <v>726</v>
      </c>
      <c r="G285" s="357"/>
      <c r="H285" s="384"/>
      <c r="I285" s="357" t="s">
        <v>1151</v>
      </c>
      <c r="J285" s="359"/>
      <c r="K285" s="359"/>
      <c r="L285" s="360"/>
      <c r="N285" s="403"/>
      <c r="O285" s="403"/>
    </row>
    <row r="286" spans="1:15" ht="45">
      <c r="A286" s="361">
        <v>278</v>
      </c>
      <c r="B286" s="357" t="s">
        <v>1152</v>
      </c>
      <c r="C286" s="63" t="s">
        <v>483</v>
      </c>
      <c r="D286" s="387">
        <v>5000</v>
      </c>
      <c r="E286" s="398" t="s">
        <v>1401</v>
      </c>
      <c r="F286" s="393" t="s">
        <v>1104</v>
      </c>
      <c r="G286" s="357" t="s">
        <v>1105</v>
      </c>
      <c r="H286" s="357" t="s">
        <v>486</v>
      </c>
      <c r="I286" s="359"/>
      <c r="J286" s="359"/>
      <c r="K286" s="359"/>
      <c r="L286" s="364"/>
      <c r="N286" s="403"/>
      <c r="O286" s="403"/>
    </row>
    <row r="287" spans="1:15" ht="45">
      <c r="A287" s="356">
        <v>279</v>
      </c>
      <c r="B287" s="357" t="s">
        <v>1152</v>
      </c>
      <c r="C287" s="63" t="s">
        <v>483</v>
      </c>
      <c r="D287" s="387">
        <v>5000</v>
      </c>
      <c r="E287" s="398" t="s">
        <v>1402</v>
      </c>
      <c r="F287" s="393" t="s">
        <v>1108</v>
      </c>
      <c r="G287" s="357" t="s">
        <v>1153</v>
      </c>
      <c r="H287" s="357" t="s">
        <v>486</v>
      </c>
      <c r="I287" s="359"/>
      <c r="J287" s="359"/>
      <c r="K287" s="359"/>
      <c r="L287" s="364"/>
      <c r="N287" s="403"/>
      <c r="O287" s="403"/>
    </row>
    <row r="288" spans="1:15" ht="45">
      <c r="A288" s="361">
        <v>280</v>
      </c>
      <c r="B288" s="357" t="s">
        <v>1152</v>
      </c>
      <c r="C288" s="63" t="s">
        <v>483</v>
      </c>
      <c r="D288" s="387">
        <v>5000</v>
      </c>
      <c r="E288" s="398" t="s">
        <v>1418</v>
      </c>
      <c r="F288" s="393" t="s">
        <v>1154</v>
      </c>
      <c r="G288" s="357" t="s">
        <v>1155</v>
      </c>
      <c r="H288" s="357" t="s">
        <v>486</v>
      </c>
      <c r="I288" s="359"/>
      <c r="J288" s="359"/>
      <c r="K288" s="359"/>
      <c r="L288" s="364"/>
      <c r="N288" s="403"/>
      <c r="O288" s="403"/>
    </row>
    <row r="289" spans="1:15" ht="45">
      <c r="A289" s="356">
        <v>281</v>
      </c>
      <c r="B289" s="357" t="s">
        <v>1156</v>
      </c>
      <c r="C289" s="63" t="s">
        <v>483</v>
      </c>
      <c r="D289" s="387">
        <v>20000</v>
      </c>
      <c r="E289" s="398" t="s">
        <v>1419</v>
      </c>
      <c r="F289" s="393" t="s">
        <v>1157</v>
      </c>
      <c r="G289" s="357" t="s">
        <v>1158</v>
      </c>
      <c r="H289" s="357" t="s">
        <v>486</v>
      </c>
      <c r="I289" s="359"/>
      <c r="J289" s="359"/>
      <c r="K289" s="359"/>
      <c r="L289" s="364"/>
      <c r="N289" s="403"/>
      <c r="O289" s="403"/>
    </row>
    <row r="290" spans="1:15" ht="45">
      <c r="A290" s="361">
        <v>282</v>
      </c>
      <c r="B290" s="357" t="s">
        <v>1159</v>
      </c>
      <c r="C290" s="63" t="s">
        <v>483</v>
      </c>
      <c r="D290" s="387">
        <v>30000</v>
      </c>
      <c r="E290" s="398" t="s">
        <v>1420</v>
      </c>
      <c r="F290" s="393" t="s">
        <v>1160</v>
      </c>
      <c r="G290" s="357" t="s">
        <v>1161</v>
      </c>
      <c r="H290" s="357" t="s">
        <v>486</v>
      </c>
      <c r="I290" s="359"/>
      <c r="J290" s="359"/>
      <c r="K290" s="359"/>
      <c r="L290" s="364"/>
      <c r="N290" s="403"/>
      <c r="O290" s="403"/>
    </row>
    <row r="291" spans="1:15" ht="45">
      <c r="A291" s="361">
        <v>283</v>
      </c>
      <c r="B291" s="357" t="s">
        <v>1162</v>
      </c>
      <c r="C291" s="63" t="s">
        <v>483</v>
      </c>
      <c r="D291" s="391">
        <v>500</v>
      </c>
      <c r="E291" s="398" t="s">
        <v>1180</v>
      </c>
      <c r="F291" s="393" t="s">
        <v>531</v>
      </c>
      <c r="G291" s="357" t="s">
        <v>532</v>
      </c>
      <c r="H291" s="357" t="s">
        <v>486</v>
      </c>
      <c r="I291" s="359"/>
      <c r="J291" s="359"/>
      <c r="K291" s="359"/>
      <c r="L291" s="364"/>
      <c r="N291" s="403"/>
      <c r="O291" s="403"/>
    </row>
    <row r="292" spans="1:15" ht="0.75" customHeight="1" thickBot="1">
      <c r="A292" s="315" t="s">
        <v>278</v>
      </c>
      <c r="B292" s="314"/>
      <c r="C292" s="313"/>
      <c r="D292" s="312"/>
      <c r="E292" s="311"/>
      <c r="F292" s="310"/>
      <c r="G292" s="310"/>
      <c r="H292" s="310"/>
      <c r="I292" s="309"/>
      <c r="J292" s="308"/>
      <c r="K292" s="307"/>
      <c r="L292" s="306"/>
    </row>
    <row r="293" spans="1:15" s="304" customFormat="1">
      <c r="A293" s="737" t="s">
        <v>435</v>
      </c>
      <c r="B293" s="737"/>
      <c r="C293" s="737"/>
      <c r="D293" s="737"/>
      <c r="E293" s="737"/>
      <c r="F293" s="737"/>
      <c r="G293" s="737"/>
      <c r="H293" s="737"/>
      <c r="I293" s="737"/>
      <c r="J293" s="737"/>
      <c r="K293" s="737"/>
      <c r="L293" s="737"/>
      <c r="N293" s="400"/>
      <c r="O293" s="400"/>
    </row>
    <row r="294" spans="1:15" s="305" customFormat="1" ht="12.75">
      <c r="A294" s="737" t="s">
        <v>476</v>
      </c>
      <c r="B294" s="737"/>
      <c r="C294" s="737"/>
      <c r="D294" s="737"/>
      <c r="E294" s="737"/>
      <c r="F294" s="737"/>
      <c r="G294" s="737"/>
      <c r="H294" s="737"/>
      <c r="I294" s="737"/>
      <c r="J294" s="737"/>
      <c r="K294" s="737"/>
      <c r="L294" s="737"/>
      <c r="N294" s="404"/>
      <c r="O294" s="404"/>
    </row>
    <row r="295" spans="1:15" s="305" customFormat="1" ht="12.75">
      <c r="A295" s="737"/>
      <c r="B295" s="737"/>
      <c r="C295" s="737"/>
      <c r="D295" s="737"/>
      <c r="E295" s="737"/>
      <c r="F295" s="737"/>
      <c r="G295" s="737"/>
      <c r="H295" s="737"/>
      <c r="I295" s="737"/>
      <c r="J295" s="737"/>
      <c r="K295" s="737"/>
      <c r="L295" s="737"/>
      <c r="N295" s="404"/>
      <c r="O295" s="404"/>
    </row>
    <row r="296" spans="1:15" s="304" customFormat="1">
      <c r="A296" s="737" t="s">
        <v>475</v>
      </c>
      <c r="B296" s="737"/>
      <c r="C296" s="737"/>
      <c r="D296" s="737"/>
      <c r="E296" s="737"/>
      <c r="F296" s="737"/>
      <c r="G296" s="737"/>
      <c r="H296" s="737"/>
      <c r="I296" s="737"/>
      <c r="J296" s="737"/>
      <c r="K296" s="737"/>
      <c r="L296" s="737"/>
      <c r="N296" s="400"/>
      <c r="O296" s="400"/>
    </row>
    <row r="297" spans="1:15" s="304" customFormat="1">
      <c r="A297" s="737"/>
      <c r="B297" s="737"/>
      <c r="C297" s="737"/>
      <c r="D297" s="737"/>
      <c r="E297" s="737"/>
      <c r="F297" s="737"/>
      <c r="G297" s="737"/>
      <c r="H297" s="737"/>
      <c r="I297" s="737"/>
      <c r="J297" s="737"/>
      <c r="K297" s="737"/>
      <c r="L297" s="737"/>
      <c r="N297" s="400"/>
      <c r="O297" s="400"/>
    </row>
    <row r="298" spans="1:15" s="304" customFormat="1">
      <c r="A298" s="737" t="s">
        <v>474</v>
      </c>
      <c r="B298" s="737"/>
      <c r="C298" s="737"/>
      <c r="D298" s="737"/>
      <c r="E298" s="737"/>
      <c r="F298" s="737"/>
      <c r="G298" s="737"/>
      <c r="H298" s="737"/>
      <c r="I298" s="737"/>
      <c r="J298" s="737"/>
      <c r="K298" s="737"/>
      <c r="L298" s="737"/>
      <c r="N298" s="400"/>
      <c r="O298" s="400"/>
    </row>
    <row r="299" spans="1:15" s="299" customFormat="1">
      <c r="A299" s="743" t="s">
        <v>107</v>
      </c>
      <c r="B299" s="743"/>
      <c r="C299" s="298"/>
      <c r="D299" s="297"/>
      <c r="E299" s="298"/>
      <c r="F299" s="298"/>
      <c r="G299" s="297"/>
      <c r="H299" s="298"/>
      <c r="I299" s="298"/>
      <c r="J299" s="297"/>
      <c r="K299" s="298"/>
      <c r="L299" s="297"/>
      <c r="N299" s="405"/>
      <c r="O299" s="405"/>
    </row>
    <row r="300" spans="1:15" s="299" customFormat="1">
      <c r="A300" s="298"/>
      <c r="B300" s="297"/>
      <c r="C300" s="302"/>
      <c r="D300" s="303"/>
      <c r="E300" s="302"/>
      <c r="F300" s="298"/>
      <c r="G300" s="297"/>
      <c r="H300" s="301"/>
      <c r="I300" s="298"/>
      <c r="J300" s="297"/>
      <c r="K300" s="298"/>
      <c r="L300" s="297"/>
      <c r="N300" s="405"/>
      <c r="O300" s="405"/>
    </row>
    <row r="301" spans="1:15" s="299" customFormat="1" ht="15" customHeight="1">
      <c r="A301" s="298"/>
      <c r="B301" s="297"/>
      <c r="C301" s="736" t="s">
        <v>269</v>
      </c>
      <c r="D301" s="736"/>
      <c r="E301" s="736"/>
      <c r="F301" s="298"/>
      <c r="G301" s="297"/>
      <c r="H301" s="741" t="s">
        <v>473</v>
      </c>
      <c r="I301" s="300"/>
      <c r="J301" s="297"/>
      <c r="K301" s="298"/>
      <c r="L301" s="297"/>
      <c r="N301" s="405"/>
      <c r="O301" s="405"/>
    </row>
    <row r="302" spans="1:15" s="299" customFormat="1">
      <c r="A302" s="298"/>
      <c r="B302" s="297"/>
      <c r="C302" s="298"/>
      <c r="D302" s="297"/>
      <c r="E302" s="298"/>
      <c r="F302" s="298"/>
      <c r="G302" s="297"/>
      <c r="H302" s="742"/>
      <c r="I302" s="300"/>
      <c r="J302" s="297"/>
      <c r="K302" s="298"/>
      <c r="L302" s="297"/>
      <c r="N302" s="405"/>
      <c r="O302" s="405"/>
    </row>
    <row r="303" spans="1:15" s="296" customFormat="1">
      <c r="A303" s="298"/>
      <c r="B303" s="297"/>
      <c r="C303" s="736" t="s">
        <v>140</v>
      </c>
      <c r="D303" s="736"/>
      <c r="E303" s="736"/>
      <c r="F303" s="298"/>
      <c r="G303" s="297"/>
      <c r="H303" s="298"/>
      <c r="I303" s="298"/>
      <c r="J303" s="297"/>
      <c r="K303" s="298"/>
      <c r="L303" s="297"/>
      <c r="N303" s="406"/>
      <c r="O303" s="406"/>
    </row>
    <row r="304" spans="1:15" s="296" customFormat="1">
      <c r="E304" s="294"/>
      <c r="N304" s="406"/>
      <c r="O304" s="406"/>
    </row>
    <row r="305" spans="5:15" s="296" customFormat="1">
      <c r="E305" s="294"/>
      <c r="N305" s="406"/>
      <c r="O305" s="406"/>
    </row>
    <row r="306" spans="5:15" s="296" customFormat="1">
      <c r="E306" s="294"/>
      <c r="N306" s="406"/>
      <c r="O306" s="406"/>
    </row>
    <row r="307" spans="5:15" s="296" customFormat="1">
      <c r="E307" s="294"/>
      <c r="N307" s="406"/>
      <c r="O307" s="406"/>
    </row>
    <row r="308" spans="5:15" s="296" customFormat="1">
      <c r="N308" s="406"/>
      <c r="O308" s="406"/>
    </row>
  </sheetData>
  <mergeCells count="10">
    <mergeCell ref="L2:M2"/>
    <mergeCell ref="C303:E303"/>
    <mergeCell ref="A294:L295"/>
    <mergeCell ref="A296:L297"/>
    <mergeCell ref="A298:L298"/>
    <mergeCell ref="I6:K6"/>
    <mergeCell ref="H301:H302"/>
    <mergeCell ref="A299:B299"/>
    <mergeCell ref="A293:L293"/>
    <mergeCell ref="C301:E301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90:F222 F230:F291 F151:F182 H37:H39 F9:F143 F292:H292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40:H291 H9:H3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29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292 B9:B143 B194:B231 B155:B185 B240:B285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91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118108048993876" right="0.118108048993876" top="0.354329615048119" bottom="0.354329615048119" header="0.31496062992126" footer="0.31496062992126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showGridLines="0" view="pageBreakPreview" topLeftCell="A43" zoomScale="70" zoomScaleNormal="100" zoomScaleSheetLayoutView="70" workbookViewId="0">
      <selection activeCell="B52" sqref="B5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336</v>
      </c>
      <c r="B1" s="79"/>
      <c r="C1" s="744" t="s">
        <v>110</v>
      </c>
      <c r="D1" s="744"/>
      <c r="E1" s="93"/>
    </row>
    <row r="2" spans="1:5" s="6" customFormat="1">
      <c r="A2" s="76" t="s">
        <v>330</v>
      </c>
      <c r="B2" s="79"/>
      <c r="C2" s="734" t="s">
        <v>1163</v>
      </c>
      <c r="D2" s="735"/>
      <c r="E2" s="93"/>
    </row>
    <row r="3" spans="1:5" s="6" customFormat="1">
      <c r="A3" s="78" t="s">
        <v>141</v>
      </c>
      <c r="B3" s="76"/>
      <c r="C3" s="164"/>
      <c r="D3" s="164"/>
      <c r="E3" s="93"/>
    </row>
    <row r="4" spans="1:5" s="6" customFormat="1">
      <c r="A4" s="78"/>
      <c r="B4" s="78"/>
      <c r="C4" s="164"/>
      <c r="D4" s="164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386" t="s">
        <v>1164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3"/>
      <c r="B8" s="163"/>
      <c r="C8" s="80"/>
      <c r="D8" s="80"/>
      <c r="E8" s="93"/>
    </row>
    <row r="9" spans="1:5" s="6" customFormat="1" ht="30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6" customFormat="1" ht="30">
      <c r="A10" s="100" t="s">
        <v>333</v>
      </c>
      <c r="B10" s="89" t="s">
        <v>1630</v>
      </c>
      <c r="C10" s="407">
        <v>18681</v>
      </c>
      <c r="D10" s="407">
        <v>18681</v>
      </c>
      <c r="E10" s="93"/>
    </row>
    <row r="11" spans="1:5" s="6" customFormat="1" ht="30">
      <c r="A11" s="100" t="s">
        <v>334</v>
      </c>
      <c r="B11" s="89" t="s">
        <v>1631</v>
      </c>
      <c r="C11" s="407">
        <v>3365</v>
      </c>
      <c r="D11" s="407">
        <v>3365</v>
      </c>
      <c r="E11" s="93"/>
    </row>
    <row r="12" spans="1:5" s="6" customFormat="1" ht="30">
      <c r="A12" s="100" t="s">
        <v>1424</v>
      </c>
      <c r="B12" s="89" t="s">
        <v>1632</v>
      </c>
      <c r="C12" s="407">
        <v>98303</v>
      </c>
      <c r="D12" s="407">
        <v>99839</v>
      </c>
      <c r="E12" s="93"/>
    </row>
    <row r="13" spans="1:5" s="6" customFormat="1" ht="30">
      <c r="A13" s="100" t="s">
        <v>1436</v>
      </c>
      <c r="B13" s="89" t="s">
        <v>1633</v>
      </c>
      <c r="C13" s="407">
        <v>541957</v>
      </c>
      <c r="D13" s="407">
        <v>533957</v>
      </c>
      <c r="E13" s="93"/>
    </row>
    <row r="14" spans="1:5" s="6" customFormat="1" ht="30">
      <c r="A14" s="100" t="s">
        <v>1437</v>
      </c>
      <c r="B14" s="89" t="s">
        <v>1634</v>
      </c>
      <c r="C14" s="407">
        <v>16006</v>
      </c>
      <c r="D14" s="407">
        <v>16006</v>
      </c>
      <c r="E14" s="93"/>
    </row>
    <row r="15" spans="1:5" s="6" customFormat="1" ht="30">
      <c r="A15" s="100" t="s">
        <v>1438</v>
      </c>
      <c r="B15" s="89" t="s">
        <v>1635</v>
      </c>
      <c r="C15" s="407">
        <v>870</v>
      </c>
      <c r="D15" s="407">
        <v>870</v>
      </c>
      <c r="E15" s="93"/>
    </row>
    <row r="16" spans="1:5" s="6" customFormat="1" ht="30">
      <c r="A16" s="100" t="s">
        <v>1439</v>
      </c>
      <c r="B16" s="89" t="s">
        <v>1636</v>
      </c>
      <c r="C16" s="407">
        <v>5900</v>
      </c>
      <c r="D16" s="407">
        <v>5900</v>
      </c>
      <c r="E16" s="93"/>
    </row>
    <row r="17" spans="1:5" s="6" customFormat="1" ht="30">
      <c r="A17" s="100" t="s">
        <v>1440</v>
      </c>
      <c r="B17" s="89" t="s">
        <v>1637</v>
      </c>
      <c r="C17" s="407">
        <v>200</v>
      </c>
      <c r="D17" s="407">
        <v>200</v>
      </c>
      <c r="E17" s="93"/>
    </row>
    <row r="18" spans="1:5" s="6" customFormat="1" ht="30">
      <c r="A18" s="100" t="s">
        <v>1441</v>
      </c>
      <c r="B18" s="89" t="s">
        <v>1638</v>
      </c>
      <c r="C18" s="407">
        <v>98627</v>
      </c>
      <c r="D18" s="407">
        <v>98627</v>
      </c>
      <c r="E18" s="93"/>
    </row>
    <row r="19" spans="1:5" s="6" customFormat="1" ht="30">
      <c r="A19" s="100" t="s">
        <v>1442</v>
      </c>
      <c r="B19" s="89" t="s">
        <v>1639</v>
      </c>
      <c r="C19" s="407">
        <v>0</v>
      </c>
      <c r="D19" s="407">
        <v>41325</v>
      </c>
      <c r="E19" s="93"/>
    </row>
    <row r="20" spans="1:5" s="6" customFormat="1" ht="30">
      <c r="A20" s="100" t="s">
        <v>1443</v>
      </c>
      <c r="B20" s="89" t="s">
        <v>1640</v>
      </c>
      <c r="C20" s="407">
        <v>0</v>
      </c>
      <c r="D20" s="407">
        <v>107187</v>
      </c>
      <c r="E20" s="93"/>
    </row>
    <row r="21" spans="1:5" s="6" customFormat="1" ht="30">
      <c r="A21" s="100" t="s">
        <v>1444</v>
      </c>
      <c r="B21" s="89" t="s">
        <v>1641</v>
      </c>
      <c r="C21" s="407">
        <v>0</v>
      </c>
      <c r="D21" s="407">
        <v>165000</v>
      </c>
      <c r="E21" s="93"/>
    </row>
    <row r="22" spans="1:5" s="6" customFormat="1" ht="30">
      <c r="A22" s="100" t="s">
        <v>1445</v>
      </c>
      <c r="B22" s="89" t="s">
        <v>1642</v>
      </c>
      <c r="C22" s="407">
        <v>304831</v>
      </c>
      <c r="D22" s="407">
        <v>329890</v>
      </c>
      <c r="E22" s="93"/>
    </row>
    <row r="23" spans="1:5" s="6" customFormat="1" ht="30">
      <c r="A23" s="100" t="s">
        <v>1643</v>
      </c>
      <c r="B23" s="89" t="s">
        <v>1425</v>
      </c>
      <c r="C23" s="407">
        <v>0</v>
      </c>
      <c r="D23" s="407">
        <v>36328</v>
      </c>
      <c r="E23" s="93"/>
    </row>
    <row r="24" spans="1:5" s="6" customFormat="1" ht="30">
      <c r="A24" s="100" t="s">
        <v>1644</v>
      </c>
      <c r="B24" s="89" t="s">
        <v>1645</v>
      </c>
      <c r="C24" s="407">
        <v>775</v>
      </c>
      <c r="D24" s="407">
        <v>775</v>
      </c>
      <c r="E24" s="93"/>
    </row>
    <row r="25" spans="1:5" s="6" customFormat="1" ht="30">
      <c r="A25" s="100" t="s">
        <v>1646</v>
      </c>
      <c r="B25" s="89" t="s">
        <v>1647</v>
      </c>
      <c r="C25" s="407">
        <v>0</v>
      </c>
      <c r="D25" s="407">
        <v>48857</v>
      </c>
      <c r="E25" s="93"/>
    </row>
    <row r="26" spans="1:5" s="6" customFormat="1" ht="30">
      <c r="A26" s="100" t="s">
        <v>1648</v>
      </c>
      <c r="B26" s="89" t="s">
        <v>1649</v>
      </c>
      <c r="C26" s="407">
        <v>192</v>
      </c>
      <c r="D26" s="407">
        <v>192</v>
      </c>
      <c r="E26" s="93"/>
    </row>
    <row r="27" spans="1:5" s="6" customFormat="1" ht="30">
      <c r="A27" s="100" t="s">
        <v>1650</v>
      </c>
      <c r="B27" s="89" t="s">
        <v>1651</v>
      </c>
      <c r="C27" s="407">
        <v>11449</v>
      </c>
      <c r="D27" s="407">
        <v>11449</v>
      </c>
      <c r="E27" s="93"/>
    </row>
    <row r="28" spans="1:5" s="6" customFormat="1" ht="30">
      <c r="A28" s="100" t="s">
        <v>1652</v>
      </c>
      <c r="B28" s="89" t="s">
        <v>1653</v>
      </c>
      <c r="C28" s="407">
        <v>0</v>
      </c>
      <c r="D28" s="407">
        <v>0</v>
      </c>
      <c r="E28" s="93"/>
    </row>
    <row r="29" spans="1:5" s="6" customFormat="1" ht="30">
      <c r="A29" s="100" t="s">
        <v>1654</v>
      </c>
      <c r="B29" s="89" t="s">
        <v>1655</v>
      </c>
      <c r="C29" s="407">
        <v>4300</v>
      </c>
      <c r="D29" s="407">
        <v>4300</v>
      </c>
      <c r="E29" s="93"/>
    </row>
    <row r="30" spans="1:5" s="6" customFormat="1" ht="30">
      <c r="A30" s="100" t="s">
        <v>1656</v>
      </c>
      <c r="B30" s="89" t="s">
        <v>1657</v>
      </c>
      <c r="C30" s="407">
        <v>10000</v>
      </c>
      <c r="D30" s="407">
        <v>10000</v>
      </c>
      <c r="E30" s="93"/>
    </row>
    <row r="31" spans="1:5" s="6" customFormat="1" ht="30">
      <c r="A31" s="100" t="s">
        <v>1658</v>
      </c>
      <c r="B31" s="89" t="s">
        <v>1659</v>
      </c>
      <c r="C31" s="407">
        <v>6000</v>
      </c>
      <c r="D31" s="407">
        <v>6000</v>
      </c>
      <c r="E31" s="93"/>
    </row>
    <row r="32" spans="1:5" s="6" customFormat="1" ht="30">
      <c r="A32" s="100" t="s">
        <v>1660</v>
      </c>
      <c r="B32" s="89" t="s">
        <v>1661</v>
      </c>
      <c r="C32" s="407">
        <v>43250</v>
      </c>
      <c r="D32" s="407">
        <v>43250</v>
      </c>
      <c r="E32" s="93"/>
    </row>
    <row r="33" spans="1:5" s="6" customFormat="1" ht="30">
      <c r="A33" s="100" t="s">
        <v>1662</v>
      </c>
      <c r="B33" s="89" t="s">
        <v>1663</v>
      </c>
      <c r="C33" s="407">
        <f>10125-10125</f>
        <v>0</v>
      </c>
      <c r="D33" s="407">
        <f>10125-10125</f>
        <v>0</v>
      </c>
      <c r="E33" s="93"/>
    </row>
    <row r="34" spans="1:5" s="6" customFormat="1" ht="30">
      <c r="A34" s="100" t="s">
        <v>1664</v>
      </c>
      <c r="B34" s="89" t="s">
        <v>1665</v>
      </c>
      <c r="C34" s="407">
        <v>387600</v>
      </c>
      <c r="D34" s="407">
        <v>360080</v>
      </c>
      <c r="E34" s="93"/>
    </row>
    <row r="35" spans="1:5" s="6" customFormat="1" ht="30">
      <c r="A35" s="100" t="s">
        <v>1666</v>
      </c>
      <c r="B35" s="89" t="s">
        <v>1667</v>
      </c>
      <c r="C35" s="407">
        <v>186063</v>
      </c>
      <c r="D35" s="407">
        <v>51375</v>
      </c>
      <c r="E35" s="93"/>
    </row>
    <row r="36" spans="1:5" s="6" customFormat="1" ht="30">
      <c r="A36" s="100" t="s">
        <v>1668</v>
      </c>
      <c r="B36" s="89" t="s">
        <v>1669</v>
      </c>
      <c r="C36" s="407">
        <v>3949</v>
      </c>
      <c r="D36" s="407">
        <v>3949</v>
      </c>
      <c r="E36" s="93"/>
    </row>
    <row r="37" spans="1:5" s="6" customFormat="1" ht="30">
      <c r="A37" s="100" t="s">
        <v>1670</v>
      </c>
      <c r="B37" s="89" t="s">
        <v>1435</v>
      </c>
      <c r="C37" s="407">
        <v>12723</v>
      </c>
      <c r="D37" s="407"/>
      <c r="E37" s="93"/>
    </row>
    <row r="38" spans="1:5" s="10" customFormat="1">
      <c r="A38" s="100" t="s">
        <v>331</v>
      </c>
      <c r="B38" s="89" t="s">
        <v>1671</v>
      </c>
      <c r="C38" s="407">
        <v>920</v>
      </c>
      <c r="D38" s="407">
        <v>920</v>
      </c>
      <c r="E38" s="96"/>
    </row>
    <row r="39" spans="1:5" s="10" customFormat="1">
      <c r="A39" s="100" t="s">
        <v>332</v>
      </c>
      <c r="B39" s="89"/>
      <c r="C39" s="407"/>
      <c r="D39" s="407"/>
      <c r="E39" s="96"/>
    </row>
    <row r="40" spans="1:5" s="10" customFormat="1">
      <c r="A40" s="100" t="s">
        <v>1672</v>
      </c>
      <c r="B40" s="89"/>
      <c r="C40" s="451"/>
      <c r="D40" s="451"/>
      <c r="E40" s="96"/>
    </row>
    <row r="41" spans="1:5" s="10" customFormat="1">
      <c r="A41" s="100" t="s">
        <v>1673</v>
      </c>
      <c r="B41" s="89"/>
      <c r="C41" s="451"/>
      <c r="D41" s="451"/>
      <c r="E41" s="96"/>
    </row>
    <row r="42" spans="1:5" s="10" customFormat="1">
      <c r="A42" s="89" t="s">
        <v>280</v>
      </c>
      <c r="B42" s="89"/>
      <c r="C42" s="4"/>
      <c r="D42" s="4"/>
      <c r="E42" s="96"/>
    </row>
    <row r="43" spans="1:5" s="10" customFormat="1" ht="19.5" customHeight="1">
      <c r="A43" s="89" t="s">
        <v>280</v>
      </c>
      <c r="B43" s="89"/>
      <c r="C43" s="4"/>
      <c r="D43" s="4"/>
      <c r="E43" s="96"/>
    </row>
    <row r="44" spans="1:5" s="10" customFormat="1">
      <c r="A44" s="89" t="s">
        <v>280</v>
      </c>
      <c r="B44" s="89"/>
      <c r="C44" s="4"/>
      <c r="D44" s="4"/>
      <c r="E44" s="96"/>
    </row>
    <row r="45" spans="1:5" s="10" customFormat="1">
      <c r="A45" s="89" t="s">
        <v>280</v>
      </c>
      <c r="B45" s="89"/>
      <c r="C45" s="4"/>
      <c r="D45" s="4"/>
      <c r="E45" s="96"/>
    </row>
    <row r="46" spans="1:5" s="10" customFormat="1">
      <c r="A46" s="89" t="s">
        <v>280</v>
      </c>
      <c r="B46" s="89"/>
      <c r="C46" s="4"/>
      <c r="D46" s="4"/>
      <c r="E46" s="96"/>
    </row>
    <row r="47" spans="1:5" s="10" customFormat="1">
      <c r="A47" s="89" t="s">
        <v>280</v>
      </c>
      <c r="B47" s="89"/>
      <c r="C47" s="4"/>
      <c r="D47" s="4"/>
      <c r="E47" s="96"/>
    </row>
    <row r="48" spans="1:5" s="3" customFormat="1">
      <c r="A48" s="90"/>
      <c r="B48" s="90"/>
      <c r="C48" s="4"/>
      <c r="D48" s="4"/>
      <c r="E48" s="97"/>
    </row>
    <row r="49" spans="1:9">
      <c r="A49" s="101"/>
      <c r="B49" s="101" t="s">
        <v>337</v>
      </c>
      <c r="C49" s="88">
        <f>SUM(C10:C48)</f>
        <v>1755961</v>
      </c>
      <c r="D49" s="88">
        <f>SUM(D10:D48)</f>
        <v>1998322</v>
      </c>
      <c r="E49" s="98"/>
    </row>
    <row r="50" spans="1:9">
      <c r="A50" s="44"/>
      <c r="B50" s="44"/>
    </row>
    <row r="51" spans="1:9">
      <c r="A51" s="2" t="s">
        <v>437</v>
      </c>
      <c r="E51" s="5"/>
    </row>
    <row r="52" spans="1:9">
      <c r="A52" s="2" t="s">
        <v>421</v>
      </c>
    </row>
    <row r="53" spans="1:9">
      <c r="A53" s="218" t="s">
        <v>422</v>
      </c>
    </row>
    <row r="54" spans="1:9">
      <c r="A54" s="218"/>
    </row>
    <row r="55" spans="1:9">
      <c r="A55" s="218" t="s">
        <v>354</v>
      </c>
    </row>
    <row r="56" spans="1:9" s="23" customFormat="1" ht="12.75"/>
    <row r="57" spans="1:9">
      <c r="A57" s="71" t="s">
        <v>107</v>
      </c>
      <c r="E57" s="5"/>
    </row>
    <row r="58" spans="1:9">
      <c r="E58"/>
      <c r="F58"/>
      <c r="G58"/>
      <c r="H58"/>
      <c r="I58"/>
    </row>
    <row r="59" spans="1:9">
      <c r="D59" s="12"/>
      <c r="E59"/>
      <c r="F59"/>
      <c r="G59"/>
      <c r="H59"/>
      <c r="I59"/>
    </row>
    <row r="60" spans="1:9">
      <c r="A60" s="71"/>
      <c r="B60" s="71" t="s">
        <v>272</v>
      </c>
      <c r="D60" s="12"/>
      <c r="E60"/>
      <c r="F60"/>
      <c r="G60"/>
      <c r="H60"/>
      <c r="I60"/>
    </row>
    <row r="61" spans="1:9">
      <c r="B61" s="2" t="s">
        <v>271</v>
      </c>
      <c r="D61" s="12"/>
      <c r="E61"/>
      <c r="F61"/>
      <c r="G61"/>
      <c r="H61"/>
      <c r="I61"/>
    </row>
    <row r="62" spans="1:9" customFormat="1" ht="12.75">
      <c r="A62" s="67"/>
      <c r="B62" s="67" t="s">
        <v>140</v>
      </c>
    </row>
    <row r="63" spans="1:9" s="23" customFormat="1" ht="12.75"/>
  </sheetData>
  <mergeCells count="2">
    <mergeCell ref="C1:D1"/>
    <mergeCell ref="C2:D2"/>
  </mergeCells>
  <printOptions gridLines="1"/>
  <pageMargins left="0.196850393700787" right="0.196850393700787" top="0.196850393700787" bottom="0.196850393700787" header="0.15748031496063" footer="0.15748031496063"/>
  <pageSetup paperSize="9" scale="6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zoomScale="70" zoomScaleSheetLayoutView="70" workbookViewId="0">
      <selection activeCell="G9" sqref="G9"/>
    </sheetView>
  </sheetViews>
  <sheetFormatPr defaultRowHeight="12.75"/>
  <cols>
    <col min="1" max="1" width="5.42578125" style="575" customWidth="1"/>
    <col min="2" max="2" width="20.85546875" style="575" customWidth="1"/>
    <col min="3" max="3" width="26" style="575" customWidth="1"/>
    <col min="4" max="4" width="17" style="575" customWidth="1"/>
    <col min="5" max="5" width="18.140625" style="575" customWidth="1"/>
    <col min="6" max="6" width="14.7109375" style="575" customWidth="1"/>
    <col min="7" max="7" width="15.5703125" style="575" customWidth="1"/>
    <col min="8" max="8" width="14.7109375" style="575" customWidth="1"/>
    <col min="9" max="9" width="29.7109375" style="575" customWidth="1"/>
    <col min="10" max="10" width="0" style="575" hidden="1" customWidth="1"/>
    <col min="11" max="256" width="9.140625" style="575"/>
    <col min="257" max="257" width="5.42578125" style="575" customWidth="1"/>
    <col min="258" max="258" width="20.85546875" style="575" customWidth="1"/>
    <col min="259" max="259" width="26" style="575" customWidth="1"/>
    <col min="260" max="260" width="17" style="575" customWidth="1"/>
    <col min="261" max="261" width="18.140625" style="575" customWidth="1"/>
    <col min="262" max="262" width="14.7109375" style="575" customWidth="1"/>
    <col min="263" max="263" width="15.5703125" style="575" customWidth="1"/>
    <col min="264" max="264" width="14.7109375" style="575" customWidth="1"/>
    <col min="265" max="265" width="29.7109375" style="575" customWidth="1"/>
    <col min="266" max="266" width="0" style="575" hidden="1" customWidth="1"/>
    <col min="267" max="512" width="9.140625" style="575"/>
    <col min="513" max="513" width="5.42578125" style="575" customWidth="1"/>
    <col min="514" max="514" width="20.85546875" style="575" customWidth="1"/>
    <col min="515" max="515" width="26" style="575" customWidth="1"/>
    <col min="516" max="516" width="17" style="575" customWidth="1"/>
    <col min="517" max="517" width="18.140625" style="575" customWidth="1"/>
    <col min="518" max="518" width="14.7109375" style="575" customWidth="1"/>
    <col min="519" max="519" width="15.5703125" style="575" customWidth="1"/>
    <col min="520" max="520" width="14.7109375" style="575" customWidth="1"/>
    <col min="521" max="521" width="29.7109375" style="575" customWidth="1"/>
    <col min="522" max="522" width="0" style="575" hidden="1" customWidth="1"/>
    <col min="523" max="768" width="9.140625" style="575"/>
    <col min="769" max="769" width="5.42578125" style="575" customWidth="1"/>
    <col min="770" max="770" width="20.85546875" style="575" customWidth="1"/>
    <col min="771" max="771" width="26" style="575" customWidth="1"/>
    <col min="772" max="772" width="17" style="575" customWidth="1"/>
    <col min="773" max="773" width="18.140625" style="575" customWidth="1"/>
    <col min="774" max="774" width="14.7109375" style="575" customWidth="1"/>
    <col min="775" max="775" width="15.5703125" style="575" customWidth="1"/>
    <col min="776" max="776" width="14.7109375" style="575" customWidth="1"/>
    <col min="777" max="777" width="29.7109375" style="575" customWidth="1"/>
    <col min="778" max="778" width="0" style="575" hidden="1" customWidth="1"/>
    <col min="779" max="1024" width="9.140625" style="575"/>
    <col min="1025" max="1025" width="5.42578125" style="575" customWidth="1"/>
    <col min="1026" max="1026" width="20.85546875" style="575" customWidth="1"/>
    <col min="1027" max="1027" width="26" style="575" customWidth="1"/>
    <col min="1028" max="1028" width="17" style="575" customWidth="1"/>
    <col min="1029" max="1029" width="18.140625" style="575" customWidth="1"/>
    <col min="1030" max="1030" width="14.7109375" style="575" customWidth="1"/>
    <col min="1031" max="1031" width="15.5703125" style="575" customWidth="1"/>
    <col min="1032" max="1032" width="14.7109375" style="575" customWidth="1"/>
    <col min="1033" max="1033" width="29.7109375" style="575" customWidth="1"/>
    <col min="1034" max="1034" width="0" style="575" hidden="1" customWidth="1"/>
    <col min="1035" max="1280" width="9.140625" style="575"/>
    <col min="1281" max="1281" width="5.42578125" style="575" customWidth="1"/>
    <col min="1282" max="1282" width="20.85546875" style="575" customWidth="1"/>
    <col min="1283" max="1283" width="26" style="575" customWidth="1"/>
    <col min="1284" max="1284" width="17" style="575" customWidth="1"/>
    <col min="1285" max="1285" width="18.140625" style="575" customWidth="1"/>
    <col min="1286" max="1286" width="14.7109375" style="575" customWidth="1"/>
    <col min="1287" max="1287" width="15.5703125" style="575" customWidth="1"/>
    <col min="1288" max="1288" width="14.7109375" style="575" customWidth="1"/>
    <col min="1289" max="1289" width="29.7109375" style="575" customWidth="1"/>
    <col min="1290" max="1290" width="0" style="575" hidden="1" customWidth="1"/>
    <col min="1291" max="1536" width="9.140625" style="575"/>
    <col min="1537" max="1537" width="5.42578125" style="575" customWidth="1"/>
    <col min="1538" max="1538" width="20.85546875" style="575" customWidth="1"/>
    <col min="1539" max="1539" width="26" style="575" customWidth="1"/>
    <col min="1540" max="1540" width="17" style="575" customWidth="1"/>
    <col min="1541" max="1541" width="18.140625" style="575" customWidth="1"/>
    <col min="1542" max="1542" width="14.7109375" style="575" customWidth="1"/>
    <col min="1543" max="1543" width="15.5703125" style="575" customWidth="1"/>
    <col min="1544" max="1544" width="14.7109375" style="575" customWidth="1"/>
    <col min="1545" max="1545" width="29.7109375" style="575" customWidth="1"/>
    <col min="1546" max="1546" width="0" style="575" hidden="1" customWidth="1"/>
    <col min="1547" max="1792" width="9.140625" style="575"/>
    <col min="1793" max="1793" width="5.42578125" style="575" customWidth="1"/>
    <col min="1794" max="1794" width="20.85546875" style="575" customWidth="1"/>
    <col min="1795" max="1795" width="26" style="575" customWidth="1"/>
    <col min="1796" max="1796" width="17" style="575" customWidth="1"/>
    <col min="1797" max="1797" width="18.140625" style="575" customWidth="1"/>
    <col min="1798" max="1798" width="14.7109375" style="575" customWidth="1"/>
    <col min="1799" max="1799" width="15.5703125" style="575" customWidth="1"/>
    <col min="1800" max="1800" width="14.7109375" style="575" customWidth="1"/>
    <col min="1801" max="1801" width="29.7109375" style="575" customWidth="1"/>
    <col min="1802" max="1802" width="0" style="575" hidden="1" customWidth="1"/>
    <col min="1803" max="2048" width="9.140625" style="575"/>
    <col min="2049" max="2049" width="5.42578125" style="575" customWidth="1"/>
    <col min="2050" max="2050" width="20.85546875" style="575" customWidth="1"/>
    <col min="2051" max="2051" width="26" style="575" customWidth="1"/>
    <col min="2052" max="2052" width="17" style="575" customWidth="1"/>
    <col min="2053" max="2053" width="18.140625" style="575" customWidth="1"/>
    <col min="2054" max="2054" width="14.7109375" style="575" customWidth="1"/>
    <col min="2055" max="2055" width="15.5703125" style="575" customWidth="1"/>
    <col min="2056" max="2056" width="14.7109375" style="575" customWidth="1"/>
    <col min="2057" max="2057" width="29.7109375" style="575" customWidth="1"/>
    <col min="2058" max="2058" width="0" style="575" hidden="1" customWidth="1"/>
    <col min="2059" max="2304" width="9.140625" style="575"/>
    <col min="2305" max="2305" width="5.42578125" style="575" customWidth="1"/>
    <col min="2306" max="2306" width="20.85546875" style="575" customWidth="1"/>
    <col min="2307" max="2307" width="26" style="575" customWidth="1"/>
    <col min="2308" max="2308" width="17" style="575" customWidth="1"/>
    <col min="2309" max="2309" width="18.140625" style="575" customWidth="1"/>
    <col min="2310" max="2310" width="14.7109375" style="575" customWidth="1"/>
    <col min="2311" max="2311" width="15.5703125" style="575" customWidth="1"/>
    <col min="2312" max="2312" width="14.7109375" style="575" customWidth="1"/>
    <col min="2313" max="2313" width="29.7109375" style="575" customWidth="1"/>
    <col min="2314" max="2314" width="0" style="575" hidden="1" customWidth="1"/>
    <col min="2315" max="2560" width="9.140625" style="575"/>
    <col min="2561" max="2561" width="5.42578125" style="575" customWidth="1"/>
    <col min="2562" max="2562" width="20.85546875" style="575" customWidth="1"/>
    <col min="2563" max="2563" width="26" style="575" customWidth="1"/>
    <col min="2564" max="2564" width="17" style="575" customWidth="1"/>
    <col min="2565" max="2565" width="18.140625" style="575" customWidth="1"/>
    <col min="2566" max="2566" width="14.7109375" style="575" customWidth="1"/>
    <col min="2567" max="2567" width="15.5703125" style="575" customWidth="1"/>
    <col min="2568" max="2568" width="14.7109375" style="575" customWidth="1"/>
    <col min="2569" max="2569" width="29.7109375" style="575" customWidth="1"/>
    <col min="2570" max="2570" width="0" style="575" hidden="1" customWidth="1"/>
    <col min="2571" max="2816" width="9.140625" style="575"/>
    <col min="2817" max="2817" width="5.42578125" style="575" customWidth="1"/>
    <col min="2818" max="2818" width="20.85546875" style="575" customWidth="1"/>
    <col min="2819" max="2819" width="26" style="575" customWidth="1"/>
    <col min="2820" max="2820" width="17" style="575" customWidth="1"/>
    <col min="2821" max="2821" width="18.140625" style="575" customWidth="1"/>
    <col min="2822" max="2822" width="14.7109375" style="575" customWidth="1"/>
    <col min="2823" max="2823" width="15.5703125" style="575" customWidth="1"/>
    <col min="2824" max="2824" width="14.7109375" style="575" customWidth="1"/>
    <col min="2825" max="2825" width="29.7109375" style="575" customWidth="1"/>
    <col min="2826" max="2826" width="0" style="575" hidden="1" customWidth="1"/>
    <col min="2827" max="3072" width="9.140625" style="575"/>
    <col min="3073" max="3073" width="5.42578125" style="575" customWidth="1"/>
    <col min="3074" max="3074" width="20.85546875" style="575" customWidth="1"/>
    <col min="3075" max="3075" width="26" style="575" customWidth="1"/>
    <col min="3076" max="3076" width="17" style="575" customWidth="1"/>
    <col min="3077" max="3077" width="18.140625" style="575" customWidth="1"/>
    <col min="3078" max="3078" width="14.7109375" style="575" customWidth="1"/>
    <col min="3079" max="3079" width="15.5703125" style="575" customWidth="1"/>
    <col min="3080" max="3080" width="14.7109375" style="575" customWidth="1"/>
    <col min="3081" max="3081" width="29.7109375" style="575" customWidth="1"/>
    <col min="3082" max="3082" width="0" style="575" hidden="1" customWidth="1"/>
    <col min="3083" max="3328" width="9.140625" style="575"/>
    <col min="3329" max="3329" width="5.42578125" style="575" customWidth="1"/>
    <col min="3330" max="3330" width="20.85546875" style="575" customWidth="1"/>
    <col min="3331" max="3331" width="26" style="575" customWidth="1"/>
    <col min="3332" max="3332" width="17" style="575" customWidth="1"/>
    <col min="3333" max="3333" width="18.140625" style="575" customWidth="1"/>
    <col min="3334" max="3334" width="14.7109375" style="575" customWidth="1"/>
    <col min="3335" max="3335" width="15.5703125" style="575" customWidth="1"/>
    <col min="3336" max="3336" width="14.7109375" style="575" customWidth="1"/>
    <col min="3337" max="3337" width="29.7109375" style="575" customWidth="1"/>
    <col min="3338" max="3338" width="0" style="575" hidden="1" customWidth="1"/>
    <col min="3339" max="3584" width="9.140625" style="575"/>
    <col min="3585" max="3585" width="5.42578125" style="575" customWidth="1"/>
    <col min="3586" max="3586" width="20.85546875" style="575" customWidth="1"/>
    <col min="3587" max="3587" width="26" style="575" customWidth="1"/>
    <col min="3588" max="3588" width="17" style="575" customWidth="1"/>
    <col min="3589" max="3589" width="18.140625" style="575" customWidth="1"/>
    <col min="3590" max="3590" width="14.7109375" style="575" customWidth="1"/>
    <col min="3591" max="3591" width="15.5703125" style="575" customWidth="1"/>
    <col min="3592" max="3592" width="14.7109375" style="575" customWidth="1"/>
    <col min="3593" max="3593" width="29.7109375" style="575" customWidth="1"/>
    <col min="3594" max="3594" width="0" style="575" hidden="1" customWidth="1"/>
    <col min="3595" max="3840" width="9.140625" style="575"/>
    <col min="3841" max="3841" width="5.42578125" style="575" customWidth="1"/>
    <col min="3842" max="3842" width="20.85546875" style="575" customWidth="1"/>
    <col min="3843" max="3843" width="26" style="575" customWidth="1"/>
    <col min="3844" max="3844" width="17" style="575" customWidth="1"/>
    <col min="3845" max="3845" width="18.140625" style="575" customWidth="1"/>
    <col min="3846" max="3846" width="14.7109375" style="575" customWidth="1"/>
    <col min="3847" max="3847" width="15.5703125" style="575" customWidth="1"/>
    <col min="3848" max="3848" width="14.7109375" style="575" customWidth="1"/>
    <col min="3849" max="3849" width="29.7109375" style="575" customWidth="1"/>
    <col min="3850" max="3850" width="0" style="575" hidden="1" customWidth="1"/>
    <col min="3851" max="4096" width="9.140625" style="575"/>
    <col min="4097" max="4097" width="5.42578125" style="575" customWidth="1"/>
    <col min="4098" max="4098" width="20.85546875" style="575" customWidth="1"/>
    <col min="4099" max="4099" width="26" style="575" customWidth="1"/>
    <col min="4100" max="4100" width="17" style="575" customWidth="1"/>
    <col min="4101" max="4101" width="18.140625" style="575" customWidth="1"/>
    <col min="4102" max="4102" width="14.7109375" style="575" customWidth="1"/>
    <col min="4103" max="4103" width="15.5703125" style="575" customWidth="1"/>
    <col min="4104" max="4104" width="14.7109375" style="575" customWidth="1"/>
    <col min="4105" max="4105" width="29.7109375" style="575" customWidth="1"/>
    <col min="4106" max="4106" width="0" style="575" hidden="1" customWidth="1"/>
    <col min="4107" max="4352" width="9.140625" style="575"/>
    <col min="4353" max="4353" width="5.42578125" style="575" customWidth="1"/>
    <col min="4354" max="4354" width="20.85546875" style="575" customWidth="1"/>
    <col min="4355" max="4355" width="26" style="575" customWidth="1"/>
    <col min="4356" max="4356" width="17" style="575" customWidth="1"/>
    <col min="4357" max="4357" width="18.140625" style="575" customWidth="1"/>
    <col min="4358" max="4358" width="14.7109375" style="575" customWidth="1"/>
    <col min="4359" max="4359" width="15.5703125" style="575" customWidth="1"/>
    <col min="4360" max="4360" width="14.7109375" style="575" customWidth="1"/>
    <col min="4361" max="4361" width="29.7109375" style="575" customWidth="1"/>
    <col min="4362" max="4362" width="0" style="575" hidden="1" customWidth="1"/>
    <col min="4363" max="4608" width="9.140625" style="575"/>
    <col min="4609" max="4609" width="5.42578125" style="575" customWidth="1"/>
    <col min="4610" max="4610" width="20.85546875" style="575" customWidth="1"/>
    <col min="4611" max="4611" width="26" style="575" customWidth="1"/>
    <col min="4612" max="4612" width="17" style="575" customWidth="1"/>
    <col min="4613" max="4613" width="18.140625" style="575" customWidth="1"/>
    <col min="4614" max="4614" width="14.7109375" style="575" customWidth="1"/>
    <col min="4615" max="4615" width="15.5703125" style="575" customWidth="1"/>
    <col min="4616" max="4616" width="14.7109375" style="575" customWidth="1"/>
    <col min="4617" max="4617" width="29.7109375" style="575" customWidth="1"/>
    <col min="4618" max="4618" width="0" style="575" hidden="1" customWidth="1"/>
    <col min="4619" max="4864" width="9.140625" style="575"/>
    <col min="4865" max="4865" width="5.42578125" style="575" customWidth="1"/>
    <col min="4866" max="4866" width="20.85546875" style="575" customWidth="1"/>
    <col min="4867" max="4867" width="26" style="575" customWidth="1"/>
    <col min="4868" max="4868" width="17" style="575" customWidth="1"/>
    <col min="4869" max="4869" width="18.140625" style="575" customWidth="1"/>
    <col min="4870" max="4870" width="14.7109375" style="575" customWidth="1"/>
    <col min="4871" max="4871" width="15.5703125" style="575" customWidth="1"/>
    <col min="4872" max="4872" width="14.7109375" style="575" customWidth="1"/>
    <col min="4873" max="4873" width="29.7109375" style="575" customWidth="1"/>
    <col min="4874" max="4874" width="0" style="575" hidden="1" customWidth="1"/>
    <col min="4875" max="5120" width="9.140625" style="575"/>
    <col min="5121" max="5121" width="5.42578125" style="575" customWidth="1"/>
    <col min="5122" max="5122" width="20.85546875" style="575" customWidth="1"/>
    <col min="5123" max="5123" width="26" style="575" customWidth="1"/>
    <col min="5124" max="5124" width="17" style="575" customWidth="1"/>
    <col min="5125" max="5125" width="18.140625" style="575" customWidth="1"/>
    <col min="5126" max="5126" width="14.7109375" style="575" customWidth="1"/>
    <col min="5127" max="5127" width="15.5703125" style="575" customWidth="1"/>
    <col min="5128" max="5128" width="14.7109375" style="575" customWidth="1"/>
    <col min="5129" max="5129" width="29.7109375" style="575" customWidth="1"/>
    <col min="5130" max="5130" width="0" style="575" hidden="1" customWidth="1"/>
    <col min="5131" max="5376" width="9.140625" style="575"/>
    <col min="5377" max="5377" width="5.42578125" style="575" customWidth="1"/>
    <col min="5378" max="5378" width="20.85546875" style="575" customWidth="1"/>
    <col min="5379" max="5379" width="26" style="575" customWidth="1"/>
    <col min="5380" max="5380" width="17" style="575" customWidth="1"/>
    <col min="5381" max="5381" width="18.140625" style="575" customWidth="1"/>
    <col min="5382" max="5382" width="14.7109375" style="575" customWidth="1"/>
    <col min="5383" max="5383" width="15.5703125" style="575" customWidth="1"/>
    <col min="5384" max="5384" width="14.7109375" style="575" customWidth="1"/>
    <col min="5385" max="5385" width="29.7109375" style="575" customWidth="1"/>
    <col min="5386" max="5386" width="0" style="575" hidden="1" customWidth="1"/>
    <col min="5387" max="5632" width="9.140625" style="575"/>
    <col min="5633" max="5633" width="5.42578125" style="575" customWidth="1"/>
    <col min="5634" max="5634" width="20.85546875" style="575" customWidth="1"/>
    <col min="5635" max="5635" width="26" style="575" customWidth="1"/>
    <col min="5636" max="5636" width="17" style="575" customWidth="1"/>
    <col min="5637" max="5637" width="18.140625" style="575" customWidth="1"/>
    <col min="5638" max="5638" width="14.7109375" style="575" customWidth="1"/>
    <col min="5639" max="5639" width="15.5703125" style="575" customWidth="1"/>
    <col min="5640" max="5640" width="14.7109375" style="575" customWidth="1"/>
    <col min="5641" max="5641" width="29.7109375" style="575" customWidth="1"/>
    <col min="5642" max="5642" width="0" style="575" hidden="1" customWidth="1"/>
    <col min="5643" max="5888" width="9.140625" style="575"/>
    <col min="5889" max="5889" width="5.42578125" style="575" customWidth="1"/>
    <col min="5890" max="5890" width="20.85546875" style="575" customWidth="1"/>
    <col min="5891" max="5891" width="26" style="575" customWidth="1"/>
    <col min="5892" max="5892" width="17" style="575" customWidth="1"/>
    <col min="5893" max="5893" width="18.140625" style="575" customWidth="1"/>
    <col min="5894" max="5894" width="14.7109375" style="575" customWidth="1"/>
    <col min="5895" max="5895" width="15.5703125" style="575" customWidth="1"/>
    <col min="5896" max="5896" width="14.7109375" style="575" customWidth="1"/>
    <col min="5897" max="5897" width="29.7109375" style="575" customWidth="1"/>
    <col min="5898" max="5898" width="0" style="575" hidden="1" customWidth="1"/>
    <col min="5899" max="6144" width="9.140625" style="575"/>
    <col min="6145" max="6145" width="5.42578125" style="575" customWidth="1"/>
    <col min="6146" max="6146" width="20.85546875" style="575" customWidth="1"/>
    <col min="6147" max="6147" width="26" style="575" customWidth="1"/>
    <col min="6148" max="6148" width="17" style="575" customWidth="1"/>
    <col min="6149" max="6149" width="18.140625" style="575" customWidth="1"/>
    <col min="6150" max="6150" width="14.7109375" style="575" customWidth="1"/>
    <col min="6151" max="6151" width="15.5703125" style="575" customWidth="1"/>
    <col min="6152" max="6152" width="14.7109375" style="575" customWidth="1"/>
    <col min="6153" max="6153" width="29.7109375" style="575" customWidth="1"/>
    <col min="6154" max="6154" width="0" style="575" hidden="1" customWidth="1"/>
    <col min="6155" max="6400" width="9.140625" style="575"/>
    <col min="6401" max="6401" width="5.42578125" style="575" customWidth="1"/>
    <col min="6402" max="6402" width="20.85546875" style="575" customWidth="1"/>
    <col min="6403" max="6403" width="26" style="575" customWidth="1"/>
    <col min="6404" max="6404" width="17" style="575" customWidth="1"/>
    <col min="6405" max="6405" width="18.140625" style="575" customWidth="1"/>
    <col min="6406" max="6406" width="14.7109375" style="575" customWidth="1"/>
    <col min="6407" max="6407" width="15.5703125" style="575" customWidth="1"/>
    <col min="6408" max="6408" width="14.7109375" style="575" customWidth="1"/>
    <col min="6409" max="6409" width="29.7109375" style="575" customWidth="1"/>
    <col min="6410" max="6410" width="0" style="575" hidden="1" customWidth="1"/>
    <col min="6411" max="6656" width="9.140625" style="575"/>
    <col min="6657" max="6657" width="5.42578125" style="575" customWidth="1"/>
    <col min="6658" max="6658" width="20.85546875" style="575" customWidth="1"/>
    <col min="6659" max="6659" width="26" style="575" customWidth="1"/>
    <col min="6660" max="6660" width="17" style="575" customWidth="1"/>
    <col min="6661" max="6661" width="18.140625" style="575" customWidth="1"/>
    <col min="6662" max="6662" width="14.7109375" style="575" customWidth="1"/>
    <col min="6663" max="6663" width="15.5703125" style="575" customWidth="1"/>
    <col min="6664" max="6664" width="14.7109375" style="575" customWidth="1"/>
    <col min="6665" max="6665" width="29.7109375" style="575" customWidth="1"/>
    <col min="6666" max="6666" width="0" style="575" hidden="1" customWidth="1"/>
    <col min="6667" max="6912" width="9.140625" style="575"/>
    <col min="6913" max="6913" width="5.42578125" style="575" customWidth="1"/>
    <col min="6914" max="6914" width="20.85546875" style="575" customWidth="1"/>
    <col min="6915" max="6915" width="26" style="575" customWidth="1"/>
    <col min="6916" max="6916" width="17" style="575" customWidth="1"/>
    <col min="6917" max="6917" width="18.140625" style="575" customWidth="1"/>
    <col min="6918" max="6918" width="14.7109375" style="575" customWidth="1"/>
    <col min="6919" max="6919" width="15.5703125" style="575" customWidth="1"/>
    <col min="6920" max="6920" width="14.7109375" style="575" customWidth="1"/>
    <col min="6921" max="6921" width="29.7109375" style="575" customWidth="1"/>
    <col min="6922" max="6922" width="0" style="575" hidden="1" customWidth="1"/>
    <col min="6923" max="7168" width="9.140625" style="575"/>
    <col min="7169" max="7169" width="5.42578125" style="575" customWidth="1"/>
    <col min="7170" max="7170" width="20.85546875" style="575" customWidth="1"/>
    <col min="7171" max="7171" width="26" style="575" customWidth="1"/>
    <col min="7172" max="7172" width="17" style="575" customWidth="1"/>
    <col min="7173" max="7173" width="18.140625" style="575" customWidth="1"/>
    <col min="7174" max="7174" width="14.7109375" style="575" customWidth="1"/>
    <col min="7175" max="7175" width="15.5703125" style="575" customWidth="1"/>
    <col min="7176" max="7176" width="14.7109375" style="575" customWidth="1"/>
    <col min="7177" max="7177" width="29.7109375" style="575" customWidth="1"/>
    <col min="7178" max="7178" width="0" style="575" hidden="1" customWidth="1"/>
    <col min="7179" max="7424" width="9.140625" style="575"/>
    <col min="7425" max="7425" width="5.42578125" style="575" customWidth="1"/>
    <col min="7426" max="7426" width="20.85546875" style="575" customWidth="1"/>
    <col min="7427" max="7427" width="26" style="575" customWidth="1"/>
    <col min="7428" max="7428" width="17" style="575" customWidth="1"/>
    <col min="7429" max="7429" width="18.140625" style="575" customWidth="1"/>
    <col min="7430" max="7430" width="14.7109375" style="575" customWidth="1"/>
    <col min="7431" max="7431" width="15.5703125" style="575" customWidth="1"/>
    <col min="7432" max="7432" width="14.7109375" style="575" customWidth="1"/>
    <col min="7433" max="7433" width="29.7109375" style="575" customWidth="1"/>
    <col min="7434" max="7434" width="0" style="575" hidden="1" customWidth="1"/>
    <col min="7435" max="7680" width="9.140625" style="575"/>
    <col min="7681" max="7681" width="5.42578125" style="575" customWidth="1"/>
    <col min="7682" max="7682" width="20.85546875" style="575" customWidth="1"/>
    <col min="7683" max="7683" width="26" style="575" customWidth="1"/>
    <col min="7684" max="7684" width="17" style="575" customWidth="1"/>
    <col min="7685" max="7685" width="18.140625" style="575" customWidth="1"/>
    <col min="7686" max="7686" width="14.7109375" style="575" customWidth="1"/>
    <col min="7687" max="7687" width="15.5703125" style="575" customWidth="1"/>
    <col min="7688" max="7688" width="14.7109375" style="575" customWidth="1"/>
    <col min="7689" max="7689" width="29.7109375" style="575" customWidth="1"/>
    <col min="7690" max="7690" width="0" style="575" hidden="1" customWidth="1"/>
    <col min="7691" max="7936" width="9.140625" style="575"/>
    <col min="7937" max="7937" width="5.42578125" style="575" customWidth="1"/>
    <col min="7938" max="7938" width="20.85546875" style="575" customWidth="1"/>
    <col min="7939" max="7939" width="26" style="575" customWidth="1"/>
    <col min="7940" max="7940" width="17" style="575" customWidth="1"/>
    <col min="7941" max="7941" width="18.140625" style="575" customWidth="1"/>
    <col min="7942" max="7942" width="14.7109375" style="575" customWidth="1"/>
    <col min="7943" max="7943" width="15.5703125" style="575" customWidth="1"/>
    <col min="7944" max="7944" width="14.7109375" style="575" customWidth="1"/>
    <col min="7945" max="7945" width="29.7109375" style="575" customWidth="1"/>
    <col min="7946" max="7946" width="0" style="575" hidden="1" customWidth="1"/>
    <col min="7947" max="8192" width="9.140625" style="575"/>
    <col min="8193" max="8193" width="5.42578125" style="575" customWidth="1"/>
    <col min="8194" max="8194" width="20.85546875" style="575" customWidth="1"/>
    <col min="8195" max="8195" width="26" style="575" customWidth="1"/>
    <col min="8196" max="8196" width="17" style="575" customWidth="1"/>
    <col min="8197" max="8197" width="18.140625" style="575" customWidth="1"/>
    <col min="8198" max="8198" width="14.7109375" style="575" customWidth="1"/>
    <col min="8199" max="8199" width="15.5703125" style="575" customWidth="1"/>
    <col min="8200" max="8200" width="14.7109375" style="575" customWidth="1"/>
    <col min="8201" max="8201" width="29.7109375" style="575" customWidth="1"/>
    <col min="8202" max="8202" width="0" style="575" hidden="1" customWidth="1"/>
    <col min="8203" max="8448" width="9.140625" style="575"/>
    <col min="8449" max="8449" width="5.42578125" style="575" customWidth="1"/>
    <col min="8450" max="8450" width="20.85546875" style="575" customWidth="1"/>
    <col min="8451" max="8451" width="26" style="575" customWidth="1"/>
    <col min="8452" max="8452" width="17" style="575" customWidth="1"/>
    <col min="8453" max="8453" width="18.140625" style="575" customWidth="1"/>
    <col min="8454" max="8454" width="14.7109375" style="575" customWidth="1"/>
    <col min="8455" max="8455" width="15.5703125" style="575" customWidth="1"/>
    <col min="8456" max="8456" width="14.7109375" style="575" customWidth="1"/>
    <col min="8457" max="8457" width="29.7109375" style="575" customWidth="1"/>
    <col min="8458" max="8458" width="0" style="575" hidden="1" customWidth="1"/>
    <col min="8459" max="8704" width="9.140625" style="575"/>
    <col min="8705" max="8705" width="5.42578125" style="575" customWidth="1"/>
    <col min="8706" max="8706" width="20.85546875" style="575" customWidth="1"/>
    <col min="8707" max="8707" width="26" style="575" customWidth="1"/>
    <col min="8708" max="8708" width="17" style="575" customWidth="1"/>
    <col min="8709" max="8709" width="18.140625" style="575" customWidth="1"/>
    <col min="8710" max="8710" width="14.7109375" style="575" customWidth="1"/>
    <col min="8711" max="8711" width="15.5703125" style="575" customWidth="1"/>
    <col min="8712" max="8712" width="14.7109375" style="575" customWidth="1"/>
    <col min="8713" max="8713" width="29.7109375" style="575" customWidth="1"/>
    <col min="8714" max="8714" width="0" style="575" hidden="1" customWidth="1"/>
    <col min="8715" max="8960" width="9.140625" style="575"/>
    <col min="8961" max="8961" width="5.42578125" style="575" customWidth="1"/>
    <col min="8962" max="8962" width="20.85546875" style="575" customWidth="1"/>
    <col min="8963" max="8963" width="26" style="575" customWidth="1"/>
    <col min="8964" max="8964" width="17" style="575" customWidth="1"/>
    <col min="8965" max="8965" width="18.140625" style="575" customWidth="1"/>
    <col min="8966" max="8966" width="14.7109375" style="575" customWidth="1"/>
    <col min="8967" max="8967" width="15.5703125" style="575" customWidth="1"/>
    <col min="8968" max="8968" width="14.7109375" style="575" customWidth="1"/>
    <col min="8969" max="8969" width="29.7109375" style="575" customWidth="1"/>
    <col min="8970" max="8970" width="0" style="575" hidden="1" customWidth="1"/>
    <col min="8971" max="9216" width="9.140625" style="575"/>
    <col min="9217" max="9217" width="5.42578125" style="575" customWidth="1"/>
    <col min="9218" max="9218" width="20.85546875" style="575" customWidth="1"/>
    <col min="9219" max="9219" width="26" style="575" customWidth="1"/>
    <col min="9220" max="9220" width="17" style="575" customWidth="1"/>
    <col min="9221" max="9221" width="18.140625" style="575" customWidth="1"/>
    <col min="9222" max="9222" width="14.7109375" style="575" customWidth="1"/>
    <col min="9223" max="9223" width="15.5703125" style="575" customWidth="1"/>
    <col min="9224" max="9224" width="14.7109375" style="575" customWidth="1"/>
    <col min="9225" max="9225" width="29.7109375" style="575" customWidth="1"/>
    <col min="9226" max="9226" width="0" style="575" hidden="1" customWidth="1"/>
    <col min="9227" max="9472" width="9.140625" style="575"/>
    <col min="9473" max="9473" width="5.42578125" style="575" customWidth="1"/>
    <col min="9474" max="9474" width="20.85546875" style="575" customWidth="1"/>
    <col min="9475" max="9475" width="26" style="575" customWidth="1"/>
    <col min="9476" max="9476" width="17" style="575" customWidth="1"/>
    <col min="9477" max="9477" width="18.140625" style="575" customWidth="1"/>
    <col min="9478" max="9478" width="14.7109375" style="575" customWidth="1"/>
    <col min="9479" max="9479" width="15.5703125" style="575" customWidth="1"/>
    <col min="9480" max="9480" width="14.7109375" style="575" customWidth="1"/>
    <col min="9481" max="9481" width="29.7109375" style="575" customWidth="1"/>
    <col min="9482" max="9482" width="0" style="575" hidden="1" customWidth="1"/>
    <col min="9483" max="9728" width="9.140625" style="575"/>
    <col min="9729" max="9729" width="5.42578125" style="575" customWidth="1"/>
    <col min="9730" max="9730" width="20.85546875" style="575" customWidth="1"/>
    <col min="9731" max="9731" width="26" style="575" customWidth="1"/>
    <col min="9732" max="9732" width="17" style="575" customWidth="1"/>
    <col min="9733" max="9733" width="18.140625" style="575" customWidth="1"/>
    <col min="9734" max="9734" width="14.7109375" style="575" customWidth="1"/>
    <col min="9735" max="9735" width="15.5703125" style="575" customWidth="1"/>
    <col min="9736" max="9736" width="14.7109375" style="575" customWidth="1"/>
    <col min="9737" max="9737" width="29.7109375" style="575" customWidth="1"/>
    <col min="9738" max="9738" width="0" style="575" hidden="1" customWidth="1"/>
    <col min="9739" max="9984" width="9.140625" style="575"/>
    <col min="9985" max="9985" width="5.42578125" style="575" customWidth="1"/>
    <col min="9986" max="9986" width="20.85546875" style="575" customWidth="1"/>
    <col min="9987" max="9987" width="26" style="575" customWidth="1"/>
    <col min="9988" max="9988" width="17" style="575" customWidth="1"/>
    <col min="9989" max="9989" width="18.140625" style="575" customWidth="1"/>
    <col min="9990" max="9990" width="14.7109375" style="575" customWidth="1"/>
    <col min="9991" max="9991" width="15.5703125" style="575" customWidth="1"/>
    <col min="9992" max="9992" width="14.7109375" style="575" customWidth="1"/>
    <col min="9993" max="9993" width="29.7109375" style="575" customWidth="1"/>
    <col min="9994" max="9994" width="0" style="575" hidden="1" customWidth="1"/>
    <col min="9995" max="10240" width="9.140625" style="575"/>
    <col min="10241" max="10241" width="5.42578125" style="575" customWidth="1"/>
    <col min="10242" max="10242" width="20.85546875" style="575" customWidth="1"/>
    <col min="10243" max="10243" width="26" style="575" customWidth="1"/>
    <col min="10244" max="10244" width="17" style="575" customWidth="1"/>
    <col min="10245" max="10245" width="18.140625" style="575" customWidth="1"/>
    <col min="10246" max="10246" width="14.7109375" style="575" customWidth="1"/>
    <col min="10247" max="10247" width="15.5703125" style="575" customWidth="1"/>
    <col min="10248" max="10248" width="14.7109375" style="575" customWidth="1"/>
    <col min="10249" max="10249" width="29.7109375" style="575" customWidth="1"/>
    <col min="10250" max="10250" width="0" style="575" hidden="1" customWidth="1"/>
    <col min="10251" max="10496" width="9.140625" style="575"/>
    <col min="10497" max="10497" width="5.42578125" style="575" customWidth="1"/>
    <col min="10498" max="10498" width="20.85546875" style="575" customWidth="1"/>
    <col min="10499" max="10499" width="26" style="575" customWidth="1"/>
    <col min="10500" max="10500" width="17" style="575" customWidth="1"/>
    <col min="10501" max="10501" width="18.140625" style="575" customWidth="1"/>
    <col min="10502" max="10502" width="14.7109375" style="575" customWidth="1"/>
    <col min="10503" max="10503" width="15.5703125" style="575" customWidth="1"/>
    <col min="10504" max="10504" width="14.7109375" style="575" customWidth="1"/>
    <col min="10505" max="10505" width="29.7109375" style="575" customWidth="1"/>
    <col min="10506" max="10506" width="0" style="575" hidden="1" customWidth="1"/>
    <col min="10507" max="10752" width="9.140625" style="575"/>
    <col min="10753" max="10753" width="5.42578125" style="575" customWidth="1"/>
    <col min="10754" max="10754" width="20.85546875" style="575" customWidth="1"/>
    <col min="10755" max="10755" width="26" style="575" customWidth="1"/>
    <col min="10756" max="10756" width="17" style="575" customWidth="1"/>
    <col min="10757" max="10757" width="18.140625" style="575" customWidth="1"/>
    <col min="10758" max="10758" width="14.7109375" style="575" customWidth="1"/>
    <col min="10759" max="10759" width="15.5703125" style="575" customWidth="1"/>
    <col min="10760" max="10760" width="14.7109375" style="575" customWidth="1"/>
    <col min="10761" max="10761" width="29.7109375" style="575" customWidth="1"/>
    <col min="10762" max="10762" width="0" style="575" hidden="1" customWidth="1"/>
    <col min="10763" max="11008" width="9.140625" style="575"/>
    <col min="11009" max="11009" width="5.42578125" style="575" customWidth="1"/>
    <col min="11010" max="11010" width="20.85546875" style="575" customWidth="1"/>
    <col min="11011" max="11011" width="26" style="575" customWidth="1"/>
    <col min="11012" max="11012" width="17" style="575" customWidth="1"/>
    <col min="11013" max="11013" width="18.140625" style="575" customWidth="1"/>
    <col min="11014" max="11014" width="14.7109375" style="575" customWidth="1"/>
    <col min="11015" max="11015" width="15.5703125" style="575" customWidth="1"/>
    <col min="11016" max="11016" width="14.7109375" style="575" customWidth="1"/>
    <col min="11017" max="11017" width="29.7109375" style="575" customWidth="1"/>
    <col min="11018" max="11018" width="0" style="575" hidden="1" customWidth="1"/>
    <col min="11019" max="11264" width="9.140625" style="575"/>
    <col min="11265" max="11265" width="5.42578125" style="575" customWidth="1"/>
    <col min="11266" max="11266" width="20.85546875" style="575" customWidth="1"/>
    <col min="11267" max="11267" width="26" style="575" customWidth="1"/>
    <col min="11268" max="11268" width="17" style="575" customWidth="1"/>
    <col min="11269" max="11269" width="18.140625" style="575" customWidth="1"/>
    <col min="11270" max="11270" width="14.7109375" style="575" customWidth="1"/>
    <col min="11271" max="11271" width="15.5703125" style="575" customWidth="1"/>
    <col min="11272" max="11272" width="14.7109375" style="575" customWidth="1"/>
    <col min="11273" max="11273" width="29.7109375" style="575" customWidth="1"/>
    <col min="11274" max="11274" width="0" style="575" hidden="1" customWidth="1"/>
    <col min="11275" max="11520" width="9.140625" style="575"/>
    <col min="11521" max="11521" width="5.42578125" style="575" customWidth="1"/>
    <col min="11522" max="11522" width="20.85546875" style="575" customWidth="1"/>
    <col min="11523" max="11523" width="26" style="575" customWidth="1"/>
    <col min="11524" max="11524" width="17" style="575" customWidth="1"/>
    <col min="11525" max="11525" width="18.140625" style="575" customWidth="1"/>
    <col min="11526" max="11526" width="14.7109375" style="575" customWidth="1"/>
    <col min="11527" max="11527" width="15.5703125" style="575" customWidth="1"/>
    <col min="11528" max="11528" width="14.7109375" style="575" customWidth="1"/>
    <col min="11529" max="11529" width="29.7109375" style="575" customWidth="1"/>
    <col min="11530" max="11530" width="0" style="575" hidden="1" customWidth="1"/>
    <col min="11531" max="11776" width="9.140625" style="575"/>
    <col min="11777" max="11777" width="5.42578125" style="575" customWidth="1"/>
    <col min="11778" max="11778" width="20.85546875" style="575" customWidth="1"/>
    <col min="11779" max="11779" width="26" style="575" customWidth="1"/>
    <col min="11780" max="11780" width="17" style="575" customWidth="1"/>
    <col min="11781" max="11781" width="18.140625" style="575" customWidth="1"/>
    <col min="11782" max="11782" width="14.7109375" style="575" customWidth="1"/>
    <col min="11783" max="11783" width="15.5703125" style="575" customWidth="1"/>
    <col min="11784" max="11784" width="14.7109375" style="575" customWidth="1"/>
    <col min="11785" max="11785" width="29.7109375" style="575" customWidth="1"/>
    <col min="11786" max="11786" width="0" style="575" hidden="1" customWidth="1"/>
    <col min="11787" max="12032" width="9.140625" style="575"/>
    <col min="12033" max="12033" width="5.42578125" style="575" customWidth="1"/>
    <col min="12034" max="12034" width="20.85546875" style="575" customWidth="1"/>
    <col min="12035" max="12035" width="26" style="575" customWidth="1"/>
    <col min="12036" max="12036" width="17" style="575" customWidth="1"/>
    <col min="12037" max="12037" width="18.140625" style="575" customWidth="1"/>
    <col min="12038" max="12038" width="14.7109375" style="575" customWidth="1"/>
    <col min="12039" max="12039" width="15.5703125" style="575" customWidth="1"/>
    <col min="12040" max="12040" width="14.7109375" style="575" customWidth="1"/>
    <col min="12041" max="12041" width="29.7109375" style="575" customWidth="1"/>
    <col min="12042" max="12042" width="0" style="575" hidden="1" customWidth="1"/>
    <col min="12043" max="12288" width="9.140625" style="575"/>
    <col min="12289" max="12289" width="5.42578125" style="575" customWidth="1"/>
    <col min="12290" max="12290" width="20.85546875" style="575" customWidth="1"/>
    <col min="12291" max="12291" width="26" style="575" customWidth="1"/>
    <col min="12292" max="12292" width="17" style="575" customWidth="1"/>
    <col min="12293" max="12293" width="18.140625" style="575" customWidth="1"/>
    <col min="12294" max="12294" width="14.7109375" style="575" customWidth="1"/>
    <col min="12295" max="12295" width="15.5703125" style="575" customWidth="1"/>
    <col min="12296" max="12296" width="14.7109375" style="575" customWidth="1"/>
    <col min="12297" max="12297" width="29.7109375" style="575" customWidth="1"/>
    <col min="12298" max="12298" width="0" style="575" hidden="1" customWidth="1"/>
    <col min="12299" max="12544" width="9.140625" style="575"/>
    <col min="12545" max="12545" width="5.42578125" style="575" customWidth="1"/>
    <col min="12546" max="12546" width="20.85546875" style="575" customWidth="1"/>
    <col min="12547" max="12547" width="26" style="575" customWidth="1"/>
    <col min="12548" max="12548" width="17" style="575" customWidth="1"/>
    <col min="12549" max="12549" width="18.140625" style="575" customWidth="1"/>
    <col min="12550" max="12550" width="14.7109375" style="575" customWidth="1"/>
    <col min="12551" max="12551" width="15.5703125" style="575" customWidth="1"/>
    <col min="12552" max="12552" width="14.7109375" style="575" customWidth="1"/>
    <col min="12553" max="12553" width="29.7109375" style="575" customWidth="1"/>
    <col min="12554" max="12554" width="0" style="575" hidden="1" customWidth="1"/>
    <col min="12555" max="12800" width="9.140625" style="575"/>
    <col min="12801" max="12801" width="5.42578125" style="575" customWidth="1"/>
    <col min="12802" max="12802" width="20.85546875" style="575" customWidth="1"/>
    <col min="12803" max="12803" width="26" style="575" customWidth="1"/>
    <col min="12804" max="12804" width="17" style="575" customWidth="1"/>
    <col min="12805" max="12805" width="18.140625" style="575" customWidth="1"/>
    <col min="12806" max="12806" width="14.7109375" style="575" customWidth="1"/>
    <col min="12807" max="12807" width="15.5703125" style="575" customWidth="1"/>
    <col min="12808" max="12808" width="14.7109375" style="575" customWidth="1"/>
    <col min="12809" max="12809" width="29.7109375" style="575" customWidth="1"/>
    <col min="12810" max="12810" width="0" style="575" hidden="1" customWidth="1"/>
    <col min="12811" max="13056" width="9.140625" style="575"/>
    <col min="13057" max="13057" width="5.42578125" style="575" customWidth="1"/>
    <col min="13058" max="13058" width="20.85546875" style="575" customWidth="1"/>
    <col min="13059" max="13059" width="26" style="575" customWidth="1"/>
    <col min="13060" max="13060" width="17" style="575" customWidth="1"/>
    <col min="13061" max="13061" width="18.140625" style="575" customWidth="1"/>
    <col min="13062" max="13062" width="14.7109375" style="575" customWidth="1"/>
    <col min="13063" max="13063" width="15.5703125" style="575" customWidth="1"/>
    <col min="13064" max="13064" width="14.7109375" style="575" customWidth="1"/>
    <col min="13065" max="13065" width="29.7109375" style="575" customWidth="1"/>
    <col min="13066" max="13066" width="0" style="575" hidden="1" customWidth="1"/>
    <col min="13067" max="13312" width="9.140625" style="575"/>
    <col min="13313" max="13313" width="5.42578125" style="575" customWidth="1"/>
    <col min="13314" max="13314" width="20.85546875" style="575" customWidth="1"/>
    <col min="13315" max="13315" width="26" style="575" customWidth="1"/>
    <col min="13316" max="13316" width="17" style="575" customWidth="1"/>
    <col min="13317" max="13317" width="18.140625" style="575" customWidth="1"/>
    <col min="13318" max="13318" width="14.7109375" style="575" customWidth="1"/>
    <col min="13319" max="13319" width="15.5703125" style="575" customWidth="1"/>
    <col min="13320" max="13320" width="14.7109375" style="575" customWidth="1"/>
    <col min="13321" max="13321" width="29.7109375" style="575" customWidth="1"/>
    <col min="13322" max="13322" width="0" style="575" hidden="1" customWidth="1"/>
    <col min="13323" max="13568" width="9.140625" style="575"/>
    <col min="13569" max="13569" width="5.42578125" style="575" customWidth="1"/>
    <col min="13570" max="13570" width="20.85546875" style="575" customWidth="1"/>
    <col min="13571" max="13571" width="26" style="575" customWidth="1"/>
    <col min="13572" max="13572" width="17" style="575" customWidth="1"/>
    <col min="13573" max="13573" width="18.140625" style="575" customWidth="1"/>
    <col min="13574" max="13574" width="14.7109375" style="575" customWidth="1"/>
    <col min="13575" max="13575" width="15.5703125" style="575" customWidth="1"/>
    <col min="13576" max="13576" width="14.7109375" style="575" customWidth="1"/>
    <col min="13577" max="13577" width="29.7109375" style="575" customWidth="1"/>
    <col min="13578" max="13578" width="0" style="575" hidden="1" customWidth="1"/>
    <col min="13579" max="13824" width="9.140625" style="575"/>
    <col min="13825" max="13825" width="5.42578125" style="575" customWidth="1"/>
    <col min="13826" max="13826" width="20.85546875" style="575" customWidth="1"/>
    <col min="13827" max="13827" width="26" style="575" customWidth="1"/>
    <col min="13828" max="13828" width="17" style="575" customWidth="1"/>
    <col min="13829" max="13829" width="18.140625" style="575" customWidth="1"/>
    <col min="13830" max="13830" width="14.7109375" style="575" customWidth="1"/>
    <col min="13831" max="13831" width="15.5703125" style="575" customWidth="1"/>
    <col min="13832" max="13832" width="14.7109375" style="575" customWidth="1"/>
    <col min="13833" max="13833" width="29.7109375" style="575" customWidth="1"/>
    <col min="13834" max="13834" width="0" style="575" hidden="1" customWidth="1"/>
    <col min="13835" max="14080" width="9.140625" style="575"/>
    <col min="14081" max="14081" width="5.42578125" style="575" customWidth="1"/>
    <col min="14082" max="14082" width="20.85546875" style="575" customWidth="1"/>
    <col min="14083" max="14083" width="26" style="575" customWidth="1"/>
    <col min="14084" max="14084" width="17" style="575" customWidth="1"/>
    <col min="14085" max="14085" width="18.140625" style="575" customWidth="1"/>
    <col min="14086" max="14086" width="14.7109375" style="575" customWidth="1"/>
    <col min="14087" max="14087" width="15.5703125" style="575" customWidth="1"/>
    <col min="14088" max="14088" width="14.7109375" style="575" customWidth="1"/>
    <col min="14089" max="14089" width="29.7109375" style="575" customWidth="1"/>
    <col min="14090" max="14090" width="0" style="575" hidden="1" customWidth="1"/>
    <col min="14091" max="14336" width="9.140625" style="575"/>
    <col min="14337" max="14337" width="5.42578125" style="575" customWidth="1"/>
    <col min="14338" max="14338" width="20.85546875" style="575" customWidth="1"/>
    <col min="14339" max="14339" width="26" style="575" customWidth="1"/>
    <col min="14340" max="14340" width="17" style="575" customWidth="1"/>
    <col min="14341" max="14341" width="18.140625" style="575" customWidth="1"/>
    <col min="14342" max="14342" width="14.7109375" style="575" customWidth="1"/>
    <col min="14343" max="14343" width="15.5703125" style="575" customWidth="1"/>
    <col min="14344" max="14344" width="14.7109375" style="575" customWidth="1"/>
    <col min="14345" max="14345" width="29.7109375" style="575" customWidth="1"/>
    <col min="14346" max="14346" width="0" style="575" hidden="1" customWidth="1"/>
    <col min="14347" max="14592" width="9.140625" style="575"/>
    <col min="14593" max="14593" width="5.42578125" style="575" customWidth="1"/>
    <col min="14594" max="14594" width="20.85546875" style="575" customWidth="1"/>
    <col min="14595" max="14595" width="26" style="575" customWidth="1"/>
    <col min="14596" max="14596" width="17" style="575" customWidth="1"/>
    <col min="14597" max="14597" width="18.140625" style="575" customWidth="1"/>
    <col min="14598" max="14598" width="14.7109375" style="575" customWidth="1"/>
    <col min="14599" max="14599" width="15.5703125" style="575" customWidth="1"/>
    <col min="14600" max="14600" width="14.7109375" style="575" customWidth="1"/>
    <col min="14601" max="14601" width="29.7109375" style="575" customWidth="1"/>
    <col min="14602" max="14602" width="0" style="575" hidden="1" customWidth="1"/>
    <col min="14603" max="14848" width="9.140625" style="575"/>
    <col min="14849" max="14849" width="5.42578125" style="575" customWidth="1"/>
    <col min="14850" max="14850" width="20.85546875" style="575" customWidth="1"/>
    <col min="14851" max="14851" width="26" style="575" customWidth="1"/>
    <col min="14852" max="14852" width="17" style="575" customWidth="1"/>
    <col min="14853" max="14853" width="18.140625" style="575" customWidth="1"/>
    <col min="14854" max="14854" width="14.7109375" style="575" customWidth="1"/>
    <col min="14855" max="14855" width="15.5703125" style="575" customWidth="1"/>
    <col min="14856" max="14856" width="14.7109375" style="575" customWidth="1"/>
    <col min="14857" max="14857" width="29.7109375" style="575" customWidth="1"/>
    <col min="14858" max="14858" width="0" style="575" hidden="1" customWidth="1"/>
    <col min="14859" max="15104" width="9.140625" style="575"/>
    <col min="15105" max="15105" width="5.42578125" style="575" customWidth="1"/>
    <col min="15106" max="15106" width="20.85546875" style="575" customWidth="1"/>
    <col min="15107" max="15107" width="26" style="575" customWidth="1"/>
    <col min="15108" max="15108" width="17" style="575" customWidth="1"/>
    <col min="15109" max="15109" width="18.140625" style="575" customWidth="1"/>
    <col min="15110" max="15110" width="14.7109375" style="575" customWidth="1"/>
    <col min="15111" max="15111" width="15.5703125" style="575" customWidth="1"/>
    <col min="15112" max="15112" width="14.7109375" style="575" customWidth="1"/>
    <col min="15113" max="15113" width="29.7109375" style="575" customWidth="1"/>
    <col min="15114" max="15114" width="0" style="575" hidden="1" customWidth="1"/>
    <col min="15115" max="15360" width="9.140625" style="575"/>
    <col min="15361" max="15361" width="5.42578125" style="575" customWidth="1"/>
    <col min="15362" max="15362" width="20.85546875" style="575" customWidth="1"/>
    <col min="15363" max="15363" width="26" style="575" customWidth="1"/>
    <col min="15364" max="15364" width="17" style="575" customWidth="1"/>
    <col min="15365" max="15365" width="18.140625" style="575" customWidth="1"/>
    <col min="15366" max="15366" width="14.7109375" style="575" customWidth="1"/>
    <col min="15367" max="15367" width="15.5703125" style="575" customWidth="1"/>
    <col min="15368" max="15368" width="14.7109375" style="575" customWidth="1"/>
    <col min="15369" max="15369" width="29.7109375" style="575" customWidth="1"/>
    <col min="15370" max="15370" width="0" style="575" hidden="1" customWidth="1"/>
    <col min="15371" max="15616" width="9.140625" style="575"/>
    <col min="15617" max="15617" width="5.42578125" style="575" customWidth="1"/>
    <col min="15618" max="15618" width="20.85546875" style="575" customWidth="1"/>
    <col min="15619" max="15619" width="26" style="575" customWidth="1"/>
    <col min="15620" max="15620" width="17" style="575" customWidth="1"/>
    <col min="15621" max="15621" width="18.140625" style="575" customWidth="1"/>
    <col min="15622" max="15622" width="14.7109375" style="575" customWidth="1"/>
    <col min="15623" max="15623" width="15.5703125" style="575" customWidth="1"/>
    <col min="15624" max="15624" width="14.7109375" style="575" customWidth="1"/>
    <col min="15625" max="15625" width="29.7109375" style="575" customWidth="1"/>
    <col min="15626" max="15626" width="0" style="575" hidden="1" customWidth="1"/>
    <col min="15627" max="15872" width="9.140625" style="575"/>
    <col min="15873" max="15873" width="5.42578125" style="575" customWidth="1"/>
    <col min="15874" max="15874" width="20.85546875" style="575" customWidth="1"/>
    <col min="15875" max="15875" width="26" style="575" customWidth="1"/>
    <col min="15876" max="15876" width="17" style="575" customWidth="1"/>
    <col min="15877" max="15877" width="18.140625" style="575" customWidth="1"/>
    <col min="15878" max="15878" width="14.7109375" style="575" customWidth="1"/>
    <col min="15879" max="15879" width="15.5703125" style="575" customWidth="1"/>
    <col min="15880" max="15880" width="14.7109375" style="575" customWidth="1"/>
    <col min="15881" max="15881" width="29.7109375" style="575" customWidth="1"/>
    <col min="15882" max="15882" width="0" style="575" hidden="1" customWidth="1"/>
    <col min="15883" max="16128" width="9.140625" style="575"/>
    <col min="16129" max="16129" width="5.42578125" style="575" customWidth="1"/>
    <col min="16130" max="16130" width="20.85546875" style="575" customWidth="1"/>
    <col min="16131" max="16131" width="26" style="575" customWidth="1"/>
    <col min="16132" max="16132" width="17" style="575" customWidth="1"/>
    <col min="16133" max="16133" width="18.140625" style="575" customWidth="1"/>
    <col min="16134" max="16134" width="14.7109375" style="575" customWidth="1"/>
    <col min="16135" max="16135" width="15.5703125" style="575" customWidth="1"/>
    <col min="16136" max="16136" width="14.7109375" style="575" customWidth="1"/>
    <col min="16137" max="16137" width="29.7109375" style="575" customWidth="1"/>
    <col min="16138" max="16138" width="0" style="575" hidden="1" customWidth="1"/>
    <col min="16139" max="16384" width="9.140625" style="575"/>
  </cols>
  <sheetData>
    <row r="1" spans="1:12" ht="15">
      <c r="A1" s="682" t="s">
        <v>3209</v>
      </c>
      <c r="B1" s="682"/>
      <c r="C1" s="683"/>
      <c r="D1" s="683"/>
      <c r="E1" s="683"/>
      <c r="F1" s="683"/>
      <c r="G1" s="684"/>
      <c r="H1" s="684"/>
      <c r="I1" s="744" t="s">
        <v>110</v>
      </c>
      <c r="J1" s="744"/>
    </row>
    <row r="2" spans="1:12" ht="15">
      <c r="A2" s="685" t="s">
        <v>141</v>
      </c>
      <c r="B2" s="682"/>
      <c r="C2" s="683"/>
      <c r="D2" s="683"/>
      <c r="E2" s="683"/>
      <c r="F2" s="683"/>
      <c r="G2" s="684"/>
      <c r="H2" s="684"/>
      <c r="I2" s="745" t="s">
        <v>1163</v>
      </c>
      <c r="J2" s="746"/>
    </row>
    <row r="3" spans="1:12" ht="15">
      <c r="A3" s="685"/>
      <c r="B3" s="685"/>
      <c r="C3" s="682"/>
      <c r="D3" s="682"/>
      <c r="E3" s="682"/>
      <c r="F3" s="682"/>
      <c r="G3" s="684"/>
      <c r="H3" s="684"/>
      <c r="I3" s="684"/>
    </row>
    <row r="4" spans="1:12" ht="15">
      <c r="A4" s="686" t="s">
        <v>275</v>
      </c>
      <c r="B4" s="683"/>
      <c r="C4" s="683"/>
      <c r="D4" s="683"/>
      <c r="E4" s="683"/>
      <c r="F4" s="683"/>
      <c r="G4" s="685"/>
      <c r="H4" s="685"/>
      <c r="I4" s="685"/>
    </row>
    <row r="5" spans="1:12" ht="15">
      <c r="A5" s="687" t="s">
        <v>1164</v>
      </c>
      <c r="B5" s="688"/>
      <c r="C5" s="688"/>
      <c r="D5" s="688"/>
      <c r="E5" s="688"/>
      <c r="F5" s="688"/>
      <c r="G5" s="689"/>
      <c r="H5" s="689"/>
      <c r="I5" s="689"/>
    </row>
    <row r="6" spans="1:12" ht="15">
      <c r="A6" s="683"/>
      <c r="B6" s="683"/>
      <c r="C6" s="683"/>
      <c r="D6" s="683"/>
      <c r="E6" s="683"/>
      <c r="F6" s="683"/>
      <c r="G6" s="685"/>
      <c r="H6" s="685"/>
      <c r="I6" s="685"/>
    </row>
    <row r="7" spans="1:12" ht="15">
      <c r="A7" s="690"/>
      <c r="B7" s="690"/>
      <c r="C7" s="690"/>
      <c r="D7" s="690"/>
      <c r="E7" s="690"/>
      <c r="F7" s="690"/>
      <c r="G7" s="691"/>
      <c r="H7" s="691"/>
      <c r="I7" s="691"/>
    </row>
    <row r="8" spans="1:12" ht="45">
      <c r="A8" s="692" t="s">
        <v>64</v>
      </c>
      <c r="B8" s="692" t="s">
        <v>342</v>
      </c>
      <c r="C8" s="692" t="s">
        <v>343</v>
      </c>
      <c r="D8" s="692" t="s">
        <v>228</v>
      </c>
      <c r="E8" s="692" t="s">
        <v>347</v>
      </c>
      <c r="F8" s="692" t="s">
        <v>351</v>
      </c>
      <c r="G8" s="693" t="s">
        <v>10</v>
      </c>
      <c r="H8" s="693" t="s">
        <v>9</v>
      </c>
      <c r="I8" s="693" t="s">
        <v>398</v>
      </c>
      <c r="J8" s="694" t="s">
        <v>350</v>
      </c>
    </row>
    <row r="9" spans="1:12" ht="30">
      <c r="A9" s="100">
        <v>1</v>
      </c>
      <c r="B9" s="695" t="s">
        <v>1449</v>
      </c>
      <c r="C9" s="695" t="s">
        <v>514</v>
      </c>
      <c r="D9" s="696" t="s">
        <v>1450</v>
      </c>
      <c r="E9" s="439" t="s">
        <v>1451</v>
      </c>
      <c r="F9" s="439" t="s">
        <v>350</v>
      </c>
      <c r="G9" s="697">
        <f>6830+1875</f>
        <v>8705</v>
      </c>
      <c r="H9" s="697">
        <f>6512+1875</f>
        <v>8387</v>
      </c>
      <c r="I9" s="697">
        <f>1366+375</f>
        <v>1741</v>
      </c>
      <c r="J9" s="694" t="s">
        <v>0</v>
      </c>
      <c r="K9" s="694"/>
      <c r="L9" s="694"/>
    </row>
    <row r="10" spans="1:12" ht="30">
      <c r="A10" s="100">
        <v>2</v>
      </c>
      <c r="B10" s="698" t="s">
        <v>495</v>
      </c>
      <c r="C10" s="699" t="s">
        <v>1446</v>
      </c>
      <c r="D10" s="414" t="s">
        <v>1447</v>
      </c>
      <c r="E10" s="439" t="s">
        <v>3210</v>
      </c>
      <c r="F10" s="439" t="s">
        <v>350</v>
      </c>
      <c r="G10" s="412">
        <f>3750+1250+1250+1250</f>
        <v>7500</v>
      </c>
      <c r="H10" s="412">
        <f>5000+1250+1250</f>
        <v>7500</v>
      </c>
      <c r="I10" s="697">
        <v>1000</v>
      </c>
    </row>
    <row r="11" spans="1:12" ht="45">
      <c r="A11" s="100">
        <v>3</v>
      </c>
      <c r="B11" s="698" t="s">
        <v>1452</v>
      </c>
      <c r="C11" s="699" t="s">
        <v>1453</v>
      </c>
      <c r="D11" s="414" t="s">
        <v>1454</v>
      </c>
      <c r="E11" s="439" t="s">
        <v>3211</v>
      </c>
      <c r="F11" s="439" t="s">
        <v>350</v>
      </c>
      <c r="G11" s="412">
        <f>4875+1625</f>
        <v>6500</v>
      </c>
      <c r="H11" s="412">
        <v>6500</v>
      </c>
      <c r="I11" s="697">
        <v>1300</v>
      </c>
    </row>
    <row r="12" spans="1:12" ht="30">
      <c r="A12" s="100">
        <v>4</v>
      </c>
      <c r="B12" s="698" t="s">
        <v>3212</v>
      </c>
      <c r="C12" s="699" t="s">
        <v>563</v>
      </c>
      <c r="D12" s="414" t="s">
        <v>1457</v>
      </c>
      <c r="E12" s="439" t="s">
        <v>3213</v>
      </c>
      <c r="F12" s="439" t="s">
        <v>350</v>
      </c>
      <c r="G12" s="412">
        <f>4500+1500</f>
        <v>6000</v>
      </c>
      <c r="H12" s="412">
        <v>6000</v>
      </c>
      <c r="I12" s="697">
        <f>900+300</f>
        <v>1200</v>
      </c>
    </row>
    <row r="13" spans="1:12" ht="30">
      <c r="A13" s="100">
        <v>5</v>
      </c>
      <c r="B13" s="698" t="s">
        <v>684</v>
      </c>
      <c r="C13" s="699" t="s">
        <v>3214</v>
      </c>
      <c r="D13" s="414" t="s">
        <v>1460</v>
      </c>
      <c r="E13" s="439" t="s">
        <v>3215</v>
      </c>
      <c r="F13" s="439" t="s">
        <v>350</v>
      </c>
      <c r="G13" s="412">
        <f>4500+1500</f>
        <v>6000</v>
      </c>
      <c r="H13" s="412">
        <f>4200+1500</f>
        <v>5700</v>
      </c>
      <c r="I13" s="697">
        <f>600+300</f>
        <v>900</v>
      </c>
    </row>
    <row r="14" spans="1:12" ht="45">
      <c r="A14" s="100">
        <v>6</v>
      </c>
      <c r="B14" s="698" t="s">
        <v>491</v>
      </c>
      <c r="C14" s="699" t="s">
        <v>490</v>
      </c>
      <c r="D14" s="414" t="s">
        <v>492</v>
      </c>
      <c r="E14" s="439" t="s">
        <v>3216</v>
      </c>
      <c r="F14" s="439" t="s">
        <v>350</v>
      </c>
      <c r="G14" s="412">
        <v>6000</v>
      </c>
      <c r="H14" s="412">
        <v>6000</v>
      </c>
      <c r="I14" s="697">
        <v>1200</v>
      </c>
    </row>
    <row r="15" spans="1:12" ht="45">
      <c r="A15" s="100">
        <v>7</v>
      </c>
      <c r="B15" s="698" t="s">
        <v>495</v>
      </c>
      <c r="C15" s="699" t="s">
        <v>1470</v>
      </c>
      <c r="D15" s="414" t="s">
        <v>1471</v>
      </c>
      <c r="E15" s="439" t="s">
        <v>1472</v>
      </c>
      <c r="F15" s="439" t="s">
        <v>350</v>
      </c>
      <c r="G15" s="412">
        <v>3000</v>
      </c>
      <c r="H15" s="412">
        <v>3000</v>
      </c>
      <c r="I15" s="697">
        <v>600</v>
      </c>
    </row>
    <row r="16" spans="1:12" ht="60">
      <c r="A16" s="100">
        <v>8</v>
      </c>
      <c r="B16" s="698" t="s">
        <v>987</v>
      </c>
      <c r="C16" s="699" t="s">
        <v>1473</v>
      </c>
      <c r="D16" s="414" t="s">
        <v>1474</v>
      </c>
      <c r="E16" s="439" t="s">
        <v>1475</v>
      </c>
      <c r="F16" s="439" t="s">
        <v>350</v>
      </c>
      <c r="G16" s="412">
        <f>1876+625</f>
        <v>2501</v>
      </c>
      <c r="H16" s="412">
        <f>1875+625</f>
        <v>2500</v>
      </c>
      <c r="I16" s="697">
        <f>375+125</f>
        <v>500</v>
      </c>
    </row>
    <row r="17" spans="1:9" ht="30">
      <c r="A17" s="100">
        <v>9</v>
      </c>
      <c r="B17" s="698" t="s">
        <v>896</v>
      </c>
      <c r="C17" s="699" t="s">
        <v>1463</v>
      </c>
      <c r="D17" s="414" t="s">
        <v>1464</v>
      </c>
      <c r="E17" s="439" t="s">
        <v>3217</v>
      </c>
      <c r="F17" s="439" t="s">
        <v>350</v>
      </c>
      <c r="G17" s="412">
        <f>3750+1250</f>
        <v>5000</v>
      </c>
      <c r="H17" s="412">
        <f>3750+1250</f>
        <v>5000</v>
      </c>
      <c r="I17" s="697">
        <f>750+250</f>
        <v>1000</v>
      </c>
    </row>
    <row r="18" spans="1:9" ht="45">
      <c r="A18" s="100">
        <v>10</v>
      </c>
      <c r="B18" s="698" t="s">
        <v>495</v>
      </c>
      <c r="C18" s="699" t="s">
        <v>720</v>
      </c>
      <c r="D18" s="414" t="s">
        <v>1468</v>
      </c>
      <c r="E18" s="439" t="s">
        <v>1469</v>
      </c>
      <c r="F18" s="439" t="s">
        <v>350</v>
      </c>
      <c r="G18" s="412">
        <f>3750+1250</f>
        <v>5000</v>
      </c>
      <c r="H18" s="412">
        <f>3750+1250</f>
        <v>5000</v>
      </c>
      <c r="I18" s="697">
        <f>750+250</f>
        <v>1000</v>
      </c>
    </row>
    <row r="19" spans="1:9" ht="15.75">
      <c r="A19" s="100">
        <v>11</v>
      </c>
      <c r="B19" s="698" t="s">
        <v>710</v>
      </c>
      <c r="C19" s="699" t="s">
        <v>641</v>
      </c>
      <c r="D19" s="414" t="s">
        <v>1466</v>
      </c>
      <c r="E19" s="439" t="s">
        <v>1467</v>
      </c>
      <c r="F19" s="439" t="s">
        <v>350</v>
      </c>
      <c r="G19" s="412">
        <f>1500+500</f>
        <v>2000</v>
      </c>
      <c r="H19" s="412">
        <f>1500+500</f>
        <v>2000</v>
      </c>
      <c r="I19" s="697">
        <f>300+100</f>
        <v>400</v>
      </c>
    </row>
    <row r="20" spans="1:9" ht="60">
      <c r="A20" s="100">
        <v>12</v>
      </c>
      <c r="B20" s="698" t="s">
        <v>506</v>
      </c>
      <c r="C20" s="695" t="s">
        <v>1476</v>
      </c>
      <c r="D20" s="414" t="s">
        <v>1477</v>
      </c>
      <c r="E20" s="439" t="s">
        <v>1478</v>
      </c>
      <c r="F20" s="439" t="s">
        <v>350</v>
      </c>
      <c r="G20" s="412">
        <f>4500+1500</f>
        <v>6000</v>
      </c>
      <c r="H20" s="412">
        <f>6000+250</f>
        <v>6250</v>
      </c>
      <c r="I20" s="412">
        <v>1200</v>
      </c>
    </row>
    <row r="21" spans="1:9" ht="75">
      <c r="A21" s="100">
        <v>13</v>
      </c>
      <c r="B21" s="700" t="s">
        <v>1080</v>
      </c>
      <c r="C21" s="695" t="s">
        <v>1479</v>
      </c>
      <c r="D21" s="701" t="s">
        <v>1480</v>
      </c>
      <c r="E21" s="439" t="s">
        <v>1481</v>
      </c>
      <c r="F21" s="439" t="s">
        <v>350</v>
      </c>
      <c r="G21" s="412">
        <v>6000</v>
      </c>
      <c r="H21" s="412">
        <v>6000</v>
      </c>
      <c r="I21" s="412">
        <v>1200</v>
      </c>
    </row>
    <row r="22" spans="1:9" ht="30">
      <c r="A22" s="100">
        <v>14</v>
      </c>
      <c r="B22" s="695" t="s">
        <v>664</v>
      </c>
      <c r="C22" s="695" t="s">
        <v>1482</v>
      </c>
      <c r="D22" s="696" t="s">
        <v>1483</v>
      </c>
      <c r="E22" s="439" t="s">
        <v>1484</v>
      </c>
      <c r="F22" s="439" t="s">
        <v>350</v>
      </c>
      <c r="G22" s="412">
        <v>4000</v>
      </c>
      <c r="H22" s="412">
        <v>4467</v>
      </c>
      <c r="I22" s="412">
        <v>893</v>
      </c>
    </row>
    <row r="23" spans="1:9" ht="75">
      <c r="A23" s="100">
        <v>15</v>
      </c>
      <c r="B23" s="695" t="s">
        <v>714</v>
      </c>
      <c r="C23" s="695" t="s">
        <v>1485</v>
      </c>
      <c r="D23" s="696" t="s">
        <v>1486</v>
      </c>
      <c r="E23" s="439" t="s">
        <v>1487</v>
      </c>
      <c r="F23" s="439" t="s">
        <v>350</v>
      </c>
      <c r="G23" s="412">
        <f>2400+800</f>
        <v>3200</v>
      </c>
      <c r="H23" s="412">
        <v>3200</v>
      </c>
      <c r="I23" s="412">
        <f>480+160</f>
        <v>640</v>
      </c>
    </row>
    <row r="24" spans="1:9" ht="75">
      <c r="A24" s="100">
        <v>16</v>
      </c>
      <c r="B24" s="700" t="s">
        <v>1488</v>
      </c>
      <c r="C24" s="695" t="s">
        <v>1489</v>
      </c>
      <c r="D24" s="701" t="s">
        <v>1490</v>
      </c>
      <c r="E24" s="439" t="s">
        <v>1487</v>
      </c>
      <c r="F24" s="439" t="s">
        <v>350</v>
      </c>
      <c r="G24" s="412">
        <f>2400+800</f>
        <v>3200</v>
      </c>
      <c r="H24" s="412">
        <f>2400+800</f>
        <v>3200</v>
      </c>
      <c r="I24" s="412">
        <f>480+160</f>
        <v>640</v>
      </c>
    </row>
    <row r="25" spans="1:9" ht="75">
      <c r="A25" s="100">
        <v>17</v>
      </c>
      <c r="B25" s="700" t="s">
        <v>611</v>
      </c>
      <c r="C25" s="695" t="s">
        <v>1491</v>
      </c>
      <c r="D25" s="701" t="s">
        <v>1492</v>
      </c>
      <c r="E25" s="439" t="s">
        <v>1493</v>
      </c>
      <c r="F25" s="439" t="s">
        <v>350</v>
      </c>
      <c r="G25" s="412">
        <f>4500+1500</f>
        <v>6000</v>
      </c>
      <c r="H25" s="412">
        <f>4500+1500</f>
        <v>6000</v>
      </c>
      <c r="I25" s="412">
        <v>1200</v>
      </c>
    </row>
    <row r="26" spans="1:9" ht="45">
      <c r="A26" s="100">
        <v>18</v>
      </c>
      <c r="B26" s="420" t="s">
        <v>3218</v>
      </c>
      <c r="C26" s="695" t="s">
        <v>1494</v>
      </c>
      <c r="D26" s="421">
        <v>39001012652</v>
      </c>
      <c r="E26" s="439" t="s">
        <v>3219</v>
      </c>
      <c r="F26" s="439" t="s">
        <v>350</v>
      </c>
      <c r="G26" s="412">
        <v>2806</v>
      </c>
      <c r="H26" s="412">
        <v>2806</v>
      </c>
      <c r="I26" s="412">
        <v>561</v>
      </c>
    </row>
    <row r="27" spans="1:9" ht="60">
      <c r="A27" s="100">
        <v>19</v>
      </c>
      <c r="B27" s="698" t="s">
        <v>3220</v>
      </c>
      <c r="C27" s="699" t="s">
        <v>3221</v>
      </c>
      <c r="D27" s="702" t="s">
        <v>3222</v>
      </c>
      <c r="E27" s="439" t="s">
        <v>3223</v>
      </c>
      <c r="F27" s="439" t="s">
        <v>350</v>
      </c>
      <c r="G27" s="412">
        <v>1250</v>
      </c>
      <c r="H27" s="412">
        <v>1250</v>
      </c>
      <c r="I27" s="697">
        <v>250</v>
      </c>
    </row>
    <row r="28" spans="1:9" ht="15">
      <c r="A28" s="100">
        <v>20</v>
      </c>
      <c r="B28" s="703"/>
      <c r="C28" s="703"/>
      <c r="D28" s="704"/>
      <c r="E28" s="705"/>
      <c r="F28" s="705"/>
      <c r="G28" s="706"/>
      <c r="H28" s="706"/>
      <c r="I28" s="434"/>
    </row>
    <row r="29" spans="1:9" ht="15">
      <c r="A29" s="100">
        <v>21</v>
      </c>
      <c r="B29" s="703"/>
      <c r="C29" s="703"/>
      <c r="D29" s="707"/>
      <c r="E29" s="411"/>
      <c r="F29" s="411"/>
      <c r="G29" s="706"/>
      <c r="H29" s="706"/>
      <c r="I29" s="434"/>
    </row>
    <row r="30" spans="1:9" ht="15">
      <c r="A30" s="100">
        <v>22</v>
      </c>
      <c r="B30" s="703"/>
      <c r="C30" s="703"/>
      <c r="D30" s="708"/>
      <c r="E30" s="411"/>
      <c r="F30" s="411"/>
      <c r="G30" s="706"/>
      <c r="H30" s="706"/>
      <c r="I30" s="434"/>
    </row>
    <row r="31" spans="1:9" ht="15">
      <c r="A31" s="100">
        <v>23</v>
      </c>
      <c r="B31" s="703"/>
      <c r="C31" s="703"/>
      <c r="D31" s="709"/>
      <c r="E31" s="411"/>
      <c r="F31" s="411"/>
      <c r="G31" s="706"/>
      <c r="H31" s="502"/>
      <c r="I31" s="434"/>
    </row>
    <row r="32" spans="1:9" ht="15">
      <c r="A32" s="100">
        <v>24</v>
      </c>
      <c r="B32" s="703"/>
      <c r="C32" s="703"/>
      <c r="D32" s="710"/>
      <c r="E32" s="703"/>
      <c r="F32" s="703"/>
      <c r="G32" s="706"/>
      <c r="H32" s="703"/>
      <c r="I32" s="434"/>
    </row>
    <row r="33" spans="1:9" ht="15">
      <c r="A33" s="100">
        <v>25</v>
      </c>
      <c r="B33" s="703"/>
      <c r="C33" s="703"/>
      <c r="D33" s="711"/>
      <c r="E33" s="703"/>
      <c r="F33" s="703"/>
      <c r="G33" s="706"/>
      <c r="H33" s="703"/>
      <c r="I33" s="434"/>
    </row>
    <row r="34" spans="1:9" ht="15">
      <c r="A34" s="89" t="s">
        <v>278</v>
      </c>
      <c r="B34" s="89"/>
      <c r="C34" s="89"/>
      <c r="D34" s="89"/>
      <c r="E34" s="89"/>
      <c r="F34" s="100"/>
      <c r="G34" s="407"/>
      <c r="H34" s="407"/>
      <c r="I34" s="407"/>
    </row>
    <row r="35" spans="1:9" ht="15">
      <c r="A35" s="89"/>
      <c r="B35" s="101"/>
      <c r="C35" s="101"/>
      <c r="D35" s="101"/>
      <c r="E35" s="101"/>
      <c r="F35" s="89" t="s">
        <v>459</v>
      </c>
      <c r="G35" s="712">
        <f>SUM(G9:G34)</f>
        <v>90662</v>
      </c>
      <c r="H35" s="712">
        <f>SUM(H9:H34)</f>
        <v>90760</v>
      </c>
      <c r="I35" s="712">
        <f>SUM(I9:I34)</f>
        <v>17425</v>
      </c>
    </row>
    <row r="36" spans="1:9" ht="15">
      <c r="A36" s="713"/>
      <c r="B36" s="713"/>
      <c r="C36" s="713"/>
      <c r="D36" s="713"/>
      <c r="E36" s="713"/>
      <c r="F36" s="713"/>
      <c r="G36" s="713"/>
      <c r="H36" s="714"/>
      <c r="I36" s="714"/>
    </row>
    <row r="37" spans="1:9" ht="15">
      <c r="A37" s="715" t="s">
        <v>447</v>
      </c>
      <c r="B37" s="715"/>
      <c r="C37" s="713"/>
      <c r="D37" s="713"/>
      <c r="E37" s="713"/>
      <c r="F37" s="713"/>
      <c r="G37" s="713"/>
      <c r="H37" s="714"/>
      <c r="I37" s="714"/>
    </row>
    <row r="38" spans="1:9" ht="15">
      <c r="A38" s="715"/>
      <c r="B38" s="715"/>
      <c r="C38" s="713"/>
      <c r="D38" s="713"/>
      <c r="E38" s="713"/>
      <c r="F38" s="713"/>
      <c r="G38" s="713"/>
      <c r="H38" s="714"/>
      <c r="I38" s="714"/>
    </row>
    <row r="39" spans="1:9" ht="15">
      <c r="A39" s="715"/>
      <c r="B39" s="715"/>
      <c r="C39" s="714"/>
      <c r="D39" s="714"/>
      <c r="E39" s="714"/>
      <c r="F39" s="714"/>
      <c r="G39" s="714"/>
      <c r="H39" s="714"/>
      <c r="I39" s="714"/>
    </row>
    <row r="40" spans="1:9" ht="15">
      <c r="A40" s="715"/>
      <c r="B40" s="715"/>
      <c r="C40" s="714"/>
      <c r="D40" s="714"/>
      <c r="E40" s="714"/>
      <c r="F40" s="714"/>
      <c r="G40" s="714"/>
      <c r="H40" s="714"/>
      <c r="I40" s="714"/>
    </row>
    <row r="41" spans="1:9">
      <c r="A41" s="716"/>
      <c r="B41" s="716"/>
      <c r="C41" s="716"/>
      <c r="D41" s="716"/>
      <c r="E41" s="716"/>
      <c r="F41" s="716"/>
      <c r="G41" s="716"/>
      <c r="H41" s="716"/>
      <c r="I41" s="716"/>
    </row>
    <row r="42" spans="1:9" ht="15">
      <c r="A42" s="717" t="s">
        <v>107</v>
      </c>
      <c r="B42" s="717"/>
      <c r="C42" s="714"/>
      <c r="D42" s="714"/>
      <c r="E42" s="714"/>
      <c r="F42" s="714"/>
      <c r="G42" s="714"/>
      <c r="H42" s="714"/>
      <c r="I42" s="714"/>
    </row>
    <row r="43" spans="1:9" ht="15">
      <c r="A43" s="714"/>
      <c r="B43" s="714"/>
      <c r="C43" s="714"/>
      <c r="D43" s="714"/>
      <c r="E43" s="714"/>
      <c r="F43" s="714"/>
      <c r="G43" s="714"/>
      <c r="H43" s="714"/>
      <c r="I43" s="714"/>
    </row>
    <row r="44" spans="1:9" ht="15">
      <c r="A44" s="714"/>
      <c r="B44" s="714"/>
      <c r="C44" s="714"/>
      <c r="D44" s="714"/>
      <c r="E44" s="718"/>
      <c r="F44" s="718"/>
      <c r="G44" s="718"/>
      <c r="H44" s="714"/>
      <c r="I44" s="714"/>
    </row>
    <row r="45" spans="1:9" ht="15">
      <c r="A45" s="717"/>
      <c r="B45" s="717"/>
      <c r="C45" s="717" t="s">
        <v>397</v>
      </c>
      <c r="D45" s="717"/>
      <c r="E45" s="717"/>
      <c r="F45" s="717"/>
      <c r="G45" s="717"/>
      <c r="H45" s="714"/>
      <c r="I45" s="714"/>
    </row>
    <row r="46" spans="1:9" ht="15">
      <c r="A46" s="714"/>
      <c r="B46" s="714"/>
      <c r="C46" s="714" t="s">
        <v>396</v>
      </c>
      <c r="D46" s="714"/>
      <c r="E46" s="714"/>
      <c r="F46" s="714"/>
      <c r="G46" s="714"/>
      <c r="H46" s="714"/>
      <c r="I46" s="714"/>
    </row>
    <row r="47" spans="1:9">
      <c r="A47" s="719"/>
      <c r="B47" s="719"/>
      <c r="C47" s="719" t="s">
        <v>140</v>
      </c>
      <c r="D47" s="719"/>
      <c r="E47" s="719"/>
      <c r="F47" s="719"/>
      <c r="G47" s="719"/>
    </row>
  </sheetData>
  <mergeCells count="2">
    <mergeCell ref="I1:J1"/>
    <mergeCell ref="I2:J2"/>
  </mergeCells>
  <dataValidations count="1">
    <dataValidation type="list" allowBlank="1" showInputMessage="1" showErrorMessage="1" sqref="F28:F29 JB28:JB29 SX28:SX29 ACT28:ACT29 AMP28:AMP29 AWL28:AWL29 BGH28:BGH29 BQD28:BQD29 BZZ28:BZZ29 CJV28:CJV29 CTR28:CTR29 DDN28:DDN29 DNJ28:DNJ29 DXF28:DXF29 EHB28:EHB29 EQX28:EQX29 FAT28:FAT29 FKP28:FKP29 FUL28:FUL29 GEH28:GEH29 GOD28:GOD29 GXZ28:GXZ29 HHV28:HHV29 HRR28:HRR29 IBN28:IBN29 ILJ28:ILJ29 IVF28:IVF29 JFB28:JFB29 JOX28:JOX29 JYT28:JYT29 KIP28:KIP29 KSL28:KSL29 LCH28:LCH29 LMD28:LMD29 LVZ28:LVZ29 MFV28:MFV29 MPR28:MPR29 MZN28:MZN29 NJJ28:NJJ29 NTF28:NTF29 ODB28:ODB29 OMX28:OMX29 OWT28:OWT29 PGP28:PGP29 PQL28:PQL29 QAH28:QAH29 QKD28:QKD29 QTZ28:QTZ29 RDV28:RDV29 RNR28:RNR29 RXN28:RXN29 SHJ28:SHJ29 SRF28:SRF29 TBB28:TBB29 TKX28:TKX29 TUT28:TUT29 UEP28:UEP29 UOL28:UOL29 UYH28:UYH29 VID28:VID29 VRZ28:VRZ29 WBV28:WBV29 WLR28:WLR29 WVN28:WVN29 F65564:F65565 JB65564:JB65565 SX65564:SX65565 ACT65564:ACT65565 AMP65564:AMP65565 AWL65564:AWL65565 BGH65564:BGH65565 BQD65564:BQD65565 BZZ65564:BZZ65565 CJV65564:CJV65565 CTR65564:CTR65565 DDN65564:DDN65565 DNJ65564:DNJ65565 DXF65564:DXF65565 EHB65564:EHB65565 EQX65564:EQX65565 FAT65564:FAT65565 FKP65564:FKP65565 FUL65564:FUL65565 GEH65564:GEH65565 GOD65564:GOD65565 GXZ65564:GXZ65565 HHV65564:HHV65565 HRR65564:HRR65565 IBN65564:IBN65565 ILJ65564:ILJ65565 IVF65564:IVF65565 JFB65564:JFB65565 JOX65564:JOX65565 JYT65564:JYT65565 KIP65564:KIP65565 KSL65564:KSL65565 LCH65564:LCH65565 LMD65564:LMD65565 LVZ65564:LVZ65565 MFV65564:MFV65565 MPR65564:MPR65565 MZN65564:MZN65565 NJJ65564:NJJ65565 NTF65564:NTF65565 ODB65564:ODB65565 OMX65564:OMX65565 OWT65564:OWT65565 PGP65564:PGP65565 PQL65564:PQL65565 QAH65564:QAH65565 QKD65564:QKD65565 QTZ65564:QTZ65565 RDV65564:RDV65565 RNR65564:RNR65565 RXN65564:RXN65565 SHJ65564:SHJ65565 SRF65564:SRF65565 TBB65564:TBB65565 TKX65564:TKX65565 TUT65564:TUT65565 UEP65564:UEP65565 UOL65564:UOL65565 UYH65564:UYH65565 VID65564:VID65565 VRZ65564:VRZ65565 WBV65564:WBV65565 WLR65564:WLR65565 WVN65564:WVN65565 F131100:F131101 JB131100:JB131101 SX131100:SX131101 ACT131100:ACT131101 AMP131100:AMP131101 AWL131100:AWL131101 BGH131100:BGH131101 BQD131100:BQD131101 BZZ131100:BZZ131101 CJV131100:CJV131101 CTR131100:CTR131101 DDN131100:DDN131101 DNJ131100:DNJ131101 DXF131100:DXF131101 EHB131100:EHB131101 EQX131100:EQX131101 FAT131100:FAT131101 FKP131100:FKP131101 FUL131100:FUL131101 GEH131100:GEH131101 GOD131100:GOD131101 GXZ131100:GXZ131101 HHV131100:HHV131101 HRR131100:HRR131101 IBN131100:IBN131101 ILJ131100:ILJ131101 IVF131100:IVF131101 JFB131100:JFB131101 JOX131100:JOX131101 JYT131100:JYT131101 KIP131100:KIP131101 KSL131100:KSL131101 LCH131100:LCH131101 LMD131100:LMD131101 LVZ131100:LVZ131101 MFV131100:MFV131101 MPR131100:MPR131101 MZN131100:MZN131101 NJJ131100:NJJ131101 NTF131100:NTF131101 ODB131100:ODB131101 OMX131100:OMX131101 OWT131100:OWT131101 PGP131100:PGP131101 PQL131100:PQL131101 QAH131100:QAH131101 QKD131100:QKD131101 QTZ131100:QTZ131101 RDV131100:RDV131101 RNR131100:RNR131101 RXN131100:RXN131101 SHJ131100:SHJ131101 SRF131100:SRF131101 TBB131100:TBB131101 TKX131100:TKX131101 TUT131100:TUT131101 UEP131100:UEP131101 UOL131100:UOL131101 UYH131100:UYH131101 VID131100:VID131101 VRZ131100:VRZ131101 WBV131100:WBV131101 WLR131100:WLR131101 WVN131100:WVN131101 F196636:F196637 JB196636:JB196637 SX196636:SX196637 ACT196636:ACT196637 AMP196636:AMP196637 AWL196636:AWL196637 BGH196636:BGH196637 BQD196636:BQD196637 BZZ196636:BZZ196637 CJV196636:CJV196637 CTR196636:CTR196637 DDN196636:DDN196637 DNJ196636:DNJ196637 DXF196636:DXF196637 EHB196636:EHB196637 EQX196636:EQX196637 FAT196636:FAT196637 FKP196636:FKP196637 FUL196636:FUL196637 GEH196636:GEH196637 GOD196636:GOD196637 GXZ196636:GXZ196637 HHV196636:HHV196637 HRR196636:HRR196637 IBN196636:IBN196637 ILJ196636:ILJ196637 IVF196636:IVF196637 JFB196636:JFB196637 JOX196636:JOX196637 JYT196636:JYT196637 KIP196636:KIP196637 KSL196636:KSL196637 LCH196636:LCH196637 LMD196636:LMD196637 LVZ196636:LVZ196637 MFV196636:MFV196637 MPR196636:MPR196637 MZN196636:MZN196637 NJJ196636:NJJ196637 NTF196636:NTF196637 ODB196636:ODB196637 OMX196636:OMX196637 OWT196636:OWT196637 PGP196636:PGP196637 PQL196636:PQL196637 QAH196636:QAH196637 QKD196636:QKD196637 QTZ196636:QTZ196637 RDV196636:RDV196637 RNR196636:RNR196637 RXN196636:RXN196637 SHJ196636:SHJ196637 SRF196636:SRF196637 TBB196636:TBB196637 TKX196636:TKX196637 TUT196636:TUT196637 UEP196636:UEP196637 UOL196636:UOL196637 UYH196636:UYH196637 VID196636:VID196637 VRZ196636:VRZ196637 WBV196636:WBV196637 WLR196636:WLR196637 WVN196636:WVN196637 F262172:F262173 JB262172:JB262173 SX262172:SX262173 ACT262172:ACT262173 AMP262172:AMP262173 AWL262172:AWL262173 BGH262172:BGH262173 BQD262172:BQD262173 BZZ262172:BZZ262173 CJV262172:CJV262173 CTR262172:CTR262173 DDN262172:DDN262173 DNJ262172:DNJ262173 DXF262172:DXF262173 EHB262172:EHB262173 EQX262172:EQX262173 FAT262172:FAT262173 FKP262172:FKP262173 FUL262172:FUL262173 GEH262172:GEH262173 GOD262172:GOD262173 GXZ262172:GXZ262173 HHV262172:HHV262173 HRR262172:HRR262173 IBN262172:IBN262173 ILJ262172:ILJ262173 IVF262172:IVF262173 JFB262172:JFB262173 JOX262172:JOX262173 JYT262172:JYT262173 KIP262172:KIP262173 KSL262172:KSL262173 LCH262172:LCH262173 LMD262172:LMD262173 LVZ262172:LVZ262173 MFV262172:MFV262173 MPR262172:MPR262173 MZN262172:MZN262173 NJJ262172:NJJ262173 NTF262172:NTF262173 ODB262172:ODB262173 OMX262172:OMX262173 OWT262172:OWT262173 PGP262172:PGP262173 PQL262172:PQL262173 QAH262172:QAH262173 QKD262172:QKD262173 QTZ262172:QTZ262173 RDV262172:RDV262173 RNR262172:RNR262173 RXN262172:RXN262173 SHJ262172:SHJ262173 SRF262172:SRF262173 TBB262172:TBB262173 TKX262172:TKX262173 TUT262172:TUT262173 UEP262172:UEP262173 UOL262172:UOL262173 UYH262172:UYH262173 VID262172:VID262173 VRZ262172:VRZ262173 WBV262172:WBV262173 WLR262172:WLR262173 WVN262172:WVN262173 F327708:F327709 JB327708:JB327709 SX327708:SX327709 ACT327708:ACT327709 AMP327708:AMP327709 AWL327708:AWL327709 BGH327708:BGH327709 BQD327708:BQD327709 BZZ327708:BZZ327709 CJV327708:CJV327709 CTR327708:CTR327709 DDN327708:DDN327709 DNJ327708:DNJ327709 DXF327708:DXF327709 EHB327708:EHB327709 EQX327708:EQX327709 FAT327708:FAT327709 FKP327708:FKP327709 FUL327708:FUL327709 GEH327708:GEH327709 GOD327708:GOD327709 GXZ327708:GXZ327709 HHV327708:HHV327709 HRR327708:HRR327709 IBN327708:IBN327709 ILJ327708:ILJ327709 IVF327708:IVF327709 JFB327708:JFB327709 JOX327708:JOX327709 JYT327708:JYT327709 KIP327708:KIP327709 KSL327708:KSL327709 LCH327708:LCH327709 LMD327708:LMD327709 LVZ327708:LVZ327709 MFV327708:MFV327709 MPR327708:MPR327709 MZN327708:MZN327709 NJJ327708:NJJ327709 NTF327708:NTF327709 ODB327708:ODB327709 OMX327708:OMX327709 OWT327708:OWT327709 PGP327708:PGP327709 PQL327708:PQL327709 QAH327708:QAH327709 QKD327708:QKD327709 QTZ327708:QTZ327709 RDV327708:RDV327709 RNR327708:RNR327709 RXN327708:RXN327709 SHJ327708:SHJ327709 SRF327708:SRF327709 TBB327708:TBB327709 TKX327708:TKX327709 TUT327708:TUT327709 UEP327708:UEP327709 UOL327708:UOL327709 UYH327708:UYH327709 VID327708:VID327709 VRZ327708:VRZ327709 WBV327708:WBV327709 WLR327708:WLR327709 WVN327708:WVN327709 F393244:F393245 JB393244:JB393245 SX393244:SX393245 ACT393244:ACT393245 AMP393244:AMP393245 AWL393244:AWL393245 BGH393244:BGH393245 BQD393244:BQD393245 BZZ393244:BZZ393245 CJV393244:CJV393245 CTR393244:CTR393245 DDN393244:DDN393245 DNJ393244:DNJ393245 DXF393244:DXF393245 EHB393244:EHB393245 EQX393244:EQX393245 FAT393244:FAT393245 FKP393244:FKP393245 FUL393244:FUL393245 GEH393244:GEH393245 GOD393244:GOD393245 GXZ393244:GXZ393245 HHV393244:HHV393245 HRR393244:HRR393245 IBN393244:IBN393245 ILJ393244:ILJ393245 IVF393244:IVF393245 JFB393244:JFB393245 JOX393244:JOX393245 JYT393244:JYT393245 KIP393244:KIP393245 KSL393244:KSL393245 LCH393244:LCH393245 LMD393244:LMD393245 LVZ393244:LVZ393245 MFV393244:MFV393245 MPR393244:MPR393245 MZN393244:MZN393245 NJJ393244:NJJ393245 NTF393244:NTF393245 ODB393244:ODB393245 OMX393244:OMX393245 OWT393244:OWT393245 PGP393244:PGP393245 PQL393244:PQL393245 QAH393244:QAH393245 QKD393244:QKD393245 QTZ393244:QTZ393245 RDV393244:RDV393245 RNR393244:RNR393245 RXN393244:RXN393245 SHJ393244:SHJ393245 SRF393244:SRF393245 TBB393244:TBB393245 TKX393244:TKX393245 TUT393244:TUT393245 UEP393244:UEP393245 UOL393244:UOL393245 UYH393244:UYH393245 VID393244:VID393245 VRZ393244:VRZ393245 WBV393244:WBV393245 WLR393244:WLR393245 WVN393244:WVN393245 F458780:F458781 JB458780:JB458781 SX458780:SX458781 ACT458780:ACT458781 AMP458780:AMP458781 AWL458780:AWL458781 BGH458780:BGH458781 BQD458780:BQD458781 BZZ458780:BZZ458781 CJV458780:CJV458781 CTR458780:CTR458781 DDN458780:DDN458781 DNJ458780:DNJ458781 DXF458780:DXF458781 EHB458780:EHB458781 EQX458780:EQX458781 FAT458780:FAT458781 FKP458780:FKP458781 FUL458780:FUL458781 GEH458780:GEH458781 GOD458780:GOD458781 GXZ458780:GXZ458781 HHV458780:HHV458781 HRR458780:HRR458781 IBN458780:IBN458781 ILJ458780:ILJ458781 IVF458780:IVF458781 JFB458780:JFB458781 JOX458780:JOX458781 JYT458780:JYT458781 KIP458780:KIP458781 KSL458780:KSL458781 LCH458780:LCH458781 LMD458780:LMD458781 LVZ458780:LVZ458781 MFV458780:MFV458781 MPR458780:MPR458781 MZN458780:MZN458781 NJJ458780:NJJ458781 NTF458780:NTF458781 ODB458780:ODB458781 OMX458780:OMX458781 OWT458780:OWT458781 PGP458780:PGP458781 PQL458780:PQL458781 QAH458780:QAH458781 QKD458780:QKD458781 QTZ458780:QTZ458781 RDV458780:RDV458781 RNR458780:RNR458781 RXN458780:RXN458781 SHJ458780:SHJ458781 SRF458780:SRF458781 TBB458780:TBB458781 TKX458780:TKX458781 TUT458780:TUT458781 UEP458780:UEP458781 UOL458780:UOL458781 UYH458780:UYH458781 VID458780:VID458781 VRZ458780:VRZ458781 WBV458780:WBV458781 WLR458780:WLR458781 WVN458780:WVN458781 F524316:F524317 JB524316:JB524317 SX524316:SX524317 ACT524316:ACT524317 AMP524316:AMP524317 AWL524316:AWL524317 BGH524316:BGH524317 BQD524316:BQD524317 BZZ524316:BZZ524317 CJV524316:CJV524317 CTR524316:CTR524317 DDN524316:DDN524317 DNJ524316:DNJ524317 DXF524316:DXF524317 EHB524316:EHB524317 EQX524316:EQX524317 FAT524316:FAT524317 FKP524316:FKP524317 FUL524316:FUL524317 GEH524316:GEH524317 GOD524316:GOD524317 GXZ524316:GXZ524317 HHV524316:HHV524317 HRR524316:HRR524317 IBN524316:IBN524317 ILJ524316:ILJ524317 IVF524316:IVF524317 JFB524316:JFB524317 JOX524316:JOX524317 JYT524316:JYT524317 KIP524316:KIP524317 KSL524316:KSL524317 LCH524316:LCH524317 LMD524316:LMD524317 LVZ524316:LVZ524317 MFV524316:MFV524317 MPR524316:MPR524317 MZN524316:MZN524317 NJJ524316:NJJ524317 NTF524316:NTF524317 ODB524316:ODB524317 OMX524316:OMX524317 OWT524316:OWT524317 PGP524316:PGP524317 PQL524316:PQL524317 QAH524316:QAH524317 QKD524316:QKD524317 QTZ524316:QTZ524317 RDV524316:RDV524317 RNR524316:RNR524317 RXN524316:RXN524317 SHJ524316:SHJ524317 SRF524316:SRF524317 TBB524316:TBB524317 TKX524316:TKX524317 TUT524316:TUT524317 UEP524316:UEP524317 UOL524316:UOL524317 UYH524316:UYH524317 VID524316:VID524317 VRZ524316:VRZ524317 WBV524316:WBV524317 WLR524316:WLR524317 WVN524316:WVN524317 F589852:F589853 JB589852:JB589853 SX589852:SX589853 ACT589852:ACT589853 AMP589852:AMP589853 AWL589852:AWL589853 BGH589852:BGH589853 BQD589852:BQD589853 BZZ589852:BZZ589853 CJV589852:CJV589853 CTR589852:CTR589853 DDN589852:DDN589853 DNJ589852:DNJ589853 DXF589852:DXF589853 EHB589852:EHB589853 EQX589852:EQX589853 FAT589852:FAT589853 FKP589852:FKP589853 FUL589852:FUL589853 GEH589852:GEH589853 GOD589852:GOD589853 GXZ589852:GXZ589853 HHV589852:HHV589853 HRR589852:HRR589853 IBN589852:IBN589853 ILJ589852:ILJ589853 IVF589852:IVF589853 JFB589852:JFB589853 JOX589852:JOX589853 JYT589852:JYT589853 KIP589852:KIP589853 KSL589852:KSL589853 LCH589852:LCH589853 LMD589852:LMD589853 LVZ589852:LVZ589853 MFV589852:MFV589853 MPR589852:MPR589853 MZN589852:MZN589853 NJJ589852:NJJ589853 NTF589852:NTF589853 ODB589852:ODB589853 OMX589852:OMX589853 OWT589852:OWT589853 PGP589852:PGP589853 PQL589852:PQL589853 QAH589852:QAH589853 QKD589852:QKD589853 QTZ589852:QTZ589853 RDV589852:RDV589853 RNR589852:RNR589853 RXN589852:RXN589853 SHJ589852:SHJ589853 SRF589852:SRF589853 TBB589852:TBB589853 TKX589852:TKX589853 TUT589852:TUT589853 UEP589852:UEP589853 UOL589852:UOL589853 UYH589852:UYH589853 VID589852:VID589853 VRZ589852:VRZ589853 WBV589852:WBV589853 WLR589852:WLR589853 WVN589852:WVN589853 F655388:F655389 JB655388:JB655389 SX655388:SX655389 ACT655388:ACT655389 AMP655388:AMP655389 AWL655388:AWL655389 BGH655388:BGH655389 BQD655388:BQD655389 BZZ655388:BZZ655389 CJV655388:CJV655389 CTR655388:CTR655389 DDN655388:DDN655389 DNJ655388:DNJ655389 DXF655388:DXF655389 EHB655388:EHB655389 EQX655388:EQX655389 FAT655388:FAT655389 FKP655388:FKP655389 FUL655388:FUL655389 GEH655388:GEH655389 GOD655388:GOD655389 GXZ655388:GXZ655389 HHV655388:HHV655389 HRR655388:HRR655389 IBN655388:IBN655389 ILJ655388:ILJ655389 IVF655388:IVF655389 JFB655388:JFB655389 JOX655388:JOX655389 JYT655388:JYT655389 KIP655388:KIP655389 KSL655388:KSL655389 LCH655388:LCH655389 LMD655388:LMD655389 LVZ655388:LVZ655389 MFV655388:MFV655389 MPR655388:MPR655389 MZN655388:MZN655389 NJJ655388:NJJ655389 NTF655388:NTF655389 ODB655388:ODB655389 OMX655388:OMX655389 OWT655388:OWT655389 PGP655388:PGP655389 PQL655388:PQL655389 QAH655388:QAH655389 QKD655388:QKD655389 QTZ655388:QTZ655389 RDV655388:RDV655389 RNR655388:RNR655389 RXN655388:RXN655389 SHJ655388:SHJ655389 SRF655388:SRF655389 TBB655388:TBB655389 TKX655388:TKX655389 TUT655388:TUT655389 UEP655388:UEP655389 UOL655388:UOL655389 UYH655388:UYH655389 VID655388:VID655389 VRZ655388:VRZ655389 WBV655388:WBV655389 WLR655388:WLR655389 WVN655388:WVN655389 F720924:F720925 JB720924:JB720925 SX720924:SX720925 ACT720924:ACT720925 AMP720924:AMP720925 AWL720924:AWL720925 BGH720924:BGH720925 BQD720924:BQD720925 BZZ720924:BZZ720925 CJV720924:CJV720925 CTR720924:CTR720925 DDN720924:DDN720925 DNJ720924:DNJ720925 DXF720924:DXF720925 EHB720924:EHB720925 EQX720924:EQX720925 FAT720924:FAT720925 FKP720924:FKP720925 FUL720924:FUL720925 GEH720924:GEH720925 GOD720924:GOD720925 GXZ720924:GXZ720925 HHV720924:HHV720925 HRR720924:HRR720925 IBN720924:IBN720925 ILJ720924:ILJ720925 IVF720924:IVF720925 JFB720924:JFB720925 JOX720924:JOX720925 JYT720924:JYT720925 KIP720924:KIP720925 KSL720924:KSL720925 LCH720924:LCH720925 LMD720924:LMD720925 LVZ720924:LVZ720925 MFV720924:MFV720925 MPR720924:MPR720925 MZN720924:MZN720925 NJJ720924:NJJ720925 NTF720924:NTF720925 ODB720924:ODB720925 OMX720924:OMX720925 OWT720924:OWT720925 PGP720924:PGP720925 PQL720924:PQL720925 QAH720924:QAH720925 QKD720924:QKD720925 QTZ720924:QTZ720925 RDV720924:RDV720925 RNR720924:RNR720925 RXN720924:RXN720925 SHJ720924:SHJ720925 SRF720924:SRF720925 TBB720924:TBB720925 TKX720924:TKX720925 TUT720924:TUT720925 UEP720924:UEP720925 UOL720924:UOL720925 UYH720924:UYH720925 VID720924:VID720925 VRZ720924:VRZ720925 WBV720924:WBV720925 WLR720924:WLR720925 WVN720924:WVN720925 F786460:F786461 JB786460:JB786461 SX786460:SX786461 ACT786460:ACT786461 AMP786460:AMP786461 AWL786460:AWL786461 BGH786460:BGH786461 BQD786460:BQD786461 BZZ786460:BZZ786461 CJV786460:CJV786461 CTR786460:CTR786461 DDN786460:DDN786461 DNJ786460:DNJ786461 DXF786460:DXF786461 EHB786460:EHB786461 EQX786460:EQX786461 FAT786460:FAT786461 FKP786460:FKP786461 FUL786460:FUL786461 GEH786460:GEH786461 GOD786460:GOD786461 GXZ786460:GXZ786461 HHV786460:HHV786461 HRR786460:HRR786461 IBN786460:IBN786461 ILJ786460:ILJ786461 IVF786460:IVF786461 JFB786460:JFB786461 JOX786460:JOX786461 JYT786460:JYT786461 KIP786460:KIP786461 KSL786460:KSL786461 LCH786460:LCH786461 LMD786460:LMD786461 LVZ786460:LVZ786461 MFV786460:MFV786461 MPR786460:MPR786461 MZN786460:MZN786461 NJJ786460:NJJ786461 NTF786460:NTF786461 ODB786460:ODB786461 OMX786460:OMX786461 OWT786460:OWT786461 PGP786460:PGP786461 PQL786460:PQL786461 QAH786460:QAH786461 QKD786460:QKD786461 QTZ786460:QTZ786461 RDV786460:RDV786461 RNR786460:RNR786461 RXN786460:RXN786461 SHJ786460:SHJ786461 SRF786460:SRF786461 TBB786460:TBB786461 TKX786460:TKX786461 TUT786460:TUT786461 UEP786460:UEP786461 UOL786460:UOL786461 UYH786460:UYH786461 VID786460:VID786461 VRZ786460:VRZ786461 WBV786460:WBV786461 WLR786460:WLR786461 WVN786460:WVN786461 F851996:F851997 JB851996:JB851997 SX851996:SX851997 ACT851996:ACT851997 AMP851996:AMP851997 AWL851996:AWL851997 BGH851996:BGH851997 BQD851996:BQD851997 BZZ851996:BZZ851997 CJV851996:CJV851997 CTR851996:CTR851997 DDN851996:DDN851997 DNJ851996:DNJ851997 DXF851996:DXF851997 EHB851996:EHB851997 EQX851996:EQX851997 FAT851996:FAT851997 FKP851996:FKP851997 FUL851996:FUL851997 GEH851996:GEH851997 GOD851996:GOD851997 GXZ851996:GXZ851997 HHV851996:HHV851997 HRR851996:HRR851997 IBN851996:IBN851997 ILJ851996:ILJ851997 IVF851996:IVF851997 JFB851996:JFB851997 JOX851996:JOX851997 JYT851996:JYT851997 KIP851996:KIP851997 KSL851996:KSL851997 LCH851996:LCH851997 LMD851996:LMD851997 LVZ851996:LVZ851997 MFV851996:MFV851997 MPR851996:MPR851997 MZN851996:MZN851997 NJJ851996:NJJ851997 NTF851996:NTF851997 ODB851996:ODB851997 OMX851996:OMX851997 OWT851996:OWT851997 PGP851996:PGP851997 PQL851996:PQL851997 QAH851996:QAH851997 QKD851996:QKD851997 QTZ851996:QTZ851997 RDV851996:RDV851997 RNR851996:RNR851997 RXN851996:RXN851997 SHJ851996:SHJ851997 SRF851996:SRF851997 TBB851996:TBB851997 TKX851996:TKX851997 TUT851996:TUT851997 UEP851996:UEP851997 UOL851996:UOL851997 UYH851996:UYH851997 VID851996:VID851997 VRZ851996:VRZ851997 WBV851996:WBV851997 WLR851996:WLR851997 WVN851996:WVN851997 F917532:F917533 JB917532:JB917533 SX917532:SX917533 ACT917532:ACT917533 AMP917532:AMP917533 AWL917532:AWL917533 BGH917532:BGH917533 BQD917532:BQD917533 BZZ917532:BZZ917533 CJV917532:CJV917533 CTR917532:CTR917533 DDN917532:DDN917533 DNJ917532:DNJ917533 DXF917532:DXF917533 EHB917532:EHB917533 EQX917532:EQX917533 FAT917532:FAT917533 FKP917532:FKP917533 FUL917532:FUL917533 GEH917532:GEH917533 GOD917532:GOD917533 GXZ917532:GXZ917533 HHV917532:HHV917533 HRR917532:HRR917533 IBN917532:IBN917533 ILJ917532:ILJ917533 IVF917532:IVF917533 JFB917532:JFB917533 JOX917532:JOX917533 JYT917532:JYT917533 KIP917532:KIP917533 KSL917532:KSL917533 LCH917532:LCH917533 LMD917532:LMD917533 LVZ917532:LVZ917533 MFV917532:MFV917533 MPR917532:MPR917533 MZN917532:MZN917533 NJJ917532:NJJ917533 NTF917532:NTF917533 ODB917532:ODB917533 OMX917532:OMX917533 OWT917532:OWT917533 PGP917532:PGP917533 PQL917532:PQL917533 QAH917532:QAH917533 QKD917532:QKD917533 QTZ917532:QTZ917533 RDV917532:RDV917533 RNR917532:RNR917533 RXN917532:RXN917533 SHJ917532:SHJ917533 SRF917532:SRF917533 TBB917532:TBB917533 TKX917532:TKX917533 TUT917532:TUT917533 UEP917532:UEP917533 UOL917532:UOL917533 UYH917532:UYH917533 VID917532:VID917533 VRZ917532:VRZ917533 WBV917532:WBV917533 WLR917532:WLR917533 WVN917532:WVN917533 F983068:F983069 JB983068:JB983069 SX983068:SX983069 ACT983068:ACT983069 AMP983068:AMP983069 AWL983068:AWL983069 BGH983068:BGH983069 BQD983068:BQD983069 BZZ983068:BZZ983069 CJV983068:CJV983069 CTR983068:CTR983069 DDN983068:DDN983069 DNJ983068:DNJ983069 DXF983068:DXF983069 EHB983068:EHB983069 EQX983068:EQX983069 FAT983068:FAT983069 FKP983068:FKP983069 FUL983068:FUL983069 GEH983068:GEH983069 GOD983068:GOD983069 GXZ983068:GXZ983069 HHV983068:HHV983069 HRR983068:HRR983069 IBN983068:IBN983069 ILJ983068:ILJ983069 IVF983068:IVF983069 JFB983068:JFB983069 JOX983068:JOX983069 JYT983068:JYT983069 KIP983068:KIP983069 KSL983068:KSL983069 LCH983068:LCH983069 LMD983068:LMD983069 LVZ983068:LVZ983069 MFV983068:MFV983069 MPR983068:MPR983069 MZN983068:MZN983069 NJJ983068:NJJ983069 NTF983068:NTF983069 ODB983068:ODB983069 OMX983068:OMX983069 OWT983068:OWT983069 PGP983068:PGP983069 PQL983068:PQL983069 QAH983068:QAH983069 QKD983068:QKD983069 QTZ983068:QTZ983069 RDV983068:RDV983069 RNR983068:RNR983069 RXN983068:RXN983069 SHJ983068:SHJ983069 SRF983068:SRF983069 TBB983068:TBB983069 TKX983068:TKX983069 TUT983068:TUT983069 UEP983068:UEP983069 UOL983068:UOL983069 UYH983068:UYH983069 VID983068:VID983069 VRZ983068:VRZ983069 WBV983068:WBV983069 WLR983068:WLR983069 WVN983068:WVN983069">
      <formula1>$J$8:$J$9</formula1>
    </dataValidation>
  </dataValidations>
  <printOptions gridLines="1"/>
  <pageMargins left="0.25" right="0.25" top="0.75" bottom="0.75" header="0.3" footer="0.3"/>
  <pageSetup scale="3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topLeftCell="A16" zoomScale="70" zoomScaleSheetLayoutView="70" workbookViewId="0">
      <selection activeCell="K10" sqref="K10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  <col min="257" max="257" width="22.5703125" customWidth="1"/>
    <col min="258" max="258" width="28.140625" customWidth="1"/>
    <col min="259" max="259" width="20.28515625" customWidth="1"/>
    <col min="260" max="260" width="18.5703125" customWidth="1"/>
    <col min="261" max="261" width="14.7109375" customWidth="1"/>
    <col min="262" max="262" width="15.140625" customWidth="1"/>
    <col min="263" max="263" width="15" customWidth="1"/>
    <col min="264" max="264" width="12" customWidth="1"/>
    <col min="513" max="513" width="22.5703125" customWidth="1"/>
    <col min="514" max="514" width="28.140625" customWidth="1"/>
    <col min="515" max="515" width="20.28515625" customWidth="1"/>
    <col min="516" max="516" width="18.5703125" customWidth="1"/>
    <col min="517" max="517" width="14.7109375" customWidth="1"/>
    <col min="518" max="518" width="15.140625" customWidth="1"/>
    <col min="519" max="519" width="15" customWidth="1"/>
    <col min="520" max="520" width="12" customWidth="1"/>
    <col min="769" max="769" width="22.5703125" customWidth="1"/>
    <col min="770" max="770" width="28.140625" customWidth="1"/>
    <col min="771" max="771" width="20.28515625" customWidth="1"/>
    <col min="772" max="772" width="18.5703125" customWidth="1"/>
    <col min="773" max="773" width="14.7109375" customWidth="1"/>
    <col min="774" max="774" width="15.140625" customWidth="1"/>
    <col min="775" max="775" width="15" customWidth="1"/>
    <col min="776" max="776" width="12" customWidth="1"/>
    <col min="1025" max="1025" width="22.5703125" customWidth="1"/>
    <col min="1026" max="1026" width="28.140625" customWidth="1"/>
    <col min="1027" max="1027" width="20.28515625" customWidth="1"/>
    <col min="1028" max="1028" width="18.5703125" customWidth="1"/>
    <col min="1029" max="1029" width="14.7109375" customWidth="1"/>
    <col min="1030" max="1030" width="15.140625" customWidth="1"/>
    <col min="1031" max="1031" width="15" customWidth="1"/>
    <col min="1032" max="1032" width="12" customWidth="1"/>
    <col min="1281" max="1281" width="22.5703125" customWidth="1"/>
    <col min="1282" max="1282" width="28.140625" customWidth="1"/>
    <col min="1283" max="1283" width="20.28515625" customWidth="1"/>
    <col min="1284" max="1284" width="18.5703125" customWidth="1"/>
    <col min="1285" max="1285" width="14.7109375" customWidth="1"/>
    <col min="1286" max="1286" width="15.140625" customWidth="1"/>
    <col min="1287" max="1287" width="15" customWidth="1"/>
    <col min="1288" max="1288" width="12" customWidth="1"/>
    <col min="1537" max="1537" width="22.5703125" customWidth="1"/>
    <col min="1538" max="1538" width="28.140625" customWidth="1"/>
    <col min="1539" max="1539" width="20.28515625" customWidth="1"/>
    <col min="1540" max="1540" width="18.5703125" customWidth="1"/>
    <col min="1541" max="1541" width="14.7109375" customWidth="1"/>
    <col min="1542" max="1542" width="15.140625" customWidth="1"/>
    <col min="1543" max="1543" width="15" customWidth="1"/>
    <col min="1544" max="1544" width="12" customWidth="1"/>
    <col min="1793" max="1793" width="22.5703125" customWidth="1"/>
    <col min="1794" max="1794" width="28.140625" customWidth="1"/>
    <col min="1795" max="1795" width="20.28515625" customWidth="1"/>
    <col min="1796" max="1796" width="18.5703125" customWidth="1"/>
    <col min="1797" max="1797" width="14.7109375" customWidth="1"/>
    <col min="1798" max="1798" width="15.140625" customWidth="1"/>
    <col min="1799" max="1799" width="15" customWidth="1"/>
    <col min="1800" max="1800" width="12" customWidth="1"/>
    <col min="2049" max="2049" width="22.5703125" customWidth="1"/>
    <col min="2050" max="2050" width="28.140625" customWidth="1"/>
    <col min="2051" max="2051" width="20.28515625" customWidth="1"/>
    <col min="2052" max="2052" width="18.5703125" customWidth="1"/>
    <col min="2053" max="2053" width="14.7109375" customWidth="1"/>
    <col min="2054" max="2054" width="15.140625" customWidth="1"/>
    <col min="2055" max="2055" width="15" customWidth="1"/>
    <col min="2056" max="2056" width="12" customWidth="1"/>
    <col min="2305" max="2305" width="22.5703125" customWidth="1"/>
    <col min="2306" max="2306" width="28.140625" customWidth="1"/>
    <col min="2307" max="2307" width="20.28515625" customWidth="1"/>
    <col min="2308" max="2308" width="18.5703125" customWidth="1"/>
    <col min="2309" max="2309" width="14.7109375" customWidth="1"/>
    <col min="2310" max="2310" width="15.140625" customWidth="1"/>
    <col min="2311" max="2311" width="15" customWidth="1"/>
    <col min="2312" max="2312" width="12" customWidth="1"/>
    <col min="2561" max="2561" width="22.5703125" customWidth="1"/>
    <col min="2562" max="2562" width="28.140625" customWidth="1"/>
    <col min="2563" max="2563" width="20.28515625" customWidth="1"/>
    <col min="2564" max="2564" width="18.5703125" customWidth="1"/>
    <col min="2565" max="2565" width="14.7109375" customWidth="1"/>
    <col min="2566" max="2566" width="15.140625" customWidth="1"/>
    <col min="2567" max="2567" width="15" customWidth="1"/>
    <col min="2568" max="2568" width="12" customWidth="1"/>
    <col min="2817" max="2817" width="22.5703125" customWidth="1"/>
    <col min="2818" max="2818" width="28.140625" customWidth="1"/>
    <col min="2819" max="2819" width="20.28515625" customWidth="1"/>
    <col min="2820" max="2820" width="18.5703125" customWidth="1"/>
    <col min="2821" max="2821" width="14.7109375" customWidth="1"/>
    <col min="2822" max="2822" width="15.140625" customWidth="1"/>
    <col min="2823" max="2823" width="15" customWidth="1"/>
    <col min="2824" max="2824" width="12" customWidth="1"/>
    <col min="3073" max="3073" width="22.5703125" customWidth="1"/>
    <col min="3074" max="3074" width="28.140625" customWidth="1"/>
    <col min="3075" max="3075" width="20.28515625" customWidth="1"/>
    <col min="3076" max="3076" width="18.5703125" customWidth="1"/>
    <col min="3077" max="3077" width="14.7109375" customWidth="1"/>
    <col min="3078" max="3078" width="15.140625" customWidth="1"/>
    <col min="3079" max="3079" width="15" customWidth="1"/>
    <col min="3080" max="3080" width="12" customWidth="1"/>
    <col min="3329" max="3329" width="22.5703125" customWidth="1"/>
    <col min="3330" max="3330" width="28.140625" customWidth="1"/>
    <col min="3331" max="3331" width="20.28515625" customWidth="1"/>
    <col min="3332" max="3332" width="18.5703125" customWidth="1"/>
    <col min="3333" max="3333" width="14.7109375" customWidth="1"/>
    <col min="3334" max="3334" width="15.140625" customWidth="1"/>
    <col min="3335" max="3335" width="15" customWidth="1"/>
    <col min="3336" max="3336" width="12" customWidth="1"/>
    <col min="3585" max="3585" width="22.5703125" customWidth="1"/>
    <col min="3586" max="3586" width="28.140625" customWidth="1"/>
    <col min="3587" max="3587" width="20.28515625" customWidth="1"/>
    <col min="3588" max="3588" width="18.5703125" customWidth="1"/>
    <col min="3589" max="3589" width="14.7109375" customWidth="1"/>
    <col min="3590" max="3590" width="15.140625" customWidth="1"/>
    <col min="3591" max="3591" width="15" customWidth="1"/>
    <col min="3592" max="3592" width="12" customWidth="1"/>
    <col min="3841" max="3841" width="22.5703125" customWidth="1"/>
    <col min="3842" max="3842" width="28.140625" customWidth="1"/>
    <col min="3843" max="3843" width="20.28515625" customWidth="1"/>
    <col min="3844" max="3844" width="18.5703125" customWidth="1"/>
    <col min="3845" max="3845" width="14.7109375" customWidth="1"/>
    <col min="3846" max="3846" width="15.140625" customWidth="1"/>
    <col min="3847" max="3847" width="15" customWidth="1"/>
    <col min="3848" max="3848" width="12" customWidth="1"/>
    <col min="4097" max="4097" width="22.5703125" customWidth="1"/>
    <col min="4098" max="4098" width="28.140625" customWidth="1"/>
    <col min="4099" max="4099" width="20.28515625" customWidth="1"/>
    <col min="4100" max="4100" width="18.5703125" customWidth="1"/>
    <col min="4101" max="4101" width="14.7109375" customWidth="1"/>
    <col min="4102" max="4102" width="15.140625" customWidth="1"/>
    <col min="4103" max="4103" width="15" customWidth="1"/>
    <col min="4104" max="4104" width="12" customWidth="1"/>
    <col min="4353" max="4353" width="22.5703125" customWidth="1"/>
    <col min="4354" max="4354" width="28.140625" customWidth="1"/>
    <col min="4355" max="4355" width="20.28515625" customWidth="1"/>
    <col min="4356" max="4356" width="18.5703125" customWidth="1"/>
    <col min="4357" max="4357" width="14.7109375" customWidth="1"/>
    <col min="4358" max="4358" width="15.140625" customWidth="1"/>
    <col min="4359" max="4359" width="15" customWidth="1"/>
    <col min="4360" max="4360" width="12" customWidth="1"/>
    <col min="4609" max="4609" width="22.5703125" customWidth="1"/>
    <col min="4610" max="4610" width="28.140625" customWidth="1"/>
    <col min="4611" max="4611" width="20.28515625" customWidth="1"/>
    <col min="4612" max="4612" width="18.5703125" customWidth="1"/>
    <col min="4613" max="4613" width="14.7109375" customWidth="1"/>
    <col min="4614" max="4614" width="15.140625" customWidth="1"/>
    <col min="4615" max="4615" width="15" customWidth="1"/>
    <col min="4616" max="4616" width="12" customWidth="1"/>
    <col min="4865" max="4865" width="22.5703125" customWidth="1"/>
    <col min="4866" max="4866" width="28.140625" customWidth="1"/>
    <col min="4867" max="4867" width="20.28515625" customWidth="1"/>
    <col min="4868" max="4868" width="18.5703125" customWidth="1"/>
    <col min="4869" max="4869" width="14.7109375" customWidth="1"/>
    <col min="4870" max="4870" width="15.140625" customWidth="1"/>
    <col min="4871" max="4871" width="15" customWidth="1"/>
    <col min="4872" max="4872" width="12" customWidth="1"/>
    <col min="5121" max="5121" width="22.5703125" customWidth="1"/>
    <col min="5122" max="5122" width="28.140625" customWidth="1"/>
    <col min="5123" max="5123" width="20.28515625" customWidth="1"/>
    <col min="5124" max="5124" width="18.5703125" customWidth="1"/>
    <col min="5125" max="5125" width="14.7109375" customWidth="1"/>
    <col min="5126" max="5126" width="15.140625" customWidth="1"/>
    <col min="5127" max="5127" width="15" customWidth="1"/>
    <col min="5128" max="5128" width="12" customWidth="1"/>
    <col min="5377" max="5377" width="22.5703125" customWidth="1"/>
    <col min="5378" max="5378" width="28.140625" customWidth="1"/>
    <col min="5379" max="5379" width="20.28515625" customWidth="1"/>
    <col min="5380" max="5380" width="18.5703125" customWidth="1"/>
    <col min="5381" max="5381" width="14.7109375" customWidth="1"/>
    <col min="5382" max="5382" width="15.140625" customWidth="1"/>
    <col min="5383" max="5383" width="15" customWidth="1"/>
    <col min="5384" max="5384" width="12" customWidth="1"/>
    <col min="5633" max="5633" width="22.5703125" customWidth="1"/>
    <col min="5634" max="5634" width="28.140625" customWidth="1"/>
    <col min="5635" max="5635" width="20.28515625" customWidth="1"/>
    <col min="5636" max="5636" width="18.5703125" customWidth="1"/>
    <col min="5637" max="5637" width="14.7109375" customWidth="1"/>
    <col min="5638" max="5638" width="15.140625" customWidth="1"/>
    <col min="5639" max="5639" width="15" customWidth="1"/>
    <col min="5640" max="5640" width="12" customWidth="1"/>
    <col min="5889" max="5889" width="22.5703125" customWidth="1"/>
    <col min="5890" max="5890" width="28.140625" customWidth="1"/>
    <col min="5891" max="5891" width="20.28515625" customWidth="1"/>
    <col min="5892" max="5892" width="18.5703125" customWidth="1"/>
    <col min="5893" max="5893" width="14.7109375" customWidth="1"/>
    <col min="5894" max="5894" width="15.140625" customWidth="1"/>
    <col min="5895" max="5895" width="15" customWidth="1"/>
    <col min="5896" max="5896" width="12" customWidth="1"/>
    <col min="6145" max="6145" width="22.5703125" customWidth="1"/>
    <col min="6146" max="6146" width="28.140625" customWidth="1"/>
    <col min="6147" max="6147" width="20.28515625" customWidth="1"/>
    <col min="6148" max="6148" width="18.5703125" customWidth="1"/>
    <col min="6149" max="6149" width="14.7109375" customWidth="1"/>
    <col min="6150" max="6150" width="15.140625" customWidth="1"/>
    <col min="6151" max="6151" width="15" customWidth="1"/>
    <col min="6152" max="6152" width="12" customWidth="1"/>
    <col min="6401" max="6401" width="22.5703125" customWidth="1"/>
    <col min="6402" max="6402" width="28.140625" customWidth="1"/>
    <col min="6403" max="6403" width="20.28515625" customWidth="1"/>
    <col min="6404" max="6404" width="18.5703125" customWidth="1"/>
    <col min="6405" max="6405" width="14.7109375" customWidth="1"/>
    <col min="6406" max="6406" width="15.140625" customWidth="1"/>
    <col min="6407" max="6407" width="15" customWidth="1"/>
    <col min="6408" max="6408" width="12" customWidth="1"/>
    <col min="6657" max="6657" width="22.5703125" customWidth="1"/>
    <col min="6658" max="6658" width="28.140625" customWidth="1"/>
    <col min="6659" max="6659" width="20.28515625" customWidth="1"/>
    <col min="6660" max="6660" width="18.5703125" customWidth="1"/>
    <col min="6661" max="6661" width="14.7109375" customWidth="1"/>
    <col min="6662" max="6662" width="15.140625" customWidth="1"/>
    <col min="6663" max="6663" width="15" customWidth="1"/>
    <col min="6664" max="6664" width="12" customWidth="1"/>
    <col min="6913" max="6913" width="22.5703125" customWidth="1"/>
    <col min="6914" max="6914" width="28.140625" customWidth="1"/>
    <col min="6915" max="6915" width="20.28515625" customWidth="1"/>
    <col min="6916" max="6916" width="18.5703125" customWidth="1"/>
    <col min="6917" max="6917" width="14.7109375" customWidth="1"/>
    <col min="6918" max="6918" width="15.140625" customWidth="1"/>
    <col min="6919" max="6919" width="15" customWidth="1"/>
    <col min="6920" max="6920" width="12" customWidth="1"/>
    <col min="7169" max="7169" width="22.5703125" customWidth="1"/>
    <col min="7170" max="7170" width="28.140625" customWidth="1"/>
    <col min="7171" max="7171" width="20.28515625" customWidth="1"/>
    <col min="7172" max="7172" width="18.5703125" customWidth="1"/>
    <col min="7173" max="7173" width="14.7109375" customWidth="1"/>
    <col min="7174" max="7174" width="15.140625" customWidth="1"/>
    <col min="7175" max="7175" width="15" customWidth="1"/>
    <col min="7176" max="7176" width="12" customWidth="1"/>
    <col min="7425" max="7425" width="22.5703125" customWidth="1"/>
    <col min="7426" max="7426" width="28.140625" customWidth="1"/>
    <col min="7427" max="7427" width="20.28515625" customWidth="1"/>
    <col min="7428" max="7428" width="18.5703125" customWidth="1"/>
    <col min="7429" max="7429" width="14.7109375" customWidth="1"/>
    <col min="7430" max="7430" width="15.140625" customWidth="1"/>
    <col min="7431" max="7431" width="15" customWidth="1"/>
    <col min="7432" max="7432" width="12" customWidth="1"/>
    <col min="7681" max="7681" width="22.5703125" customWidth="1"/>
    <col min="7682" max="7682" width="28.140625" customWidth="1"/>
    <col min="7683" max="7683" width="20.28515625" customWidth="1"/>
    <col min="7684" max="7684" width="18.5703125" customWidth="1"/>
    <col min="7685" max="7685" width="14.7109375" customWidth="1"/>
    <col min="7686" max="7686" width="15.140625" customWidth="1"/>
    <col min="7687" max="7687" width="15" customWidth="1"/>
    <col min="7688" max="7688" width="12" customWidth="1"/>
    <col min="7937" max="7937" width="22.5703125" customWidth="1"/>
    <col min="7938" max="7938" width="28.140625" customWidth="1"/>
    <col min="7939" max="7939" width="20.28515625" customWidth="1"/>
    <col min="7940" max="7940" width="18.5703125" customWidth="1"/>
    <col min="7941" max="7941" width="14.7109375" customWidth="1"/>
    <col min="7942" max="7942" width="15.140625" customWidth="1"/>
    <col min="7943" max="7943" width="15" customWidth="1"/>
    <col min="7944" max="7944" width="12" customWidth="1"/>
    <col min="8193" max="8193" width="22.5703125" customWidth="1"/>
    <col min="8194" max="8194" width="28.140625" customWidth="1"/>
    <col min="8195" max="8195" width="20.28515625" customWidth="1"/>
    <col min="8196" max="8196" width="18.5703125" customWidth="1"/>
    <col min="8197" max="8197" width="14.7109375" customWidth="1"/>
    <col min="8198" max="8198" width="15.140625" customWidth="1"/>
    <col min="8199" max="8199" width="15" customWidth="1"/>
    <col min="8200" max="8200" width="12" customWidth="1"/>
    <col min="8449" max="8449" width="22.5703125" customWidth="1"/>
    <col min="8450" max="8450" width="28.140625" customWidth="1"/>
    <col min="8451" max="8451" width="20.28515625" customWidth="1"/>
    <col min="8452" max="8452" width="18.5703125" customWidth="1"/>
    <col min="8453" max="8453" width="14.7109375" customWidth="1"/>
    <col min="8454" max="8454" width="15.140625" customWidth="1"/>
    <col min="8455" max="8455" width="15" customWidth="1"/>
    <col min="8456" max="8456" width="12" customWidth="1"/>
    <col min="8705" max="8705" width="22.5703125" customWidth="1"/>
    <col min="8706" max="8706" width="28.140625" customWidth="1"/>
    <col min="8707" max="8707" width="20.28515625" customWidth="1"/>
    <col min="8708" max="8708" width="18.5703125" customWidth="1"/>
    <col min="8709" max="8709" width="14.7109375" customWidth="1"/>
    <col min="8710" max="8710" width="15.140625" customWidth="1"/>
    <col min="8711" max="8711" width="15" customWidth="1"/>
    <col min="8712" max="8712" width="12" customWidth="1"/>
    <col min="8961" max="8961" width="22.5703125" customWidth="1"/>
    <col min="8962" max="8962" width="28.140625" customWidth="1"/>
    <col min="8963" max="8963" width="20.28515625" customWidth="1"/>
    <col min="8964" max="8964" width="18.5703125" customWidth="1"/>
    <col min="8965" max="8965" width="14.7109375" customWidth="1"/>
    <col min="8966" max="8966" width="15.140625" customWidth="1"/>
    <col min="8967" max="8967" width="15" customWidth="1"/>
    <col min="8968" max="8968" width="12" customWidth="1"/>
    <col min="9217" max="9217" width="22.5703125" customWidth="1"/>
    <col min="9218" max="9218" width="28.140625" customWidth="1"/>
    <col min="9219" max="9219" width="20.28515625" customWidth="1"/>
    <col min="9220" max="9220" width="18.5703125" customWidth="1"/>
    <col min="9221" max="9221" width="14.7109375" customWidth="1"/>
    <col min="9222" max="9222" width="15.140625" customWidth="1"/>
    <col min="9223" max="9223" width="15" customWidth="1"/>
    <col min="9224" max="9224" width="12" customWidth="1"/>
    <col min="9473" max="9473" width="22.5703125" customWidth="1"/>
    <col min="9474" max="9474" width="28.140625" customWidth="1"/>
    <col min="9475" max="9475" width="20.28515625" customWidth="1"/>
    <col min="9476" max="9476" width="18.5703125" customWidth="1"/>
    <col min="9477" max="9477" width="14.7109375" customWidth="1"/>
    <col min="9478" max="9478" width="15.140625" customWidth="1"/>
    <col min="9479" max="9479" width="15" customWidth="1"/>
    <col min="9480" max="9480" width="12" customWidth="1"/>
    <col min="9729" max="9729" width="22.5703125" customWidth="1"/>
    <col min="9730" max="9730" width="28.140625" customWidth="1"/>
    <col min="9731" max="9731" width="20.28515625" customWidth="1"/>
    <col min="9732" max="9732" width="18.5703125" customWidth="1"/>
    <col min="9733" max="9733" width="14.7109375" customWidth="1"/>
    <col min="9734" max="9734" width="15.140625" customWidth="1"/>
    <col min="9735" max="9735" width="15" customWidth="1"/>
    <col min="9736" max="9736" width="12" customWidth="1"/>
    <col min="9985" max="9985" width="22.5703125" customWidth="1"/>
    <col min="9986" max="9986" width="28.140625" customWidth="1"/>
    <col min="9987" max="9987" width="20.28515625" customWidth="1"/>
    <col min="9988" max="9988" width="18.5703125" customWidth="1"/>
    <col min="9989" max="9989" width="14.7109375" customWidth="1"/>
    <col min="9990" max="9990" width="15.140625" customWidth="1"/>
    <col min="9991" max="9991" width="15" customWidth="1"/>
    <col min="9992" max="9992" width="12" customWidth="1"/>
    <col min="10241" max="10241" width="22.5703125" customWidth="1"/>
    <col min="10242" max="10242" width="28.140625" customWidth="1"/>
    <col min="10243" max="10243" width="20.28515625" customWidth="1"/>
    <col min="10244" max="10244" width="18.5703125" customWidth="1"/>
    <col min="10245" max="10245" width="14.7109375" customWidth="1"/>
    <col min="10246" max="10246" width="15.140625" customWidth="1"/>
    <col min="10247" max="10247" width="15" customWidth="1"/>
    <col min="10248" max="10248" width="12" customWidth="1"/>
    <col min="10497" max="10497" width="22.5703125" customWidth="1"/>
    <col min="10498" max="10498" width="28.140625" customWidth="1"/>
    <col min="10499" max="10499" width="20.28515625" customWidth="1"/>
    <col min="10500" max="10500" width="18.5703125" customWidth="1"/>
    <col min="10501" max="10501" width="14.7109375" customWidth="1"/>
    <col min="10502" max="10502" width="15.140625" customWidth="1"/>
    <col min="10503" max="10503" width="15" customWidth="1"/>
    <col min="10504" max="10504" width="12" customWidth="1"/>
    <col min="10753" max="10753" width="22.5703125" customWidth="1"/>
    <col min="10754" max="10754" width="28.140625" customWidth="1"/>
    <col min="10755" max="10755" width="20.28515625" customWidth="1"/>
    <col min="10756" max="10756" width="18.5703125" customWidth="1"/>
    <col min="10757" max="10757" width="14.7109375" customWidth="1"/>
    <col min="10758" max="10758" width="15.140625" customWidth="1"/>
    <col min="10759" max="10759" width="15" customWidth="1"/>
    <col min="10760" max="10760" width="12" customWidth="1"/>
    <col min="11009" max="11009" width="22.5703125" customWidth="1"/>
    <col min="11010" max="11010" width="28.140625" customWidth="1"/>
    <col min="11011" max="11011" width="20.28515625" customWidth="1"/>
    <col min="11012" max="11012" width="18.5703125" customWidth="1"/>
    <col min="11013" max="11013" width="14.7109375" customWidth="1"/>
    <col min="11014" max="11014" width="15.140625" customWidth="1"/>
    <col min="11015" max="11015" width="15" customWidth="1"/>
    <col min="11016" max="11016" width="12" customWidth="1"/>
    <col min="11265" max="11265" width="22.5703125" customWidth="1"/>
    <col min="11266" max="11266" width="28.140625" customWidth="1"/>
    <col min="11267" max="11267" width="20.28515625" customWidth="1"/>
    <col min="11268" max="11268" width="18.5703125" customWidth="1"/>
    <col min="11269" max="11269" width="14.7109375" customWidth="1"/>
    <col min="11270" max="11270" width="15.140625" customWidth="1"/>
    <col min="11271" max="11271" width="15" customWidth="1"/>
    <col min="11272" max="11272" width="12" customWidth="1"/>
    <col min="11521" max="11521" width="22.5703125" customWidth="1"/>
    <col min="11522" max="11522" width="28.140625" customWidth="1"/>
    <col min="11523" max="11523" width="20.28515625" customWidth="1"/>
    <col min="11524" max="11524" width="18.5703125" customWidth="1"/>
    <col min="11525" max="11525" width="14.7109375" customWidth="1"/>
    <col min="11526" max="11526" width="15.140625" customWidth="1"/>
    <col min="11527" max="11527" width="15" customWidth="1"/>
    <col min="11528" max="11528" width="12" customWidth="1"/>
    <col min="11777" max="11777" width="22.5703125" customWidth="1"/>
    <col min="11778" max="11778" width="28.140625" customWidth="1"/>
    <col min="11779" max="11779" width="20.28515625" customWidth="1"/>
    <col min="11780" max="11780" width="18.5703125" customWidth="1"/>
    <col min="11781" max="11781" width="14.7109375" customWidth="1"/>
    <col min="11782" max="11782" width="15.140625" customWidth="1"/>
    <col min="11783" max="11783" width="15" customWidth="1"/>
    <col min="11784" max="11784" width="12" customWidth="1"/>
    <col min="12033" max="12033" width="22.5703125" customWidth="1"/>
    <col min="12034" max="12034" width="28.140625" customWidth="1"/>
    <col min="12035" max="12035" width="20.28515625" customWidth="1"/>
    <col min="12036" max="12036" width="18.5703125" customWidth="1"/>
    <col min="12037" max="12037" width="14.7109375" customWidth="1"/>
    <col min="12038" max="12038" width="15.140625" customWidth="1"/>
    <col min="12039" max="12039" width="15" customWidth="1"/>
    <col min="12040" max="12040" width="12" customWidth="1"/>
    <col min="12289" max="12289" width="22.5703125" customWidth="1"/>
    <col min="12290" max="12290" width="28.140625" customWidth="1"/>
    <col min="12291" max="12291" width="20.28515625" customWidth="1"/>
    <col min="12292" max="12292" width="18.5703125" customWidth="1"/>
    <col min="12293" max="12293" width="14.7109375" customWidth="1"/>
    <col min="12294" max="12294" width="15.140625" customWidth="1"/>
    <col min="12295" max="12295" width="15" customWidth="1"/>
    <col min="12296" max="12296" width="12" customWidth="1"/>
    <col min="12545" max="12545" width="22.5703125" customWidth="1"/>
    <col min="12546" max="12546" width="28.140625" customWidth="1"/>
    <col min="12547" max="12547" width="20.28515625" customWidth="1"/>
    <col min="12548" max="12548" width="18.5703125" customWidth="1"/>
    <col min="12549" max="12549" width="14.7109375" customWidth="1"/>
    <col min="12550" max="12550" width="15.140625" customWidth="1"/>
    <col min="12551" max="12551" width="15" customWidth="1"/>
    <col min="12552" max="12552" width="12" customWidth="1"/>
    <col min="12801" max="12801" width="22.5703125" customWidth="1"/>
    <col min="12802" max="12802" width="28.140625" customWidth="1"/>
    <col min="12803" max="12803" width="20.28515625" customWidth="1"/>
    <col min="12804" max="12804" width="18.5703125" customWidth="1"/>
    <col min="12805" max="12805" width="14.7109375" customWidth="1"/>
    <col min="12806" max="12806" width="15.140625" customWidth="1"/>
    <col min="12807" max="12807" width="15" customWidth="1"/>
    <col min="12808" max="12808" width="12" customWidth="1"/>
    <col min="13057" max="13057" width="22.5703125" customWidth="1"/>
    <col min="13058" max="13058" width="28.140625" customWidth="1"/>
    <col min="13059" max="13059" width="20.28515625" customWidth="1"/>
    <col min="13060" max="13060" width="18.5703125" customWidth="1"/>
    <col min="13061" max="13061" width="14.7109375" customWidth="1"/>
    <col min="13062" max="13062" width="15.140625" customWidth="1"/>
    <col min="13063" max="13063" width="15" customWidth="1"/>
    <col min="13064" max="13064" width="12" customWidth="1"/>
    <col min="13313" max="13313" width="22.5703125" customWidth="1"/>
    <col min="13314" max="13314" width="28.140625" customWidth="1"/>
    <col min="13315" max="13315" width="20.28515625" customWidth="1"/>
    <col min="13316" max="13316" width="18.5703125" customWidth="1"/>
    <col min="13317" max="13317" width="14.7109375" customWidth="1"/>
    <col min="13318" max="13318" width="15.140625" customWidth="1"/>
    <col min="13319" max="13319" width="15" customWidth="1"/>
    <col min="13320" max="13320" width="12" customWidth="1"/>
    <col min="13569" max="13569" width="22.5703125" customWidth="1"/>
    <col min="13570" max="13570" width="28.140625" customWidth="1"/>
    <col min="13571" max="13571" width="20.28515625" customWidth="1"/>
    <col min="13572" max="13572" width="18.5703125" customWidth="1"/>
    <col min="13573" max="13573" width="14.7109375" customWidth="1"/>
    <col min="13574" max="13574" width="15.140625" customWidth="1"/>
    <col min="13575" max="13575" width="15" customWidth="1"/>
    <col min="13576" max="13576" width="12" customWidth="1"/>
    <col min="13825" max="13825" width="22.5703125" customWidth="1"/>
    <col min="13826" max="13826" width="28.140625" customWidth="1"/>
    <col min="13827" max="13827" width="20.28515625" customWidth="1"/>
    <col min="13828" max="13828" width="18.5703125" customWidth="1"/>
    <col min="13829" max="13829" width="14.7109375" customWidth="1"/>
    <col min="13830" max="13830" width="15.140625" customWidth="1"/>
    <col min="13831" max="13831" width="15" customWidth="1"/>
    <col min="13832" max="13832" width="12" customWidth="1"/>
    <col min="14081" max="14081" width="22.5703125" customWidth="1"/>
    <col min="14082" max="14082" width="28.140625" customWidth="1"/>
    <col min="14083" max="14083" width="20.28515625" customWidth="1"/>
    <col min="14084" max="14084" width="18.5703125" customWidth="1"/>
    <col min="14085" max="14085" width="14.7109375" customWidth="1"/>
    <col min="14086" max="14086" width="15.140625" customWidth="1"/>
    <col min="14087" max="14087" width="15" customWidth="1"/>
    <col min="14088" max="14088" width="12" customWidth="1"/>
    <col min="14337" max="14337" width="22.5703125" customWidth="1"/>
    <col min="14338" max="14338" width="28.140625" customWidth="1"/>
    <col min="14339" max="14339" width="20.28515625" customWidth="1"/>
    <col min="14340" max="14340" width="18.5703125" customWidth="1"/>
    <col min="14341" max="14341" width="14.7109375" customWidth="1"/>
    <col min="14342" max="14342" width="15.140625" customWidth="1"/>
    <col min="14343" max="14343" width="15" customWidth="1"/>
    <col min="14344" max="14344" width="12" customWidth="1"/>
    <col min="14593" max="14593" width="22.5703125" customWidth="1"/>
    <col min="14594" max="14594" width="28.140625" customWidth="1"/>
    <col min="14595" max="14595" width="20.28515625" customWidth="1"/>
    <col min="14596" max="14596" width="18.5703125" customWidth="1"/>
    <col min="14597" max="14597" width="14.7109375" customWidth="1"/>
    <col min="14598" max="14598" width="15.140625" customWidth="1"/>
    <col min="14599" max="14599" width="15" customWidth="1"/>
    <col min="14600" max="14600" width="12" customWidth="1"/>
    <col min="14849" max="14849" width="22.5703125" customWidth="1"/>
    <col min="14850" max="14850" width="28.140625" customWidth="1"/>
    <col min="14851" max="14851" width="20.28515625" customWidth="1"/>
    <col min="14852" max="14852" width="18.5703125" customWidth="1"/>
    <col min="14853" max="14853" width="14.7109375" customWidth="1"/>
    <col min="14854" max="14854" width="15.140625" customWidth="1"/>
    <col min="14855" max="14855" width="15" customWidth="1"/>
    <col min="14856" max="14856" width="12" customWidth="1"/>
    <col min="15105" max="15105" width="22.5703125" customWidth="1"/>
    <col min="15106" max="15106" width="28.140625" customWidth="1"/>
    <col min="15107" max="15107" width="20.28515625" customWidth="1"/>
    <col min="15108" max="15108" width="18.5703125" customWidth="1"/>
    <col min="15109" max="15109" width="14.7109375" customWidth="1"/>
    <col min="15110" max="15110" width="15.140625" customWidth="1"/>
    <col min="15111" max="15111" width="15" customWidth="1"/>
    <col min="15112" max="15112" width="12" customWidth="1"/>
    <col min="15361" max="15361" width="22.5703125" customWidth="1"/>
    <col min="15362" max="15362" width="28.140625" customWidth="1"/>
    <col min="15363" max="15363" width="20.28515625" customWidth="1"/>
    <col min="15364" max="15364" width="18.5703125" customWidth="1"/>
    <col min="15365" max="15365" width="14.7109375" customWidth="1"/>
    <col min="15366" max="15366" width="15.140625" customWidth="1"/>
    <col min="15367" max="15367" width="15" customWidth="1"/>
    <col min="15368" max="15368" width="12" customWidth="1"/>
    <col min="15617" max="15617" width="22.5703125" customWidth="1"/>
    <col min="15618" max="15618" width="28.140625" customWidth="1"/>
    <col min="15619" max="15619" width="20.28515625" customWidth="1"/>
    <col min="15620" max="15620" width="18.5703125" customWidth="1"/>
    <col min="15621" max="15621" width="14.7109375" customWidth="1"/>
    <col min="15622" max="15622" width="15.140625" customWidth="1"/>
    <col min="15623" max="15623" width="15" customWidth="1"/>
    <col min="15624" max="15624" width="12" customWidth="1"/>
    <col min="15873" max="15873" width="22.5703125" customWidth="1"/>
    <col min="15874" max="15874" width="28.140625" customWidth="1"/>
    <col min="15875" max="15875" width="20.28515625" customWidth="1"/>
    <col min="15876" max="15876" width="18.5703125" customWidth="1"/>
    <col min="15877" max="15877" width="14.7109375" customWidth="1"/>
    <col min="15878" max="15878" width="15.140625" customWidth="1"/>
    <col min="15879" max="15879" width="15" customWidth="1"/>
    <col min="15880" max="15880" width="12" customWidth="1"/>
    <col min="16129" max="16129" width="22.5703125" customWidth="1"/>
    <col min="16130" max="16130" width="28.140625" customWidth="1"/>
    <col min="16131" max="16131" width="20.28515625" customWidth="1"/>
    <col min="16132" max="16132" width="18.5703125" customWidth="1"/>
    <col min="16133" max="16133" width="14.7109375" customWidth="1"/>
    <col min="16134" max="16134" width="15.140625" customWidth="1"/>
    <col min="16135" max="16135" width="15" customWidth="1"/>
    <col min="16136" max="16136" width="12" customWidth="1"/>
  </cols>
  <sheetData>
    <row r="1" spans="1:12" ht="15">
      <c r="A1" s="682" t="s">
        <v>3224</v>
      </c>
      <c r="B1" s="683"/>
      <c r="C1" s="683"/>
      <c r="D1" s="683"/>
      <c r="E1" s="683"/>
      <c r="F1" s="683"/>
      <c r="G1" s="744" t="s">
        <v>110</v>
      </c>
      <c r="H1" s="744"/>
    </row>
    <row r="2" spans="1:12" ht="15">
      <c r="A2" s="685" t="s">
        <v>141</v>
      </c>
      <c r="B2" s="683"/>
      <c r="C2" s="683"/>
      <c r="D2" s="683"/>
      <c r="E2" s="683"/>
      <c r="F2" s="683"/>
      <c r="G2" s="745" t="s">
        <v>1163</v>
      </c>
      <c r="H2" s="746"/>
    </row>
    <row r="3" spans="1:12" ht="15">
      <c r="A3" s="685"/>
      <c r="B3" s="685"/>
      <c r="C3" s="685"/>
      <c r="D3" s="685"/>
      <c r="E3" s="685"/>
      <c r="F3" s="685"/>
      <c r="G3" s="684"/>
      <c r="H3" s="684"/>
    </row>
    <row r="4" spans="1:12" ht="15">
      <c r="A4" s="686" t="s">
        <v>275</v>
      </c>
      <c r="B4" s="683"/>
      <c r="C4" s="683"/>
      <c r="D4" s="683"/>
      <c r="E4" s="683"/>
      <c r="F4" s="683"/>
      <c r="G4" s="685"/>
      <c r="H4" s="685"/>
    </row>
    <row r="5" spans="1:12" ht="15">
      <c r="A5" s="687" t="s">
        <v>1164</v>
      </c>
      <c r="B5" s="688"/>
      <c r="C5" s="688"/>
      <c r="D5" s="688"/>
      <c r="E5" s="688"/>
      <c r="F5" s="688"/>
      <c r="G5" s="689"/>
      <c r="H5" s="689"/>
    </row>
    <row r="6" spans="1:12" ht="15">
      <c r="A6" s="683"/>
      <c r="B6" s="683"/>
      <c r="C6" s="683"/>
      <c r="D6" s="683"/>
      <c r="E6" s="683"/>
      <c r="F6" s="683"/>
      <c r="G6" s="685"/>
      <c r="H6" s="685"/>
    </row>
    <row r="7" spans="1:12" ht="15">
      <c r="A7" s="690"/>
      <c r="B7" s="690"/>
      <c r="C7" s="690"/>
      <c r="D7" s="690"/>
      <c r="E7" s="690"/>
      <c r="F7" s="690"/>
      <c r="G7" s="691"/>
      <c r="H7" s="691"/>
    </row>
    <row r="8" spans="1:12" ht="45">
      <c r="A8" s="692" t="s">
        <v>342</v>
      </c>
      <c r="B8" s="692" t="s">
        <v>343</v>
      </c>
      <c r="C8" s="692" t="s">
        <v>228</v>
      </c>
      <c r="D8" s="692" t="s">
        <v>346</v>
      </c>
      <c r="E8" s="692" t="s">
        <v>345</v>
      </c>
      <c r="F8" s="692" t="s">
        <v>392</v>
      </c>
      <c r="G8" s="693" t="s">
        <v>10</v>
      </c>
      <c r="H8" s="693" t="s">
        <v>9</v>
      </c>
    </row>
    <row r="9" spans="1:12" ht="30">
      <c r="A9" s="100" t="s">
        <v>710</v>
      </c>
      <c r="B9" s="100" t="s">
        <v>641</v>
      </c>
      <c r="C9" s="100">
        <v>35001073731</v>
      </c>
      <c r="D9" s="100" t="s">
        <v>1617</v>
      </c>
      <c r="E9" s="100" t="s">
        <v>3225</v>
      </c>
      <c r="F9" s="100">
        <v>8</v>
      </c>
      <c r="G9" s="697">
        <v>120</v>
      </c>
      <c r="H9" s="697">
        <v>195</v>
      </c>
      <c r="J9" s="733"/>
      <c r="K9" s="733"/>
      <c r="L9" s="733"/>
    </row>
    <row r="10" spans="1:12" ht="45">
      <c r="A10" s="695" t="s">
        <v>1449</v>
      </c>
      <c r="B10" s="695" t="s">
        <v>514</v>
      </c>
      <c r="C10" s="696" t="s">
        <v>1450</v>
      </c>
      <c r="D10" s="100" t="s">
        <v>1617</v>
      </c>
      <c r="E10" s="100" t="s">
        <v>3226</v>
      </c>
      <c r="F10" s="100">
        <v>14</v>
      </c>
      <c r="G10" s="697">
        <v>291</v>
      </c>
      <c r="H10" s="697">
        <v>682.69</v>
      </c>
    </row>
    <row r="11" spans="1:12" ht="30">
      <c r="A11" s="700" t="s">
        <v>495</v>
      </c>
      <c r="B11" s="726" t="s">
        <v>1470</v>
      </c>
      <c r="C11" s="701" t="s">
        <v>1471</v>
      </c>
      <c r="D11" s="100" t="s">
        <v>1617</v>
      </c>
      <c r="E11" s="100" t="s">
        <v>3227</v>
      </c>
      <c r="F11" s="100">
        <v>14</v>
      </c>
      <c r="G11" s="439">
        <f>90+685+120+1225</f>
        <v>2120</v>
      </c>
      <c r="H11" s="439">
        <f>1400+682.68</f>
        <v>2082.6799999999998</v>
      </c>
    </row>
    <row r="12" spans="1:12" ht="30">
      <c r="A12" s="100" t="s">
        <v>710</v>
      </c>
      <c r="B12" s="100" t="s">
        <v>641</v>
      </c>
      <c r="C12" s="100">
        <v>35001073731</v>
      </c>
      <c r="D12" s="100" t="s">
        <v>1617</v>
      </c>
      <c r="E12" s="100" t="s">
        <v>1620</v>
      </c>
      <c r="F12" s="100">
        <v>8</v>
      </c>
      <c r="G12" s="697">
        <v>90</v>
      </c>
      <c r="H12" s="697">
        <v>90</v>
      </c>
    </row>
    <row r="13" spans="1:12" ht="30">
      <c r="A13" s="695" t="s">
        <v>1449</v>
      </c>
      <c r="B13" s="695" t="s">
        <v>514</v>
      </c>
      <c r="C13" s="696" t="s">
        <v>1450</v>
      </c>
      <c r="D13" s="100" t="s">
        <v>1617</v>
      </c>
      <c r="E13" s="100" t="s">
        <v>3228</v>
      </c>
      <c r="F13" s="100">
        <v>14</v>
      </c>
      <c r="G13" s="697">
        <v>90</v>
      </c>
      <c r="H13" s="697"/>
    </row>
    <row r="14" spans="1:12" ht="30">
      <c r="A14" s="700" t="s">
        <v>495</v>
      </c>
      <c r="B14" s="726" t="s">
        <v>1470</v>
      </c>
      <c r="C14" s="701" t="s">
        <v>1471</v>
      </c>
      <c r="D14" s="100" t="s">
        <v>1617</v>
      </c>
      <c r="E14" s="100" t="s">
        <v>3228</v>
      </c>
      <c r="F14" s="100">
        <v>14</v>
      </c>
      <c r="G14" s="439">
        <v>994.33</v>
      </c>
      <c r="H14" s="439">
        <v>1000</v>
      </c>
    </row>
    <row r="15" spans="1:12" ht="30">
      <c r="A15" s="100" t="s">
        <v>710</v>
      </c>
      <c r="B15" s="100" t="s">
        <v>641</v>
      </c>
      <c r="C15" s="100">
        <v>35001073731</v>
      </c>
      <c r="D15" s="100" t="s">
        <v>1617</v>
      </c>
      <c r="E15" s="100" t="s">
        <v>3225</v>
      </c>
      <c r="F15" s="100">
        <v>12</v>
      </c>
      <c r="G15" s="697">
        <v>260</v>
      </c>
      <c r="H15" s="697">
        <v>185</v>
      </c>
    </row>
    <row r="16" spans="1:12" ht="45">
      <c r="A16" s="695" t="s">
        <v>1449</v>
      </c>
      <c r="B16" s="695" t="s">
        <v>514</v>
      </c>
      <c r="C16" s="696" t="s">
        <v>1450</v>
      </c>
      <c r="D16" s="100" t="s">
        <v>1617</v>
      </c>
      <c r="E16" s="100" t="s">
        <v>3226</v>
      </c>
      <c r="F16" s="100">
        <v>14</v>
      </c>
      <c r="G16" s="697">
        <v>210</v>
      </c>
      <c r="H16" s="697"/>
    </row>
    <row r="17" spans="1:8" ht="30">
      <c r="A17" s="700" t="s">
        <v>495</v>
      </c>
      <c r="B17" s="726" t="s">
        <v>1470</v>
      </c>
      <c r="C17" s="701" t="s">
        <v>1471</v>
      </c>
      <c r="D17" s="100" t="s">
        <v>1617</v>
      </c>
      <c r="E17" s="100" t="s">
        <v>3227</v>
      </c>
      <c r="F17" s="100">
        <v>7</v>
      </c>
      <c r="G17" s="439">
        <v>805</v>
      </c>
      <c r="H17" s="439">
        <v>817.32</v>
      </c>
    </row>
    <row r="18" spans="1:8" ht="30">
      <c r="A18" s="504" t="s">
        <v>1456</v>
      </c>
      <c r="B18" s="504" t="s">
        <v>563</v>
      </c>
      <c r="C18" s="701" t="s">
        <v>1457</v>
      </c>
      <c r="D18" s="100" t="s">
        <v>1617</v>
      </c>
      <c r="E18" s="504" t="s">
        <v>3229</v>
      </c>
      <c r="F18" s="100">
        <v>4</v>
      </c>
      <c r="G18" s="697">
        <v>60</v>
      </c>
      <c r="H18" s="697"/>
    </row>
    <row r="19" spans="1:8" ht="30">
      <c r="A19" s="100" t="s">
        <v>506</v>
      </c>
      <c r="B19" s="100" t="s">
        <v>1476</v>
      </c>
      <c r="C19" s="701" t="s">
        <v>1477</v>
      </c>
      <c r="D19" s="100" t="s">
        <v>1617</v>
      </c>
      <c r="E19" s="100" t="s">
        <v>1621</v>
      </c>
      <c r="F19" s="100">
        <v>5</v>
      </c>
      <c r="G19" s="697">
        <v>15</v>
      </c>
      <c r="H19" s="697">
        <v>75</v>
      </c>
    </row>
    <row r="20" spans="1:8" ht="30">
      <c r="A20" s="100" t="s">
        <v>1080</v>
      </c>
      <c r="B20" s="100" t="s">
        <v>1479</v>
      </c>
      <c r="C20" s="701" t="s">
        <v>1480</v>
      </c>
      <c r="D20" s="100" t="s">
        <v>1617</v>
      </c>
      <c r="E20" s="100" t="s">
        <v>1621</v>
      </c>
      <c r="F20" s="100">
        <v>1</v>
      </c>
      <c r="G20" s="697">
        <v>15</v>
      </c>
      <c r="H20" s="697">
        <v>15</v>
      </c>
    </row>
    <row r="21" spans="1:8" ht="30">
      <c r="A21" s="100" t="s">
        <v>611</v>
      </c>
      <c r="B21" s="100" t="s">
        <v>1491</v>
      </c>
      <c r="C21" s="701" t="s">
        <v>1492</v>
      </c>
      <c r="D21" s="100" t="s">
        <v>1617</v>
      </c>
      <c r="E21" s="100" t="s">
        <v>1621</v>
      </c>
      <c r="F21" s="100">
        <v>1</v>
      </c>
      <c r="G21" s="439">
        <v>15</v>
      </c>
      <c r="H21" s="439">
        <v>15</v>
      </c>
    </row>
    <row r="22" spans="1:8" ht="30">
      <c r="A22" s="100" t="s">
        <v>710</v>
      </c>
      <c r="B22" s="100" t="s">
        <v>641</v>
      </c>
      <c r="C22" s="100">
        <v>35001073731</v>
      </c>
      <c r="D22" s="100" t="s">
        <v>1617</v>
      </c>
      <c r="E22" s="100" t="s">
        <v>1620</v>
      </c>
      <c r="F22" s="100">
        <v>11</v>
      </c>
      <c r="G22" s="697">
        <v>105</v>
      </c>
      <c r="H22" s="697">
        <v>165</v>
      </c>
    </row>
    <row r="23" spans="1:8" ht="30">
      <c r="A23" s="695" t="s">
        <v>1449</v>
      </c>
      <c r="B23" s="695" t="s">
        <v>514</v>
      </c>
      <c r="C23" s="696" t="s">
        <v>1450</v>
      </c>
      <c r="D23" s="100" t="s">
        <v>1617</v>
      </c>
      <c r="E23" s="100" t="s">
        <v>1620</v>
      </c>
      <c r="F23" s="100">
        <v>7</v>
      </c>
      <c r="G23" s="697">
        <v>105</v>
      </c>
      <c r="H23" s="697">
        <v>0</v>
      </c>
    </row>
    <row r="24" spans="1:8" ht="30">
      <c r="A24" s="700" t="s">
        <v>495</v>
      </c>
      <c r="B24" s="726" t="s">
        <v>1470</v>
      </c>
      <c r="C24" s="701" t="s">
        <v>1471</v>
      </c>
      <c r="D24" s="100" t="s">
        <v>1617</v>
      </c>
      <c r="E24" s="100" t="s">
        <v>1620</v>
      </c>
      <c r="F24" s="100">
        <v>3</v>
      </c>
      <c r="G24" s="727">
        <v>395</v>
      </c>
      <c r="H24" s="727">
        <v>382.68</v>
      </c>
    </row>
    <row r="25" spans="1:8" ht="30">
      <c r="A25" s="100" t="s">
        <v>1449</v>
      </c>
      <c r="B25" s="100" t="s">
        <v>514</v>
      </c>
      <c r="C25" s="100">
        <v>61001007452</v>
      </c>
      <c r="D25" s="100" t="s">
        <v>1617</v>
      </c>
      <c r="E25" s="100" t="s">
        <v>3230</v>
      </c>
      <c r="F25" s="100">
        <v>3</v>
      </c>
      <c r="G25" s="697">
        <v>1213</v>
      </c>
      <c r="H25" s="697">
        <v>1213</v>
      </c>
    </row>
    <row r="26" spans="1:8" ht="30">
      <c r="A26" s="100" t="s">
        <v>1449</v>
      </c>
      <c r="B26" s="100" t="s">
        <v>514</v>
      </c>
      <c r="C26" s="100">
        <v>61001007452</v>
      </c>
      <c r="D26" s="100" t="s">
        <v>1617</v>
      </c>
      <c r="E26" s="100" t="s">
        <v>1620</v>
      </c>
      <c r="F26" s="100">
        <v>4</v>
      </c>
      <c r="G26" s="697">
        <v>60</v>
      </c>
      <c r="H26" s="697">
        <v>60</v>
      </c>
    </row>
    <row r="27" spans="1:8" ht="30">
      <c r="A27" s="100" t="s">
        <v>495</v>
      </c>
      <c r="B27" s="100" t="s">
        <v>1470</v>
      </c>
      <c r="C27" s="100">
        <v>1024034709</v>
      </c>
      <c r="D27" s="100" t="s">
        <v>1617</v>
      </c>
      <c r="E27" s="100" t="s">
        <v>1620</v>
      </c>
      <c r="F27" s="100">
        <v>4</v>
      </c>
      <c r="G27" s="439">
        <v>540</v>
      </c>
      <c r="H27" s="439">
        <v>540</v>
      </c>
    </row>
    <row r="28" spans="1:8" ht="30">
      <c r="A28" s="100" t="s">
        <v>495</v>
      </c>
      <c r="B28" s="100" t="s">
        <v>1470</v>
      </c>
      <c r="C28" s="100">
        <v>1024034709</v>
      </c>
      <c r="D28" s="100" t="s">
        <v>1617</v>
      </c>
      <c r="E28" s="100" t="s">
        <v>3230</v>
      </c>
      <c r="F28" s="100">
        <v>3</v>
      </c>
      <c r="G28" s="697">
        <v>755.74</v>
      </c>
      <c r="H28" s="697">
        <v>755.74</v>
      </c>
    </row>
    <row r="29" spans="1:8" ht="30">
      <c r="A29" s="100" t="s">
        <v>710</v>
      </c>
      <c r="B29" s="100" t="s">
        <v>641</v>
      </c>
      <c r="C29" s="100">
        <v>35001073731</v>
      </c>
      <c r="D29" s="100" t="s">
        <v>1617</v>
      </c>
      <c r="E29" s="100" t="s">
        <v>1620</v>
      </c>
      <c r="F29" s="100">
        <v>4</v>
      </c>
      <c r="G29" s="697">
        <v>60</v>
      </c>
      <c r="H29" s="697">
        <v>0</v>
      </c>
    </row>
    <row r="30" spans="1:8" ht="30">
      <c r="A30" s="100" t="s">
        <v>1449</v>
      </c>
      <c r="B30" s="100" t="s">
        <v>514</v>
      </c>
      <c r="C30" s="702" t="s">
        <v>1450</v>
      </c>
      <c r="D30" s="100" t="s">
        <v>1617</v>
      </c>
      <c r="E30" s="100" t="s">
        <v>1620</v>
      </c>
      <c r="F30" s="100">
        <v>3</v>
      </c>
      <c r="G30" s="697">
        <v>45</v>
      </c>
      <c r="H30" s="697"/>
    </row>
    <row r="31" spans="1:8" ht="30">
      <c r="A31" s="695" t="s">
        <v>710</v>
      </c>
      <c r="B31" s="695" t="s">
        <v>641</v>
      </c>
      <c r="C31" s="702" t="s">
        <v>1466</v>
      </c>
      <c r="D31" s="100" t="s">
        <v>1617</v>
      </c>
      <c r="E31" s="100" t="s">
        <v>1620</v>
      </c>
      <c r="F31" s="100">
        <v>3</v>
      </c>
      <c r="G31" s="697">
        <v>195</v>
      </c>
      <c r="H31" s="697">
        <v>195</v>
      </c>
    </row>
    <row r="32" spans="1:8" ht="15">
      <c r="A32" s="89"/>
      <c r="B32" s="89"/>
      <c r="C32" s="89"/>
      <c r="D32" s="89"/>
      <c r="E32" s="89"/>
      <c r="F32" s="89"/>
      <c r="G32" s="407"/>
      <c r="H32" s="407"/>
    </row>
    <row r="33" spans="1:8" ht="15">
      <c r="A33" s="89"/>
      <c r="B33" s="89"/>
      <c r="C33" s="89"/>
      <c r="D33" s="89"/>
      <c r="E33" s="89"/>
      <c r="F33" s="89"/>
      <c r="G33" s="451"/>
      <c r="H33" s="451"/>
    </row>
    <row r="34" spans="1:8" ht="15">
      <c r="A34" s="101"/>
      <c r="B34" s="101"/>
      <c r="C34" s="101"/>
      <c r="D34" s="101"/>
      <c r="E34" s="101"/>
      <c r="F34" s="101" t="s">
        <v>341</v>
      </c>
      <c r="G34" s="712">
        <f>SUM(G9:G33)</f>
        <v>8559.07</v>
      </c>
      <c r="H34" s="712">
        <f>SUM(H9:H33)</f>
        <v>8469.11</v>
      </c>
    </row>
    <row r="35" spans="1:8" ht="15">
      <c r="A35" s="713"/>
      <c r="B35" s="713"/>
      <c r="C35" s="713"/>
      <c r="D35" s="713"/>
      <c r="E35" s="713"/>
      <c r="F35" s="713"/>
      <c r="G35" s="714"/>
      <c r="H35" s="714"/>
    </row>
    <row r="36" spans="1:8" ht="15">
      <c r="A36" s="715" t="s">
        <v>352</v>
      </c>
      <c r="B36" s="713"/>
      <c r="C36" s="713"/>
      <c r="D36" s="713"/>
      <c r="E36" s="713"/>
      <c r="F36" s="713"/>
      <c r="G36" s="714"/>
      <c r="H36" s="714"/>
    </row>
    <row r="37" spans="1:8" ht="15">
      <c r="A37" s="715" t="s">
        <v>355</v>
      </c>
      <c r="B37" s="713"/>
      <c r="C37" s="713"/>
      <c r="D37" s="713"/>
      <c r="E37" s="713"/>
      <c r="F37" s="713"/>
      <c r="G37" s="714"/>
      <c r="H37" s="714"/>
    </row>
    <row r="38" spans="1:8" ht="15">
      <c r="A38" s="715"/>
      <c r="B38" s="714"/>
      <c r="C38" s="714"/>
      <c r="D38" s="714"/>
      <c r="E38" s="714"/>
      <c r="F38" s="714"/>
      <c r="G38" s="714"/>
      <c r="H38" s="714"/>
    </row>
    <row r="39" spans="1:8" ht="15">
      <c r="A39" s="715"/>
      <c r="B39" s="714"/>
      <c r="C39" s="714"/>
      <c r="D39" s="714"/>
      <c r="E39" s="714"/>
      <c r="F39" s="714"/>
      <c r="G39" s="714"/>
      <c r="H39" s="714"/>
    </row>
    <row r="40" spans="1:8">
      <c r="A40" s="716"/>
      <c r="B40" s="716"/>
      <c r="C40" s="716"/>
      <c r="D40" s="716"/>
      <c r="E40" s="716"/>
      <c r="F40" s="716"/>
      <c r="G40" s="716"/>
      <c r="H40" s="716"/>
    </row>
    <row r="41" spans="1:8" ht="15">
      <c r="A41" s="717" t="s">
        <v>107</v>
      </c>
      <c r="B41" s="714"/>
      <c r="C41" s="714"/>
      <c r="D41" s="714"/>
      <c r="E41" s="714"/>
      <c r="F41" s="714"/>
      <c r="G41" s="714"/>
      <c r="H41" s="714"/>
    </row>
    <row r="42" spans="1:8" ht="15">
      <c r="A42" s="714"/>
      <c r="B42" s="714"/>
      <c r="C42" s="714"/>
      <c r="D42" s="714"/>
      <c r="E42" s="714"/>
      <c r="F42" s="714"/>
      <c r="G42" s="714"/>
      <c r="H42" s="714"/>
    </row>
    <row r="43" spans="1:8" ht="15">
      <c r="A43" s="714"/>
      <c r="B43" s="714"/>
      <c r="C43" s="714"/>
      <c r="D43" s="714"/>
      <c r="E43" s="714"/>
      <c r="F43" s="714"/>
      <c r="G43" s="714"/>
      <c r="H43" s="720"/>
    </row>
    <row r="44" spans="1:8" ht="15">
      <c r="A44" s="717"/>
      <c r="B44" s="717" t="s">
        <v>272</v>
      </c>
      <c r="C44" s="717"/>
      <c r="D44" s="717"/>
      <c r="E44" s="717"/>
      <c r="F44" s="717"/>
      <c r="G44" s="714"/>
      <c r="H44" s="720"/>
    </row>
    <row r="45" spans="1:8" ht="15">
      <c r="A45" s="714"/>
      <c r="B45" s="714" t="s">
        <v>271</v>
      </c>
      <c r="C45" s="714"/>
      <c r="D45" s="714"/>
      <c r="E45" s="714"/>
      <c r="F45" s="714"/>
      <c r="G45" s="714"/>
      <c r="H45" s="720"/>
    </row>
    <row r="46" spans="1:8">
      <c r="A46" s="719"/>
      <c r="B46" s="719" t="s">
        <v>140</v>
      </c>
      <c r="C46" s="719"/>
      <c r="D46" s="719"/>
      <c r="E46" s="719"/>
      <c r="F46" s="719"/>
      <c r="G46" s="575"/>
      <c r="H46" s="575"/>
    </row>
  </sheetData>
  <mergeCells count="2">
    <mergeCell ref="G1:H1"/>
    <mergeCell ref="G2:H2"/>
  </mergeCells>
  <printOptions gridLines="1"/>
  <pageMargins left="0.25" right="0.25" top="0.75" bottom="0.75" header="0.3" footer="0.3"/>
  <pageSetup scale="6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zoomScale="70" zoomScaleSheetLayoutView="70" workbookViewId="0">
      <selection activeCell="P18" sqref="P18"/>
    </sheetView>
  </sheetViews>
  <sheetFormatPr defaultRowHeight="12.75"/>
  <cols>
    <col min="1" max="1" width="7.7109375" style="575" customWidth="1"/>
    <col min="2" max="2" width="13.140625" style="575" customWidth="1"/>
    <col min="3" max="3" width="15.140625" style="575" customWidth="1"/>
    <col min="4" max="4" width="18" style="575" customWidth="1"/>
    <col min="5" max="5" width="20.5703125" style="575" customWidth="1"/>
    <col min="6" max="6" width="21.28515625" style="575" customWidth="1"/>
    <col min="7" max="7" width="15.140625" style="575" customWidth="1"/>
    <col min="8" max="8" width="15.5703125" style="575" customWidth="1"/>
    <col min="9" max="9" width="13.42578125" style="575" customWidth="1"/>
    <col min="10" max="10" width="0" style="575" hidden="1" customWidth="1"/>
    <col min="11" max="256" width="9.140625" style="575"/>
    <col min="257" max="257" width="7.7109375" style="575" customWidth="1"/>
    <col min="258" max="258" width="13.140625" style="575" customWidth="1"/>
    <col min="259" max="259" width="15.140625" style="575" customWidth="1"/>
    <col min="260" max="260" width="18" style="575" customWidth="1"/>
    <col min="261" max="261" width="20.5703125" style="575" customWidth="1"/>
    <col min="262" max="262" width="21.28515625" style="575" customWidth="1"/>
    <col min="263" max="263" width="15.140625" style="575" customWidth="1"/>
    <col min="264" max="264" width="15.5703125" style="575" customWidth="1"/>
    <col min="265" max="265" width="13.42578125" style="575" customWidth="1"/>
    <col min="266" max="266" width="0" style="575" hidden="1" customWidth="1"/>
    <col min="267" max="512" width="9.140625" style="575"/>
    <col min="513" max="513" width="7.7109375" style="575" customWidth="1"/>
    <col min="514" max="514" width="13.140625" style="575" customWidth="1"/>
    <col min="515" max="515" width="15.140625" style="575" customWidth="1"/>
    <col min="516" max="516" width="18" style="575" customWidth="1"/>
    <col min="517" max="517" width="20.5703125" style="575" customWidth="1"/>
    <col min="518" max="518" width="21.28515625" style="575" customWidth="1"/>
    <col min="519" max="519" width="15.140625" style="575" customWidth="1"/>
    <col min="520" max="520" width="15.5703125" style="575" customWidth="1"/>
    <col min="521" max="521" width="13.42578125" style="575" customWidth="1"/>
    <col min="522" max="522" width="0" style="575" hidden="1" customWidth="1"/>
    <col min="523" max="768" width="9.140625" style="575"/>
    <col min="769" max="769" width="7.7109375" style="575" customWidth="1"/>
    <col min="770" max="770" width="13.140625" style="575" customWidth="1"/>
    <col min="771" max="771" width="15.140625" style="575" customWidth="1"/>
    <col min="772" max="772" width="18" style="575" customWidth="1"/>
    <col min="773" max="773" width="20.5703125" style="575" customWidth="1"/>
    <col min="774" max="774" width="21.28515625" style="575" customWidth="1"/>
    <col min="775" max="775" width="15.140625" style="575" customWidth="1"/>
    <col min="776" max="776" width="15.5703125" style="575" customWidth="1"/>
    <col min="777" max="777" width="13.42578125" style="575" customWidth="1"/>
    <col min="778" max="778" width="0" style="575" hidden="1" customWidth="1"/>
    <col min="779" max="1024" width="9.140625" style="575"/>
    <col min="1025" max="1025" width="7.7109375" style="575" customWidth="1"/>
    <col min="1026" max="1026" width="13.140625" style="575" customWidth="1"/>
    <col min="1027" max="1027" width="15.140625" style="575" customWidth="1"/>
    <col min="1028" max="1028" width="18" style="575" customWidth="1"/>
    <col min="1029" max="1029" width="20.5703125" style="575" customWidth="1"/>
    <col min="1030" max="1030" width="21.28515625" style="575" customWidth="1"/>
    <col min="1031" max="1031" width="15.140625" style="575" customWidth="1"/>
    <col min="1032" max="1032" width="15.5703125" style="575" customWidth="1"/>
    <col min="1033" max="1033" width="13.42578125" style="575" customWidth="1"/>
    <col min="1034" max="1034" width="0" style="575" hidden="1" customWidth="1"/>
    <col min="1035" max="1280" width="9.140625" style="575"/>
    <col min="1281" max="1281" width="7.7109375" style="575" customWidth="1"/>
    <col min="1282" max="1282" width="13.140625" style="575" customWidth="1"/>
    <col min="1283" max="1283" width="15.140625" style="575" customWidth="1"/>
    <col min="1284" max="1284" width="18" style="575" customWidth="1"/>
    <col min="1285" max="1285" width="20.5703125" style="575" customWidth="1"/>
    <col min="1286" max="1286" width="21.28515625" style="575" customWidth="1"/>
    <col min="1287" max="1287" width="15.140625" style="575" customWidth="1"/>
    <col min="1288" max="1288" width="15.5703125" style="575" customWidth="1"/>
    <col min="1289" max="1289" width="13.42578125" style="575" customWidth="1"/>
    <col min="1290" max="1290" width="0" style="575" hidden="1" customWidth="1"/>
    <col min="1291" max="1536" width="9.140625" style="575"/>
    <col min="1537" max="1537" width="7.7109375" style="575" customWidth="1"/>
    <col min="1538" max="1538" width="13.140625" style="575" customWidth="1"/>
    <col min="1539" max="1539" width="15.140625" style="575" customWidth="1"/>
    <col min="1540" max="1540" width="18" style="575" customWidth="1"/>
    <col min="1541" max="1541" width="20.5703125" style="575" customWidth="1"/>
    <col min="1542" max="1542" width="21.28515625" style="575" customWidth="1"/>
    <col min="1543" max="1543" width="15.140625" style="575" customWidth="1"/>
    <col min="1544" max="1544" width="15.5703125" style="575" customWidth="1"/>
    <col min="1545" max="1545" width="13.42578125" style="575" customWidth="1"/>
    <col min="1546" max="1546" width="0" style="575" hidden="1" customWidth="1"/>
    <col min="1547" max="1792" width="9.140625" style="575"/>
    <col min="1793" max="1793" width="7.7109375" style="575" customWidth="1"/>
    <col min="1794" max="1794" width="13.140625" style="575" customWidth="1"/>
    <col min="1795" max="1795" width="15.140625" style="575" customWidth="1"/>
    <col min="1796" max="1796" width="18" style="575" customWidth="1"/>
    <col min="1797" max="1797" width="20.5703125" style="575" customWidth="1"/>
    <col min="1798" max="1798" width="21.28515625" style="575" customWidth="1"/>
    <col min="1799" max="1799" width="15.140625" style="575" customWidth="1"/>
    <col min="1800" max="1800" width="15.5703125" style="575" customWidth="1"/>
    <col min="1801" max="1801" width="13.42578125" style="575" customWidth="1"/>
    <col min="1802" max="1802" width="0" style="575" hidden="1" customWidth="1"/>
    <col min="1803" max="2048" width="9.140625" style="575"/>
    <col min="2049" max="2049" width="7.7109375" style="575" customWidth="1"/>
    <col min="2050" max="2050" width="13.140625" style="575" customWidth="1"/>
    <col min="2051" max="2051" width="15.140625" style="575" customWidth="1"/>
    <col min="2052" max="2052" width="18" style="575" customWidth="1"/>
    <col min="2053" max="2053" width="20.5703125" style="575" customWidth="1"/>
    <col min="2054" max="2054" width="21.28515625" style="575" customWidth="1"/>
    <col min="2055" max="2055" width="15.140625" style="575" customWidth="1"/>
    <col min="2056" max="2056" width="15.5703125" style="575" customWidth="1"/>
    <col min="2057" max="2057" width="13.42578125" style="575" customWidth="1"/>
    <col min="2058" max="2058" width="0" style="575" hidden="1" customWidth="1"/>
    <col min="2059" max="2304" width="9.140625" style="575"/>
    <col min="2305" max="2305" width="7.7109375" style="575" customWidth="1"/>
    <col min="2306" max="2306" width="13.140625" style="575" customWidth="1"/>
    <col min="2307" max="2307" width="15.140625" style="575" customWidth="1"/>
    <col min="2308" max="2308" width="18" style="575" customWidth="1"/>
    <col min="2309" max="2309" width="20.5703125" style="575" customWidth="1"/>
    <col min="2310" max="2310" width="21.28515625" style="575" customWidth="1"/>
    <col min="2311" max="2311" width="15.140625" style="575" customWidth="1"/>
    <col min="2312" max="2312" width="15.5703125" style="575" customWidth="1"/>
    <col min="2313" max="2313" width="13.42578125" style="575" customWidth="1"/>
    <col min="2314" max="2314" width="0" style="575" hidden="1" customWidth="1"/>
    <col min="2315" max="2560" width="9.140625" style="575"/>
    <col min="2561" max="2561" width="7.7109375" style="575" customWidth="1"/>
    <col min="2562" max="2562" width="13.140625" style="575" customWidth="1"/>
    <col min="2563" max="2563" width="15.140625" style="575" customWidth="1"/>
    <col min="2564" max="2564" width="18" style="575" customWidth="1"/>
    <col min="2565" max="2565" width="20.5703125" style="575" customWidth="1"/>
    <col min="2566" max="2566" width="21.28515625" style="575" customWidth="1"/>
    <col min="2567" max="2567" width="15.140625" style="575" customWidth="1"/>
    <col min="2568" max="2568" width="15.5703125" style="575" customWidth="1"/>
    <col min="2569" max="2569" width="13.42578125" style="575" customWidth="1"/>
    <col min="2570" max="2570" width="0" style="575" hidden="1" customWidth="1"/>
    <col min="2571" max="2816" width="9.140625" style="575"/>
    <col min="2817" max="2817" width="7.7109375" style="575" customWidth="1"/>
    <col min="2818" max="2818" width="13.140625" style="575" customWidth="1"/>
    <col min="2819" max="2819" width="15.140625" style="575" customWidth="1"/>
    <col min="2820" max="2820" width="18" style="575" customWidth="1"/>
    <col min="2821" max="2821" width="20.5703125" style="575" customWidth="1"/>
    <col min="2822" max="2822" width="21.28515625" style="575" customWidth="1"/>
    <col min="2823" max="2823" width="15.140625" style="575" customWidth="1"/>
    <col min="2824" max="2824" width="15.5703125" style="575" customWidth="1"/>
    <col min="2825" max="2825" width="13.42578125" style="575" customWidth="1"/>
    <col min="2826" max="2826" width="0" style="575" hidden="1" customWidth="1"/>
    <col min="2827" max="3072" width="9.140625" style="575"/>
    <col min="3073" max="3073" width="7.7109375" style="575" customWidth="1"/>
    <col min="3074" max="3074" width="13.140625" style="575" customWidth="1"/>
    <col min="3075" max="3075" width="15.140625" style="575" customWidth="1"/>
    <col min="3076" max="3076" width="18" style="575" customWidth="1"/>
    <col min="3077" max="3077" width="20.5703125" style="575" customWidth="1"/>
    <col min="3078" max="3078" width="21.28515625" style="575" customWidth="1"/>
    <col min="3079" max="3079" width="15.140625" style="575" customWidth="1"/>
    <col min="3080" max="3080" width="15.5703125" style="575" customWidth="1"/>
    <col min="3081" max="3081" width="13.42578125" style="575" customWidth="1"/>
    <col min="3082" max="3082" width="0" style="575" hidden="1" customWidth="1"/>
    <col min="3083" max="3328" width="9.140625" style="575"/>
    <col min="3329" max="3329" width="7.7109375" style="575" customWidth="1"/>
    <col min="3330" max="3330" width="13.140625" style="575" customWidth="1"/>
    <col min="3331" max="3331" width="15.140625" style="575" customWidth="1"/>
    <col min="3332" max="3332" width="18" style="575" customWidth="1"/>
    <col min="3333" max="3333" width="20.5703125" style="575" customWidth="1"/>
    <col min="3334" max="3334" width="21.28515625" style="575" customWidth="1"/>
    <col min="3335" max="3335" width="15.140625" style="575" customWidth="1"/>
    <col min="3336" max="3336" width="15.5703125" style="575" customWidth="1"/>
    <col min="3337" max="3337" width="13.42578125" style="575" customWidth="1"/>
    <col min="3338" max="3338" width="0" style="575" hidden="1" customWidth="1"/>
    <col min="3339" max="3584" width="9.140625" style="575"/>
    <col min="3585" max="3585" width="7.7109375" style="575" customWidth="1"/>
    <col min="3586" max="3586" width="13.140625" style="575" customWidth="1"/>
    <col min="3587" max="3587" width="15.140625" style="575" customWidth="1"/>
    <col min="3588" max="3588" width="18" style="575" customWidth="1"/>
    <col min="3589" max="3589" width="20.5703125" style="575" customWidth="1"/>
    <col min="3590" max="3590" width="21.28515625" style="575" customWidth="1"/>
    <col min="3591" max="3591" width="15.140625" style="575" customWidth="1"/>
    <col min="3592" max="3592" width="15.5703125" style="575" customWidth="1"/>
    <col min="3593" max="3593" width="13.42578125" style="575" customWidth="1"/>
    <col min="3594" max="3594" width="0" style="575" hidden="1" customWidth="1"/>
    <col min="3595" max="3840" width="9.140625" style="575"/>
    <col min="3841" max="3841" width="7.7109375" style="575" customWidth="1"/>
    <col min="3842" max="3842" width="13.140625" style="575" customWidth="1"/>
    <col min="3843" max="3843" width="15.140625" style="575" customWidth="1"/>
    <col min="3844" max="3844" width="18" style="575" customWidth="1"/>
    <col min="3845" max="3845" width="20.5703125" style="575" customWidth="1"/>
    <col min="3846" max="3846" width="21.28515625" style="575" customWidth="1"/>
    <col min="3847" max="3847" width="15.140625" style="575" customWidth="1"/>
    <col min="3848" max="3848" width="15.5703125" style="575" customWidth="1"/>
    <col min="3849" max="3849" width="13.42578125" style="575" customWidth="1"/>
    <col min="3850" max="3850" width="0" style="575" hidden="1" customWidth="1"/>
    <col min="3851" max="4096" width="9.140625" style="575"/>
    <col min="4097" max="4097" width="7.7109375" style="575" customWidth="1"/>
    <col min="4098" max="4098" width="13.140625" style="575" customWidth="1"/>
    <col min="4099" max="4099" width="15.140625" style="575" customWidth="1"/>
    <col min="4100" max="4100" width="18" style="575" customWidth="1"/>
    <col min="4101" max="4101" width="20.5703125" style="575" customWidth="1"/>
    <col min="4102" max="4102" width="21.28515625" style="575" customWidth="1"/>
    <col min="4103" max="4103" width="15.140625" style="575" customWidth="1"/>
    <col min="4104" max="4104" width="15.5703125" style="575" customWidth="1"/>
    <col min="4105" max="4105" width="13.42578125" style="575" customWidth="1"/>
    <col min="4106" max="4106" width="0" style="575" hidden="1" customWidth="1"/>
    <col min="4107" max="4352" width="9.140625" style="575"/>
    <col min="4353" max="4353" width="7.7109375" style="575" customWidth="1"/>
    <col min="4354" max="4354" width="13.140625" style="575" customWidth="1"/>
    <col min="4355" max="4355" width="15.140625" style="575" customWidth="1"/>
    <col min="4356" max="4356" width="18" style="575" customWidth="1"/>
    <col min="4357" max="4357" width="20.5703125" style="575" customWidth="1"/>
    <col min="4358" max="4358" width="21.28515625" style="575" customWidth="1"/>
    <col min="4359" max="4359" width="15.140625" style="575" customWidth="1"/>
    <col min="4360" max="4360" width="15.5703125" style="575" customWidth="1"/>
    <col min="4361" max="4361" width="13.42578125" style="575" customWidth="1"/>
    <col min="4362" max="4362" width="0" style="575" hidden="1" customWidth="1"/>
    <col min="4363" max="4608" width="9.140625" style="575"/>
    <col min="4609" max="4609" width="7.7109375" style="575" customWidth="1"/>
    <col min="4610" max="4610" width="13.140625" style="575" customWidth="1"/>
    <col min="4611" max="4611" width="15.140625" style="575" customWidth="1"/>
    <col min="4612" max="4612" width="18" style="575" customWidth="1"/>
    <col min="4613" max="4613" width="20.5703125" style="575" customWidth="1"/>
    <col min="4614" max="4614" width="21.28515625" style="575" customWidth="1"/>
    <col min="4615" max="4615" width="15.140625" style="575" customWidth="1"/>
    <col min="4616" max="4616" width="15.5703125" style="575" customWidth="1"/>
    <col min="4617" max="4617" width="13.42578125" style="575" customWidth="1"/>
    <col min="4618" max="4618" width="0" style="575" hidden="1" customWidth="1"/>
    <col min="4619" max="4864" width="9.140625" style="575"/>
    <col min="4865" max="4865" width="7.7109375" style="575" customWidth="1"/>
    <col min="4866" max="4866" width="13.140625" style="575" customWidth="1"/>
    <col min="4867" max="4867" width="15.140625" style="575" customWidth="1"/>
    <col min="4868" max="4868" width="18" style="575" customWidth="1"/>
    <col min="4869" max="4869" width="20.5703125" style="575" customWidth="1"/>
    <col min="4870" max="4870" width="21.28515625" style="575" customWidth="1"/>
    <col min="4871" max="4871" width="15.140625" style="575" customWidth="1"/>
    <col min="4872" max="4872" width="15.5703125" style="575" customWidth="1"/>
    <col min="4873" max="4873" width="13.42578125" style="575" customWidth="1"/>
    <col min="4874" max="4874" width="0" style="575" hidden="1" customWidth="1"/>
    <col min="4875" max="5120" width="9.140625" style="575"/>
    <col min="5121" max="5121" width="7.7109375" style="575" customWidth="1"/>
    <col min="5122" max="5122" width="13.140625" style="575" customWidth="1"/>
    <col min="5123" max="5123" width="15.140625" style="575" customWidth="1"/>
    <col min="5124" max="5124" width="18" style="575" customWidth="1"/>
    <col min="5125" max="5125" width="20.5703125" style="575" customWidth="1"/>
    <col min="5126" max="5126" width="21.28515625" style="575" customWidth="1"/>
    <col min="5127" max="5127" width="15.140625" style="575" customWidth="1"/>
    <col min="5128" max="5128" width="15.5703125" style="575" customWidth="1"/>
    <col min="5129" max="5129" width="13.42578125" style="575" customWidth="1"/>
    <col min="5130" max="5130" width="0" style="575" hidden="1" customWidth="1"/>
    <col min="5131" max="5376" width="9.140625" style="575"/>
    <col min="5377" max="5377" width="7.7109375" style="575" customWidth="1"/>
    <col min="5378" max="5378" width="13.140625" style="575" customWidth="1"/>
    <col min="5379" max="5379" width="15.140625" style="575" customWidth="1"/>
    <col min="5380" max="5380" width="18" style="575" customWidth="1"/>
    <col min="5381" max="5381" width="20.5703125" style="575" customWidth="1"/>
    <col min="5382" max="5382" width="21.28515625" style="575" customWidth="1"/>
    <col min="5383" max="5383" width="15.140625" style="575" customWidth="1"/>
    <col min="5384" max="5384" width="15.5703125" style="575" customWidth="1"/>
    <col min="5385" max="5385" width="13.42578125" style="575" customWidth="1"/>
    <col min="5386" max="5386" width="0" style="575" hidden="1" customWidth="1"/>
    <col min="5387" max="5632" width="9.140625" style="575"/>
    <col min="5633" max="5633" width="7.7109375" style="575" customWidth="1"/>
    <col min="5634" max="5634" width="13.140625" style="575" customWidth="1"/>
    <col min="5635" max="5635" width="15.140625" style="575" customWidth="1"/>
    <col min="5636" max="5636" width="18" style="575" customWidth="1"/>
    <col min="5637" max="5637" width="20.5703125" style="575" customWidth="1"/>
    <col min="5638" max="5638" width="21.28515625" style="575" customWidth="1"/>
    <col min="5639" max="5639" width="15.140625" style="575" customWidth="1"/>
    <col min="5640" max="5640" width="15.5703125" style="575" customWidth="1"/>
    <col min="5641" max="5641" width="13.42578125" style="575" customWidth="1"/>
    <col min="5642" max="5642" width="0" style="575" hidden="1" customWidth="1"/>
    <col min="5643" max="5888" width="9.140625" style="575"/>
    <col min="5889" max="5889" width="7.7109375" style="575" customWidth="1"/>
    <col min="5890" max="5890" width="13.140625" style="575" customWidth="1"/>
    <col min="5891" max="5891" width="15.140625" style="575" customWidth="1"/>
    <col min="5892" max="5892" width="18" style="575" customWidth="1"/>
    <col min="5893" max="5893" width="20.5703125" style="575" customWidth="1"/>
    <col min="5894" max="5894" width="21.28515625" style="575" customWidth="1"/>
    <col min="5895" max="5895" width="15.140625" style="575" customWidth="1"/>
    <col min="5896" max="5896" width="15.5703125" style="575" customWidth="1"/>
    <col min="5897" max="5897" width="13.42578125" style="575" customWidth="1"/>
    <col min="5898" max="5898" width="0" style="575" hidden="1" customWidth="1"/>
    <col min="5899" max="6144" width="9.140625" style="575"/>
    <col min="6145" max="6145" width="7.7109375" style="575" customWidth="1"/>
    <col min="6146" max="6146" width="13.140625" style="575" customWidth="1"/>
    <col min="6147" max="6147" width="15.140625" style="575" customWidth="1"/>
    <col min="6148" max="6148" width="18" style="575" customWidth="1"/>
    <col min="6149" max="6149" width="20.5703125" style="575" customWidth="1"/>
    <col min="6150" max="6150" width="21.28515625" style="575" customWidth="1"/>
    <col min="6151" max="6151" width="15.140625" style="575" customWidth="1"/>
    <col min="6152" max="6152" width="15.5703125" style="575" customWidth="1"/>
    <col min="6153" max="6153" width="13.42578125" style="575" customWidth="1"/>
    <col min="6154" max="6154" width="0" style="575" hidden="1" customWidth="1"/>
    <col min="6155" max="6400" width="9.140625" style="575"/>
    <col min="6401" max="6401" width="7.7109375" style="575" customWidth="1"/>
    <col min="6402" max="6402" width="13.140625" style="575" customWidth="1"/>
    <col min="6403" max="6403" width="15.140625" style="575" customWidth="1"/>
    <col min="6404" max="6404" width="18" style="575" customWidth="1"/>
    <col min="6405" max="6405" width="20.5703125" style="575" customWidth="1"/>
    <col min="6406" max="6406" width="21.28515625" style="575" customWidth="1"/>
    <col min="6407" max="6407" width="15.140625" style="575" customWidth="1"/>
    <col min="6408" max="6408" width="15.5703125" style="575" customWidth="1"/>
    <col min="6409" max="6409" width="13.42578125" style="575" customWidth="1"/>
    <col min="6410" max="6410" width="0" style="575" hidden="1" customWidth="1"/>
    <col min="6411" max="6656" width="9.140625" style="575"/>
    <col min="6657" max="6657" width="7.7109375" style="575" customWidth="1"/>
    <col min="6658" max="6658" width="13.140625" style="575" customWidth="1"/>
    <col min="6659" max="6659" width="15.140625" style="575" customWidth="1"/>
    <col min="6660" max="6660" width="18" style="575" customWidth="1"/>
    <col min="6661" max="6661" width="20.5703125" style="575" customWidth="1"/>
    <col min="6662" max="6662" width="21.28515625" style="575" customWidth="1"/>
    <col min="6663" max="6663" width="15.140625" style="575" customWidth="1"/>
    <col min="6664" max="6664" width="15.5703125" style="575" customWidth="1"/>
    <col min="6665" max="6665" width="13.42578125" style="575" customWidth="1"/>
    <col min="6666" max="6666" width="0" style="575" hidden="1" customWidth="1"/>
    <col min="6667" max="6912" width="9.140625" style="575"/>
    <col min="6913" max="6913" width="7.7109375" style="575" customWidth="1"/>
    <col min="6914" max="6914" width="13.140625" style="575" customWidth="1"/>
    <col min="6915" max="6915" width="15.140625" style="575" customWidth="1"/>
    <col min="6916" max="6916" width="18" style="575" customWidth="1"/>
    <col min="6917" max="6917" width="20.5703125" style="575" customWidth="1"/>
    <col min="6918" max="6918" width="21.28515625" style="575" customWidth="1"/>
    <col min="6919" max="6919" width="15.140625" style="575" customWidth="1"/>
    <col min="6920" max="6920" width="15.5703125" style="575" customWidth="1"/>
    <col min="6921" max="6921" width="13.42578125" style="575" customWidth="1"/>
    <col min="6922" max="6922" width="0" style="575" hidden="1" customWidth="1"/>
    <col min="6923" max="7168" width="9.140625" style="575"/>
    <col min="7169" max="7169" width="7.7109375" style="575" customWidth="1"/>
    <col min="7170" max="7170" width="13.140625" style="575" customWidth="1"/>
    <col min="7171" max="7171" width="15.140625" style="575" customWidth="1"/>
    <col min="7172" max="7172" width="18" style="575" customWidth="1"/>
    <col min="7173" max="7173" width="20.5703125" style="575" customWidth="1"/>
    <col min="7174" max="7174" width="21.28515625" style="575" customWidth="1"/>
    <col min="7175" max="7175" width="15.140625" style="575" customWidth="1"/>
    <col min="7176" max="7176" width="15.5703125" style="575" customWidth="1"/>
    <col min="7177" max="7177" width="13.42578125" style="575" customWidth="1"/>
    <col min="7178" max="7178" width="0" style="575" hidden="1" customWidth="1"/>
    <col min="7179" max="7424" width="9.140625" style="575"/>
    <col min="7425" max="7425" width="7.7109375" style="575" customWidth="1"/>
    <col min="7426" max="7426" width="13.140625" style="575" customWidth="1"/>
    <col min="7427" max="7427" width="15.140625" style="575" customWidth="1"/>
    <col min="7428" max="7428" width="18" style="575" customWidth="1"/>
    <col min="7429" max="7429" width="20.5703125" style="575" customWidth="1"/>
    <col min="7430" max="7430" width="21.28515625" style="575" customWidth="1"/>
    <col min="7431" max="7431" width="15.140625" style="575" customWidth="1"/>
    <col min="7432" max="7432" width="15.5703125" style="575" customWidth="1"/>
    <col min="7433" max="7433" width="13.42578125" style="575" customWidth="1"/>
    <col min="7434" max="7434" width="0" style="575" hidden="1" customWidth="1"/>
    <col min="7435" max="7680" width="9.140625" style="575"/>
    <col min="7681" max="7681" width="7.7109375" style="575" customWidth="1"/>
    <col min="7682" max="7682" width="13.140625" style="575" customWidth="1"/>
    <col min="7683" max="7683" width="15.140625" style="575" customWidth="1"/>
    <col min="7684" max="7684" width="18" style="575" customWidth="1"/>
    <col min="7685" max="7685" width="20.5703125" style="575" customWidth="1"/>
    <col min="7686" max="7686" width="21.28515625" style="575" customWidth="1"/>
    <col min="7687" max="7687" width="15.140625" style="575" customWidth="1"/>
    <col min="7688" max="7688" width="15.5703125" style="575" customWidth="1"/>
    <col min="7689" max="7689" width="13.42578125" style="575" customWidth="1"/>
    <col min="7690" max="7690" width="0" style="575" hidden="1" customWidth="1"/>
    <col min="7691" max="7936" width="9.140625" style="575"/>
    <col min="7937" max="7937" width="7.7109375" style="575" customWidth="1"/>
    <col min="7938" max="7938" width="13.140625" style="575" customWidth="1"/>
    <col min="7939" max="7939" width="15.140625" style="575" customWidth="1"/>
    <col min="7940" max="7940" width="18" style="575" customWidth="1"/>
    <col min="7941" max="7941" width="20.5703125" style="575" customWidth="1"/>
    <col min="7942" max="7942" width="21.28515625" style="575" customWidth="1"/>
    <col min="7943" max="7943" width="15.140625" style="575" customWidth="1"/>
    <col min="7944" max="7944" width="15.5703125" style="575" customWidth="1"/>
    <col min="7945" max="7945" width="13.42578125" style="575" customWidth="1"/>
    <col min="7946" max="7946" width="0" style="575" hidden="1" customWidth="1"/>
    <col min="7947" max="8192" width="9.140625" style="575"/>
    <col min="8193" max="8193" width="7.7109375" style="575" customWidth="1"/>
    <col min="8194" max="8194" width="13.140625" style="575" customWidth="1"/>
    <col min="8195" max="8195" width="15.140625" style="575" customWidth="1"/>
    <col min="8196" max="8196" width="18" style="575" customWidth="1"/>
    <col min="8197" max="8197" width="20.5703125" style="575" customWidth="1"/>
    <col min="8198" max="8198" width="21.28515625" style="575" customWidth="1"/>
    <col min="8199" max="8199" width="15.140625" style="575" customWidth="1"/>
    <col min="8200" max="8200" width="15.5703125" style="575" customWidth="1"/>
    <col min="8201" max="8201" width="13.42578125" style="575" customWidth="1"/>
    <col min="8202" max="8202" width="0" style="575" hidden="1" customWidth="1"/>
    <col min="8203" max="8448" width="9.140625" style="575"/>
    <col min="8449" max="8449" width="7.7109375" style="575" customWidth="1"/>
    <col min="8450" max="8450" width="13.140625" style="575" customWidth="1"/>
    <col min="8451" max="8451" width="15.140625" style="575" customWidth="1"/>
    <col min="8452" max="8452" width="18" style="575" customWidth="1"/>
    <col min="8453" max="8453" width="20.5703125" style="575" customWidth="1"/>
    <col min="8454" max="8454" width="21.28515625" style="575" customWidth="1"/>
    <col min="8455" max="8455" width="15.140625" style="575" customWidth="1"/>
    <col min="8456" max="8456" width="15.5703125" style="575" customWidth="1"/>
    <col min="8457" max="8457" width="13.42578125" style="575" customWidth="1"/>
    <col min="8458" max="8458" width="0" style="575" hidden="1" customWidth="1"/>
    <col min="8459" max="8704" width="9.140625" style="575"/>
    <col min="8705" max="8705" width="7.7109375" style="575" customWidth="1"/>
    <col min="8706" max="8706" width="13.140625" style="575" customWidth="1"/>
    <col min="8707" max="8707" width="15.140625" style="575" customWidth="1"/>
    <col min="8708" max="8708" width="18" style="575" customWidth="1"/>
    <col min="8709" max="8709" width="20.5703125" style="575" customWidth="1"/>
    <col min="8710" max="8710" width="21.28515625" style="575" customWidth="1"/>
    <col min="8711" max="8711" width="15.140625" style="575" customWidth="1"/>
    <col min="8712" max="8712" width="15.5703125" style="575" customWidth="1"/>
    <col min="8713" max="8713" width="13.42578125" style="575" customWidth="1"/>
    <col min="8714" max="8714" width="0" style="575" hidden="1" customWidth="1"/>
    <col min="8715" max="8960" width="9.140625" style="575"/>
    <col min="8961" max="8961" width="7.7109375" style="575" customWidth="1"/>
    <col min="8962" max="8962" width="13.140625" style="575" customWidth="1"/>
    <col min="8963" max="8963" width="15.140625" style="575" customWidth="1"/>
    <col min="8964" max="8964" width="18" style="575" customWidth="1"/>
    <col min="8965" max="8965" width="20.5703125" style="575" customWidth="1"/>
    <col min="8966" max="8966" width="21.28515625" style="575" customWidth="1"/>
    <col min="8967" max="8967" width="15.140625" style="575" customWidth="1"/>
    <col min="8968" max="8968" width="15.5703125" style="575" customWidth="1"/>
    <col min="8969" max="8969" width="13.42578125" style="575" customWidth="1"/>
    <col min="8970" max="8970" width="0" style="575" hidden="1" customWidth="1"/>
    <col min="8971" max="9216" width="9.140625" style="575"/>
    <col min="9217" max="9217" width="7.7109375" style="575" customWidth="1"/>
    <col min="9218" max="9218" width="13.140625" style="575" customWidth="1"/>
    <col min="9219" max="9219" width="15.140625" style="575" customWidth="1"/>
    <col min="9220" max="9220" width="18" style="575" customWidth="1"/>
    <col min="9221" max="9221" width="20.5703125" style="575" customWidth="1"/>
    <col min="9222" max="9222" width="21.28515625" style="575" customWidth="1"/>
    <col min="9223" max="9223" width="15.140625" style="575" customWidth="1"/>
    <col min="9224" max="9224" width="15.5703125" style="575" customWidth="1"/>
    <col min="9225" max="9225" width="13.42578125" style="575" customWidth="1"/>
    <col min="9226" max="9226" width="0" style="575" hidden="1" customWidth="1"/>
    <col min="9227" max="9472" width="9.140625" style="575"/>
    <col min="9473" max="9473" width="7.7109375" style="575" customWidth="1"/>
    <col min="9474" max="9474" width="13.140625" style="575" customWidth="1"/>
    <col min="9475" max="9475" width="15.140625" style="575" customWidth="1"/>
    <col min="9476" max="9476" width="18" style="575" customWidth="1"/>
    <col min="9477" max="9477" width="20.5703125" style="575" customWidth="1"/>
    <col min="9478" max="9478" width="21.28515625" style="575" customWidth="1"/>
    <col min="9479" max="9479" width="15.140625" style="575" customWidth="1"/>
    <col min="9480" max="9480" width="15.5703125" style="575" customWidth="1"/>
    <col min="9481" max="9481" width="13.42578125" style="575" customWidth="1"/>
    <col min="9482" max="9482" width="0" style="575" hidden="1" customWidth="1"/>
    <col min="9483" max="9728" width="9.140625" style="575"/>
    <col min="9729" max="9729" width="7.7109375" style="575" customWidth="1"/>
    <col min="9730" max="9730" width="13.140625" style="575" customWidth="1"/>
    <col min="9731" max="9731" width="15.140625" style="575" customWidth="1"/>
    <col min="9732" max="9732" width="18" style="575" customWidth="1"/>
    <col min="9733" max="9733" width="20.5703125" style="575" customWidth="1"/>
    <col min="9734" max="9734" width="21.28515625" style="575" customWidth="1"/>
    <col min="9735" max="9735" width="15.140625" style="575" customWidth="1"/>
    <col min="9736" max="9736" width="15.5703125" style="575" customWidth="1"/>
    <col min="9737" max="9737" width="13.42578125" style="575" customWidth="1"/>
    <col min="9738" max="9738" width="0" style="575" hidden="1" customWidth="1"/>
    <col min="9739" max="9984" width="9.140625" style="575"/>
    <col min="9985" max="9985" width="7.7109375" style="575" customWidth="1"/>
    <col min="9986" max="9986" width="13.140625" style="575" customWidth="1"/>
    <col min="9987" max="9987" width="15.140625" style="575" customWidth="1"/>
    <col min="9988" max="9988" width="18" style="575" customWidth="1"/>
    <col min="9989" max="9989" width="20.5703125" style="575" customWidth="1"/>
    <col min="9990" max="9990" width="21.28515625" style="575" customWidth="1"/>
    <col min="9991" max="9991" width="15.140625" style="575" customWidth="1"/>
    <col min="9992" max="9992" width="15.5703125" style="575" customWidth="1"/>
    <col min="9993" max="9993" width="13.42578125" style="575" customWidth="1"/>
    <col min="9994" max="9994" width="0" style="575" hidden="1" customWidth="1"/>
    <col min="9995" max="10240" width="9.140625" style="575"/>
    <col min="10241" max="10241" width="7.7109375" style="575" customWidth="1"/>
    <col min="10242" max="10242" width="13.140625" style="575" customWidth="1"/>
    <col min="10243" max="10243" width="15.140625" style="575" customWidth="1"/>
    <col min="10244" max="10244" width="18" style="575" customWidth="1"/>
    <col min="10245" max="10245" width="20.5703125" style="575" customWidth="1"/>
    <col min="10246" max="10246" width="21.28515625" style="575" customWidth="1"/>
    <col min="10247" max="10247" width="15.140625" style="575" customWidth="1"/>
    <col min="10248" max="10248" width="15.5703125" style="575" customWidth="1"/>
    <col min="10249" max="10249" width="13.42578125" style="575" customWidth="1"/>
    <col min="10250" max="10250" width="0" style="575" hidden="1" customWidth="1"/>
    <col min="10251" max="10496" width="9.140625" style="575"/>
    <col min="10497" max="10497" width="7.7109375" style="575" customWidth="1"/>
    <col min="10498" max="10498" width="13.140625" style="575" customWidth="1"/>
    <col min="10499" max="10499" width="15.140625" style="575" customWidth="1"/>
    <col min="10500" max="10500" width="18" style="575" customWidth="1"/>
    <col min="10501" max="10501" width="20.5703125" style="575" customWidth="1"/>
    <col min="10502" max="10502" width="21.28515625" style="575" customWidth="1"/>
    <col min="10503" max="10503" width="15.140625" style="575" customWidth="1"/>
    <col min="10504" max="10504" width="15.5703125" style="575" customWidth="1"/>
    <col min="10505" max="10505" width="13.42578125" style="575" customWidth="1"/>
    <col min="10506" max="10506" width="0" style="575" hidden="1" customWidth="1"/>
    <col min="10507" max="10752" width="9.140625" style="575"/>
    <col min="10753" max="10753" width="7.7109375" style="575" customWidth="1"/>
    <col min="10754" max="10754" width="13.140625" style="575" customWidth="1"/>
    <col min="10755" max="10755" width="15.140625" style="575" customWidth="1"/>
    <col min="10756" max="10756" width="18" style="575" customWidth="1"/>
    <col min="10757" max="10757" width="20.5703125" style="575" customWidth="1"/>
    <col min="10758" max="10758" width="21.28515625" style="575" customWidth="1"/>
    <col min="10759" max="10759" width="15.140625" style="575" customWidth="1"/>
    <col min="10760" max="10760" width="15.5703125" style="575" customWidth="1"/>
    <col min="10761" max="10761" width="13.42578125" style="575" customWidth="1"/>
    <col min="10762" max="10762" width="0" style="575" hidden="1" customWidth="1"/>
    <col min="10763" max="11008" width="9.140625" style="575"/>
    <col min="11009" max="11009" width="7.7109375" style="575" customWidth="1"/>
    <col min="11010" max="11010" width="13.140625" style="575" customWidth="1"/>
    <col min="11011" max="11011" width="15.140625" style="575" customWidth="1"/>
    <col min="11012" max="11012" width="18" style="575" customWidth="1"/>
    <col min="11013" max="11013" width="20.5703125" style="575" customWidth="1"/>
    <col min="11014" max="11014" width="21.28515625" style="575" customWidth="1"/>
    <col min="11015" max="11015" width="15.140625" style="575" customWidth="1"/>
    <col min="11016" max="11016" width="15.5703125" style="575" customWidth="1"/>
    <col min="11017" max="11017" width="13.42578125" style="575" customWidth="1"/>
    <col min="11018" max="11018" width="0" style="575" hidden="1" customWidth="1"/>
    <col min="11019" max="11264" width="9.140625" style="575"/>
    <col min="11265" max="11265" width="7.7109375" style="575" customWidth="1"/>
    <col min="11266" max="11266" width="13.140625" style="575" customWidth="1"/>
    <col min="11267" max="11267" width="15.140625" style="575" customWidth="1"/>
    <col min="11268" max="11268" width="18" style="575" customWidth="1"/>
    <col min="11269" max="11269" width="20.5703125" style="575" customWidth="1"/>
    <col min="11270" max="11270" width="21.28515625" style="575" customWidth="1"/>
    <col min="11271" max="11271" width="15.140625" style="575" customWidth="1"/>
    <col min="11272" max="11272" width="15.5703125" style="575" customWidth="1"/>
    <col min="11273" max="11273" width="13.42578125" style="575" customWidth="1"/>
    <col min="11274" max="11274" width="0" style="575" hidden="1" customWidth="1"/>
    <col min="11275" max="11520" width="9.140625" style="575"/>
    <col min="11521" max="11521" width="7.7109375" style="575" customWidth="1"/>
    <col min="11522" max="11522" width="13.140625" style="575" customWidth="1"/>
    <col min="11523" max="11523" width="15.140625" style="575" customWidth="1"/>
    <col min="11524" max="11524" width="18" style="575" customWidth="1"/>
    <col min="11525" max="11525" width="20.5703125" style="575" customWidth="1"/>
    <col min="11526" max="11526" width="21.28515625" style="575" customWidth="1"/>
    <col min="11527" max="11527" width="15.140625" style="575" customWidth="1"/>
    <col min="11528" max="11528" width="15.5703125" style="575" customWidth="1"/>
    <col min="11529" max="11529" width="13.42578125" style="575" customWidth="1"/>
    <col min="11530" max="11530" width="0" style="575" hidden="1" customWidth="1"/>
    <col min="11531" max="11776" width="9.140625" style="575"/>
    <col min="11777" max="11777" width="7.7109375" style="575" customWidth="1"/>
    <col min="11778" max="11778" width="13.140625" style="575" customWidth="1"/>
    <col min="11779" max="11779" width="15.140625" style="575" customWidth="1"/>
    <col min="11780" max="11780" width="18" style="575" customWidth="1"/>
    <col min="11781" max="11781" width="20.5703125" style="575" customWidth="1"/>
    <col min="11782" max="11782" width="21.28515625" style="575" customWidth="1"/>
    <col min="11783" max="11783" width="15.140625" style="575" customWidth="1"/>
    <col min="11784" max="11784" width="15.5703125" style="575" customWidth="1"/>
    <col min="11785" max="11785" width="13.42578125" style="575" customWidth="1"/>
    <col min="11786" max="11786" width="0" style="575" hidden="1" customWidth="1"/>
    <col min="11787" max="12032" width="9.140625" style="575"/>
    <col min="12033" max="12033" width="7.7109375" style="575" customWidth="1"/>
    <col min="12034" max="12034" width="13.140625" style="575" customWidth="1"/>
    <col min="12035" max="12035" width="15.140625" style="575" customWidth="1"/>
    <col min="12036" max="12036" width="18" style="575" customWidth="1"/>
    <col min="12037" max="12037" width="20.5703125" style="575" customWidth="1"/>
    <col min="12038" max="12038" width="21.28515625" style="575" customWidth="1"/>
    <col min="12039" max="12039" width="15.140625" style="575" customWidth="1"/>
    <col min="12040" max="12040" width="15.5703125" style="575" customWidth="1"/>
    <col min="12041" max="12041" width="13.42578125" style="575" customWidth="1"/>
    <col min="12042" max="12042" width="0" style="575" hidden="1" customWidth="1"/>
    <col min="12043" max="12288" width="9.140625" style="575"/>
    <col min="12289" max="12289" width="7.7109375" style="575" customWidth="1"/>
    <col min="12290" max="12290" width="13.140625" style="575" customWidth="1"/>
    <col min="12291" max="12291" width="15.140625" style="575" customWidth="1"/>
    <col min="12292" max="12292" width="18" style="575" customWidth="1"/>
    <col min="12293" max="12293" width="20.5703125" style="575" customWidth="1"/>
    <col min="12294" max="12294" width="21.28515625" style="575" customWidth="1"/>
    <col min="12295" max="12295" width="15.140625" style="575" customWidth="1"/>
    <col min="12296" max="12296" width="15.5703125" style="575" customWidth="1"/>
    <col min="12297" max="12297" width="13.42578125" style="575" customWidth="1"/>
    <col min="12298" max="12298" width="0" style="575" hidden="1" customWidth="1"/>
    <col min="12299" max="12544" width="9.140625" style="575"/>
    <col min="12545" max="12545" width="7.7109375" style="575" customWidth="1"/>
    <col min="12546" max="12546" width="13.140625" style="575" customWidth="1"/>
    <col min="12547" max="12547" width="15.140625" style="575" customWidth="1"/>
    <col min="12548" max="12548" width="18" style="575" customWidth="1"/>
    <col min="12549" max="12549" width="20.5703125" style="575" customWidth="1"/>
    <col min="12550" max="12550" width="21.28515625" style="575" customWidth="1"/>
    <col min="12551" max="12551" width="15.140625" style="575" customWidth="1"/>
    <col min="12552" max="12552" width="15.5703125" style="575" customWidth="1"/>
    <col min="12553" max="12553" width="13.42578125" style="575" customWidth="1"/>
    <col min="12554" max="12554" width="0" style="575" hidden="1" customWidth="1"/>
    <col min="12555" max="12800" width="9.140625" style="575"/>
    <col min="12801" max="12801" width="7.7109375" style="575" customWidth="1"/>
    <col min="12802" max="12802" width="13.140625" style="575" customWidth="1"/>
    <col min="12803" max="12803" width="15.140625" style="575" customWidth="1"/>
    <col min="12804" max="12804" width="18" style="575" customWidth="1"/>
    <col min="12805" max="12805" width="20.5703125" style="575" customWidth="1"/>
    <col min="12806" max="12806" width="21.28515625" style="575" customWidth="1"/>
    <col min="12807" max="12807" width="15.140625" style="575" customWidth="1"/>
    <col min="12808" max="12808" width="15.5703125" style="575" customWidth="1"/>
    <col min="12809" max="12809" width="13.42578125" style="575" customWidth="1"/>
    <col min="12810" max="12810" width="0" style="575" hidden="1" customWidth="1"/>
    <col min="12811" max="13056" width="9.140625" style="575"/>
    <col min="13057" max="13057" width="7.7109375" style="575" customWidth="1"/>
    <col min="13058" max="13058" width="13.140625" style="575" customWidth="1"/>
    <col min="13059" max="13059" width="15.140625" style="575" customWidth="1"/>
    <col min="13060" max="13060" width="18" style="575" customWidth="1"/>
    <col min="13061" max="13061" width="20.5703125" style="575" customWidth="1"/>
    <col min="13062" max="13062" width="21.28515625" style="575" customWidth="1"/>
    <col min="13063" max="13063" width="15.140625" style="575" customWidth="1"/>
    <col min="13064" max="13064" width="15.5703125" style="575" customWidth="1"/>
    <col min="13065" max="13065" width="13.42578125" style="575" customWidth="1"/>
    <col min="13066" max="13066" width="0" style="575" hidden="1" customWidth="1"/>
    <col min="13067" max="13312" width="9.140625" style="575"/>
    <col min="13313" max="13313" width="7.7109375" style="575" customWidth="1"/>
    <col min="13314" max="13314" width="13.140625" style="575" customWidth="1"/>
    <col min="13315" max="13315" width="15.140625" style="575" customWidth="1"/>
    <col min="13316" max="13316" width="18" style="575" customWidth="1"/>
    <col min="13317" max="13317" width="20.5703125" style="575" customWidth="1"/>
    <col min="13318" max="13318" width="21.28515625" style="575" customWidth="1"/>
    <col min="13319" max="13319" width="15.140625" style="575" customWidth="1"/>
    <col min="13320" max="13320" width="15.5703125" style="575" customWidth="1"/>
    <col min="13321" max="13321" width="13.42578125" style="575" customWidth="1"/>
    <col min="13322" max="13322" width="0" style="575" hidden="1" customWidth="1"/>
    <col min="13323" max="13568" width="9.140625" style="575"/>
    <col min="13569" max="13569" width="7.7109375" style="575" customWidth="1"/>
    <col min="13570" max="13570" width="13.140625" style="575" customWidth="1"/>
    <col min="13571" max="13571" width="15.140625" style="575" customWidth="1"/>
    <col min="13572" max="13572" width="18" style="575" customWidth="1"/>
    <col min="13573" max="13573" width="20.5703125" style="575" customWidth="1"/>
    <col min="13574" max="13574" width="21.28515625" style="575" customWidth="1"/>
    <col min="13575" max="13575" width="15.140625" style="575" customWidth="1"/>
    <col min="13576" max="13576" width="15.5703125" style="575" customWidth="1"/>
    <col min="13577" max="13577" width="13.42578125" style="575" customWidth="1"/>
    <col min="13578" max="13578" width="0" style="575" hidden="1" customWidth="1"/>
    <col min="13579" max="13824" width="9.140625" style="575"/>
    <col min="13825" max="13825" width="7.7109375" style="575" customWidth="1"/>
    <col min="13826" max="13826" width="13.140625" style="575" customWidth="1"/>
    <col min="13827" max="13827" width="15.140625" style="575" customWidth="1"/>
    <col min="13828" max="13828" width="18" style="575" customWidth="1"/>
    <col min="13829" max="13829" width="20.5703125" style="575" customWidth="1"/>
    <col min="13830" max="13830" width="21.28515625" style="575" customWidth="1"/>
    <col min="13831" max="13831" width="15.140625" style="575" customWidth="1"/>
    <col min="13832" max="13832" width="15.5703125" style="575" customWidth="1"/>
    <col min="13833" max="13833" width="13.42578125" style="575" customWidth="1"/>
    <col min="13834" max="13834" width="0" style="575" hidden="1" customWidth="1"/>
    <col min="13835" max="14080" width="9.140625" style="575"/>
    <col min="14081" max="14081" width="7.7109375" style="575" customWidth="1"/>
    <col min="14082" max="14082" width="13.140625" style="575" customWidth="1"/>
    <col min="14083" max="14083" width="15.140625" style="575" customWidth="1"/>
    <col min="14084" max="14084" width="18" style="575" customWidth="1"/>
    <col min="14085" max="14085" width="20.5703125" style="575" customWidth="1"/>
    <col min="14086" max="14086" width="21.28515625" style="575" customWidth="1"/>
    <col min="14087" max="14087" width="15.140625" style="575" customWidth="1"/>
    <col min="14088" max="14088" width="15.5703125" style="575" customWidth="1"/>
    <col min="14089" max="14089" width="13.42578125" style="575" customWidth="1"/>
    <col min="14090" max="14090" width="0" style="575" hidden="1" customWidth="1"/>
    <col min="14091" max="14336" width="9.140625" style="575"/>
    <col min="14337" max="14337" width="7.7109375" style="575" customWidth="1"/>
    <col min="14338" max="14338" width="13.140625" style="575" customWidth="1"/>
    <col min="14339" max="14339" width="15.140625" style="575" customWidth="1"/>
    <col min="14340" max="14340" width="18" style="575" customWidth="1"/>
    <col min="14341" max="14341" width="20.5703125" style="575" customWidth="1"/>
    <col min="14342" max="14342" width="21.28515625" style="575" customWidth="1"/>
    <col min="14343" max="14343" width="15.140625" style="575" customWidth="1"/>
    <col min="14344" max="14344" width="15.5703125" style="575" customWidth="1"/>
    <col min="14345" max="14345" width="13.42578125" style="575" customWidth="1"/>
    <col min="14346" max="14346" width="0" style="575" hidden="1" customWidth="1"/>
    <col min="14347" max="14592" width="9.140625" style="575"/>
    <col min="14593" max="14593" width="7.7109375" style="575" customWidth="1"/>
    <col min="14594" max="14594" width="13.140625" style="575" customWidth="1"/>
    <col min="14595" max="14595" width="15.140625" style="575" customWidth="1"/>
    <col min="14596" max="14596" width="18" style="575" customWidth="1"/>
    <col min="14597" max="14597" width="20.5703125" style="575" customWidth="1"/>
    <col min="14598" max="14598" width="21.28515625" style="575" customWidth="1"/>
    <col min="14599" max="14599" width="15.140625" style="575" customWidth="1"/>
    <col min="14600" max="14600" width="15.5703125" style="575" customWidth="1"/>
    <col min="14601" max="14601" width="13.42578125" style="575" customWidth="1"/>
    <col min="14602" max="14602" width="0" style="575" hidden="1" customWidth="1"/>
    <col min="14603" max="14848" width="9.140625" style="575"/>
    <col min="14849" max="14849" width="7.7109375" style="575" customWidth="1"/>
    <col min="14850" max="14850" width="13.140625" style="575" customWidth="1"/>
    <col min="14851" max="14851" width="15.140625" style="575" customWidth="1"/>
    <col min="14852" max="14852" width="18" style="575" customWidth="1"/>
    <col min="14853" max="14853" width="20.5703125" style="575" customWidth="1"/>
    <col min="14854" max="14854" width="21.28515625" style="575" customWidth="1"/>
    <col min="14855" max="14855" width="15.140625" style="575" customWidth="1"/>
    <col min="14856" max="14856" width="15.5703125" style="575" customWidth="1"/>
    <col min="14857" max="14857" width="13.42578125" style="575" customWidth="1"/>
    <col min="14858" max="14858" width="0" style="575" hidden="1" customWidth="1"/>
    <col min="14859" max="15104" width="9.140625" style="575"/>
    <col min="15105" max="15105" width="7.7109375" style="575" customWidth="1"/>
    <col min="15106" max="15106" width="13.140625" style="575" customWidth="1"/>
    <col min="15107" max="15107" width="15.140625" style="575" customWidth="1"/>
    <col min="15108" max="15108" width="18" style="575" customWidth="1"/>
    <col min="15109" max="15109" width="20.5703125" style="575" customWidth="1"/>
    <col min="15110" max="15110" width="21.28515625" style="575" customWidth="1"/>
    <col min="15111" max="15111" width="15.140625" style="575" customWidth="1"/>
    <col min="15112" max="15112" width="15.5703125" style="575" customWidth="1"/>
    <col min="15113" max="15113" width="13.42578125" style="575" customWidth="1"/>
    <col min="15114" max="15114" width="0" style="575" hidden="1" customWidth="1"/>
    <col min="15115" max="15360" width="9.140625" style="575"/>
    <col min="15361" max="15361" width="7.7109375" style="575" customWidth="1"/>
    <col min="15362" max="15362" width="13.140625" style="575" customWidth="1"/>
    <col min="15363" max="15363" width="15.140625" style="575" customWidth="1"/>
    <col min="15364" max="15364" width="18" style="575" customWidth="1"/>
    <col min="15365" max="15365" width="20.5703125" style="575" customWidth="1"/>
    <col min="15366" max="15366" width="21.28515625" style="575" customWidth="1"/>
    <col min="15367" max="15367" width="15.140625" style="575" customWidth="1"/>
    <col min="15368" max="15368" width="15.5703125" style="575" customWidth="1"/>
    <col min="15369" max="15369" width="13.42578125" style="575" customWidth="1"/>
    <col min="15370" max="15370" width="0" style="575" hidden="1" customWidth="1"/>
    <col min="15371" max="15616" width="9.140625" style="575"/>
    <col min="15617" max="15617" width="7.7109375" style="575" customWidth="1"/>
    <col min="15618" max="15618" width="13.140625" style="575" customWidth="1"/>
    <col min="15619" max="15619" width="15.140625" style="575" customWidth="1"/>
    <col min="15620" max="15620" width="18" style="575" customWidth="1"/>
    <col min="15621" max="15621" width="20.5703125" style="575" customWidth="1"/>
    <col min="15622" max="15622" width="21.28515625" style="575" customWidth="1"/>
    <col min="15623" max="15623" width="15.140625" style="575" customWidth="1"/>
    <col min="15624" max="15624" width="15.5703125" style="575" customWidth="1"/>
    <col min="15625" max="15625" width="13.42578125" style="575" customWidth="1"/>
    <col min="15626" max="15626" width="0" style="575" hidden="1" customWidth="1"/>
    <col min="15627" max="15872" width="9.140625" style="575"/>
    <col min="15873" max="15873" width="7.7109375" style="575" customWidth="1"/>
    <col min="15874" max="15874" width="13.140625" style="575" customWidth="1"/>
    <col min="15875" max="15875" width="15.140625" style="575" customWidth="1"/>
    <col min="15876" max="15876" width="18" style="575" customWidth="1"/>
    <col min="15877" max="15877" width="20.5703125" style="575" customWidth="1"/>
    <col min="15878" max="15878" width="21.28515625" style="575" customWidth="1"/>
    <col min="15879" max="15879" width="15.140625" style="575" customWidth="1"/>
    <col min="15880" max="15880" width="15.5703125" style="575" customWidth="1"/>
    <col min="15881" max="15881" width="13.42578125" style="575" customWidth="1"/>
    <col min="15882" max="15882" width="0" style="575" hidden="1" customWidth="1"/>
    <col min="15883" max="16128" width="9.140625" style="575"/>
    <col min="16129" max="16129" width="7.7109375" style="575" customWidth="1"/>
    <col min="16130" max="16130" width="13.140625" style="575" customWidth="1"/>
    <col min="16131" max="16131" width="15.140625" style="575" customWidth="1"/>
    <col min="16132" max="16132" width="18" style="575" customWidth="1"/>
    <col min="16133" max="16133" width="20.5703125" style="575" customWidth="1"/>
    <col min="16134" max="16134" width="21.28515625" style="575" customWidth="1"/>
    <col min="16135" max="16135" width="15.140625" style="575" customWidth="1"/>
    <col min="16136" max="16136" width="15.5703125" style="575" customWidth="1"/>
    <col min="16137" max="16137" width="13.42578125" style="575" customWidth="1"/>
    <col min="16138" max="16138" width="0" style="575" hidden="1" customWidth="1"/>
    <col min="16139" max="16384" width="9.140625" style="575"/>
  </cols>
  <sheetData>
    <row r="1" spans="1:10" ht="15">
      <c r="A1" s="682" t="s">
        <v>3231</v>
      </c>
      <c r="B1" s="682"/>
      <c r="C1" s="683"/>
      <c r="D1" s="683"/>
      <c r="E1" s="683"/>
      <c r="F1" s="683"/>
      <c r="G1" s="744" t="s">
        <v>110</v>
      </c>
      <c r="H1" s="744"/>
    </row>
    <row r="2" spans="1:10" ht="15">
      <c r="A2" s="685" t="s">
        <v>141</v>
      </c>
      <c r="B2" s="682"/>
      <c r="C2" s="683"/>
      <c r="D2" s="683"/>
      <c r="E2" s="683"/>
      <c r="F2" s="683"/>
      <c r="G2" s="745" t="s">
        <v>1163</v>
      </c>
      <c r="H2" s="746"/>
    </row>
    <row r="3" spans="1:10" ht="15">
      <c r="A3" s="685"/>
      <c r="B3" s="685"/>
      <c r="C3" s="685"/>
      <c r="D3" s="685"/>
      <c r="E3" s="685"/>
      <c r="F3" s="685"/>
      <c r="G3" s="684"/>
      <c r="H3" s="684"/>
    </row>
    <row r="4" spans="1:10" ht="15">
      <c r="A4" s="686" t="s">
        <v>275</v>
      </c>
      <c r="B4" s="683"/>
      <c r="C4" s="683"/>
      <c r="D4" s="683"/>
      <c r="E4" s="683"/>
      <c r="F4" s="683"/>
      <c r="G4" s="685"/>
      <c r="H4" s="685"/>
    </row>
    <row r="5" spans="1:10" ht="15">
      <c r="A5" s="687" t="s">
        <v>1164</v>
      </c>
      <c r="B5" s="688"/>
      <c r="C5" s="688"/>
      <c r="D5" s="688"/>
      <c r="E5" s="688"/>
      <c r="F5" s="688"/>
      <c r="G5" s="689"/>
      <c r="H5" s="689"/>
    </row>
    <row r="6" spans="1:10" ht="15">
      <c r="A6" s="683"/>
      <c r="B6" s="683"/>
      <c r="C6" s="683"/>
      <c r="D6" s="683"/>
      <c r="E6" s="683"/>
      <c r="F6" s="683"/>
      <c r="G6" s="685"/>
      <c r="H6" s="685"/>
    </row>
    <row r="7" spans="1:10" ht="15">
      <c r="A7" s="690"/>
      <c r="B7" s="690"/>
      <c r="C7" s="690"/>
      <c r="D7" s="690"/>
      <c r="E7" s="690"/>
      <c r="F7" s="690"/>
      <c r="G7" s="691"/>
      <c r="H7" s="691"/>
    </row>
    <row r="8" spans="1:10" ht="30">
      <c r="A8" s="692" t="s">
        <v>64</v>
      </c>
      <c r="B8" s="692" t="s">
        <v>342</v>
      </c>
      <c r="C8" s="692" t="s">
        <v>343</v>
      </c>
      <c r="D8" s="692" t="s">
        <v>228</v>
      </c>
      <c r="E8" s="692" t="s">
        <v>351</v>
      </c>
      <c r="F8" s="692" t="s">
        <v>344</v>
      </c>
      <c r="G8" s="693" t="s">
        <v>10</v>
      </c>
      <c r="H8" s="693" t="s">
        <v>9</v>
      </c>
      <c r="J8" s="694" t="s">
        <v>350</v>
      </c>
    </row>
    <row r="9" spans="1:10" ht="15">
      <c r="A9" s="692"/>
      <c r="B9" s="721"/>
      <c r="C9" s="721"/>
      <c r="D9" s="722"/>
      <c r="E9" s="100"/>
      <c r="F9" s="692"/>
      <c r="G9" s="693"/>
      <c r="H9" s="693"/>
      <c r="J9" s="694"/>
    </row>
    <row r="10" spans="1:10" ht="15">
      <c r="A10" s="692"/>
      <c r="B10" s="721"/>
      <c r="C10" s="721"/>
      <c r="D10" s="723"/>
      <c r="E10" s="100"/>
      <c r="F10" s="692"/>
      <c r="G10" s="693"/>
      <c r="H10" s="693"/>
      <c r="J10" s="694"/>
    </row>
    <row r="11" spans="1:10" ht="15">
      <c r="A11" s="692"/>
      <c r="B11" s="721"/>
      <c r="C11" s="721"/>
      <c r="D11" s="723"/>
      <c r="E11" s="100"/>
      <c r="F11" s="692"/>
      <c r="G11" s="693"/>
      <c r="H11" s="693"/>
      <c r="J11" s="694"/>
    </row>
    <row r="12" spans="1:10" ht="15">
      <c r="A12" s="692"/>
      <c r="B12" s="724"/>
      <c r="C12" s="724"/>
      <c r="D12" s="725"/>
      <c r="E12" s="100"/>
      <c r="F12" s="692"/>
      <c r="G12" s="693"/>
      <c r="H12" s="693"/>
      <c r="J12" s="694"/>
    </row>
    <row r="13" spans="1:10" ht="15">
      <c r="A13" s="692"/>
      <c r="B13" s="724"/>
      <c r="C13" s="724"/>
      <c r="D13" s="725"/>
      <c r="E13" s="100"/>
      <c r="F13" s="692"/>
      <c r="G13" s="693"/>
      <c r="H13" s="693"/>
      <c r="J13" s="694"/>
    </row>
    <row r="14" spans="1:10" ht="15">
      <c r="A14" s="692"/>
      <c r="B14" s="724"/>
      <c r="C14" s="724"/>
      <c r="D14" s="725"/>
      <c r="E14" s="100"/>
      <c r="F14" s="692"/>
      <c r="G14" s="693"/>
      <c r="H14" s="693"/>
      <c r="J14" s="694"/>
    </row>
    <row r="15" spans="1:10" ht="15">
      <c r="A15" s="692"/>
      <c r="B15" s="724"/>
      <c r="C15" s="724"/>
      <c r="D15" s="725"/>
      <c r="E15" s="100"/>
      <c r="F15" s="692"/>
      <c r="G15" s="693"/>
      <c r="H15" s="693"/>
      <c r="J15" s="694"/>
    </row>
    <row r="16" spans="1:10" ht="15">
      <c r="A16" s="89"/>
      <c r="B16" s="89"/>
      <c r="C16" s="89"/>
      <c r="D16" s="89"/>
      <c r="E16" s="89"/>
      <c r="F16" s="89"/>
      <c r="G16" s="451"/>
      <c r="H16" s="451"/>
    </row>
    <row r="17" spans="1:9" ht="15">
      <c r="A17" s="89"/>
      <c r="B17" s="101"/>
      <c r="C17" s="101"/>
      <c r="D17" s="101"/>
      <c r="E17" s="101"/>
      <c r="F17" s="101" t="s">
        <v>349</v>
      </c>
      <c r="G17" s="712">
        <f>SUM(G9:G16)</f>
        <v>0</v>
      </c>
      <c r="H17" s="712">
        <f>SUM(H9:H16)</f>
        <v>0</v>
      </c>
    </row>
    <row r="18" spans="1:9" ht="15">
      <c r="A18" s="713"/>
      <c r="B18" s="713"/>
      <c r="C18" s="713"/>
      <c r="D18" s="713"/>
      <c r="E18" s="713"/>
      <c r="F18" s="713"/>
      <c r="G18" s="713"/>
      <c r="H18" s="714"/>
      <c r="I18" s="714"/>
    </row>
    <row r="19" spans="1:9" ht="15">
      <c r="A19" s="715" t="s">
        <v>403</v>
      </c>
      <c r="B19" s="715"/>
      <c r="C19" s="713"/>
      <c r="D19" s="713"/>
      <c r="E19" s="713"/>
      <c r="F19" s="713"/>
      <c r="G19" s="713"/>
      <c r="H19" s="714"/>
      <c r="I19" s="714"/>
    </row>
    <row r="20" spans="1:9" ht="15">
      <c r="A20" s="715" t="s">
        <v>348</v>
      </c>
      <c r="B20" s="715"/>
      <c r="C20" s="713"/>
      <c r="D20" s="713"/>
      <c r="E20" s="713"/>
      <c r="F20" s="713"/>
      <c r="G20" s="713"/>
      <c r="H20" s="714"/>
      <c r="I20" s="714"/>
    </row>
    <row r="21" spans="1:9" ht="15">
      <c r="A21" s="715"/>
      <c r="B21" s="715"/>
      <c r="C21" s="714"/>
      <c r="D21" s="714"/>
      <c r="E21" s="714"/>
      <c r="F21" s="714"/>
      <c r="G21" s="714"/>
      <c r="H21" s="714"/>
      <c r="I21" s="714"/>
    </row>
    <row r="22" spans="1:9" ht="15">
      <c r="A22" s="715"/>
      <c r="B22" s="715"/>
      <c r="C22" s="714"/>
      <c r="D22" s="714"/>
      <c r="E22" s="714"/>
      <c r="F22" s="714"/>
      <c r="G22" s="714"/>
      <c r="H22" s="714"/>
      <c r="I22" s="714"/>
    </row>
    <row r="23" spans="1:9">
      <c r="A23" s="716"/>
      <c r="B23" s="716"/>
      <c r="C23" s="716"/>
      <c r="D23" s="716"/>
      <c r="E23" s="716"/>
      <c r="F23" s="716"/>
      <c r="G23" s="716"/>
      <c r="H23" s="716"/>
      <c r="I23" s="716"/>
    </row>
    <row r="24" spans="1:9" ht="15">
      <c r="A24" s="717" t="s">
        <v>107</v>
      </c>
      <c r="B24" s="717"/>
      <c r="C24" s="714"/>
      <c r="D24" s="714"/>
      <c r="E24" s="714"/>
      <c r="F24" s="714"/>
      <c r="G24" s="714"/>
      <c r="H24" s="714"/>
      <c r="I24" s="714"/>
    </row>
    <row r="25" spans="1:9" ht="15">
      <c r="A25" s="714"/>
      <c r="B25" s="714"/>
      <c r="C25" s="714"/>
      <c r="D25" s="714"/>
      <c r="E25" s="714"/>
      <c r="F25" s="714"/>
      <c r="G25" s="714"/>
      <c r="H25" s="714"/>
      <c r="I25" s="714"/>
    </row>
    <row r="26" spans="1:9" ht="15">
      <c r="A26" s="714"/>
      <c r="B26" s="714"/>
      <c r="C26" s="714"/>
      <c r="D26" s="714"/>
      <c r="E26" s="714"/>
      <c r="F26" s="714"/>
      <c r="G26" s="714"/>
      <c r="H26" s="714"/>
      <c r="I26" s="720"/>
    </row>
    <row r="27" spans="1:9" ht="15">
      <c r="A27" s="717"/>
      <c r="B27" s="717"/>
      <c r="C27" s="717" t="s">
        <v>436</v>
      </c>
      <c r="D27" s="717"/>
      <c r="E27" s="713"/>
      <c r="F27" s="717"/>
      <c r="G27" s="717"/>
      <c r="H27" s="714"/>
      <c r="I27" s="720"/>
    </row>
    <row r="28" spans="1:9" ht="15">
      <c r="A28" s="714"/>
      <c r="B28" s="714"/>
      <c r="C28" s="714" t="s">
        <v>271</v>
      </c>
      <c r="D28" s="714"/>
      <c r="E28" s="714"/>
      <c r="F28" s="714"/>
      <c r="G28" s="714"/>
      <c r="H28" s="714"/>
      <c r="I28" s="720"/>
    </row>
    <row r="29" spans="1:9">
      <c r="A29" s="719"/>
      <c r="B29" s="719"/>
      <c r="C29" s="719" t="s">
        <v>140</v>
      </c>
      <c r="D29" s="719"/>
      <c r="E29" s="719"/>
      <c r="F29" s="719"/>
      <c r="G29" s="719"/>
    </row>
  </sheetData>
  <mergeCells count="2">
    <mergeCell ref="G1:H1"/>
    <mergeCell ref="G2:H2"/>
  </mergeCells>
  <printOptions gridLines="1"/>
  <pageMargins left="0.25" right="0.25" top="0.75" bottom="0.75" header="0.3" footer="0.3"/>
  <pageSetup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461</v>
      </c>
      <c r="B1" s="78"/>
      <c r="C1" s="747" t="s">
        <v>110</v>
      </c>
      <c r="D1" s="747"/>
    </row>
    <row r="2" spans="1:5">
      <c r="A2" s="76" t="s">
        <v>462</v>
      </c>
      <c r="B2" s="78"/>
      <c r="C2" s="734" t="s">
        <v>1163</v>
      </c>
      <c r="D2" s="735"/>
    </row>
    <row r="3" spans="1:5">
      <c r="A3" s="78" t="s">
        <v>141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386" t="s">
        <v>1164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7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463</v>
      </c>
      <c r="B1" s="79"/>
      <c r="C1" s="744" t="s">
        <v>110</v>
      </c>
      <c r="D1" s="744"/>
      <c r="E1" s="93"/>
    </row>
    <row r="2" spans="1:5" s="6" customFormat="1">
      <c r="A2" s="76" t="s">
        <v>460</v>
      </c>
      <c r="B2" s="79"/>
      <c r="C2" s="734" t="s">
        <v>1163</v>
      </c>
      <c r="D2" s="735"/>
      <c r="E2" s="93"/>
    </row>
    <row r="3" spans="1:5" s="6" customFormat="1">
      <c r="A3" s="78" t="s">
        <v>141</v>
      </c>
      <c r="B3" s="76"/>
      <c r="C3" s="164"/>
      <c r="D3" s="164"/>
      <c r="E3" s="93"/>
    </row>
    <row r="4" spans="1:5" s="6" customFormat="1">
      <c r="A4" s="78"/>
      <c r="B4" s="78"/>
      <c r="C4" s="164"/>
      <c r="D4" s="164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386" t="s">
        <v>1164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3"/>
      <c r="B8" s="163"/>
      <c r="C8" s="80"/>
      <c r="D8" s="80"/>
      <c r="E8" s="93"/>
    </row>
    <row r="9" spans="1:5" s="6" customFormat="1" ht="30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18">
      <c r="A10" s="100" t="s">
        <v>299</v>
      </c>
      <c r="B10" s="100"/>
      <c r="C10" s="4"/>
      <c r="D10" s="4"/>
      <c r="E10" s="95"/>
    </row>
    <row r="11" spans="1:5" s="10" customFormat="1">
      <c r="A11" s="100" t="s">
        <v>300</v>
      </c>
      <c r="B11" s="100"/>
      <c r="C11" s="4"/>
      <c r="D11" s="4"/>
      <c r="E11" s="96"/>
    </row>
    <row r="12" spans="1:5" s="10" customFormat="1">
      <c r="A12" s="100" t="s">
        <v>301</v>
      </c>
      <c r="B12" s="89"/>
      <c r="C12" s="4"/>
      <c r="D12" s="4"/>
      <c r="E12" s="96"/>
    </row>
    <row r="13" spans="1:5" s="10" customFormat="1">
      <c r="A13" s="89" t="s">
        <v>280</v>
      </c>
      <c r="B13" s="89"/>
      <c r="C13" s="4"/>
      <c r="D13" s="4"/>
      <c r="E13" s="96"/>
    </row>
    <row r="14" spans="1:5" s="10" customFormat="1">
      <c r="A14" s="89" t="s">
        <v>280</v>
      </c>
      <c r="B14" s="89"/>
      <c r="C14" s="4"/>
      <c r="D14" s="4"/>
      <c r="E14" s="96"/>
    </row>
    <row r="15" spans="1:5" s="10" customFormat="1">
      <c r="A15" s="89" t="s">
        <v>280</v>
      </c>
      <c r="B15" s="89"/>
      <c r="C15" s="4"/>
      <c r="D15" s="4"/>
      <c r="E15" s="96"/>
    </row>
    <row r="16" spans="1:5" s="10" customFormat="1">
      <c r="A16" s="89" t="s">
        <v>280</v>
      </c>
      <c r="B16" s="89"/>
      <c r="C16" s="4"/>
      <c r="D16" s="4"/>
      <c r="E16" s="96"/>
    </row>
    <row r="17" spans="1:9">
      <c r="A17" s="101"/>
      <c r="B17" s="101" t="s">
        <v>337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18"/>
    </row>
    <row r="22" spans="1:9">
      <c r="A22" s="218" t="s">
        <v>405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7"/>
      <c r="B29" s="67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showGridLines="0" view="pageBreakPreview" zoomScale="70" zoomScaleNormal="100" zoomScaleSheetLayoutView="70" workbookViewId="0">
      <selection activeCell="K39" sqref="K3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2" width="9.140625" style="2"/>
    <col min="13" max="13" width="17.28515625" style="2" bestFit="1" customWidth="1"/>
    <col min="14" max="16384" width="9.140625" style="2"/>
  </cols>
  <sheetData>
    <row r="1" spans="1:15">
      <c r="A1" s="76" t="s">
        <v>225</v>
      </c>
      <c r="B1" s="123"/>
      <c r="C1" s="748" t="s">
        <v>199</v>
      </c>
      <c r="D1" s="748"/>
      <c r="E1" s="107"/>
    </row>
    <row r="2" spans="1:15">
      <c r="A2" s="78" t="s">
        <v>141</v>
      </c>
      <c r="B2" s="123"/>
      <c r="C2" s="79"/>
      <c r="D2" s="734" t="s">
        <v>1163</v>
      </c>
      <c r="E2" s="735"/>
    </row>
    <row r="3" spans="1:15">
      <c r="A3" s="118"/>
      <c r="B3" s="123"/>
      <c r="C3" s="79"/>
      <c r="D3" s="79"/>
      <c r="E3" s="107"/>
    </row>
    <row r="4" spans="1: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5">
      <c r="A5" s="386" t="s">
        <v>1164</v>
      </c>
      <c r="B5" s="122"/>
      <c r="C5" s="122"/>
      <c r="D5" s="59"/>
      <c r="E5" s="110"/>
    </row>
    <row r="6" spans="1:15">
      <c r="A6" s="79"/>
      <c r="B6" s="78"/>
      <c r="C6" s="78"/>
      <c r="D6" s="78"/>
      <c r="E6" s="110"/>
    </row>
    <row r="7" spans="1:15">
      <c r="A7" s="117"/>
      <c r="B7" s="124"/>
      <c r="C7" s="125"/>
      <c r="D7" s="125"/>
      <c r="E7" s="107"/>
    </row>
    <row r="8" spans="1:15" ht="45">
      <c r="A8" s="126" t="s">
        <v>114</v>
      </c>
      <c r="B8" s="126" t="s">
        <v>191</v>
      </c>
      <c r="C8" s="126" t="s">
        <v>305</v>
      </c>
      <c r="D8" s="126" t="s">
        <v>258</v>
      </c>
      <c r="E8" s="107"/>
    </row>
    <row r="9" spans="1:15">
      <c r="A9" s="49"/>
      <c r="B9" s="50"/>
      <c r="C9" s="159"/>
      <c r="D9" s="159"/>
      <c r="E9" s="107"/>
    </row>
    <row r="10" spans="1:15">
      <c r="A10" s="51" t="s">
        <v>192</v>
      </c>
      <c r="B10" s="52"/>
      <c r="C10" s="456">
        <f>SUM(C11,C34)</f>
        <v>75747</v>
      </c>
      <c r="D10" s="456">
        <f>SUM(D11,D34)</f>
        <v>304794.68</v>
      </c>
      <c r="E10" s="107"/>
      <c r="G10" s="728"/>
      <c r="H10" s="728"/>
      <c r="I10" s="728"/>
      <c r="J10" s="728"/>
      <c r="K10" s="728"/>
      <c r="L10" s="728"/>
      <c r="M10" s="728"/>
      <c r="O10" s="728"/>
    </row>
    <row r="11" spans="1:15">
      <c r="A11" s="53" t="s">
        <v>193</v>
      </c>
      <c r="B11" s="54"/>
      <c r="C11" s="87">
        <f>SUM(C12:C32)</f>
        <v>59846</v>
      </c>
      <c r="D11" s="87">
        <f>SUM(D12:D32)</f>
        <v>160166</v>
      </c>
      <c r="E11" s="107"/>
      <c r="M11" s="728"/>
    </row>
    <row r="12" spans="1:15">
      <c r="A12" s="57">
        <v>1110</v>
      </c>
      <c r="B12" s="56" t="s">
        <v>143</v>
      </c>
      <c r="C12" s="8"/>
      <c r="D12" s="8"/>
      <c r="E12" s="107"/>
      <c r="M12" s="732"/>
    </row>
    <row r="13" spans="1:15">
      <c r="A13" s="57">
        <v>1120</v>
      </c>
      <c r="B13" s="56" t="s">
        <v>144</v>
      </c>
      <c r="C13" s="8"/>
      <c r="D13" s="8"/>
      <c r="E13" s="107"/>
    </row>
    <row r="14" spans="1:15">
      <c r="A14" s="57">
        <v>1211</v>
      </c>
      <c r="B14" s="56" t="s">
        <v>145</v>
      </c>
      <c r="C14" s="8">
        <v>26819</v>
      </c>
      <c r="D14" s="8">
        <v>139652</v>
      </c>
      <c r="E14" s="107"/>
      <c r="G14" s="729"/>
      <c r="H14" s="729"/>
      <c r="I14" s="729"/>
    </row>
    <row r="15" spans="1:15">
      <c r="A15" s="57">
        <v>1212</v>
      </c>
      <c r="B15" s="56" t="s">
        <v>146</v>
      </c>
      <c r="C15" s="8"/>
      <c r="D15" s="8"/>
      <c r="E15" s="107"/>
    </row>
    <row r="16" spans="1:15">
      <c r="A16" s="57">
        <v>1213</v>
      </c>
      <c r="B16" s="56" t="s">
        <v>147</v>
      </c>
      <c r="C16" s="8"/>
      <c r="D16" s="8"/>
      <c r="E16" s="107"/>
    </row>
    <row r="17" spans="1:5">
      <c r="A17" s="57">
        <v>1214</v>
      </c>
      <c r="B17" s="56" t="s">
        <v>148</v>
      </c>
      <c r="C17" s="8"/>
      <c r="D17" s="8"/>
      <c r="E17" s="107"/>
    </row>
    <row r="18" spans="1:5">
      <c r="A18" s="57">
        <v>1215</v>
      </c>
      <c r="B18" s="56" t="s">
        <v>149</v>
      </c>
      <c r="C18" s="8"/>
      <c r="D18" s="8"/>
      <c r="E18" s="107"/>
    </row>
    <row r="19" spans="1:5">
      <c r="A19" s="57">
        <v>1300</v>
      </c>
      <c r="B19" s="56" t="s">
        <v>150</v>
      </c>
      <c r="C19" s="8"/>
      <c r="D19" s="8"/>
      <c r="E19" s="107"/>
    </row>
    <row r="20" spans="1:5">
      <c r="A20" s="57">
        <v>1410</v>
      </c>
      <c r="B20" s="56" t="s">
        <v>151</v>
      </c>
      <c r="C20" s="8"/>
      <c r="D20" s="8"/>
      <c r="E20" s="107"/>
    </row>
    <row r="21" spans="1:5">
      <c r="A21" s="57">
        <v>1421</v>
      </c>
      <c r="B21" s="56" t="s">
        <v>152</v>
      </c>
      <c r="C21" s="8"/>
      <c r="D21" s="8"/>
      <c r="E21" s="107"/>
    </row>
    <row r="22" spans="1:5">
      <c r="A22" s="57">
        <v>1422</v>
      </c>
      <c r="B22" s="56" t="s">
        <v>153</v>
      </c>
      <c r="C22" s="8"/>
      <c r="D22" s="8"/>
      <c r="E22" s="107"/>
    </row>
    <row r="23" spans="1:5">
      <c r="A23" s="57">
        <v>1423</v>
      </c>
      <c r="B23" s="56" t="s">
        <v>154</v>
      </c>
      <c r="C23" s="8">
        <v>120</v>
      </c>
      <c r="D23" s="8">
        <v>120</v>
      </c>
      <c r="E23" s="107"/>
    </row>
    <row r="24" spans="1:5">
      <c r="A24" s="57">
        <v>1431</v>
      </c>
      <c r="B24" s="56" t="s">
        <v>155</v>
      </c>
      <c r="C24" s="8"/>
      <c r="D24" s="8"/>
      <c r="E24" s="107"/>
    </row>
    <row r="25" spans="1:5">
      <c r="A25" s="57">
        <v>1432</v>
      </c>
      <c r="B25" s="56" t="s">
        <v>156</v>
      </c>
      <c r="C25" s="8"/>
      <c r="D25" s="8"/>
      <c r="E25" s="107"/>
    </row>
    <row r="26" spans="1:5">
      <c r="A26" s="57">
        <v>1433</v>
      </c>
      <c r="B26" s="56" t="s">
        <v>157</v>
      </c>
      <c r="C26" s="455">
        <v>10606</v>
      </c>
      <c r="D26" s="8">
        <v>8525</v>
      </c>
      <c r="E26" s="107"/>
    </row>
    <row r="27" spans="1:5">
      <c r="A27" s="57">
        <v>1441</v>
      </c>
      <c r="B27" s="56" t="s">
        <v>158</v>
      </c>
      <c r="C27" s="8">
        <v>6487</v>
      </c>
      <c r="D27" s="8">
        <v>8075</v>
      </c>
      <c r="E27" s="107"/>
    </row>
    <row r="28" spans="1:5">
      <c r="A28" s="57">
        <v>1442</v>
      </c>
      <c r="B28" s="56" t="s">
        <v>159</v>
      </c>
      <c r="C28" s="8">
        <v>15814</v>
      </c>
      <c r="D28" s="8">
        <v>3794</v>
      </c>
      <c r="E28" s="107"/>
    </row>
    <row r="29" spans="1:5">
      <c r="A29" s="57">
        <v>1443</v>
      </c>
      <c r="B29" s="56" t="s">
        <v>160</v>
      </c>
      <c r="C29" s="8"/>
      <c r="D29" s="8"/>
      <c r="E29" s="107"/>
    </row>
    <row r="30" spans="1:5">
      <c r="A30" s="57">
        <v>1444</v>
      </c>
      <c r="B30" s="56" t="s">
        <v>161</v>
      </c>
      <c r="C30" s="8"/>
      <c r="D30" s="8"/>
      <c r="E30" s="107"/>
    </row>
    <row r="31" spans="1:5">
      <c r="A31" s="57">
        <v>1445</v>
      </c>
      <c r="B31" s="56" t="s">
        <v>162</v>
      </c>
      <c r="C31" s="8"/>
      <c r="D31" s="8"/>
      <c r="E31" s="107"/>
    </row>
    <row r="32" spans="1:5">
      <c r="A32" s="57">
        <v>1446</v>
      </c>
      <c r="B32" s="56" t="s">
        <v>163</v>
      </c>
      <c r="C32" s="8"/>
      <c r="D32" s="8"/>
      <c r="E32" s="107"/>
    </row>
    <row r="33" spans="1:5">
      <c r="A33" s="30"/>
      <c r="E33" s="107"/>
    </row>
    <row r="34" spans="1:5">
      <c r="A34" s="58" t="s">
        <v>194</v>
      </c>
      <c r="B34" s="56"/>
      <c r="C34" s="87">
        <f>SUM(C35:C42)</f>
        <v>15901</v>
      </c>
      <c r="D34" s="731">
        <f>SUM(D35:D42)</f>
        <v>144628.68</v>
      </c>
      <c r="E34" s="107"/>
    </row>
    <row r="35" spans="1:5">
      <c r="A35" s="57">
        <v>2110</v>
      </c>
      <c r="B35" s="56" t="s">
        <v>100</v>
      </c>
      <c r="C35" s="8"/>
      <c r="D35" s="8"/>
      <c r="E35" s="107"/>
    </row>
    <row r="36" spans="1:5">
      <c r="A36" s="57">
        <v>2120</v>
      </c>
      <c r="B36" s="56" t="s">
        <v>164</v>
      </c>
      <c r="C36" s="8">
        <v>13549</v>
      </c>
      <c r="D36" s="455">
        <v>137624</v>
      </c>
      <c r="E36" s="107"/>
    </row>
    <row r="37" spans="1:5">
      <c r="A37" s="57">
        <v>2130</v>
      </c>
      <c r="B37" s="56" t="s">
        <v>101</v>
      </c>
      <c r="C37" s="8"/>
      <c r="D37" s="8"/>
      <c r="E37" s="107"/>
    </row>
    <row r="38" spans="1:5">
      <c r="A38" s="57">
        <v>2140</v>
      </c>
      <c r="B38" s="56" t="s">
        <v>414</v>
      </c>
      <c r="C38" s="8"/>
      <c r="D38" s="8"/>
      <c r="E38" s="107"/>
    </row>
    <row r="39" spans="1:5">
      <c r="A39" s="57">
        <v>2150</v>
      </c>
      <c r="B39" s="56" t="s">
        <v>418</v>
      </c>
      <c r="C39" s="8">
        <v>2352</v>
      </c>
      <c r="D39" s="455">
        <v>1881.68</v>
      </c>
      <c r="E39" s="107"/>
    </row>
    <row r="40" spans="1:5">
      <c r="A40" s="57">
        <v>2220</v>
      </c>
      <c r="B40" s="56" t="s">
        <v>102</v>
      </c>
      <c r="C40" s="8"/>
      <c r="D40" s="8">
        <v>5123</v>
      </c>
      <c r="E40" s="107"/>
    </row>
    <row r="41" spans="1:5">
      <c r="A41" s="57">
        <v>2300</v>
      </c>
      <c r="B41" s="56" t="s">
        <v>165</v>
      </c>
      <c r="C41" s="8"/>
      <c r="D41" s="8"/>
      <c r="E41" s="107"/>
    </row>
    <row r="42" spans="1:5">
      <c r="A42" s="57">
        <v>2400</v>
      </c>
      <c r="B42" s="56" t="s">
        <v>166</v>
      </c>
      <c r="C42" s="8"/>
      <c r="D42" s="8"/>
      <c r="E42" s="107"/>
    </row>
    <row r="43" spans="1:5">
      <c r="A43" s="31"/>
      <c r="E43" s="107"/>
    </row>
    <row r="44" spans="1:5">
      <c r="A44" s="55" t="s">
        <v>198</v>
      </c>
      <c r="B44" s="56"/>
      <c r="C44" s="87">
        <f>SUM(C45,C64)</f>
        <v>75747</v>
      </c>
      <c r="D44" s="731">
        <f>SUM(D45,D64)</f>
        <v>304794.56000000006</v>
      </c>
      <c r="E44" s="107"/>
    </row>
    <row r="45" spans="1:5">
      <c r="A45" s="58" t="s">
        <v>195</v>
      </c>
      <c r="B45" s="56"/>
      <c r="C45" s="87">
        <f>SUM(C46:C61)</f>
        <v>2863217</v>
      </c>
      <c r="D45" s="87">
        <f>SUM(D46:D61)</f>
        <v>2219784</v>
      </c>
      <c r="E45" s="107"/>
    </row>
    <row r="46" spans="1:5">
      <c r="A46" s="57">
        <v>3100</v>
      </c>
      <c r="B46" s="56" t="s">
        <v>167</v>
      </c>
      <c r="C46" s="8"/>
      <c r="D46" s="8"/>
      <c r="E46" s="107"/>
    </row>
    <row r="47" spans="1:5">
      <c r="A47" s="57">
        <v>3210</v>
      </c>
      <c r="B47" s="56" t="s">
        <v>168</v>
      </c>
      <c r="C47" s="455">
        <v>2863217</v>
      </c>
      <c r="D47" s="8">
        <v>2219557</v>
      </c>
      <c r="E47" s="107"/>
    </row>
    <row r="48" spans="1:5">
      <c r="A48" s="57">
        <v>3221</v>
      </c>
      <c r="B48" s="56" t="s">
        <v>169</v>
      </c>
      <c r="C48" s="8"/>
      <c r="D48" s="8"/>
      <c r="E48" s="107"/>
    </row>
    <row r="49" spans="1:5">
      <c r="A49" s="57">
        <v>3222</v>
      </c>
      <c r="B49" s="56" t="s">
        <v>170</v>
      </c>
      <c r="C49" s="8"/>
      <c r="D49" s="8"/>
      <c r="E49" s="107"/>
    </row>
    <row r="50" spans="1:5">
      <c r="A50" s="57">
        <v>3223</v>
      </c>
      <c r="B50" s="56" t="s">
        <v>171</v>
      </c>
      <c r="C50" s="8"/>
      <c r="D50" s="8"/>
      <c r="E50" s="107"/>
    </row>
    <row r="51" spans="1:5">
      <c r="A51" s="57">
        <v>3224</v>
      </c>
      <c r="B51" s="56" t="s">
        <v>172</v>
      </c>
      <c r="C51" s="8"/>
      <c r="D51" s="8"/>
      <c r="E51" s="107"/>
    </row>
    <row r="52" spans="1:5">
      <c r="A52" s="57">
        <v>3231</v>
      </c>
      <c r="B52" s="56" t="s">
        <v>173</v>
      </c>
      <c r="C52" s="8"/>
      <c r="D52" s="8"/>
      <c r="E52" s="107"/>
    </row>
    <row r="53" spans="1:5">
      <c r="A53" s="57">
        <v>3232</v>
      </c>
      <c r="B53" s="56" t="s">
        <v>174</v>
      </c>
      <c r="C53" s="8"/>
      <c r="D53" s="8"/>
      <c r="E53" s="107"/>
    </row>
    <row r="54" spans="1:5">
      <c r="A54" s="57">
        <v>3234</v>
      </c>
      <c r="B54" s="56" t="s">
        <v>175</v>
      </c>
      <c r="C54" s="8"/>
      <c r="D54" s="8">
        <v>227</v>
      </c>
      <c r="E54" s="107"/>
    </row>
    <row r="55" spans="1:5" ht="30">
      <c r="A55" s="57">
        <v>3236</v>
      </c>
      <c r="B55" s="56" t="s">
        <v>190</v>
      </c>
      <c r="C55" s="8"/>
      <c r="D55" s="8"/>
      <c r="E55" s="107"/>
    </row>
    <row r="56" spans="1:5" ht="45">
      <c r="A56" s="57">
        <v>3237</v>
      </c>
      <c r="B56" s="56" t="s">
        <v>176</v>
      </c>
      <c r="C56" s="8"/>
      <c r="D56" s="8"/>
      <c r="E56" s="107"/>
    </row>
    <row r="57" spans="1:5">
      <c r="A57" s="57">
        <v>3241</v>
      </c>
      <c r="B57" s="56" t="s">
        <v>177</v>
      </c>
      <c r="C57" s="8"/>
      <c r="D57" s="8"/>
      <c r="E57" s="107"/>
    </row>
    <row r="58" spans="1:5">
      <c r="A58" s="57">
        <v>3242</v>
      </c>
      <c r="B58" s="56" t="s">
        <v>178</v>
      </c>
      <c r="C58" s="8"/>
      <c r="D58" s="8"/>
      <c r="E58" s="107"/>
    </row>
    <row r="59" spans="1:5">
      <c r="A59" s="57">
        <v>3243</v>
      </c>
      <c r="B59" s="56" t="s">
        <v>179</v>
      </c>
      <c r="C59" s="8"/>
      <c r="D59" s="8"/>
      <c r="E59" s="107"/>
    </row>
    <row r="60" spans="1:5">
      <c r="A60" s="57">
        <v>3245</v>
      </c>
      <c r="B60" s="56" t="s">
        <v>180</v>
      </c>
      <c r="C60" s="8"/>
      <c r="D60" s="8"/>
      <c r="E60" s="107"/>
    </row>
    <row r="61" spans="1:5">
      <c r="A61" s="57">
        <v>3246</v>
      </c>
      <c r="B61" s="56" t="s">
        <v>181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196</v>
      </c>
      <c r="B64" s="56"/>
      <c r="C64" s="87">
        <f>SUM(C65:C67)</f>
        <v>-2787470</v>
      </c>
      <c r="D64" s="731">
        <f>SUM(D65:D67)</f>
        <v>-1914989.44</v>
      </c>
      <c r="E64" s="107"/>
    </row>
    <row r="65" spans="1:5">
      <c r="A65" s="57">
        <v>5100</v>
      </c>
      <c r="B65" s="56" t="s">
        <v>256</v>
      </c>
      <c r="C65" s="8"/>
      <c r="D65" s="8"/>
      <c r="E65" s="107"/>
    </row>
    <row r="66" spans="1:5">
      <c r="A66" s="57">
        <v>5220</v>
      </c>
      <c r="B66" s="56" t="s">
        <v>438</v>
      </c>
      <c r="C66" s="8"/>
      <c r="D66" s="8"/>
      <c r="E66" s="107"/>
    </row>
    <row r="67" spans="1:5">
      <c r="A67" s="57">
        <v>5230</v>
      </c>
      <c r="B67" s="56" t="s">
        <v>439</v>
      </c>
      <c r="C67" s="8">
        <v>-2787470</v>
      </c>
      <c r="D67" s="455">
        <f>-1880113-34406.02-470.42</f>
        <v>-1914989.44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197</v>
      </c>
      <c r="B70" s="56"/>
      <c r="C70" s="8"/>
      <c r="D70" s="8"/>
      <c r="E70" s="107"/>
    </row>
    <row r="71" spans="1:5" ht="30">
      <c r="A71" s="57">
        <v>1</v>
      </c>
      <c r="B71" s="56" t="s">
        <v>182</v>
      </c>
      <c r="C71" s="8"/>
      <c r="D71" s="8"/>
      <c r="E71" s="107"/>
    </row>
    <row r="72" spans="1:5">
      <c r="A72" s="57">
        <v>2</v>
      </c>
      <c r="B72" s="56" t="s">
        <v>183</v>
      </c>
      <c r="C72" s="8"/>
      <c r="D72" s="8"/>
      <c r="E72" s="107"/>
    </row>
    <row r="73" spans="1:5">
      <c r="A73" s="57">
        <v>3</v>
      </c>
      <c r="B73" s="56" t="s">
        <v>184</v>
      </c>
      <c r="C73" s="8"/>
      <c r="D73" s="8"/>
      <c r="E73" s="107"/>
    </row>
    <row r="74" spans="1:5">
      <c r="A74" s="57">
        <v>4</v>
      </c>
      <c r="B74" s="56" t="s">
        <v>369</v>
      </c>
      <c r="C74" s="8"/>
      <c r="D74" s="8"/>
      <c r="E74" s="107"/>
    </row>
    <row r="75" spans="1:5">
      <c r="A75" s="57">
        <v>5</v>
      </c>
      <c r="B75" s="56" t="s">
        <v>185</v>
      </c>
      <c r="C75" s="8"/>
      <c r="D75" s="8"/>
      <c r="E75" s="107"/>
    </row>
    <row r="76" spans="1:5">
      <c r="A76" s="57">
        <v>6</v>
      </c>
      <c r="B76" s="56" t="s">
        <v>186</v>
      </c>
      <c r="C76" s="8"/>
      <c r="D76" s="8"/>
      <c r="E76" s="107"/>
    </row>
    <row r="77" spans="1:5">
      <c r="A77" s="57">
        <v>7</v>
      </c>
      <c r="B77" s="56" t="s">
        <v>187</v>
      </c>
      <c r="C77" s="8"/>
      <c r="D77" s="8"/>
      <c r="E77" s="107"/>
    </row>
    <row r="78" spans="1:5">
      <c r="A78" s="57">
        <v>8</v>
      </c>
      <c r="B78" s="56" t="s">
        <v>188</v>
      </c>
      <c r="C78" s="8"/>
      <c r="D78" s="8"/>
      <c r="E78" s="107"/>
    </row>
    <row r="79" spans="1:5">
      <c r="A79" s="57">
        <v>9</v>
      </c>
      <c r="B79" s="56" t="s">
        <v>189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7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457</v>
      </c>
      <c r="B1" s="78"/>
      <c r="C1" s="78"/>
      <c r="D1" s="78"/>
      <c r="E1" s="78"/>
      <c r="F1" s="78"/>
      <c r="G1" s="78"/>
      <c r="H1" s="78"/>
      <c r="I1" s="744" t="s">
        <v>110</v>
      </c>
      <c r="J1" s="744"/>
      <c r="K1" s="107"/>
    </row>
    <row r="2" spans="1:11">
      <c r="A2" s="78" t="s">
        <v>141</v>
      </c>
      <c r="B2" s="78"/>
      <c r="C2" s="78"/>
      <c r="D2" s="78"/>
      <c r="E2" s="78"/>
      <c r="F2" s="78"/>
      <c r="G2" s="78"/>
      <c r="H2" s="78"/>
      <c r="I2" s="734" t="s">
        <v>1163</v>
      </c>
      <c r="J2" s="735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7"/>
      <c r="G4" s="78"/>
      <c r="H4" s="78"/>
      <c r="I4" s="78"/>
      <c r="J4" s="78"/>
      <c r="K4" s="107"/>
    </row>
    <row r="5" spans="1:11">
      <c r="A5" s="386" t="s">
        <v>1164</v>
      </c>
      <c r="B5" s="240"/>
      <c r="C5" s="240"/>
      <c r="D5" s="240"/>
      <c r="E5" s="240"/>
      <c r="F5" s="241"/>
      <c r="G5" s="240"/>
      <c r="H5" s="240"/>
      <c r="I5" s="240"/>
      <c r="J5" s="240"/>
      <c r="K5" s="107"/>
    </row>
    <row r="6" spans="1:11">
      <c r="A6" s="79"/>
      <c r="B6" s="79"/>
      <c r="C6" s="78"/>
      <c r="D6" s="78"/>
      <c r="E6" s="78"/>
      <c r="F6" s="127"/>
      <c r="G6" s="78"/>
      <c r="H6" s="78"/>
      <c r="I6" s="78"/>
      <c r="J6" s="78"/>
      <c r="K6" s="107"/>
    </row>
    <row r="7" spans="1:11">
      <c r="A7" s="128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0" t="s">
        <v>64</v>
      </c>
      <c r="B8" s="130" t="s">
        <v>112</v>
      </c>
      <c r="C8" s="131" t="s">
        <v>114</v>
      </c>
      <c r="D8" s="131" t="s">
        <v>276</v>
      </c>
      <c r="E8" s="131" t="s">
        <v>113</v>
      </c>
      <c r="F8" s="129" t="s">
        <v>257</v>
      </c>
      <c r="G8" s="129" t="s">
        <v>296</v>
      </c>
      <c r="H8" s="129" t="s">
        <v>297</v>
      </c>
      <c r="I8" s="129" t="s">
        <v>258</v>
      </c>
      <c r="J8" s="132" t="s">
        <v>115</v>
      </c>
      <c r="K8" s="107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7"/>
    </row>
    <row r="10" spans="1:11" s="27" customFormat="1" ht="30">
      <c r="A10" s="161">
        <v>1</v>
      </c>
      <c r="B10" s="458" t="s">
        <v>486</v>
      </c>
      <c r="C10" s="459" t="s">
        <v>1674</v>
      </c>
      <c r="D10" s="460" t="s">
        <v>1675</v>
      </c>
      <c r="E10" s="461" t="s">
        <v>1676</v>
      </c>
      <c r="F10" s="462">
        <v>26819.1</v>
      </c>
      <c r="G10" s="462">
        <v>6398697.0999999996</v>
      </c>
      <c r="H10" s="463">
        <v>6285863.7800000003</v>
      </c>
      <c r="I10" s="468">
        <f>F10+G10-H10</f>
        <v>139652.41999999899</v>
      </c>
      <c r="J10" s="162"/>
      <c r="K10" s="107"/>
    </row>
    <row r="11" spans="1:11" s="27" customFormat="1" ht="30">
      <c r="A11" s="161">
        <v>2</v>
      </c>
      <c r="B11" s="464" t="s">
        <v>486</v>
      </c>
      <c r="C11" s="465" t="s">
        <v>1677</v>
      </c>
      <c r="D11" s="466" t="s">
        <v>1678</v>
      </c>
      <c r="E11" s="467" t="s">
        <v>1676</v>
      </c>
      <c r="F11" s="466"/>
      <c r="G11" s="466"/>
      <c r="H11" s="466"/>
      <c r="I11" s="469"/>
      <c r="J11" s="162"/>
      <c r="K11" s="107"/>
    </row>
    <row r="12" spans="1:11" s="27" customFormat="1" ht="30">
      <c r="A12" s="457">
        <v>3</v>
      </c>
      <c r="B12" s="464" t="s">
        <v>486</v>
      </c>
      <c r="C12" s="465" t="s">
        <v>1677</v>
      </c>
      <c r="D12" s="466" t="s">
        <v>1679</v>
      </c>
      <c r="E12" s="467" t="s">
        <v>1676</v>
      </c>
      <c r="F12" s="466"/>
      <c r="G12" s="466"/>
      <c r="H12" s="466"/>
      <c r="I12" s="466"/>
      <c r="J12" s="470"/>
      <c r="K12" s="107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236" t="s">
        <v>107</v>
      </c>
      <c r="C17" s="106"/>
      <c r="D17" s="106"/>
      <c r="E17" s="106"/>
      <c r="F17" s="237"/>
      <c r="G17" s="106"/>
      <c r="H17" s="106"/>
      <c r="I17" s="106"/>
      <c r="J17" s="106"/>
    </row>
    <row r="18" spans="1:10">
      <c r="A18" s="106"/>
      <c r="B18" s="106"/>
      <c r="C18" s="106"/>
      <c r="D18" s="106"/>
      <c r="E18" s="106"/>
      <c r="F18" s="103"/>
      <c r="G18" s="103"/>
      <c r="H18" s="103"/>
      <c r="I18" s="103"/>
      <c r="J18" s="103"/>
    </row>
    <row r="19" spans="1:10">
      <c r="A19" s="106"/>
      <c r="B19" s="106"/>
      <c r="C19" s="292"/>
      <c r="D19" s="106"/>
      <c r="E19" s="106"/>
      <c r="F19" s="292"/>
      <c r="G19" s="293"/>
      <c r="H19" s="293"/>
      <c r="I19" s="103"/>
      <c r="J19" s="103"/>
    </row>
    <row r="20" spans="1:10">
      <c r="A20" s="103"/>
      <c r="B20" s="106"/>
      <c r="C20" s="238" t="s">
        <v>269</v>
      </c>
      <c r="D20" s="238"/>
      <c r="E20" s="106"/>
      <c r="F20" s="106" t="s">
        <v>274</v>
      </c>
      <c r="G20" s="103"/>
      <c r="H20" s="103"/>
      <c r="I20" s="103"/>
      <c r="J20" s="103"/>
    </row>
    <row r="21" spans="1:10">
      <c r="A21" s="103"/>
      <c r="B21" s="106"/>
      <c r="C21" s="239" t="s">
        <v>140</v>
      </c>
      <c r="D21" s="106"/>
      <c r="E21" s="106"/>
      <c r="F21" s="106" t="s">
        <v>270</v>
      </c>
      <c r="G21" s="103"/>
      <c r="H21" s="103"/>
      <c r="I21" s="103"/>
      <c r="J21" s="103"/>
    </row>
    <row r="22" spans="1:10" customFormat="1">
      <c r="A22" s="103"/>
      <c r="B22" s="106"/>
      <c r="C22" s="106"/>
      <c r="D22" s="239"/>
      <c r="E22" s="103"/>
      <c r="F22" s="103"/>
      <c r="G22" s="103"/>
      <c r="H22" s="103"/>
      <c r="I22" s="103"/>
      <c r="J22" s="103"/>
    </row>
    <row r="23" spans="1:10" customFormat="1" ht="12.75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A5" sqref="A5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6" t="s">
        <v>372</v>
      </c>
      <c r="B1" s="78"/>
      <c r="C1" s="78"/>
      <c r="D1" s="78"/>
      <c r="E1" s="78"/>
      <c r="F1" s="78"/>
      <c r="G1" s="167" t="s">
        <v>110</v>
      </c>
      <c r="H1" s="168"/>
    </row>
    <row r="2" spans="1:8">
      <c r="A2" s="78" t="s">
        <v>141</v>
      </c>
      <c r="B2" s="78"/>
      <c r="C2" s="78"/>
      <c r="D2" s="78"/>
      <c r="E2" s="78"/>
      <c r="F2" s="78"/>
      <c r="G2" s="734" t="s">
        <v>1163</v>
      </c>
      <c r="H2" s="735"/>
    </row>
    <row r="3" spans="1:8">
      <c r="A3" s="78"/>
      <c r="B3" s="78"/>
      <c r="C3" s="78"/>
      <c r="D3" s="78"/>
      <c r="E3" s="78"/>
      <c r="F3" s="78"/>
      <c r="G3" s="104"/>
      <c r="H3" s="168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386" t="s">
        <v>1164</v>
      </c>
      <c r="B5" s="225"/>
      <c r="C5" s="225"/>
      <c r="D5" s="225"/>
      <c r="E5" s="225"/>
      <c r="F5" s="225"/>
      <c r="G5" s="225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69" t="s">
        <v>315</v>
      </c>
      <c r="B8" s="169" t="s">
        <v>142</v>
      </c>
      <c r="C8" s="170" t="s">
        <v>370</v>
      </c>
      <c r="D8" s="170" t="s">
        <v>371</v>
      </c>
      <c r="E8" s="170" t="s">
        <v>276</v>
      </c>
      <c r="F8" s="169" t="s">
        <v>322</v>
      </c>
      <c r="G8" s="170" t="s">
        <v>316</v>
      </c>
      <c r="H8" s="107"/>
    </row>
    <row r="9" spans="1:8">
      <c r="A9" s="171" t="s">
        <v>317</v>
      </c>
      <c r="B9" s="172"/>
      <c r="C9" s="173"/>
      <c r="D9" s="174"/>
      <c r="E9" s="174"/>
      <c r="F9" s="174"/>
      <c r="G9" s="175"/>
      <c r="H9" s="107"/>
    </row>
    <row r="10" spans="1:8" ht="30">
      <c r="A10" s="172">
        <v>1</v>
      </c>
      <c r="B10" s="471">
        <v>41491</v>
      </c>
      <c r="C10" s="472">
        <v>50900</v>
      </c>
      <c r="D10" s="473"/>
      <c r="E10" s="474" t="s">
        <v>1675</v>
      </c>
      <c r="F10" s="465" t="s">
        <v>1680</v>
      </c>
      <c r="G10" s="475">
        <v>50900</v>
      </c>
      <c r="H10" s="107"/>
    </row>
    <row r="11" spans="1:8" ht="45">
      <c r="A11" s="172">
        <v>2</v>
      </c>
      <c r="B11" s="476">
        <v>41491</v>
      </c>
      <c r="C11" s="477"/>
      <c r="D11" s="473">
        <v>50900</v>
      </c>
      <c r="E11" s="474" t="s">
        <v>1675</v>
      </c>
      <c r="F11" s="465" t="s">
        <v>1681</v>
      </c>
      <c r="G11" s="475">
        <f>G10-D11</f>
        <v>0</v>
      </c>
      <c r="H11" s="107"/>
    </row>
    <row r="12" spans="1:8" ht="15.75">
      <c r="A12" s="172">
        <v>3</v>
      </c>
      <c r="B12" s="478" t="s">
        <v>1682</v>
      </c>
      <c r="C12" s="479">
        <v>120</v>
      </c>
      <c r="D12" s="480"/>
      <c r="E12" s="481" t="s">
        <v>1675</v>
      </c>
      <c r="F12" s="160" t="s">
        <v>1683</v>
      </c>
      <c r="G12" s="482">
        <v>120</v>
      </c>
      <c r="H12" s="107"/>
    </row>
    <row r="13" spans="1:8" ht="15.75">
      <c r="A13" s="172">
        <v>4</v>
      </c>
      <c r="B13" s="478" t="s">
        <v>1684</v>
      </c>
      <c r="C13" s="477"/>
      <c r="D13" s="473">
        <v>120</v>
      </c>
      <c r="E13" s="474" t="s">
        <v>1675</v>
      </c>
      <c r="F13" s="465" t="s">
        <v>1685</v>
      </c>
      <c r="G13" s="475">
        <v>0</v>
      </c>
      <c r="H13" s="107"/>
    </row>
    <row r="14" spans="1:8" ht="15.75">
      <c r="A14" s="172">
        <v>5</v>
      </c>
      <c r="B14" s="483">
        <v>41497</v>
      </c>
      <c r="C14" s="477">
        <v>408700</v>
      </c>
      <c r="D14" s="473">
        <v>0</v>
      </c>
      <c r="E14" s="474" t="s">
        <v>1675</v>
      </c>
      <c r="F14" s="465" t="s">
        <v>350</v>
      </c>
      <c r="G14" s="484">
        <f>G13+C14-D14</f>
        <v>408700</v>
      </c>
      <c r="H14" s="107"/>
    </row>
    <row r="15" spans="1:8" ht="15.75">
      <c r="A15" s="172">
        <v>6</v>
      </c>
      <c r="B15" s="483">
        <v>41619</v>
      </c>
      <c r="C15" s="477">
        <v>680</v>
      </c>
      <c r="D15" s="473">
        <v>0</v>
      </c>
      <c r="E15" s="474" t="s">
        <v>1675</v>
      </c>
      <c r="F15" s="465" t="s">
        <v>350</v>
      </c>
      <c r="G15" s="484">
        <f>G14+C15-D15</f>
        <v>409380</v>
      </c>
      <c r="H15" s="107"/>
    </row>
    <row r="16" spans="1:8" ht="15.75">
      <c r="A16" s="172">
        <v>7</v>
      </c>
      <c r="B16" s="483">
        <v>41619</v>
      </c>
      <c r="C16" s="477">
        <v>0</v>
      </c>
      <c r="D16" s="473">
        <v>409260</v>
      </c>
      <c r="E16" s="474" t="s">
        <v>1675</v>
      </c>
      <c r="F16" s="465" t="s">
        <v>350</v>
      </c>
      <c r="G16" s="484">
        <f>G15+C16-D16</f>
        <v>120</v>
      </c>
      <c r="H16" s="107"/>
    </row>
    <row r="17" spans="1:8" ht="15.75">
      <c r="A17" s="172">
        <v>8</v>
      </c>
      <c r="B17" s="483">
        <v>41619</v>
      </c>
      <c r="C17" s="477">
        <v>960</v>
      </c>
      <c r="D17" s="473">
        <v>0</v>
      </c>
      <c r="E17" s="474" t="s">
        <v>1675</v>
      </c>
      <c r="F17" s="465" t="s">
        <v>1686</v>
      </c>
      <c r="G17" s="484">
        <f>G16+C17-D17</f>
        <v>1080</v>
      </c>
      <c r="H17" s="107"/>
    </row>
    <row r="18" spans="1:8" ht="15.75">
      <c r="A18" s="172">
        <v>9</v>
      </c>
      <c r="B18" s="478" t="s">
        <v>1152</v>
      </c>
      <c r="C18" s="477">
        <v>150</v>
      </c>
      <c r="D18" s="473">
        <v>0</v>
      </c>
      <c r="E18" s="474" t="s">
        <v>1675</v>
      </c>
      <c r="F18" s="465" t="s">
        <v>1686</v>
      </c>
      <c r="G18" s="475">
        <f>G17+C18</f>
        <v>1230</v>
      </c>
      <c r="H18" s="107"/>
    </row>
    <row r="19" spans="1:8" ht="15.75">
      <c r="A19" s="172">
        <v>10</v>
      </c>
      <c r="B19" s="476" t="s">
        <v>1159</v>
      </c>
      <c r="C19" s="477">
        <v>0</v>
      </c>
      <c r="D19" s="473">
        <v>1230</v>
      </c>
      <c r="E19" s="474" t="s">
        <v>1675</v>
      </c>
      <c r="F19" s="465" t="s">
        <v>1685</v>
      </c>
      <c r="G19" s="475">
        <f>G18-D19</f>
        <v>0</v>
      </c>
      <c r="H19" s="107"/>
    </row>
    <row r="20" spans="1:8" ht="15.75">
      <c r="A20" s="172">
        <v>11</v>
      </c>
      <c r="B20" s="158"/>
      <c r="C20" s="176"/>
      <c r="D20" s="177"/>
      <c r="E20" s="177"/>
      <c r="F20" s="177"/>
      <c r="G20" s="178" t="str">
        <f t="shared" ref="G20:G38" si="0">IF(ISBLANK(B20),"",G19+C20-D20)</f>
        <v/>
      </c>
      <c r="H20" s="107"/>
    </row>
    <row r="21" spans="1:8" ht="15.75">
      <c r="A21" s="172">
        <v>12</v>
      </c>
      <c r="B21" s="158"/>
      <c r="C21" s="176"/>
      <c r="D21" s="177"/>
      <c r="E21" s="177"/>
      <c r="F21" s="177"/>
      <c r="G21" s="178" t="str">
        <f t="shared" si="0"/>
        <v/>
      </c>
      <c r="H21" s="107"/>
    </row>
    <row r="22" spans="1:8" ht="15.75">
      <c r="A22" s="172">
        <v>13</v>
      </c>
      <c r="B22" s="158"/>
      <c r="C22" s="176"/>
      <c r="D22" s="177"/>
      <c r="E22" s="177"/>
      <c r="F22" s="177"/>
      <c r="G22" s="178" t="str">
        <f t="shared" si="0"/>
        <v/>
      </c>
      <c r="H22" s="107"/>
    </row>
    <row r="23" spans="1:8" ht="15.75">
      <c r="A23" s="172">
        <v>14</v>
      </c>
      <c r="B23" s="158"/>
      <c r="C23" s="176"/>
      <c r="D23" s="177"/>
      <c r="E23" s="177"/>
      <c r="F23" s="177"/>
      <c r="G23" s="178" t="str">
        <f t="shared" si="0"/>
        <v/>
      </c>
      <c r="H23" s="107"/>
    </row>
    <row r="24" spans="1:8" ht="15.75">
      <c r="A24" s="172">
        <v>15</v>
      </c>
      <c r="B24" s="158"/>
      <c r="C24" s="176"/>
      <c r="D24" s="177"/>
      <c r="E24" s="177"/>
      <c r="F24" s="177"/>
      <c r="G24" s="178" t="str">
        <f t="shared" si="0"/>
        <v/>
      </c>
      <c r="H24" s="107"/>
    </row>
    <row r="25" spans="1:8" ht="15.75">
      <c r="A25" s="172">
        <v>16</v>
      </c>
      <c r="B25" s="158"/>
      <c r="C25" s="176"/>
      <c r="D25" s="177"/>
      <c r="E25" s="177"/>
      <c r="F25" s="177"/>
      <c r="G25" s="178" t="str">
        <f t="shared" si="0"/>
        <v/>
      </c>
      <c r="H25" s="107"/>
    </row>
    <row r="26" spans="1:8" ht="15.75">
      <c r="A26" s="172">
        <v>17</v>
      </c>
      <c r="B26" s="158"/>
      <c r="C26" s="176"/>
      <c r="D26" s="177"/>
      <c r="E26" s="177"/>
      <c r="F26" s="177"/>
      <c r="G26" s="178" t="str">
        <f t="shared" si="0"/>
        <v/>
      </c>
      <c r="H26" s="107"/>
    </row>
    <row r="27" spans="1:8" ht="15.75">
      <c r="A27" s="172">
        <v>18</v>
      </c>
      <c r="B27" s="158"/>
      <c r="C27" s="176"/>
      <c r="D27" s="177"/>
      <c r="E27" s="177"/>
      <c r="F27" s="177"/>
      <c r="G27" s="178" t="str">
        <f t="shared" si="0"/>
        <v/>
      </c>
      <c r="H27" s="107"/>
    </row>
    <row r="28" spans="1:8" ht="15.75">
      <c r="A28" s="172">
        <v>19</v>
      </c>
      <c r="B28" s="158"/>
      <c r="C28" s="176"/>
      <c r="D28" s="177"/>
      <c r="E28" s="177"/>
      <c r="F28" s="177"/>
      <c r="G28" s="178" t="str">
        <f t="shared" si="0"/>
        <v/>
      </c>
      <c r="H28" s="107"/>
    </row>
    <row r="29" spans="1:8" ht="15.75">
      <c r="A29" s="172">
        <v>20</v>
      </c>
      <c r="B29" s="158"/>
      <c r="C29" s="176"/>
      <c r="D29" s="177"/>
      <c r="E29" s="177"/>
      <c r="F29" s="177"/>
      <c r="G29" s="178" t="str">
        <f t="shared" si="0"/>
        <v/>
      </c>
      <c r="H29" s="107"/>
    </row>
    <row r="30" spans="1:8" ht="15.75">
      <c r="A30" s="172">
        <v>21</v>
      </c>
      <c r="B30" s="158"/>
      <c r="C30" s="179"/>
      <c r="D30" s="180"/>
      <c r="E30" s="180"/>
      <c r="F30" s="180"/>
      <c r="G30" s="178" t="str">
        <f t="shared" si="0"/>
        <v/>
      </c>
      <c r="H30" s="107"/>
    </row>
    <row r="31" spans="1:8" ht="15.75">
      <c r="A31" s="172">
        <v>22</v>
      </c>
      <c r="B31" s="158"/>
      <c r="C31" s="179"/>
      <c r="D31" s="180"/>
      <c r="E31" s="180"/>
      <c r="F31" s="180"/>
      <c r="G31" s="178" t="str">
        <f t="shared" si="0"/>
        <v/>
      </c>
      <c r="H31" s="107"/>
    </row>
    <row r="32" spans="1:8" ht="15.75">
      <c r="A32" s="172">
        <v>23</v>
      </c>
      <c r="B32" s="158"/>
      <c r="C32" s="179"/>
      <c r="D32" s="180"/>
      <c r="E32" s="180"/>
      <c r="F32" s="180"/>
      <c r="G32" s="178" t="str">
        <f t="shared" si="0"/>
        <v/>
      </c>
      <c r="H32" s="107"/>
    </row>
    <row r="33" spans="1:10" ht="15.75">
      <c r="A33" s="172">
        <v>24</v>
      </c>
      <c r="B33" s="158"/>
      <c r="C33" s="179"/>
      <c r="D33" s="180"/>
      <c r="E33" s="180"/>
      <c r="F33" s="180"/>
      <c r="G33" s="178" t="str">
        <f t="shared" si="0"/>
        <v/>
      </c>
      <c r="H33" s="107"/>
    </row>
    <row r="34" spans="1:10" ht="15.75">
      <c r="A34" s="172">
        <v>25</v>
      </c>
      <c r="B34" s="158"/>
      <c r="C34" s="179"/>
      <c r="D34" s="180"/>
      <c r="E34" s="180"/>
      <c r="F34" s="180"/>
      <c r="G34" s="178" t="str">
        <f t="shared" si="0"/>
        <v/>
      </c>
      <c r="H34" s="107"/>
    </row>
    <row r="35" spans="1:10" ht="15.75">
      <c r="A35" s="172">
        <v>26</v>
      </c>
      <c r="B35" s="158"/>
      <c r="C35" s="179"/>
      <c r="D35" s="180"/>
      <c r="E35" s="180"/>
      <c r="F35" s="180"/>
      <c r="G35" s="178" t="str">
        <f t="shared" si="0"/>
        <v/>
      </c>
      <c r="H35" s="107"/>
    </row>
    <row r="36" spans="1:10" ht="15.75">
      <c r="A36" s="172">
        <v>27</v>
      </c>
      <c r="B36" s="158"/>
      <c r="C36" s="179"/>
      <c r="D36" s="180"/>
      <c r="E36" s="180"/>
      <c r="F36" s="180"/>
      <c r="G36" s="178" t="str">
        <f t="shared" si="0"/>
        <v/>
      </c>
      <c r="H36" s="107"/>
    </row>
    <row r="37" spans="1:10" ht="15.75">
      <c r="A37" s="172">
        <v>28</v>
      </c>
      <c r="B37" s="158"/>
      <c r="C37" s="179"/>
      <c r="D37" s="180"/>
      <c r="E37" s="180"/>
      <c r="F37" s="180"/>
      <c r="G37" s="178" t="str">
        <f t="shared" si="0"/>
        <v/>
      </c>
      <c r="H37" s="107"/>
    </row>
    <row r="38" spans="1:10" ht="15.75">
      <c r="A38" s="172">
        <v>29</v>
      </c>
      <c r="B38" s="158"/>
      <c r="C38" s="179"/>
      <c r="D38" s="180"/>
      <c r="E38" s="180"/>
      <c r="F38" s="180"/>
      <c r="G38" s="178" t="str">
        <f t="shared" si="0"/>
        <v/>
      </c>
      <c r="H38" s="107"/>
    </row>
    <row r="39" spans="1:10" ht="15.75">
      <c r="A39" s="172" t="s">
        <v>280</v>
      </c>
      <c r="B39" s="158"/>
      <c r="C39" s="179"/>
      <c r="D39" s="180"/>
      <c r="E39" s="180"/>
      <c r="F39" s="180"/>
      <c r="G39" s="178" t="str">
        <f>IF(ISBLANK(B39),"",#REF!+C39-D39)</f>
        <v/>
      </c>
      <c r="H39" s="107"/>
    </row>
    <row r="40" spans="1:10">
      <c r="A40" s="181" t="s">
        <v>318</v>
      </c>
      <c r="B40" s="182"/>
      <c r="C40" s="183"/>
      <c r="D40" s="184"/>
      <c r="E40" s="184"/>
      <c r="F40" s="185"/>
      <c r="G40" s="186">
        <v>0</v>
      </c>
      <c r="H40" s="107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269</v>
      </c>
      <c r="F47" s="194" t="s">
        <v>274</v>
      </c>
      <c r="G47" s="192"/>
      <c r="H47" s="188"/>
      <c r="I47" s="188"/>
      <c r="J47" s="188"/>
    </row>
    <row r="48" spans="1:10">
      <c r="A48" s="188"/>
      <c r="C48" s="195" t="s">
        <v>140</v>
      </c>
      <c r="F48" s="187" t="s">
        <v>270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O21" sqref="O2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80"/>
      <c r="G1" s="80"/>
      <c r="H1" s="80"/>
      <c r="I1" s="747" t="s">
        <v>110</v>
      </c>
      <c r="J1" s="747"/>
      <c r="K1" s="145"/>
    </row>
    <row r="2" spans="1:12" s="23" customFormat="1" ht="15">
      <c r="A2" s="107" t="s">
        <v>141</v>
      </c>
      <c r="B2" s="139"/>
      <c r="C2" s="139"/>
      <c r="D2" s="139"/>
      <c r="E2" s="139"/>
      <c r="F2" s="140"/>
      <c r="G2" s="141"/>
      <c r="H2" s="141"/>
      <c r="I2" s="734" t="s">
        <v>1163</v>
      </c>
      <c r="J2" s="735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7"/>
      <c r="K3" s="145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7"/>
      <c r="J4" s="78"/>
      <c r="K4" s="107"/>
      <c r="L4" s="23"/>
    </row>
    <row r="5" spans="1:12" s="2" customFormat="1" ht="15">
      <c r="A5" s="386" t="s">
        <v>1164</v>
      </c>
      <c r="B5" s="122"/>
      <c r="C5" s="122"/>
      <c r="D5" s="122"/>
      <c r="E5" s="122"/>
      <c r="F5" s="59"/>
      <c r="G5" s="59"/>
      <c r="H5" s="59"/>
      <c r="I5" s="133"/>
      <c r="J5" s="59"/>
      <c r="K5" s="107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749" t="s">
        <v>221</v>
      </c>
      <c r="C7" s="749"/>
      <c r="D7" s="749" t="s">
        <v>294</v>
      </c>
      <c r="E7" s="749"/>
      <c r="F7" s="749" t="s">
        <v>295</v>
      </c>
      <c r="G7" s="749"/>
      <c r="H7" s="157" t="s">
        <v>281</v>
      </c>
      <c r="I7" s="749" t="s">
        <v>224</v>
      </c>
      <c r="J7" s="749"/>
      <c r="K7" s="146"/>
    </row>
    <row r="8" spans="1:12" ht="15">
      <c r="A8" s="135" t="s">
        <v>116</v>
      </c>
      <c r="B8" s="136" t="s">
        <v>223</v>
      </c>
      <c r="C8" s="137" t="s">
        <v>222</v>
      </c>
      <c r="D8" s="136" t="s">
        <v>223</v>
      </c>
      <c r="E8" s="137" t="s">
        <v>222</v>
      </c>
      <c r="F8" s="136" t="s">
        <v>223</v>
      </c>
      <c r="G8" s="137" t="s">
        <v>222</v>
      </c>
      <c r="H8" s="137" t="s">
        <v>222</v>
      </c>
      <c r="I8" s="136" t="s">
        <v>223</v>
      </c>
      <c r="J8" s="137" t="s">
        <v>222</v>
      </c>
      <c r="K8" s="146"/>
    </row>
    <row r="9" spans="1:12" ht="15">
      <c r="A9" s="60" t="s">
        <v>117</v>
      </c>
      <c r="B9" s="84">
        <f>SUM(B10,B14,B17)</f>
        <v>311</v>
      </c>
      <c r="C9" s="84">
        <f>SUM(C10,C14,C17)</f>
        <v>15901.2</v>
      </c>
      <c r="D9" s="84">
        <f t="shared" ref="D9:J9" si="0">SUM(D10,D14,D17)</f>
        <v>1323</v>
      </c>
      <c r="E9" s="84">
        <f>SUM(E10,E14,E17)</f>
        <v>158481.02000000002</v>
      </c>
      <c r="F9" s="84">
        <f t="shared" si="0"/>
        <v>0</v>
      </c>
      <c r="G9" s="84">
        <f>SUM(G10,G14,G17)</f>
        <v>0</v>
      </c>
      <c r="H9" s="84">
        <f>SUM(H10,H14,H17)</f>
        <v>34876.444000000003</v>
      </c>
      <c r="I9" s="84">
        <f>SUM(I10,I14,I17)</f>
        <v>1634</v>
      </c>
      <c r="J9" s="84">
        <f t="shared" si="0"/>
        <v>139505.77600000001</v>
      </c>
      <c r="K9" s="146"/>
    </row>
    <row r="10" spans="1:12" ht="15">
      <c r="A10" s="61" t="s">
        <v>118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122</v>
      </c>
      <c r="B14" s="134">
        <f>SUM(B15:B16)</f>
        <v>310</v>
      </c>
      <c r="C14" s="134">
        <f>SUM(C15:C16)</f>
        <v>13549.1</v>
      </c>
      <c r="D14" s="134">
        <f t="shared" ref="D14:J14" si="2">SUM(D15:D16)</f>
        <v>1323</v>
      </c>
      <c r="E14" s="134">
        <f>SUM(E15:E16)</f>
        <v>158481.02000000002</v>
      </c>
      <c r="F14" s="134">
        <f t="shared" si="2"/>
        <v>0</v>
      </c>
      <c r="G14" s="134">
        <f>SUM(G15:G16)</f>
        <v>0</v>
      </c>
      <c r="H14" s="134">
        <f>SUM(H15:H16)</f>
        <v>34406.024000000005</v>
      </c>
      <c r="I14" s="134">
        <f>SUM(I15:I16)</f>
        <v>1633</v>
      </c>
      <c r="J14" s="134">
        <f t="shared" si="2"/>
        <v>137624.09600000002</v>
      </c>
      <c r="K14" s="146"/>
    </row>
    <row r="15" spans="1:12" ht="15">
      <c r="A15" s="61" t="s">
        <v>123</v>
      </c>
      <c r="B15" s="26">
        <v>0</v>
      </c>
      <c r="C15" s="26">
        <v>0</v>
      </c>
      <c r="D15" s="26">
        <v>1</v>
      </c>
      <c r="E15" s="26">
        <v>66066.13</v>
      </c>
      <c r="F15" s="26"/>
      <c r="G15" s="26"/>
      <c r="H15" s="26">
        <f>E15*0.2</f>
        <v>13213.226000000002</v>
      </c>
      <c r="I15" s="26">
        <v>1</v>
      </c>
      <c r="J15" s="26">
        <f>C15+E15-H15</f>
        <v>52852.904000000002</v>
      </c>
      <c r="K15" s="146"/>
    </row>
    <row r="16" spans="1:12" ht="15">
      <c r="A16" s="61" t="s">
        <v>124</v>
      </c>
      <c r="B16" s="26">
        <v>310</v>
      </c>
      <c r="C16" s="26">
        <v>13549.1</v>
      </c>
      <c r="D16" s="26">
        <v>1322</v>
      </c>
      <c r="E16" s="26">
        <v>92414.89</v>
      </c>
      <c r="F16" s="26"/>
      <c r="G16" s="26"/>
      <c r="H16" s="26">
        <f>(C16+E16)*0.2</f>
        <v>21192.798000000003</v>
      </c>
      <c r="I16" s="26">
        <v>1632</v>
      </c>
      <c r="J16" s="26">
        <f>E16+C16-H16</f>
        <v>84771.19200000001</v>
      </c>
      <c r="K16" s="146"/>
    </row>
    <row r="17" spans="1:11" ht="15">
      <c r="A17" s="61" t="s">
        <v>125</v>
      </c>
      <c r="B17" s="134">
        <f>SUM(B18:B19,B22,B23)</f>
        <v>1</v>
      </c>
      <c r="C17" s="134">
        <f>SUM(C18:C19,C22,C23)</f>
        <v>2352.1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470.42</v>
      </c>
      <c r="I17" s="134">
        <f>SUM(I18:I19,I22,I23)</f>
        <v>1</v>
      </c>
      <c r="J17" s="134">
        <f t="shared" si="3"/>
        <v>1881.6799999999998</v>
      </c>
      <c r="K17" s="146"/>
    </row>
    <row r="18" spans="1:11" ht="15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127</v>
      </c>
      <c r="B19" s="134">
        <f>SUM(B20:B21)</f>
        <v>1</v>
      </c>
      <c r="C19" s="134">
        <f>SUM(C20:C21)</f>
        <v>2352.1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470.42</v>
      </c>
      <c r="I19" s="134">
        <f>SUM(I20:I21)</f>
        <v>1</v>
      </c>
      <c r="J19" s="134">
        <f t="shared" si="4"/>
        <v>1881.6799999999998</v>
      </c>
      <c r="K19" s="146"/>
    </row>
    <row r="20" spans="1:11" ht="15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129</v>
      </c>
      <c r="B21" s="26">
        <v>1</v>
      </c>
      <c r="C21" s="26">
        <v>2352.1</v>
      </c>
      <c r="D21" s="26"/>
      <c r="E21" s="26"/>
      <c r="F21" s="26"/>
      <c r="G21" s="26"/>
      <c r="H21" s="26">
        <f>C21*0.2</f>
        <v>470.42</v>
      </c>
      <c r="I21" s="26">
        <v>1</v>
      </c>
      <c r="J21" s="26">
        <f>C21-H21</f>
        <v>1881.6799999999998</v>
      </c>
      <c r="K21" s="146"/>
    </row>
    <row r="22" spans="1:11" ht="15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13500</v>
      </c>
      <c r="E24" s="84">
        <f t="shared" si="5"/>
        <v>27710</v>
      </c>
      <c r="F24" s="84">
        <f t="shared" si="5"/>
        <v>11012</v>
      </c>
      <c r="G24" s="84">
        <f t="shared" si="5"/>
        <v>22587.21</v>
      </c>
      <c r="H24" s="84">
        <f t="shared" si="5"/>
        <v>0</v>
      </c>
      <c r="I24" s="84">
        <f t="shared" si="5"/>
        <v>2488</v>
      </c>
      <c r="J24" s="84">
        <f t="shared" si="5"/>
        <v>5123</v>
      </c>
      <c r="K24" s="146"/>
    </row>
    <row r="25" spans="1:11" ht="15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265</v>
      </c>
      <c r="B31" s="26"/>
      <c r="C31" s="26"/>
      <c r="D31" s="26">
        <v>13500</v>
      </c>
      <c r="E31" s="26">
        <v>27710</v>
      </c>
      <c r="F31" s="26">
        <v>11012</v>
      </c>
      <c r="G31" s="26">
        <v>22587.21</v>
      </c>
      <c r="H31" s="26"/>
      <c r="I31" s="26">
        <v>2488</v>
      </c>
      <c r="J31" s="26">
        <v>5123</v>
      </c>
      <c r="K31" s="146"/>
    </row>
    <row r="32" spans="1:11" ht="15">
      <c r="A32" s="60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6"/>
    </row>
    <row r="33" spans="1:11" ht="15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6"/>
    </row>
    <row r="37" spans="1:11" ht="15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137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269</v>
      </c>
      <c r="F49" s="12" t="s">
        <v>274</v>
      </c>
      <c r="G49" s="74"/>
      <c r="I49"/>
      <c r="J49"/>
    </row>
    <row r="50" spans="1:10" s="2" customFormat="1" ht="15">
      <c r="B50" s="67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G13" sqref="G1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303</v>
      </c>
      <c r="B1" s="78"/>
      <c r="C1" s="744" t="s">
        <v>110</v>
      </c>
      <c r="D1" s="744"/>
      <c r="E1" s="110"/>
    </row>
    <row r="2" spans="1:7">
      <c r="A2" s="78" t="s">
        <v>141</v>
      </c>
      <c r="B2" s="78"/>
      <c r="C2" s="734" t="s">
        <v>1163</v>
      </c>
      <c r="D2" s="735"/>
      <c r="E2" s="110"/>
    </row>
    <row r="3" spans="1:7">
      <c r="A3" s="76"/>
      <c r="B3" s="78"/>
      <c r="C3" s="77"/>
      <c r="D3" s="77"/>
      <c r="E3" s="110"/>
    </row>
    <row r="4" spans="1:7">
      <c r="A4" s="79" t="s">
        <v>275</v>
      </c>
      <c r="B4" s="104"/>
      <c r="C4" s="105"/>
      <c r="D4" s="78"/>
      <c r="E4" s="110"/>
    </row>
    <row r="5" spans="1:7">
      <c r="A5" s="386" t="s">
        <v>1164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>
      <c r="A9" s="244">
        <v>1</v>
      </c>
      <c r="B9" s="244" t="s">
        <v>65</v>
      </c>
      <c r="C9" s="87">
        <f>SUM(C10,C25)</f>
        <v>1666615.29</v>
      </c>
      <c r="D9" s="87">
        <f>SUM(D10,D25)</f>
        <v>1676851.6500000001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f>SUM(C11,C12,C15,C18,C24)</f>
        <v>1663615.29</v>
      </c>
      <c r="D10" s="87">
        <f>SUM(D11,D12,D15,D18,D23,D24)</f>
        <v>1676851.6500000001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310</v>
      </c>
      <c r="C12" s="109">
        <f>SUM(C13:C14)</f>
        <v>385670</v>
      </c>
      <c r="D12" s="109">
        <f>SUM(D13:D14)</f>
        <v>385670</v>
      </c>
      <c r="E12" s="110"/>
      <c r="G12" s="70"/>
    </row>
    <row r="13" spans="1:7" s="3" customFormat="1" ht="16.5" customHeight="1">
      <c r="A13" s="99" t="s">
        <v>81</v>
      </c>
      <c r="B13" s="99" t="s">
        <v>313</v>
      </c>
      <c r="C13" s="8">
        <v>385670</v>
      </c>
      <c r="D13" s="8">
        <v>385670</v>
      </c>
      <c r="E13" s="110"/>
    </row>
    <row r="14" spans="1:7" s="3" customFormat="1" ht="16.5" customHeight="1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>
      <c r="A15" s="90" t="s">
        <v>82</v>
      </c>
      <c r="B15" s="90" t="s">
        <v>83</v>
      </c>
      <c r="C15" s="109">
        <f>SUM(C16:C17)</f>
        <v>1277945.29</v>
      </c>
      <c r="D15" s="109">
        <f>SUM(D16:D17)</f>
        <v>1277945.29</v>
      </c>
      <c r="E15" s="110"/>
    </row>
    <row r="16" spans="1:7" s="3" customFormat="1" ht="16.5" customHeight="1">
      <c r="A16" s="99" t="s">
        <v>84</v>
      </c>
      <c r="B16" s="99" t="s">
        <v>86</v>
      </c>
      <c r="C16" s="8">
        <v>1265755.2</v>
      </c>
      <c r="D16" s="8">
        <v>1265755.2</v>
      </c>
      <c r="E16" s="110"/>
    </row>
    <row r="17" spans="1:6" s="3" customFormat="1" ht="30">
      <c r="A17" s="99" t="s">
        <v>85</v>
      </c>
      <c r="B17" s="99" t="s">
        <v>111</v>
      </c>
      <c r="C17" s="8">
        <v>12190.09</v>
      </c>
      <c r="D17" s="8">
        <v>12190.09</v>
      </c>
      <c r="E17" s="110"/>
    </row>
    <row r="18" spans="1:6" s="3" customFormat="1" ht="16.5" customHeight="1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>
      <c r="A19" s="99" t="s">
        <v>88</v>
      </c>
      <c r="B19" s="99" t="s">
        <v>89</v>
      </c>
      <c r="C19" s="8"/>
      <c r="D19" s="8"/>
      <c r="E19" s="110"/>
    </row>
    <row r="20" spans="1:6" s="3" customFormat="1" ht="30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>
      <c r="A22" s="99" t="s">
        <v>94</v>
      </c>
      <c r="B22" s="99" t="s">
        <v>448</v>
      </c>
      <c r="C22" s="8"/>
      <c r="D22" s="8"/>
      <c r="E22" s="110"/>
    </row>
    <row r="23" spans="1:6" s="3" customFormat="1" ht="16.5" customHeight="1">
      <c r="A23" s="90" t="s">
        <v>95</v>
      </c>
      <c r="B23" s="90" t="s">
        <v>449</v>
      </c>
      <c r="C23" s="283"/>
      <c r="D23" s="8"/>
      <c r="E23" s="110"/>
    </row>
    <row r="24" spans="1:6" s="3" customFormat="1">
      <c r="A24" s="90" t="s">
        <v>252</v>
      </c>
      <c r="B24" s="90" t="s">
        <v>455</v>
      </c>
      <c r="C24" s="8"/>
      <c r="D24" s="8">
        <v>13236.36</v>
      </c>
      <c r="E24" s="110"/>
    </row>
    <row r="25" spans="1:6" ht="16.5" customHeight="1">
      <c r="A25" s="89">
        <v>1.2</v>
      </c>
      <c r="B25" s="89" t="s">
        <v>96</v>
      </c>
      <c r="C25" s="87">
        <f>SUM(C26,C30)</f>
        <v>3000</v>
      </c>
      <c r="D25" s="87">
        <f>SUM(D26,D30)</f>
        <v>0</v>
      </c>
      <c r="E25" s="110"/>
    </row>
    <row r="26" spans="1:6" ht="16.5" customHeight="1">
      <c r="A26" s="90" t="s">
        <v>32</v>
      </c>
      <c r="B26" s="90" t="s">
        <v>313</v>
      </c>
      <c r="C26" s="109">
        <f>SUM(C27:C29)</f>
        <v>3000</v>
      </c>
      <c r="D26" s="109">
        <f>SUM(D27:D29)</f>
        <v>0</v>
      </c>
      <c r="E26" s="110"/>
    </row>
    <row r="27" spans="1:6">
      <c r="A27" s="252" t="s">
        <v>98</v>
      </c>
      <c r="B27" s="252" t="s">
        <v>311</v>
      </c>
      <c r="C27" s="8">
        <v>3000</v>
      </c>
      <c r="D27" s="8"/>
      <c r="E27" s="110"/>
    </row>
    <row r="28" spans="1:6">
      <c r="A28" s="252" t="s">
        <v>99</v>
      </c>
      <c r="B28" s="252" t="s">
        <v>314</v>
      </c>
      <c r="C28" s="8"/>
      <c r="D28" s="8"/>
      <c r="E28" s="110"/>
    </row>
    <row r="29" spans="1:6">
      <c r="A29" s="252" t="s">
        <v>458</v>
      </c>
      <c r="B29" s="252" t="s">
        <v>312</v>
      </c>
      <c r="C29" s="8"/>
      <c r="D29" s="8"/>
      <c r="E29" s="110"/>
    </row>
    <row r="30" spans="1:6">
      <c r="A30" s="90" t="s">
        <v>33</v>
      </c>
      <c r="B30" s="267" t="s">
        <v>454</v>
      </c>
      <c r="C30" s="730"/>
      <c r="D30" s="8"/>
      <c r="E30" s="110"/>
    </row>
    <row r="31" spans="1:6">
      <c r="D31" s="27"/>
      <c r="E31" s="111"/>
      <c r="F31" s="27"/>
    </row>
    <row r="32" spans="1:6">
      <c r="A32" s="1"/>
      <c r="D32" s="27"/>
      <c r="E32" s="111"/>
      <c r="F32" s="27"/>
    </row>
    <row r="33" spans="1:9">
      <c r="D33" s="27"/>
      <c r="E33" s="111"/>
      <c r="F33" s="27"/>
    </row>
    <row r="34" spans="1:9">
      <c r="D34" s="27"/>
      <c r="E34" s="111"/>
      <c r="F34" s="27"/>
    </row>
    <row r="35" spans="1:9">
      <c r="A35" s="71" t="s">
        <v>107</v>
      </c>
      <c r="D35" s="27"/>
      <c r="E35" s="111"/>
      <c r="F35" s="27"/>
    </row>
    <row r="36" spans="1:9">
      <c r="D36" s="27"/>
      <c r="E36" s="112"/>
      <c r="F36" s="112"/>
      <c r="G36"/>
      <c r="H36"/>
      <c r="I36"/>
    </row>
    <row r="37" spans="1:9">
      <c r="D37" s="113"/>
      <c r="E37" s="112"/>
      <c r="F37" s="112"/>
      <c r="G37"/>
      <c r="H37"/>
      <c r="I37"/>
    </row>
    <row r="38" spans="1:9">
      <c r="A38"/>
      <c r="B38" s="71" t="s">
        <v>272</v>
      </c>
      <c r="D38" s="113"/>
      <c r="E38" s="112"/>
      <c r="F38" s="112"/>
      <c r="G38"/>
      <c r="H38"/>
      <c r="I38"/>
    </row>
    <row r="39" spans="1:9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>
      <c r="B40" s="67" t="s">
        <v>140</v>
      </c>
      <c r="D40" s="112"/>
      <c r="E40" s="112"/>
      <c r="F40" s="112"/>
    </row>
    <row r="41" spans="1:9">
      <c r="D41" s="27"/>
      <c r="E41" s="111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8" t="s">
        <v>307</v>
      </c>
      <c r="B1" s="139"/>
      <c r="C1" s="139"/>
      <c r="D1" s="139"/>
      <c r="E1" s="139"/>
      <c r="F1" s="139"/>
      <c r="G1" s="145"/>
      <c r="H1" s="102" t="s">
        <v>199</v>
      </c>
      <c r="I1" s="145"/>
      <c r="J1" s="68"/>
      <c r="K1" s="68"/>
      <c r="L1" s="68"/>
    </row>
    <row r="2" spans="1:12" s="23" customFormat="1" ht="15">
      <c r="A2" s="107" t="s">
        <v>141</v>
      </c>
      <c r="B2" s="139"/>
      <c r="C2" s="139"/>
      <c r="D2" s="139"/>
      <c r="E2" s="139"/>
      <c r="F2" s="139"/>
      <c r="G2" s="147"/>
      <c r="H2" s="734" t="s">
        <v>1163</v>
      </c>
      <c r="I2" s="735"/>
      <c r="J2" s="68"/>
      <c r="K2" s="68"/>
      <c r="L2" s="68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9"/>
      <c r="F4" s="139"/>
      <c r="G4" s="139"/>
      <c r="H4" s="139"/>
      <c r="I4" s="145"/>
      <c r="J4" s="65"/>
      <c r="K4" s="65"/>
      <c r="L4" s="23"/>
    </row>
    <row r="5" spans="1:12" s="2" customFormat="1" ht="15">
      <c r="A5" s="121" t="str">
        <f>'ფორმა N2'!A5</f>
        <v>მ.პ.გ. ,, ქართული ოცნება - დემოკრატიული საქართველო "</v>
      </c>
      <c r="B5" s="122"/>
      <c r="C5" s="122"/>
      <c r="D5" s="122"/>
      <c r="E5" s="149"/>
      <c r="F5" s="150"/>
      <c r="G5" s="150"/>
      <c r="H5" s="150"/>
      <c r="I5" s="145"/>
      <c r="J5" s="65"/>
      <c r="K5" s="65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5"/>
      <c r="K6" s="65"/>
      <c r="L6" s="65"/>
    </row>
    <row r="7" spans="1:12" ht="30">
      <c r="A7" s="135" t="s">
        <v>64</v>
      </c>
      <c r="B7" s="135" t="s">
        <v>381</v>
      </c>
      <c r="C7" s="137" t="s">
        <v>382</v>
      </c>
      <c r="D7" s="137" t="s">
        <v>236</v>
      </c>
      <c r="E7" s="137" t="s">
        <v>241</v>
      </c>
      <c r="F7" s="137" t="s">
        <v>242</v>
      </c>
      <c r="G7" s="137" t="s">
        <v>243</v>
      </c>
      <c r="H7" s="137" t="s">
        <v>244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9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9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9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9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9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9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8"/>
      <c r="H15" s="26"/>
      <c r="I15" s="145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8"/>
      <c r="H16" s="26"/>
      <c r="I16" s="145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8"/>
      <c r="H17" s="26"/>
      <c r="I17" s="145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8"/>
      <c r="H18" s="26"/>
      <c r="I18" s="145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8"/>
      <c r="H19" s="26"/>
      <c r="I19" s="145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8"/>
      <c r="H20" s="26"/>
      <c r="I20" s="145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8"/>
      <c r="H21" s="26"/>
      <c r="I21" s="145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8"/>
      <c r="H22" s="26"/>
      <c r="I22" s="145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8"/>
      <c r="H23" s="26"/>
      <c r="I23" s="145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8"/>
      <c r="H24" s="26"/>
      <c r="I24" s="145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8"/>
      <c r="H25" s="26"/>
      <c r="I25" s="145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8"/>
      <c r="H26" s="26"/>
      <c r="I26" s="145"/>
      <c r="J26" s="65"/>
      <c r="K26" s="65"/>
      <c r="L26" s="65"/>
    </row>
    <row r="27" spans="1:12" s="23" customFormat="1" ht="15">
      <c r="A27" s="69" t="s">
        <v>280</v>
      </c>
      <c r="B27" s="26"/>
      <c r="C27" s="26"/>
      <c r="D27" s="26"/>
      <c r="E27" s="26"/>
      <c r="F27" s="26"/>
      <c r="G27" s="158"/>
      <c r="H27" s="26"/>
      <c r="I27" s="145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8" t="s">
        <v>308</v>
      </c>
      <c r="B1" s="139"/>
      <c r="C1" s="139"/>
      <c r="D1" s="139"/>
      <c r="E1" s="139"/>
      <c r="F1" s="139"/>
      <c r="G1" s="139"/>
      <c r="H1" s="145"/>
      <c r="I1" s="80" t="s">
        <v>199</v>
      </c>
      <c r="J1" s="152"/>
    </row>
    <row r="2" spans="1:12" s="23" customFormat="1" ht="15">
      <c r="A2" s="107" t="s">
        <v>141</v>
      </c>
      <c r="B2" s="139"/>
      <c r="C2" s="139"/>
      <c r="D2" s="139"/>
      <c r="E2" s="139"/>
      <c r="F2" s="139"/>
      <c r="G2" s="139"/>
      <c r="H2" s="145"/>
      <c r="I2" s="734" t="s">
        <v>1163</v>
      </c>
      <c r="J2" s="735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48"/>
      <c r="J4" s="106"/>
      <c r="L4" s="23"/>
    </row>
    <row r="5" spans="1:12" s="2" customFormat="1" ht="15">
      <c r="A5" s="386" t="s">
        <v>1164</v>
      </c>
      <c r="B5" s="122"/>
      <c r="C5" s="122"/>
      <c r="D5" s="122"/>
      <c r="E5" s="149"/>
      <c r="F5" s="150"/>
      <c r="G5" s="150"/>
      <c r="H5" s="150"/>
      <c r="I5" s="149"/>
      <c r="J5" s="106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247</v>
      </c>
      <c r="F7" s="137" t="s">
        <v>248</v>
      </c>
      <c r="G7" s="137" t="s">
        <v>242</v>
      </c>
      <c r="H7" s="137" t="s">
        <v>243</v>
      </c>
      <c r="I7" s="137" t="s">
        <v>244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28.5">
      <c r="A9" s="69">
        <v>1</v>
      </c>
      <c r="B9" s="485" t="s">
        <v>1687</v>
      </c>
      <c r="C9" s="486" t="s">
        <v>1688</v>
      </c>
      <c r="D9" s="487" t="s">
        <v>1689</v>
      </c>
      <c r="E9" s="487">
        <v>2012</v>
      </c>
      <c r="F9" s="487" t="s">
        <v>1690</v>
      </c>
      <c r="G9" s="487">
        <v>66066.13</v>
      </c>
      <c r="H9" s="488" t="s">
        <v>1691</v>
      </c>
      <c r="I9" s="26"/>
      <c r="J9" s="153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9" t="s">
        <v>280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>
      <c r="A1" s="196" t="s">
        <v>328</v>
      </c>
      <c r="B1" s="197"/>
      <c r="C1" s="197"/>
      <c r="D1" s="197"/>
      <c r="E1" s="197"/>
      <c r="F1" s="80"/>
      <c r="G1" s="80" t="s">
        <v>110</v>
      </c>
      <c r="H1" s="200"/>
    </row>
    <row r="2" spans="1:8" s="199" customFormat="1" ht="15">
      <c r="A2" s="200" t="s">
        <v>319</v>
      </c>
      <c r="B2" s="197"/>
      <c r="C2" s="197"/>
      <c r="D2" s="197"/>
      <c r="E2" s="198"/>
      <c r="F2" s="198"/>
      <c r="G2" s="734" t="s">
        <v>1163</v>
      </c>
      <c r="H2" s="735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>
      <c r="A4" s="116" t="s">
        <v>275</v>
      </c>
      <c r="B4" s="197"/>
      <c r="C4" s="197"/>
      <c r="D4" s="197"/>
      <c r="E4" s="201"/>
      <c r="F4" s="201"/>
      <c r="G4" s="198"/>
      <c r="H4" s="200"/>
    </row>
    <row r="5" spans="1:8" s="199" customFormat="1" ht="15">
      <c r="A5" s="386" t="s">
        <v>1164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>
      <c r="A7" s="235" t="s">
        <v>64</v>
      </c>
      <c r="B7" s="207" t="s">
        <v>323</v>
      </c>
      <c r="C7" s="207" t="s">
        <v>324</v>
      </c>
      <c r="D7" s="207" t="s">
        <v>325</v>
      </c>
      <c r="E7" s="207" t="s">
        <v>326</v>
      </c>
      <c r="F7" s="207" t="s">
        <v>327</v>
      </c>
      <c r="G7" s="207" t="s">
        <v>320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278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5">
      <c r="B24" s="210" t="s">
        <v>107</v>
      </c>
      <c r="C24" s="210"/>
    </row>
    <row r="25" spans="1:11" s="21" customFormat="1" ht="15">
      <c r="B25" s="210"/>
      <c r="C25" s="210"/>
    </row>
    <row r="26" spans="1:11" s="21" customFormat="1" ht="15">
      <c r="C26" s="212"/>
      <c r="F26" s="212"/>
      <c r="G26" s="212"/>
      <c r="H26" s="211"/>
    </row>
    <row r="27" spans="1:11" s="21" customFormat="1" ht="15">
      <c r="C27" s="213" t="s">
        <v>269</v>
      </c>
      <c r="F27" s="210" t="s">
        <v>321</v>
      </c>
      <c r="J27" s="211"/>
      <c r="K27" s="211"/>
    </row>
    <row r="28" spans="1:11" s="21" customFormat="1" ht="15">
      <c r="C28" s="213" t="s">
        <v>140</v>
      </c>
      <c r="F28" s="214" t="s">
        <v>270</v>
      </c>
      <c r="J28" s="211"/>
      <c r="K28" s="211"/>
    </row>
    <row r="29" spans="1:11" s="199" customFormat="1" ht="15">
      <c r="C29" s="213"/>
      <c r="J29" s="216"/>
      <c r="K29" s="216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view="pageBreakPreview" zoomScale="70" zoomScaleNormal="80" zoomScaleSheetLayoutView="70" workbookViewId="0">
      <selection activeCell="A5" sqref="A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467</v>
      </c>
      <c r="B1" s="139"/>
      <c r="C1" s="139"/>
      <c r="D1" s="139"/>
      <c r="E1" s="139"/>
      <c r="F1" s="139"/>
      <c r="G1" s="139"/>
      <c r="H1" s="139"/>
      <c r="I1" s="139"/>
      <c r="J1" s="139"/>
      <c r="K1" s="80" t="s">
        <v>110</v>
      </c>
    </row>
    <row r="2" spans="1:12" ht="15">
      <c r="A2" s="107" t="s">
        <v>141</v>
      </c>
      <c r="B2" s="139"/>
      <c r="C2" s="139"/>
      <c r="D2" s="139"/>
      <c r="E2" s="139"/>
      <c r="F2" s="139"/>
      <c r="G2" s="139"/>
      <c r="H2" s="139"/>
      <c r="I2" s="139"/>
      <c r="J2" s="139"/>
      <c r="K2" s="734" t="s">
        <v>1163</v>
      </c>
      <c r="L2" s="735"/>
    </row>
    <row r="3" spans="1:12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39"/>
      <c r="J4" s="139"/>
      <c r="K4" s="148"/>
    </row>
    <row r="5" spans="1:12" s="188" customFormat="1" ht="15">
      <c r="A5" s="386" t="s">
        <v>1164</v>
      </c>
      <c r="B5" s="82"/>
      <c r="C5" s="82"/>
      <c r="D5" s="82"/>
      <c r="E5" s="226"/>
      <c r="F5" s="227"/>
      <c r="G5" s="227"/>
      <c r="H5" s="227"/>
      <c r="I5" s="227"/>
      <c r="J5" s="227"/>
      <c r="K5" s="226"/>
    </row>
    <row r="6" spans="1:12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>
      <c r="A7" s="151" t="s">
        <v>64</v>
      </c>
      <c r="B7" s="137" t="s">
        <v>383</v>
      </c>
      <c r="C7" s="137" t="s">
        <v>384</v>
      </c>
      <c r="D7" s="137" t="s">
        <v>386</v>
      </c>
      <c r="E7" s="137" t="s">
        <v>385</v>
      </c>
      <c r="F7" s="137" t="s">
        <v>394</v>
      </c>
      <c r="G7" s="137" t="s">
        <v>395</v>
      </c>
      <c r="H7" s="137" t="s">
        <v>389</v>
      </c>
      <c r="I7" s="137" t="s">
        <v>390</v>
      </c>
      <c r="J7" s="137" t="s">
        <v>402</v>
      </c>
      <c r="K7" s="137" t="s">
        <v>391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>
      <c r="A9" s="489">
        <v>1</v>
      </c>
      <c r="B9" s="490" t="s">
        <v>1692</v>
      </c>
      <c r="C9" s="490" t="s">
        <v>1693</v>
      </c>
      <c r="D9" s="490" t="s">
        <v>1694</v>
      </c>
      <c r="E9" s="487">
        <v>63</v>
      </c>
      <c r="F9" s="491">
        <f>800*1.66</f>
        <v>1328</v>
      </c>
      <c r="G9" s="492" t="s">
        <v>1695</v>
      </c>
      <c r="H9" s="493" t="s">
        <v>495</v>
      </c>
      <c r="I9" s="493" t="s">
        <v>608</v>
      </c>
      <c r="J9" s="494"/>
      <c r="K9" s="490"/>
    </row>
    <row r="10" spans="1:12" ht="15">
      <c r="A10" s="489">
        <v>2</v>
      </c>
      <c r="B10" s="495" t="s">
        <v>1696</v>
      </c>
      <c r="C10" s="490" t="s">
        <v>1693</v>
      </c>
      <c r="D10" s="490" t="s">
        <v>1697</v>
      </c>
      <c r="E10" s="487">
        <v>473</v>
      </c>
      <c r="F10" s="491">
        <v>350</v>
      </c>
      <c r="G10" s="496" t="s">
        <v>1698</v>
      </c>
      <c r="H10" s="493" t="s">
        <v>1699</v>
      </c>
      <c r="I10" s="493" t="s">
        <v>1700</v>
      </c>
      <c r="J10" s="497"/>
      <c r="K10" s="498"/>
    </row>
    <row r="11" spans="1:12" ht="25.5">
      <c r="A11" s="489">
        <v>3</v>
      </c>
      <c r="B11" s="495" t="s">
        <v>1701</v>
      </c>
      <c r="C11" s="490" t="s">
        <v>1693</v>
      </c>
      <c r="D11" s="490" t="s">
        <v>1697</v>
      </c>
      <c r="E11" s="487">
        <v>100</v>
      </c>
      <c r="F11" s="491">
        <v>350</v>
      </c>
      <c r="G11" s="496" t="s">
        <v>1702</v>
      </c>
      <c r="H11" s="493" t="s">
        <v>1703</v>
      </c>
      <c r="I11" s="493" t="s">
        <v>1704</v>
      </c>
      <c r="J11" s="499"/>
      <c r="K11" s="500"/>
    </row>
    <row r="12" spans="1:12" ht="25.5">
      <c r="A12" s="489">
        <v>4</v>
      </c>
      <c r="B12" s="495" t="s">
        <v>1705</v>
      </c>
      <c r="C12" s="490" t="s">
        <v>1693</v>
      </c>
      <c r="D12" s="490" t="s">
        <v>1694</v>
      </c>
      <c r="E12" s="487">
        <v>44</v>
      </c>
      <c r="F12" s="491">
        <v>350</v>
      </c>
      <c r="G12" s="496"/>
      <c r="H12" s="493"/>
      <c r="I12" s="493"/>
      <c r="J12" s="499" t="s">
        <v>1706</v>
      </c>
      <c r="K12" s="500" t="s">
        <v>1707</v>
      </c>
    </row>
    <row r="13" spans="1:12" ht="30">
      <c r="A13" s="489">
        <v>5</v>
      </c>
      <c r="B13" s="490" t="s">
        <v>1708</v>
      </c>
      <c r="C13" s="490" t="s">
        <v>1693</v>
      </c>
      <c r="D13" s="490" t="s">
        <v>1694</v>
      </c>
      <c r="E13" s="487">
        <v>58.9</v>
      </c>
      <c r="F13" s="491">
        <v>1240</v>
      </c>
      <c r="G13" s="492" t="s">
        <v>1709</v>
      </c>
      <c r="H13" s="493" t="s">
        <v>599</v>
      </c>
      <c r="I13" s="493" t="s">
        <v>1710</v>
      </c>
      <c r="J13" s="494"/>
      <c r="K13" s="490"/>
    </row>
    <row r="14" spans="1:12" ht="25.5">
      <c r="A14" s="489">
        <v>6</v>
      </c>
      <c r="B14" s="495" t="s">
        <v>1711</v>
      </c>
      <c r="C14" s="486" t="s">
        <v>1693</v>
      </c>
      <c r="D14" s="486" t="s">
        <v>1697</v>
      </c>
      <c r="E14" s="501">
        <v>98.04</v>
      </c>
      <c r="F14" s="501">
        <v>450</v>
      </c>
      <c r="G14" s="502">
        <v>61009014599</v>
      </c>
      <c r="H14" s="493" t="s">
        <v>534</v>
      </c>
      <c r="I14" s="493" t="s">
        <v>785</v>
      </c>
      <c r="J14" s="503"/>
      <c r="K14" s="490"/>
    </row>
    <row r="15" spans="1:12" ht="15">
      <c r="A15" s="489">
        <v>7</v>
      </c>
      <c r="B15" s="495" t="s">
        <v>1712</v>
      </c>
      <c r="C15" s="486" t="s">
        <v>1693</v>
      </c>
      <c r="D15" s="504" t="s">
        <v>1713</v>
      </c>
      <c r="E15" s="502">
        <v>80.3</v>
      </c>
      <c r="F15" s="502">
        <v>650</v>
      </c>
      <c r="G15" s="502">
        <v>33001022458</v>
      </c>
      <c r="H15" s="505" t="s">
        <v>1714</v>
      </c>
      <c r="I15" s="505" t="s">
        <v>1545</v>
      </c>
      <c r="J15" s="506"/>
      <c r="K15" s="507"/>
    </row>
    <row r="16" spans="1:12" ht="51">
      <c r="A16" s="489">
        <v>8</v>
      </c>
      <c r="B16" s="495" t="s">
        <v>1715</v>
      </c>
      <c r="C16" s="486" t="s">
        <v>1693</v>
      </c>
      <c r="D16" s="504" t="s">
        <v>1713</v>
      </c>
      <c r="E16" s="502">
        <v>50</v>
      </c>
      <c r="F16" s="502">
        <v>500</v>
      </c>
      <c r="G16" s="502">
        <v>61006012731</v>
      </c>
      <c r="H16" s="505" t="s">
        <v>1716</v>
      </c>
      <c r="I16" s="505" t="s">
        <v>1717</v>
      </c>
      <c r="J16" s="506"/>
      <c r="K16" s="507"/>
    </row>
    <row r="17" spans="1:11" ht="30">
      <c r="A17" s="489">
        <v>9</v>
      </c>
      <c r="B17" s="490" t="s">
        <v>1718</v>
      </c>
      <c r="C17" s="490" t="s">
        <v>1693</v>
      </c>
      <c r="D17" s="490" t="s">
        <v>1719</v>
      </c>
      <c r="E17" s="487">
        <v>60.8</v>
      </c>
      <c r="F17" s="491">
        <v>375</v>
      </c>
      <c r="G17" s="492" t="s">
        <v>1720</v>
      </c>
      <c r="H17" s="493" t="s">
        <v>971</v>
      </c>
      <c r="I17" s="493" t="s">
        <v>1721</v>
      </c>
      <c r="J17" s="503"/>
      <c r="K17" s="490"/>
    </row>
    <row r="18" spans="1:11" ht="30">
      <c r="A18" s="489">
        <v>10</v>
      </c>
      <c r="B18" s="490" t="s">
        <v>1722</v>
      </c>
      <c r="C18" s="490" t="s">
        <v>1693</v>
      </c>
      <c r="D18" s="490" t="s">
        <v>1723</v>
      </c>
      <c r="E18" s="487">
        <v>73</v>
      </c>
      <c r="F18" s="491">
        <v>500</v>
      </c>
      <c r="G18" s="496" t="s">
        <v>1724</v>
      </c>
      <c r="H18" s="493" t="s">
        <v>1582</v>
      </c>
      <c r="I18" s="493" t="s">
        <v>1725</v>
      </c>
      <c r="J18" s="497"/>
      <c r="K18" s="498"/>
    </row>
    <row r="19" spans="1:11" ht="15">
      <c r="A19" s="489">
        <v>11</v>
      </c>
      <c r="B19" s="508" t="s">
        <v>1696</v>
      </c>
      <c r="C19" s="490" t="s">
        <v>1693</v>
      </c>
      <c r="D19" s="490" t="s">
        <v>1719</v>
      </c>
      <c r="E19" s="509">
        <v>130</v>
      </c>
      <c r="F19" s="510">
        <v>350</v>
      </c>
      <c r="G19" s="511" t="s">
        <v>1698</v>
      </c>
      <c r="H19" s="512" t="s">
        <v>1699</v>
      </c>
      <c r="I19" s="512" t="s">
        <v>1700</v>
      </c>
      <c r="J19" s="513"/>
      <c r="K19" s="514"/>
    </row>
    <row r="20" spans="1:11" ht="30">
      <c r="A20" s="489">
        <v>12</v>
      </c>
      <c r="B20" s="490" t="s">
        <v>1726</v>
      </c>
      <c r="C20" s="490" t="s">
        <v>1693</v>
      </c>
      <c r="D20" s="490" t="s">
        <v>1694</v>
      </c>
      <c r="E20" s="487">
        <v>75.48</v>
      </c>
      <c r="F20" s="491">
        <v>250</v>
      </c>
      <c r="G20" s="492" t="s">
        <v>1727</v>
      </c>
      <c r="H20" s="490" t="s">
        <v>1728</v>
      </c>
      <c r="I20" s="490" t="s">
        <v>1729</v>
      </c>
      <c r="J20" s="492"/>
      <c r="K20" s="490"/>
    </row>
    <row r="21" spans="1:11" ht="25.5">
      <c r="A21" s="489">
        <v>13</v>
      </c>
      <c r="B21" s="495" t="s">
        <v>1730</v>
      </c>
      <c r="C21" s="490" t="s">
        <v>1693</v>
      </c>
      <c r="D21" s="490" t="s">
        <v>1731</v>
      </c>
      <c r="E21" s="487">
        <v>82.9</v>
      </c>
      <c r="F21" s="491">
        <v>440</v>
      </c>
      <c r="G21" s="496" t="s">
        <v>1732</v>
      </c>
      <c r="H21" s="490" t="s">
        <v>817</v>
      </c>
      <c r="I21" s="490" t="s">
        <v>1733</v>
      </c>
      <c r="J21" s="515"/>
      <c r="K21" s="498"/>
    </row>
    <row r="22" spans="1:11" ht="38.25">
      <c r="A22" s="489">
        <v>14</v>
      </c>
      <c r="B22" s="495" t="s">
        <v>1734</v>
      </c>
      <c r="C22" s="490" t="s">
        <v>1693</v>
      </c>
      <c r="D22" s="490" t="s">
        <v>1735</v>
      </c>
      <c r="E22" s="487">
        <v>94.1</v>
      </c>
      <c r="F22" s="491">
        <v>500</v>
      </c>
      <c r="G22" s="496" t="s">
        <v>1736</v>
      </c>
      <c r="H22" s="490" t="s">
        <v>1737</v>
      </c>
      <c r="I22" s="490" t="s">
        <v>1738</v>
      </c>
      <c r="J22" s="496"/>
      <c r="K22" s="500"/>
    </row>
    <row r="23" spans="1:11" ht="15">
      <c r="A23" s="489">
        <v>15</v>
      </c>
      <c r="B23" s="486" t="s">
        <v>1739</v>
      </c>
      <c r="C23" s="486" t="s">
        <v>1693</v>
      </c>
      <c r="D23" s="486" t="s">
        <v>1735</v>
      </c>
      <c r="E23" s="516">
        <v>85</v>
      </c>
      <c r="F23" s="517">
        <v>830</v>
      </c>
      <c r="G23" s="518"/>
      <c r="H23" s="486"/>
      <c r="I23" s="486"/>
      <c r="J23" s="518" t="s">
        <v>1740</v>
      </c>
      <c r="K23" s="486" t="s">
        <v>1741</v>
      </c>
    </row>
    <row r="24" spans="1:11" ht="45">
      <c r="A24" s="489">
        <v>16</v>
      </c>
      <c r="B24" s="490" t="s">
        <v>1742</v>
      </c>
      <c r="C24" s="486" t="s">
        <v>1693</v>
      </c>
      <c r="D24" s="490" t="s">
        <v>1743</v>
      </c>
      <c r="E24" s="501">
        <v>119</v>
      </c>
      <c r="F24" s="501">
        <v>1000</v>
      </c>
      <c r="G24" s="492" t="s">
        <v>1744</v>
      </c>
      <c r="H24" s="490" t="s">
        <v>534</v>
      </c>
      <c r="I24" s="490" t="s">
        <v>1745</v>
      </c>
      <c r="J24" s="487"/>
      <c r="K24" s="490"/>
    </row>
    <row r="25" spans="1:11" ht="15">
      <c r="A25" s="489">
        <v>17</v>
      </c>
      <c r="B25" s="490" t="s">
        <v>1746</v>
      </c>
      <c r="C25" s="486" t="s">
        <v>1693</v>
      </c>
      <c r="D25" s="490" t="s">
        <v>1747</v>
      </c>
      <c r="E25" s="501">
        <v>156.80000000000001</v>
      </c>
      <c r="F25" s="501">
        <v>1000</v>
      </c>
      <c r="G25" s="492"/>
      <c r="H25" s="490"/>
      <c r="I25" s="490"/>
      <c r="J25" s="492" t="s">
        <v>1748</v>
      </c>
      <c r="K25" s="490" t="s">
        <v>1749</v>
      </c>
    </row>
    <row r="26" spans="1:11" ht="38.25">
      <c r="A26" s="489">
        <v>18</v>
      </c>
      <c r="B26" s="495" t="s">
        <v>1750</v>
      </c>
      <c r="C26" s="486" t="s">
        <v>1693</v>
      </c>
      <c r="D26" s="486" t="s">
        <v>1751</v>
      </c>
      <c r="E26" s="501">
        <v>90</v>
      </c>
      <c r="F26" s="501">
        <v>1000</v>
      </c>
      <c r="G26" s="492" t="s">
        <v>1752</v>
      </c>
      <c r="H26" s="490" t="s">
        <v>1716</v>
      </c>
      <c r="I26" s="490" t="s">
        <v>1717</v>
      </c>
      <c r="J26" s="492"/>
      <c r="K26" s="490"/>
    </row>
    <row r="27" spans="1:11" ht="30">
      <c r="A27" s="489">
        <v>19</v>
      </c>
      <c r="B27" s="490" t="s">
        <v>1722</v>
      </c>
      <c r="C27" s="486" t="s">
        <v>1693</v>
      </c>
      <c r="D27" s="490" t="s">
        <v>1751</v>
      </c>
      <c r="E27" s="487">
        <v>62</v>
      </c>
      <c r="F27" s="487">
        <v>250</v>
      </c>
      <c r="G27" s="496" t="s">
        <v>1724</v>
      </c>
      <c r="H27" s="490" t="s">
        <v>1582</v>
      </c>
      <c r="I27" s="490" t="s">
        <v>1725</v>
      </c>
      <c r="J27" s="492"/>
      <c r="K27" s="490"/>
    </row>
    <row r="28" spans="1:11" ht="30">
      <c r="A28" s="489">
        <v>20</v>
      </c>
      <c r="B28" s="490" t="s">
        <v>1701</v>
      </c>
      <c r="C28" s="486" t="s">
        <v>1693</v>
      </c>
      <c r="D28" s="490" t="s">
        <v>1753</v>
      </c>
      <c r="E28" s="501">
        <v>82.42</v>
      </c>
      <c r="F28" s="501">
        <v>500</v>
      </c>
      <c r="G28" s="496" t="s">
        <v>1702</v>
      </c>
      <c r="H28" s="490" t="s">
        <v>1703</v>
      </c>
      <c r="I28" s="490" t="s">
        <v>1704</v>
      </c>
      <c r="J28" s="492"/>
      <c r="K28" s="490"/>
    </row>
    <row r="29" spans="1:11" ht="30">
      <c r="A29" s="489">
        <v>21</v>
      </c>
      <c r="B29" s="490" t="s">
        <v>1754</v>
      </c>
      <c r="C29" s="486" t="s">
        <v>1693</v>
      </c>
      <c r="D29" s="490" t="s">
        <v>1753</v>
      </c>
      <c r="E29" s="501">
        <v>50</v>
      </c>
      <c r="F29" s="501">
        <v>125</v>
      </c>
      <c r="G29" s="492" t="s">
        <v>1755</v>
      </c>
      <c r="H29" s="490" t="s">
        <v>1756</v>
      </c>
      <c r="I29" s="490" t="s">
        <v>1757</v>
      </c>
      <c r="J29" s="492"/>
      <c r="K29" s="490"/>
    </row>
    <row r="30" spans="1:11" ht="60">
      <c r="A30" s="489">
        <v>22</v>
      </c>
      <c r="B30" s="490" t="s">
        <v>1715</v>
      </c>
      <c r="C30" s="486" t="s">
        <v>1693</v>
      </c>
      <c r="D30" s="490" t="s">
        <v>1758</v>
      </c>
      <c r="E30" s="501">
        <v>50</v>
      </c>
      <c r="F30" s="501">
        <v>500</v>
      </c>
      <c r="G30" s="492"/>
      <c r="H30" s="490"/>
      <c r="I30" s="490"/>
      <c r="J30" s="492" t="s">
        <v>1752</v>
      </c>
      <c r="K30" s="490" t="s">
        <v>1759</v>
      </c>
    </row>
    <row r="31" spans="1:11" ht="51">
      <c r="A31" s="489">
        <v>23</v>
      </c>
      <c r="B31" s="495" t="s">
        <v>1760</v>
      </c>
      <c r="C31" s="490" t="s">
        <v>1693</v>
      </c>
      <c r="D31" s="490" t="s">
        <v>1697</v>
      </c>
      <c r="E31" s="487">
        <v>118</v>
      </c>
      <c r="F31" s="491">
        <v>300</v>
      </c>
      <c r="G31" s="496"/>
      <c r="H31" s="490"/>
      <c r="I31" s="490"/>
      <c r="J31" s="496" t="s">
        <v>1761</v>
      </c>
      <c r="K31" s="500" t="s">
        <v>1762</v>
      </c>
    </row>
    <row r="32" spans="1:11" ht="30">
      <c r="A32" s="489">
        <v>24</v>
      </c>
      <c r="B32" s="490" t="s">
        <v>1763</v>
      </c>
      <c r="C32" s="486" t="s">
        <v>1693</v>
      </c>
      <c r="D32" s="490" t="s">
        <v>1764</v>
      </c>
      <c r="E32" s="501">
        <v>19</v>
      </c>
      <c r="F32" s="501">
        <v>100</v>
      </c>
      <c r="G32" s="492"/>
      <c r="H32" s="490"/>
      <c r="I32" s="490"/>
      <c r="J32" s="492" t="s">
        <v>1765</v>
      </c>
      <c r="K32" s="490" t="s">
        <v>1766</v>
      </c>
    </row>
    <row r="33" spans="1:11" ht="25.5">
      <c r="A33" s="489">
        <v>25</v>
      </c>
      <c r="B33" s="495" t="s">
        <v>1767</v>
      </c>
      <c r="C33" s="490" t="s">
        <v>1693</v>
      </c>
      <c r="D33" s="490" t="s">
        <v>1697</v>
      </c>
      <c r="E33" s="487">
        <v>24</v>
      </c>
      <c r="F33" s="491">
        <v>435</v>
      </c>
      <c r="G33" s="496" t="s">
        <v>1768</v>
      </c>
      <c r="H33" s="490" t="s">
        <v>1769</v>
      </c>
      <c r="I33" s="490" t="s">
        <v>1770</v>
      </c>
      <c r="J33" s="515"/>
      <c r="K33" s="498"/>
    </row>
    <row r="34" spans="1:11" ht="30">
      <c r="A34" s="489">
        <v>26</v>
      </c>
      <c r="B34" s="490" t="s">
        <v>1771</v>
      </c>
      <c r="C34" s="486" t="s">
        <v>1693</v>
      </c>
      <c r="D34" s="490" t="s">
        <v>1772</v>
      </c>
      <c r="E34" s="501">
        <v>120</v>
      </c>
      <c r="F34" s="501">
        <v>200</v>
      </c>
      <c r="G34" s="492"/>
      <c r="H34" s="490"/>
      <c r="I34" s="490"/>
      <c r="J34" s="492" t="s">
        <v>1773</v>
      </c>
      <c r="K34" s="490" t="s">
        <v>1774</v>
      </c>
    </row>
    <row r="35" spans="1:11" ht="45">
      <c r="A35" s="489">
        <v>27</v>
      </c>
      <c r="B35" s="490" t="s">
        <v>1775</v>
      </c>
      <c r="C35" s="486" t="s">
        <v>1693</v>
      </c>
      <c r="D35" s="490" t="s">
        <v>1764</v>
      </c>
      <c r="E35" s="501">
        <v>40</v>
      </c>
      <c r="F35" s="501">
        <v>187.5</v>
      </c>
      <c r="G35" s="492" t="s">
        <v>1776</v>
      </c>
      <c r="H35" s="490" t="s">
        <v>1777</v>
      </c>
      <c r="I35" s="490" t="s">
        <v>1778</v>
      </c>
      <c r="J35" s="519"/>
      <c r="K35" s="490"/>
    </row>
    <row r="36" spans="1:11" ht="45">
      <c r="A36" s="489">
        <v>28</v>
      </c>
      <c r="B36" s="490" t="s">
        <v>1779</v>
      </c>
      <c r="C36" s="486" t="s">
        <v>1693</v>
      </c>
      <c r="D36" s="490" t="s">
        <v>1764</v>
      </c>
      <c r="E36" s="501">
        <v>50</v>
      </c>
      <c r="F36" s="501">
        <v>187.5</v>
      </c>
      <c r="G36" s="492"/>
      <c r="H36" s="490"/>
      <c r="I36" s="490"/>
      <c r="J36" s="492" t="s">
        <v>1780</v>
      </c>
      <c r="K36" s="490" t="s">
        <v>1781</v>
      </c>
    </row>
    <row r="37" spans="1:11" ht="15">
      <c r="A37" s="489">
        <v>29</v>
      </c>
      <c r="B37" s="490" t="s">
        <v>1782</v>
      </c>
      <c r="C37" s="486" t="s">
        <v>1693</v>
      </c>
      <c r="D37" s="490" t="s">
        <v>1764</v>
      </c>
      <c r="E37" s="501">
        <v>25</v>
      </c>
      <c r="F37" s="501">
        <v>125</v>
      </c>
      <c r="G37" s="492" t="s">
        <v>1783</v>
      </c>
      <c r="H37" s="490" t="s">
        <v>710</v>
      </c>
      <c r="I37" s="490" t="s">
        <v>1784</v>
      </c>
      <c r="J37" s="503"/>
      <c r="K37" s="493"/>
    </row>
    <row r="38" spans="1:11" ht="38.25">
      <c r="A38" s="489">
        <v>30</v>
      </c>
      <c r="B38" s="495" t="s">
        <v>1785</v>
      </c>
      <c r="C38" s="490" t="s">
        <v>1693</v>
      </c>
      <c r="D38" s="490" t="s">
        <v>1697</v>
      </c>
      <c r="E38" s="487">
        <v>147</v>
      </c>
      <c r="F38" s="491">
        <v>367.5</v>
      </c>
      <c r="G38" s="496"/>
      <c r="H38" s="490"/>
      <c r="I38" s="490"/>
      <c r="J38" s="499" t="s">
        <v>1786</v>
      </c>
      <c r="K38" s="520" t="s">
        <v>1787</v>
      </c>
    </row>
    <row r="39" spans="1:11" ht="15">
      <c r="A39" s="489">
        <v>31</v>
      </c>
      <c r="B39" s="490" t="s">
        <v>1788</v>
      </c>
      <c r="C39" s="486" t="s">
        <v>1693</v>
      </c>
      <c r="D39" s="490" t="s">
        <v>1764</v>
      </c>
      <c r="E39" s="501">
        <v>30</v>
      </c>
      <c r="F39" s="501">
        <v>162.5</v>
      </c>
      <c r="G39" s="492" t="s">
        <v>1789</v>
      </c>
      <c r="H39" s="490" t="s">
        <v>1790</v>
      </c>
      <c r="I39" s="490" t="s">
        <v>1791</v>
      </c>
      <c r="J39" s="503"/>
      <c r="K39" s="493"/>
    </row>
    <row r="40" spans="1:11" ht="25.5">
      <c r="A40" s="489">
        <v>32</v>
      </c>
      <c r="B40" s="495" t="s">
        <v>1792</v>
      </c>
      <c r="C40" s="490" t="s">
        <v>1693</v>
      </c>
      <c r="D40" s="490" t="s">
        <v>1697</v>
      </c>
      <c r="E40" s="487">
        <v>36.4</v>
      </c>
      <c r="F40" s="491">
        <v>300</v>
      </c>
      <c r="G40" s="496" t="s">
        <v>1793</v>
      </c>
      <c r="H40" s="490" t="s">
        <v>557</v>
      </c>
      <c r="I40" s="490" t="s">
        <v>1794</v>
      </c>
      <c r="J40" s="497"/>
      <c r="K40" s="521"/>
    </row>
    <row r="41" spans="1:11" ht="25.5">
      <c r="A41" s="489">
        <v>33</v>
      </c>
      <c r="B41" s="495" t="s">
        <v>1795</v>
      </c>
      <c r="C41" s="490" t="s">
        <v>1693</v>
      </c>
      <c r="D41" s="490" t="s">
        <v>1697</v>
      </c>
      <c r="E41" s="487">
        <v>38</v>
      </c>
      <c r="F41" s="491">
        <v>300</v>
      </c>
      <c r="G41" s="496" t="s">
        <v>1796</v>
      </c>
      <c r="H41" s="490" t="s">
        <v>1797</v>
      </c>
      <c r="I41" s="490" t="s">
        <v>1798</v>
      </c>
      <c r="J41" s="497"/>
      <c r="K41" s="521"/>
    </row>
    <row r="42" spans="1:11" ht="38.25">
      <c r="A42" s="489">
        <v>34</v>
      </c>
      <c r="B42" s="495" t="s">
        <v>1799</v>
      </c>
      <c r="C42" s="490" t="s">
        <v>1693</v>
      </c>
      <c r="D42" s="490" t="s">
        <v>1697</v>
      </c>
      <c r="E42" s="487">
        <v>70</v>
      </c>
      <c r="F42" s="491">
        <v>1200</v>
      </c>
      <c r="G42" s="496" t="s">
        <v>1744</v>
      </c>
      <c r="H42" s="490" t="s">
        <v>534</v>
      </c>
      <c r="I42" s="490" t="s">
        <v>1745</v>
      </c>
      <c r="J42" s="515"/>
      <c r="K42" s="521"/>
    </row>
    <row r="43" spans="1:11" ht="25.5">
      <c r="A43" s="489">
        <v>35</v>
      </c>
      <c r="B43" s="495" t="s">
        <v>1800</v>
      </c>
      <c r="C43" s="490" t="s">
        <v>1693</v>
      </c>
      <c r="D43" s="490" t="s">
        <v>1694</v>
      </c>
      <c r="E43" s="487">
        <v>102.8</v>
      </c>
      <c r="F43" s="491">
        <v>1250</v>
      </c>
      <c r="G43" s="496" t="s">
        <v>1801</v>
      </c>
      <c r="H43" s="490" t="s">
        <v>1802</v>
      </c>
      <c r="I43" s="490" t="s">
        <v>1803</v>
      </c>
      <c r="J43" s="499"/>
      <c r="K43" s="520"/>
    </row>
    <row r="44" spans="1:11" ht="25.5">
      <c r="A44" s="489">
        <v>36</v>
      </c>
      <c r="B44" s="495" t="s">
        <v>1804</v>
      </c>
      <c r="C44" s="490" t="s">
        <v>1693</v>
      </c>
      <c r="D44" s="490" t="s">
        <v>1735</v>
      </c>
      <c r="E44" s="487">
        <v>96</v>
      </c>
      <c r="F44" s="491">
        <v>480</v>
      </c>
      <c r="G44" s="496" t="s">
        <v>1805</v>
      </c>
      <c r="H44" s="490" t="s">
        <v>1018</v>
      </c>
      <c r="I44" s="490" t="s">
        <v>608</v>
      </c>
      <c r="J44" s="497"/>
      <c r="K44" s="521"/>
    </row>
    <row r="45" spans="1:11" ht="25.5">
      <c r="A45" s="489">
        <v>37</v>
      </c>
      <c r="B45" s="495" t="s">
        <v>1806</v>
      </c>
      <c r="C45" s="490" t="s">
        <v>1693</v>
      </c>
      <c r="D45" s="490" t="s">
        <v>1719</v>
      </c>
      <c r="E45" s="487">
        <v>144.4</v>
      </c>
      <c r="F45" s="491">
        <v>1000</v>
      </c>
      <c r="G45" s="487"/>
      <c r="H45" s="490"/>
      <c r="I45" s="490"/>
      <c r="J45" s="499" t="s">
        <v>1807</v>
      </c>
      <c r="K45" s="521" t="s">
        <v>1808</v>
      </c>
    </row>
    <row r="46" spans="1:11" ht="30">
      <c r="A46" s="489">
        <v>38</v>
      </c>
      <c r="B46" s="490" t="s">
        <v>1809</v>
      </c>
      <c r="C46" s="486" t="s">
        <v>1693</v>
      </c>
      <c r="D46" s="490" t="s">
        <v>1719</v>
      </c>
      <c r="E46" s="501">
        <v>90</v>
      </c>
      <c r="F46" s="501">
        <v>500</v>
      </c>
      <c r="G46" s="502"/>
      <c r="H46" s="490"/>
      <c r="I46" s="490"/>
      <c r="J46" s="503" t="s">
        <v>1810</v>
      </c>
      <c r="K46" s="493" t="s">
        <v>1811</v>
      </c>
    </row>
    <row r="47" spans="1:11" ht="45">
      <c r="A47" s="489">
        <v>39</v>
      </c>
      <c r="B47" s="490" t="s">
        <v>1812</v>
      </c>
      <c r="C47" s="486" t="s">
        <v>1693</v>
      </c>
      <c r="D47" s="490" t="s">
        <v>1751</v>
      </c>
      <c r="E47" s="501">
        <v>54</v>
      </c>
      <c r="F47" s="501">
        <v>450</v>
      </c>
      <c r="G47" s="502"/>
      <c r="H47" s="490"/>
      <c r="I47" s="490"/>
      <c r="J47" s="499" t="s">
        <v>1813</v>
      </c>
      <c r="K47" s="493" t="s">
        <v>1814</v>
      </c>
    </row>
    <row r="48" spans="1:11" ht="15">
      <c r="A48" s="489">
        <v>40</v>
      </c>
      <c r="B48" s="490" t="s">
        <v>1815</v>
      </c>
      <c r="C48" s="486" t="s">
        <v>1693</v>
      </c>
      <c r="D48" s="490" t="s">
        <v>1753</v>
      </c>
      <c r="E48" s="501">
        <v>50</v>
      </c>
      <c r="F48" s="501">
        <v>187.5</v>
      </c>
      <c r="G48" s="492" t="s">
        <v>1816</v>
      </c>
      <c r="H48" s="490" t="s">
        <v>614</v>
      </c>
      <c r="I48" s="490" t="s">
        <v>1817</v>
      </c>
      <c r="J48" s="503"/>
      <c r="K48" s="493"/>
    </row>
    <row r="49" spans="1:11" ht="30">
      <c r="A49" s="489">
        <v>41</v>
      </c>
      <c r="B49" s="490" t="s">
        <v>1818</v>
      </c>
      <c r="C49" s="486" t="s">
        <v>1819</v>
      </c>
      <c r="D49" s="490" t="s">
        <v>1820</v>
      </c>
      <c r="E49" s="501">
        <v>1000</v>
      </c>
      <c r="F49" s="501">
        <v>450</v>
      </c>
      <c r="G49" s="492"/>
      <c r="H49" s="490"/>
      <c r="I49" s="490"/>
      <c r="J49" s="503" t="s">
        <v>1821</v>
      </c>
      <c r="K49" s="493" t="s">
        <v>1822</v>
      </c>
    </row>
    <row r="50" spans="1:11" ht="60">
      <c r="A50" s="489">
        <v>42</v>
      </c>
      <c r="B50" s="490" t="s">
        <v>1823</v>
      </c>
      <c r="C50" s="486" t="s">
        <v>1824</v>
      </c>
      <c r="D50" s="490" t="s">
        <v>1820</v>
      </c>
      <c r="E50" s="501">
        <v>650</v>
      </c>
      <c r="F50" s="501">
        <v>438.75</v>
      </c>
      <c r="G50" s="492"/>
      <c r="H50" s="490"/>
      <c r="I50" s="490"/>
      <c r="J50" s="503" t="s">
        <v>1825</v>
      </c>
      <c r="K50" s="493" t="s">
        <v>1826</v>
      </c>
    </row>
    <row r="51" spans="1:11" ht="30">
      <c r="A51" s="489">
        <v>43</v>
      </c>
      <c r="B51" s="490" t="s">
        <v>1827</v>
      </c>
      <c r="C51" s="486" t="s">
        <v>1819</v>
      </c>
      <c r="D51" s="490" t="s">
        <v>1820</v>
      </c>
      <c r="E51" s="501">
        <v>925</v>
      </c>
      <c r="F51" s="501">
        <v>4000</v>
      </c>
      <c r="G51" s="492"/>
      <c r="H51" s="490"/>
      <c r="I51" s="490"/>
      <c r="J51" s="503" t="s">
        <v>1828</v>
      </c>
      <c r="K51" s="493" t="s">
        <v>1829</v>
      </c>
    </row>
    <row r="52" spans="1:11" ht="45">
      <c r="A52" s="489">
        <v>44</v>
      </c>
      <c r="B52" s="490" t="s">
        <v>1830</v>
      </c>
      <c r="C52" s="486" t="s">
        <v>1824</v>
      </c>
      <c r="D52" s="490" t="s">
        <v>1820</v>
      </c>
      <c r="E52" s="501"/>
      <c r="F52" s="501">
        <v>8437</v>
      </c>
      <c r="G52" s="492"/>
      <c r="H52" s="493"/>
      <c r="I52" s="493"/>
      <c r="J52" s="492" t="s">
        <v>1831</v>
      </c>
      <c r="K52" s="490" t="s">
        <v>1832</v>
      </c>
    </row>
    <row r="53" spans="1:11" ht="45">
      <c r="A53" s="489">
        <v>45</v>
      </c>
      <c r="B53" s="490" t="s">
        <v>1833</v>
      </c>
      <c r="C53" s="486" t="s">
        <v>1824</v>
      </c>
      <c r="D53" s="490" t="s">
        <v>1820</v>
      </c>
      <c r="E53" s="501">
        <v>430</v>
      </c>
      <c r="F53" s="501">
        <v>300</v>
      </c>
      <c r="G53" s="492"/>
      <c r="H53" s="493"/>
      <c r="I53" s="493"/>
      <c r="J53" s="503" t="s">
        <v>1834</v>
      </c>
      <c r="K53" s="493" t="s">
        <v>1835</v>
      </c>
    </row>
    <row r="54" spans="1:11" ht="30">
      <c r="A54" s="489">
        <v>46</v>
      </c>
      <c r="B54" s="493" t="s">
        <v>1836</v>
      </c>
      <c r="C54" s="522" t="s">
        <v>1824</v>
      </c>
      <c r="D54" s="493" t="s">
        <v>1820</v>
      </c>
      <c r="E54" s="523">
        <v>801</v>
      </c>
      <c r="F54" s="523">
        <v>720.9</v>
      </c>
      <c r="G54" s="503"/>
      <c r="H54" s="493"/>
      <c r="I54" s="493"/>
      <c r="J54" s="503" t="s">
        <v>1837</v>
      </c>
      <c r="K54" s="493" t="s">
        <v>1838</v>
      </c>
    </row>
    <row r="55" spans="1:11" ht="30">
      <c r="A55" s="489">
        <v>47</v>
      </c>
      <c r="B55" s="490" t="s">
        <v>1839</v>
      </c>
      <c r="C55" s="486" t="s">
        <v>1819</v>
      </c>
      <c r="D55" s="490" t="s">
        <v>1820</v>
      </c>
      <c r="E55" s="501"/>
      <c r="F55" s="501">
        <v>300</v>
      </c>
      <c r="G55" s="492"/>
      <c r="H55" s="493"/>
      <c r="I55" s="493"/>
      <c r="J55" s="503" t="s">
        <v>1840</v>
      </c>
      <c r="K55" s="490" t="s">
        <v>1841</v>
      </c>
    </row>
    <row r="56" spans="1:11" ht="45">
      <c r="A56" s="489">
        <v>48</v>
      </c>
      <c r="B56" s="490" t="s">
        <v>1842</v>
      </c>
      <c r="C56" s="486" t="s">
        <v>1819</v>
      </c>
      <c r="D56" s="490" t="s">
        <v>1820</v>
      </c>
      <c r="E56" s="501"/>
      <c r="F56" s="501">
        <v>2950</v>
      </c>
      <c r="G56" s="492"/>
      <c r="H56" s="493"/>
      <c r="I56" s="493"/>
      <c r="J56" s="492" t="s">
        <v>1843</v>
      </c>
      <c r="K56" s="490" t="s">
        <v>1844</v>
      </c>
    </row>
    <row r="57" spans="1:11" ht="30">
      <c r="A57" s="489">
        <v>49</v>
      </c>
      <c r="B57" s="490" t="s">
        <v>1845</v>
      </c>
      <c r="C57" s="486" t="s">
        <v>1693</v>
      </c>
      <c r="D57" s="490" t="s">
        <v>1753</v>
      </c>
      <c r="E57" s="501">
        <v>50.4</v>
      </c>
      <c r="F57" s="501">
        <v>150</v>
      </c>
      <c r="G57" s="492"/>
      <c r="H57" s="490"/>
      <c r="I57" s="490"/>
      <c r="J57" s="503" t="s">
        <v>1846</v>
      </c>
      <c r="K57" s="490" t="s">
        <v>1847</v>
      </c>
    </row>
    <row r="58" spans="1:11" ht="30">
      <c r="A58" s="489">
        <v>50</v>
      </c>
      <c r="B58" s="490" t="s">
        <v>1848</v>
      </c>
      <c r="C58" s="486" t="s">
        <v>1693</v>
      </c>
      <c r="D58" s="490" t="s">
        <v>1753</v>
      </c>
      <c r="E58" s="501">
        <v>100</v>
      </c>
      <c r="F58" s="501">
        <v>150</v>
      </c>
      <c r="G58" s="492"/>
      <c r="H58" s="490"/>
      <c r="I58" s="490"/>
      <c r="J58" s="503" t="s">
        <v>1849</v>
      </c>
      <c r="K58" s="490" t="s">
        <v>1850</v>
      </c>
    </row>
    <row r="59" spans="1:11" ht="30">
      <c r="A59" s="489">
        <v>51</v>
      </c>
      <c r="B59" s="490" t="s">
        <v>1851</v>
      </c>
      <c r="C59" s="486" t="s">
        <v>1693</v>
      </c>
      <c r="D59" s="490" t="s">
        <v>1743</v>
      </c>
      <c r="E59" s="501">
        <v>130</v>
      </c>
      <c r="F59" s="501">
        <v>500</v>
      </c>
      <c r="G59" s="492" t="s">
        <v>1852</v>
      </c>
      <c r="H59" s="493" t="s">
        <v>1853</v>
      </c>
      <c r="I59" s="493" t="s">
        <v>1854</v>
      </c>
      <c r="J59" s="492"/>
      <c r="K59" s="490"/>
    </row>
    <row r="60" spans="1:11" ht="25.5">
      <c r="A60" s="489">
        <v>52</v>
      </c>
      <c r="B60" s="495" t="s">
        <v>1855</v>
      </c>
      <c r="C60" s="490" t="s">
        <v>1693</v>
      </c>
      <c r="D60" s="490" t="s">
        <v>1856</v>
      </c>
      <c r="E60" s="487">
        <v>120</v>
      </c>
      <c r="F60" s="491">
        <v>360</v>
      </c>
      <c r="G60" s="496"/>
      <c r="H60" s="493"/>
      <c r="I60" s="493"/>
      <c r="J60" s="496" t="s">
        <v>1857</v>
      </c>
      <c r="K60" s="500" t="s">
        <v>1858</v>
      </c>
    </row>
    <row r="61" spans="1:11" ht="30">
      <c r="A61" s="489">
        <v>53</v>
      </c>
      <c r="B61" s="490" t="s">
        <v>1859</v>
      </c>
      <c r="C61" s="486" t="s">
        <v>1693</v>
      </c>
      <c r="D61" s="490" t="s">
        <v>1753</v>
      </c>
      <c r="E61" s="501">
        <v>100</v>
      </c>
      <c r="F61" s="501">
        <v>500</v>
      </c>
      <c r="G61" s="492"/>
      <c r="H61" s="493"/>
      <c r="I61" s="493"/>
      <c r="J61" s="492" t="s">
        <v>1860</v>
      </c>
      <c r="K61" s="490" t="s">
        <v>1861</v>
      </c>
    </row>
    <row r="62" spans="1:11" ht="30">
      <c r="A62" s="489">
        <v>54</v>
      </c>
      <c r="B62" s="490" t="s">
        <v>1862</v>
      </c>
      <c r="C62" s="486" t="s">
        <v>1693</v>
      </c>
      <c r="D62" s="490" t="s">
        <v>1753</v>
      </c>
      <c r="E62" s="501">
        <v>70</v>
      </c>
      <c r="F62" s="501">
        <v>375</v>
      </c>
      <c r="G62" s="492"/>
      <c r="H62" s="493"/>
      <c r="I62" s="493"/>
      <c r="J62" s="492" t="s">
        <v>1863</v>
      </c>
      <c r="K62" s="490" t="s">
        <v>1864</v>
      </c>
    </row>
    <row r="63" spans="1:11" ht="15">
      <c r="A63" s="489">
        <v>55</v>
      </c>
      <c r="B63" s="490" t="s">
        <v>1865</v>
      </c>
      <c r="C63" s="486" t="s">
        <v>1693</v>
      </c>
      <c r="D63" s="490" t="s">
        <v>1753</v>
      </c>
      <c r="E63" s="501">
        <v>20</v>
      </c>
      <c r="F63" s="501">
        <v>375</v>
      </c>
      <c r="G63" s="492"/>
      <c r="H63" s="493"/>
      <c r="I63" s="493"/>
      <c r="J63" s="492" t="s">
        <v>1866</v>
      </c>
      <c r="K63" s="490" t="s">
        <v>1867</v>
      </c>
    </row>
    <row r="64" spans="1:11" ht="30">
      <c r="A64" s="489">
        <v>56</v>
      </c>
      <c r="B64" s="490" t="s">
        <v>1868</v>
      </c>
      <c r="C64" s="486" t="s">
        <v>1693</v>
      </c>
      <c r="D64" s="490" t="s">
        <v>1753</v>
      </c>
      <c r="E64" s="501">
        <v>93.9</v>
      </c>
      <c r="F64" s="501">
        <v>625</v>
      </c>
      <c r="G64" s="492"/>
      <c r="H64" s="493"/>
      <c r="I64" s="493"/>
      <c r="J64" s="503" t="s">
        <v>1869</v>
      </c>
      <c r="K64" s="490" t="s">
        <v>1870</v>
      </c>
    </row>
    <row r="65" spans="1:11" ht="30">
      <c r="A65" s="489">
        <v>57</v>
      </c>
      <c r="B65" s="490" t="s">
        <v>1871</v>
      </c>
      <c r="C65" s="486" t="s">
        <v>1693</v>
      </c>
      <c r="D65" s="490" t="s">
        <v>1753</v>
      </c>
      <c r="E65" s="501">
        <v>102.7</v>
      </c>
      <c r="F65" s="501">
        <v>250</v>
      </c>
      <c r="G65" s="492"/>
      <c r="H65" s="493"/>
      <c r="I65" s="493"/>
      <c r="J65" s="503" t="s">
        <v>1872</v>
      </c>
      <c r="K65" s="490" t="s">
        <v>1873</v>
      </c>
    </row>
    <row r="66" spans="1:11" ht="30">
      <c r="A66" s="489">
        <v>58</v>
      </c>
      <c r="B66" s="490" t="s">
        <v>1874</v>
      </c>
      <c r="C66" s="486" t="s">
        <v>1693</v>
      </c>
      <c r="D66" s="490" t="s">
        <v>1753</v>
      </c>
      <c r="E66" s="501">
        <v>44</v>
      </c>
      <c r="F66" s="501">
        <v>250</v>
      </c>
      <c r="G66" s="492" t="s">
        <v>1875</v>
      </c>
      <c r="H66" s="493" t="s">
        <v>491</v>
      </c>
      <c r="I66" s="493" t="s">
        <v>1876</v>
      </c>
      <c r="J66" s="503"/>
      <c r="K66" s="490"/>
    </row>
    <row r="67" spans="1:11" ht="25.5">
      <c r="A67" s="489">
        <v>59</v>
      </c>
      <c r="B67" s="495" t="s">
        <v>1877</v>
      </c>
      <c r="C67" s="490" t="s">
        <v>1693</v>
      </c>
      <c r="D67" s="490" t="s">
        <v>1694</v>
      </c>
      <c r="E67" s="487">
        <v>50</v>
      </c>
      <c r="F67" s="491">
        <v>500</v>
      </c>
      <c r="G67" s="496"/>
      <c r="H67" s="493"/>
      <c r="I67" s="493"/>
      <c r="J67" s="499" t="s">
        <v>1878</v>
      </c>
      <c r="K67" s="500" t="s">
        <v>1879</v>
      </c>
    </row>
    <row r="68" spans="1:11" ht="30">
      <c r="A68" s="489">
        <v>60</v>
      </c>
      <c r="B68" s="490" t="s">
        <v>1880</v>
      </c>
      <c r="C68" s="486" t="s">
        <v>1693</v>
      </c>
      <c r="D68" s="490" t="s">
        <v>1753</v>
      </c>
      <c r="E68" s="501">
        <v>26</v>
      </c>
      <c r="F68" s="501">
        <v>375</v>
      </c>
      <c r="G68" s="492"/>
      <c r="H68" s="493"/>
      <c r="I68" s="493"/>
      <c r="J68" s="503" t="s">
        <v>1881</v>
      </c>
      <c r="K68" s="490" t="s">
        <v>1882</v>
      </c>
    </row>
    <row r="69" spans="1:11" ht="30">
      <c r="A69" s="489">
        <v>61</v>
      </c>
      <c r="B69" s="490" t="s">
        <v>1883</v>
      </c>
      <c r="C69" s="486" t="s">
        <v>1693</v>
      </c>
      <c r="D69" s="490" t="s">
        <v>1753</v>
      </c>
      <c r="E69" s="501">
        <v>28.53</v>
      </c>
      <c r="F69" s="501">
        <v>375</v>
      </c>
      <c r="G69" s="492"/>
      <c r="H69" s="493"/>
      <c r="I69" s="493"/>
      <c r="J69" s="503" t="s">
        <v>1884</v>
      </c>
      <c r="K69" s="490" t="s">
        <v>1885</v>
      </c>
    </row>
    <row r="70" spans="1:11" ht="30">
      <c r="A70" s="489">
        <v>62</v>
      </c>
      <c r="B70" s="490" t="s">
        <v>1886</v>
      </c>
      <c r="C70" s="486" t="s">
        <v>1693</v>
      </c>
      <c r="D70" s="490" t="s">
        <v>1753</v>
      </c>
      <c r="E70" s="501">
        <v>24</v>
      </c>
      <c r="F70" s="501">
        <v>375</v>
      </c>
      <c r="G70" s="492"/>
      <c r="H70" s="493"/>
      <c r="I70" s="493"/>
      <c r="J70" s="503" t="s">
        <v>1887</v>
      </c>
      <c r="K70" s="490" t="s">
        <v>1888</v>
      </c>
    </row>
    <row r="71" spans="1:11" ht="30">
      <c r="A71" s="489">
        <v>63</v>
      </c>
      <c r="B71" s="490" t="s">
        <v>1889</v>
      </c>
      <c r="C71" s="486" t="s">
        <v>1693</v>
      </c>
      <c r="D71" s="490" t="s">
        <v>1753</v>
      </c>
      <c r="E71" s="501">
        <v>32</v>
      </c>
      <c r="F71" s="501">
        <v>250</v>
      </c>
      <c r="G71" s="492"/>
      <c r="H71" s="490"/>
      <c r="I71" s="490"/>
      <c r="J71" s="492" t="s">
        <v>1890</v>
      </c>
      <c r="K71" s="490" t="s">
        <v>1891</v>
      </c>
    </row>
    <row r="72" spans="1:11" ht="15">
      <c r="A72" s="489">
        <v>64</v>
      </c>
      <c r="B72" s="490" t="s">
        <v>1892</v>
      </c>
      <c r="C72" s="486" t="s">
        <v>1693</v>
      </c>
      <c r="D72" s="490" t="s">
        <v>1753</v>
      </c>
      <c r="E72" s="501">
        <v>47</v>
      </c>
      <c r="F72" s="501">
        <v>100</v>
      </c>
      <c r="G72" s="492"/>
      <c r="H72" s="490"/>
      <c r="I72" s="490"/>
      <c r="J72" s="492" t="s">
        <v>1893</v>
      </c>
      <c r="K72" s="490" t="s">
        <v>1894</v>
      </c>
    </row>
    <row r="73" spans="1:11" ht="30">
      <c r="A73" s="489">
        <v>65</v>
      </c>
      <c r="B73" s="490" t="s">
        <v>1895</v>
      </c>
      <c r="C73" s="486" t="s">
        <v>1693</v>
      </c>
      <c r="D73" s="490" t="s">
        <v>1753</v>
      </c>
      <c r="E73" s="501">
        <v>20</v>
      </c>
      <c r="F73" s="501">
        <v>87.5</v>
      </c>
      <c r="G73" s="492"/>
      <c r="H73" s="490"/>
      <c r="I73" s="490"/>
      <c r="J73" s="492" t="s">
        <v>1896</v>
      </c>
      <c r="K73" s="490" t="s">
        <v>1897</v>
      </c>
    </row>
    <row r="74" spans="1:11" ht="25.5">
      <c r="A74" s="489">
        <v>66</v>
      </c>
      <c r="B74" s="495" t="s">
        <v>1898</v>
      </c>
      <c r="C74" s="490" t="s">
        <v>1693</v>
      </c>
      <c r="D74" s="490" t="s">
        <v>1694</v>
      </c>
      <c r="E74" s="487">
        <v>51.48</v>
      </c>
      <c r="F74" s="491">
        <v>350</v>
      </c>
      <c r="G74" s="496" t="s">
        <v>1899</v>
      </c>
      <c r="H74" s="490" t="s">
        <v>1900</v>
      </c>
      <c r="I74" s="490" t="s">
        <v>1901</v>
      </c>
      <c r="J74" s="496"/>
      <c r="K74" s="500"/>
    </row>
    <row r="75" spans="1:11" ht="30">
      <c r="A75" s="489">
        <v>67</v>
      </c>
      <c r="B75" s="490" t="s">
        <v>1902</v>
      </c>
      <c r="C75" s="486" t="s">
        <v>1693</v>
      </c>
      <c r="D75" s="490" t="s">
        <v>1753</v>
      </c>
      <c r="E75" s="501">
        <v>50</v>
      </c>
      <c r="F75" s="501">
        <v>187.5</v>
      </c>
      <c r="G75" s="492"/>
      <c r="H75" s="490"/>
      <c r="I75" s="490"/>
      <c r="J75" s="492" t="s">
        <v>1903</v>
      </c>
      <c r="K75" s="490" t="s">
        <v>1904</v>
      </c>
    </row>
    <row r="76" spans="1:11" ht="38.25">
      <c r="A76" s="489">
        <v>68</v>
      </c>
      <c r="B76" s="495" t="s">
        <v>1905</v>
      </c>
      <c r="C76" s="490" t="s">
        <v>1693</v>
      </c>
      <c r="D76" s="490" t="s">
        <v>1753</v>
      </c>
      <c r="E76" s="487">
        <v>40</v>
      </c>
      <c r="F76" s="491">
        <v>900</v>
      </c>
      <c r="G76" s="496" t="s">
        <v>1906</v>
      </c>
      <c r="H76" s="490" t="s">
        <v>1086</v>
      </c>
      <c r="I76" s="490" t="s">
        <v>1907</v>
      </c>
      <c r="J76" s="496"/>
      <c r="K76" s="500"/>
    </row>
    <row r="77" spans="1:11" ht="30">
      <c r="A77" s="489">
        <v>69</v>
      </c>
      <c r="B77" s="490" t="s">
        <v>1908</v>
      </c>
      <c r="C77" s="486" t="s">
        <v>1693</v>
      </c>
      <c r="D77" s="490" t="s">
        <v>1753</v>
      </c>
      <c r="E77" s="501">
        <v>50</v>
      </c>
      <c r="F77" s="501">
        <v>187.5</v>
      </c>
      <c r="G77" s="492"/>
      <c r="H77" s="490"/>
      <c r="I77" s="490"/>
      <c r="J77" s="503" t="s">
        <v>1909</v>
      </c>
      <c r="K77" s="493" t="s">
        <v>1910</v>
      </c>
    </row>
    <row r="78" spans="1:11" ht="38.25">
      <c r="A78" s="489">
        <v>70</v>
      </c>
      <c r="B78" s="495" t="s">
        <v>1911</v>
      </c>
      <c r="C78" s="490" t="s">
        <v>1693</v>
      </c>
      <c r="D78" s="490" t="s">
        <v>1753</v>
      </c>
      <c r="E78" s="487">
        <v>100</v>
      </c>
      <c r="F78" s="491">
        <v>800</v>
      </c>
      <c r="G78" s="496"/>
      <c r="H78" s="490"/>
      <c r="I78" s="490"/>
      <c r="J78" s="499" t="s">
        <v>1912</v>
      </c>
      <c r="K78" s="520" t="s">
        <v>1913</v>
      </c>
    </row>
    <row r="79" spans="1:11" ht="30">
      <c r="A79" s="489">
        <v>71</v>
      </c>
      <c r="B79" s="490" t="s">
        <v>1914</v>
      </c>
      <c r="C79" s="486" t="s">
        <v>1693</v>
      </c>
      <c r="D79" s="490" t="s">
        <v>1753</v>
      </c>
      <c r="E79" s="501">
        <v>50</v>
      </c>
      <c r="F79" s="501">
        <v>187.5</v>
      </c>
      <c r="G79" s="492"/>
      <c r="H79" s="490"/>
      <c r="I79" s="490"/>
      <c r="J79" s="503" t="s">
        <v>1915</v>
      </c>
      <c r="K79" s="493" t="s">
        <v>1916</v>
      </c>
    </row>
    <row r="80" spans="1:11" ht="30">
      <c r="A80" s="489">
        <v>72</v>
      </c>
      <c r="B80" s="490" t="s">
        <v>1917</v>
      </c>
      <c r="C80" s="486" t="s">
        <v>1693</v>
      </c>
      <c r="D80" s="490" t="s">
        <v>1753</v>
      </c>
      <c r="E80" s="501">
        <v>100</v>
      </c>
      <c r="F80" s="501">
        <v>187.5</v>
      </c>
      <c r="G80" s="492"/>
      <c r="H80" s="493"/>
      <c r="I80" s="493"/>
      <c r="J80" s="492" t="s">
        <v>1918</v>
      </c>
      <c r="K80" s="490" t="s">
        <v>1919</v>
      </c>
    </row>
    <row r="81" spans="1:11" ht="25.5">
      <c r="A81" s="489">
        <v>73</v>
      </c>
      <c r="B81" s="495" t="s">
        <v>1920</v>
      </c>
      <c r="C81" s="490" t="s">
        <v>1693</v>
      </c>
      <c r="D81" s="490" t="s">
        <v>1753</v>
      </c>
      <c r="E81" s="487">
        <v>70</v>
      </c>
      <c r="F81" s="491">
        <v>1000</v>
      </c>
      <c r="G81" s="496"/>
      <c r="H81" s="493"/>
      <c r="I81" s="493"/>
      <c r="J81" s="499" t="s">
        <v>1921</v>
      </c>
      <c r="K81" s="500" t="s">
        <v>1922</v>
      </c>
    </row>
    <row r="82" spans="1:11" ht="25.5">
      <c r="A82" s="489">
        <v>74</v>
      </c>
      <c r="B82" s="495" t="s">
        <v>1923</v>
      </c>
      <c r="C82" s="490" t="s">
        <v>1693</v>
      </c>
      <c r="D82" s="490" t="s">
        <v>1753</v>
      </c>
      <c r="E82" s="487">
        <v>250</v>
      </c>
      <c r="F82" s="491">
        <v>1500</v>
      </c>
      <c r="G82" s="496"/>
      <c r="H82" s="493"/>
      <c r="I82" s="493"/>
      <c r="J82" s="499" t="s">
        <v>1924</v>
      </c>
      <c r="K82" s="490" t="s">
        <v>1925</v>
      </c>
    </row>
    <row r="83" spans="1:11" ht="30">
      <c r="A83" s="489">
        <v>75</v>
      </c>
      <c r="B83" s="490" t="s">
        <v>1926</v>
      </c>
      <c r="C83" s="486" t="s">
        <v>1693</v>
      </c>
      <c r="D83" s="490" t="s">
        <v>1753</v>
      </c>
      <c r="E83" s="501">
        <v>70</v>
      </c>
      <c r="F83" s="501">
        <v>187.5</v>
      </c>
      <c r="G83" s="492"/>
      <c r="H83" s="493"/>
      <c r="I83" s="493"/>
      <c r="J83" s="503" t="s">
        <v>1927</v>
      </c>
      <c r="K83" s="490" t="s">
        <v>1928</v>
      </c>
    </row>
    <row r="84" spans="1:11" ht="15">
      <c r="A84" s="489">
        <v>76</v>
      </c>
      <c r="B84" s="495" t="s">
        <v>1929</v>
      </c>
      <c r="C84" s="490" t="s">
        <v>1693</v>
      </c>
      <c r="D84" s="490" t="s">
        <v>1753</v>
      </c>
      <c r="E84" s="487">
        <v>70.3</v>
      </c>
      <c r="F84" s="491">
        <v>1000</v>
      </c>
      <c r="G84" s="496" t="s">
        <v>1930</v>
      </c>
      <c r="H84" s="493" t="s">
        <v>1931</v>
      </c>
      <c r="I84" s="493" t="s">
        <v>1932</v>
      </c>
      <c r="J84" s="499"/>
      <c r="K84" s="500"/>
    </row>
    <row r="85" spans="1:11" ht="30">
      <c r="A85" s="489">
        <v>77</v>
      </c>
      <c r="B85" s="490" t="s">
        <v>1933</v>
      </c>
      <c r="C85" s="486" t="s">
        <v>1693</v>
      </c>
      <c r="D85" s="490" t="s">
        <v>1753</v>
      </c>
      <c r="E85" s="501">
        <v>32</v>
      </c>
      <c r="F85" s="501">
        <v>150</v>
      </c>
      <c r="G85" s="492" t="s">
        <v>1934</v>
      </c>
      <c r="H85" s="493" t="s">
        <v>1935</v>
      </c>
      <c r="I85" s="493" t="s">
        <v>1936</v>
      </c>
      <c r="J85" s="503"/>
      <c r="K85" s="490"/>
    </row>
    <row r="86" spans="1:11" ht="30">
      <c r="A86" s="489">
        <v>78</v>
      </c>
      <c r="B86" s="512" t="s">
        <v>1937</v>
      </c>
      <c r="C86" s="486" t="s">
        <v>1693</v>
      </c>
      <c r="D86" s="490" t="s">
        <v>1753</v>
      </c>
      <c r="E86" s="524">
        <v>35</v>
      </c>
      <c r="F86" s="524">
        <v>150</v>
      </c>
      <c r="G86" s="525"/>
      <c r="H86" s="512"/>
      <c r="I86" s="512"/>
      <c r="J86" s="526" t="s">
        <v>1938</v>
      </c>
      <c r="K86" s="527" t="s">
        <v>1939</v>
      </c>
    </row>
    <row r="87" spans="1:11" ht="51">
      <c r="A87" s="489">
        <v>79</v>
      </c>
      <c r="B87" s="490" t="s">
        <v>1940</v>
      </c>
      <c r="C87" s="486" t="s">
        <v>1693</v>
      </c>
      <c r="D87" s="490" t="s">
        <v>1747</v>
      </c>
      <c r="E87" s="501">
        <v>118</v>
      </c>
      <c r="F87" s="501">
        <v>203.25</v>
      </c>
      <c r="G87" s="492"/>
      <c r="H87" s="490"/>
      <c r="I87" s="490"/>
      <c r="J87" s="492" t="s">
        <v>1761</v>
      </c>
      <c r="K87" s="500" t="s">
        <v>1762</v>
      </c>
    </row>
    <row r="88" spans="1:11" ht="30">
      <c r="A88" s="489">
        <v>80</v>
      </c>
      <c r="B88" s="490" t="s">
        <v>1941</v>
      </c>
      <c r="C88" s="490" t="s">
        <v>1693</v>
      </c>
      <c r="D88" s="490" t="s">
        <v>1753</v>
      </c>
      <c r="E88" s="501">
        <v>29.63</v>
      </c>
      <c r="F88" s="501">
        <v>630</v>
      </c>
      <c r="G88" s="492" t="s">
        <v>1942</v>
      </c>
      <c r="H88" s="490" t="s">
        <v>998</v>
      </c>
      <c r="I88" s="490" t="s">
        <v>1943</v>
      </c>
      <c r="J88" s="518"/>
      <c r="K88" s="486"/>
    </row>
    <row r="89" spans="1:11" ht="30">
      <c r="A89" s="489">
        <v>81</v>
      </c>
      <c r="B89" s="490" t="s">
        <v>1944</v>
      </c>
      <c r="C89" s="486" t="s">
        <v>1693</v>
      </c>
      <c r="D89" s="490" t="s">
        <v>1743</v>
      </c>
      <c r="E89" s="501">
        <v>80</v>
      </c>
      <c r="F89" s="501">
        <v>1300</v>
      </c>
      <c r="G89" s="492"/>
      <c r="H89" s="490"/>
      <c r="I89" s="490"/>
      <c r="J89" s="492" t="s">
        <v>1945</v>
      </c>
      <c r="K89" s="490" t="s">
        <v>1946</v>
      </c>
    </row>
    <row r="90" spans="1:11" ht="30">
      <c r="A90" s="489">
        <v>82</v>
      </c>
      <c r="B90" s="490" t="s">
        <v>1947</v>
      </c>
      <c r="C90" s="486" t="s">
        <v>1693</v>
      </c>
      <c r="D90" s="490" t="s">
        <v>1753</v>
      </c>
      <c r="E90" s="501">
        <v>64</v>
      </c>
      <c r="F90" s="501">
        <v>250</v>
      </c>
      <c r="G90" s="492" t="s">
        <v>1948</v>
      </c>
      <c r="H90" s="490" t="s">
        <v>1949</v>
      </c>
      <c r="I90" s="490" t="s">
        <v>1950</v>
      </c>
      <c r="J90" s="492"/>
      <c r="K90" s="490"/>
    </row>
    <row r="91" spans="1:11" ht="30">
      <c r="A91" s="489">
        <v>83</v>
      </c>
      <c r="B91" s="486" t="s">
        <v>1951</v>
      </c>
      <c r="C91" s="486" t="s">
        <v>1952</v>
      </c>
      <c r="D91" s="486" t="s">
        <v>1953</v>
      </c>
      <c r="E91" s="528">
        <v>437.3</v>
      </c>
      <c r="F91" s="528">
        <v>2000</v>
      </c>
      <c r="G91" s="518" t="s">
        <v>1954</v>
      </c>
      <c r="H91" s="486" t="s">
        <v>1955</v>
      </c>
      <c r="I91" s="486" t="s">
        <v>1956</v>
      </c>
      <c r="J91" s="492"/>
      <c r="K91" s="490"/>
    </row>
    <row r="92" spans="1:11" ht="60">
      <c r="A92" s="489">
        <v>84</v>
      </c>
      <c r="B92" s="490" t="s">
        <v>1957</v>
      </c>
      <c r="C92" s="486" t="s">
        <v>1693</v>
      </c>
      <c r="D92" s="490" t="s">
        <v>1753</v>
      </c>
      <c r="E92" s="501">
        <v>70</v>
      </c>
      <c r="F92" s="501">
        <v>250</v>
      </c>
      <c r="G92" s="492"/>
      <c r="H92" s="490"/>
      <c r="I92" s="490"/>
      <c r="J92" s="492" t="s">
        <v>1958</v>
      </c>
      <c r="K92" s="490" t="s">
        <v>1959</v>
      </c>
    </row>
    <row r="93" spans="1:11" ht="30">
      <c r="A93" s="489">
        <v>85</v>
      </c>
      <c r="B93" s="486" t="s">
        <v>1960</v>
      </c>
      <c r="C93" s="486" t="s">
        <v>1952</v>
      </c>
      <c r="D93" s="486" t="s">
        <v>1961</v>
      </c>
      <c r="E93" s="528" t="s">
        <v>1962</v>
      </c>
      <c r="F93" s="528">
        <v>1000</v>
      </c>
      <c r="G93" s="528">
        <v>65002000521</v>
      </c>
      <c r="H93" s="486" t="s">
        <v>1963</v>
      </c>
      <c r="I93" s="486" t="s">
        <v>1964</v>
      </c>
      <c r="J93" s="492"/>
      <c r="K93" s="490"/>
    </row>
    <row r="94" spans="1:11" ht="45">
      <c r="A94" s="489">
        <v>86</v>
      </c>
      <c r="B94" s="490" t="s">
        <v>1965</v>
      </c>
      <c r="C94" s="486" t="s">
        <v>1693</v>
      </c>
      <c r="D94" s="490" t="s">
        <v>1753</v>
      </c>
      <c r="E94" s="501">
        <v>66.2</v>
      </c>
      <c r="F94" s="501">
        <v>300</v>
      </c>
      <c r="G94" s="492"/>
      <c r="H94" s="490"/>
      <c r="I94" s="490"/>
      <c r="J94" s="503" t="s">
        <v>1966</v>
      </c>
      <c r="K94" s="493" t="s">
        <v>1967</v>
      </c>
    </row>
    <row r="95" spans="1:11" ht="30">
      <c r="A95" s="489">
        <v>87</v>
      </c>
      <c r="B95" s="486" t="s">
        <v>1968</v>
      </c>
      <c r="C95" s="486" t="s">
        <v>1952</v>
      </c>
      <c r="D95" s="486" t="s">
        <v>1969</v>
      </c>
      <c r="E95" s="528" t="s">
        <v>1970</v>
      </c>
      <c r="F95" s="528">
        <v>500</v>
      </c>
      <c r="G95" s="528">
        <v>60001032742</v>
      </c>
      <c r="H95" s="486" t="s">
        <v>1971</v>
      </c>
      <c r="I95" s="486" t="s">
        <v>1614</v>
      </c>
      <c r="J95" s="506"/>
      <c r="K95" s="529"/>
    </row>
    <row r="96" spans="1:11" ht="30">
      <c r="A96" s="489">
        <v>88</v>
      </c>
      <c r="B96" s="490" t="s">
        <v>1972</v>
      </c>
      <c r="C96" s="486" t="s">
        <v>1693</v>
      </c>
      <c r="D96" s="490" t="s">
        <v>1753</v>
      </c>
      <c r="E96" s="501">
        <v>60</v>
      </c>
      <c r="F96" s="501">
        <v>250</v>
      </c>
      <c r="G96" s="492"/>
      <c r="H96" s="490"/>
      <c r="I96" s="490"/>
      <c r="J96" s="503" t="s">
        <v>1973</v>
      </c>
      <c r="K96" s="493" t="s">
        <v>1974</v>
      </c>
    </row>
    <row r="97" spans="1:11" ht="30">
      <c r="A97" s="489">
        <v>89</v>
      </c>
      <c r="B97" s="486" t="s">
        <v>1975</v>
      </c>
      <c r="C97" s="486" t="s">
        <v>1693</v>
      </c>
      <c r="D97" s="486" t="s">
        <v>1976</v>
      </c>
      <c r="E97" s="487">
        <v>170</v>
      </c>
      <c r="F97" s="487">
        <v>2070</v>
      </c>
      <c r="G97" s="518" t="s">
        <v>1977</v>
      </c>
      <c r="H97" s="486" t="s">
        <v>1978</v>
      </c>
      <c r="I97" s="486" t="s">
        <v>1979</v>
      </c>
      <c r="J97" s="503"/>
      <c r="K97" s="493"/>
    </row>
    <row r="98" spans="1:11" ht="30">
      <c r="A98" s="489">
        <v>90</v>
      </c>
      <c r="B98" s="490" t="s">
        <v>1980</v>
      </c>
      <c r="C98" s="486" t="s">
        <v>1693</v>
      </c>
      <c r="D98" s="490" t="s">
        <v>1753</v>
      </c>
      <c r="E98" s="501">
        <v>50</v>
      </c>
      <c r="F98" s="501">
        <v>250</v>
      </c>
      <c r="G98" s="492"/>
      <c r="H98" s="493"/>
      <c r="I98" s="493"/>
      <c r="J98" s="503" t="s">
        <v>1981</v>
      </c>
      <c r="K98" s="490" t="s">
        <v>1982</v>
      </c>
    </row>
    <row r="99" spans="1:11" ht="30">
      <c r="A99" s="489">
        <v>91</v>
      </c>
      <c r="B99" s="486" t="s">
        <v>1983</v>
      </c>
      <c r="C99" s="486" t="s">
        <v>1693</v>
      </c>
      <c r="D99" s="486" t="s">
        <v>1984</v>
      </c>
      <c r="E99" s="517">
        <v>239</v>
      </c>
      <c r="F99" s="517">
        <v>8280</v>
      </c>
      <c r="G99" s="518"/>
      <c r="H99" s="486"/>
      <c r="I99" s="486"/>
      <c r="J99" s="518" t="s">
        <v>1985</v>
      </c>
      <c r="K99" s="486" t="s">
        <v>1986</v>
      </c>
    </row>
    <row r="100" spans="1:11" ht="30">
      <c r="A100" s="489">
        <v>92</v>
      </c>
      <c r="B100" s="493" t="s">
        <v>1972</v>
      </c>
      <c r="C100" s="486" t="s">
        <v>1693</v>
      </c>
      <c r="D100" s="493" t="s">
        <v>1753</v>
      </c>
      <c r="E100" s="523">
        <v>50</v>
      </c>
      <c r="F100" s="523">
        <v>250</v>
      </c>
      <c r="G100" s="503"/>
      <c r="H100" s="493"/>
      <c r="I100" s="493"/>
      <c r="J100" s="503" t="s">
        <v>1987</v>
      </c>
      <c r="K100" s="493" t="s">
        <v>1988</v>
      </c>
    </row>
    <row r="101" spans="1:11" ht="30">
      <c r="A101" s="489">
        <v>93</v>
      </c>
      <c r="B101" s="522" t="s">
        <v>1989</v>
      </c>
      <c r="C101" s="530" t="s">
        <v>1693</v>
      </c>
      <c r="D101" s="531" t="s">
        <v>1694</v>
      </c>
      <c r="E101" s="532">
        <v>27</v>
      </c>
      <c r="F101" s="533">
        <v>661.48</v>
      </c>
      <c r="G101" s="518"/>
      <c r="H101" s="522"/>
      <c r="I101" s="522"/>
      <c r="J101" s="534" t="s">
        <v>1990</v>
      </c>
      <c r="K101" s="522" t="s">
        <v>1991</v>
      </c>
    </row>
    <row r="102" spans="1:11" ht="30">
      <c r="A102" s="489">
        <v>94</v>
      </c>
      <c r="B102" s="493" t="s">
        <v>1992</v>
      </c>
      <c r="C102" s="486" t="s">
        <v>1693</v>
      </c>
      <c r="D102" s="493" t="s">
        <v>1753</v>
      </c>
      <c r="E102" s="523">
        <v>23.09</v>
      </c>
      <c r="F102" s="523">
        <v>125</v>
      </c>
      <c r="G102" s="492"/>
      <c r="H102" s="493"/>
      <c r="I102" s="493"/>
      <c r="J102" s="492" t="s">
        <v>1993</v>
      </c>
      <c r="K102" s="493" t="s">
        <v>1994</v>
      </c>
    </row>
    <row r="103" spans="1:11" ht="30">
      <c r="A103" s="489">
        <v>95</v>
      </c>
      <c r="B103" s="522" t="s">
        <v>1995</v>
      </c>
      <c r="C103" s="530" t="s">
        <v>1693</v>
      </c>
      <c r="D103" s="531" t="s">
        <v>1723</v>
      </c>
      <c r="E103" s="535">
        <v>216.86</v>
      </c>
      <c r="F103" s="536">
        <v>1670</v>
      </c>
      <c r="G103" s="537">
        <v>61002008409</v>
      </c>
      <c r="H103" s="538" t="s">
        <v>768</v>
      </c>
      <c r="I103" s="538" t="s">
        <v>1996</v>
      </c>
      <c r="J103" s="534"/>
      <c r="K103" s="522"/>
    </row>
    <row r="104" spans="1:11" ht="45">
      <c r="A104" s="489">
        <v>96</v>
      </c>
      <c r="B104" s="493" t="s">
        <v>1997</v>
      </c>
      <c r="C104" s="486" t="s">
        <v>1693</v>
      </c>
      <c r="D104" s="493" t="s">
        <v>1753</v>
      </c>
      <c r="E104" s="523">
        <v>40</v>
      </c>
      <c r="F104" s="523">
        <v>187.5</v>
      </c>
      <c r="G104" s="492"/>
      <c r="H104" s="493"/>
      <c r="I104" s="493"/>
      <c r="J104" s="492" t="s">
        <v>1998</v>
      </c>
      <c r="K104" s="493" t="s">
        <v>1999</v>
      </c>
    </row>
    <row r="105" spans="1:11" ht="45">
      <c r="A105" s="489">
        <v>97</v>
      </c>
      <c r="B105" s="522" t="s">
        <v>2000</v>
      </c>
      <c r="C105" s="486" t="s">
        <v>1693</v>
      </c>
      <c r="D105" s="522" t="s">
        <v>1976</v>
      </c>
      <c r="E105" s="539">
        <v>80.599999999999994</v>
      </c>
      <c r="F105" s="539">
        <v>1320</v>
      </c>
      <c r="G105" s="540">
        <v>60001068733</v>
      </c>
      <c r="H105" s="522" t="s">
        <v>2001</v>
      </c>
      <c r="I105" s="522" t="s">
        <v>2002</v>
      </c>
      <c r="J105" s="492"/>
      <c r="K105" s="493"/>
    </row>
    <row r="106" spans="1:11" ht="30">
      <c r="A106" s="489">
        <v>98</v>
      </c>
      <c r="B106" s="493" t="s">
        <v>2003</v>
      </c>
      <c r="C106" s="486" t="s">
        <v>1693</v>
      </c>
      <c r="D106" s="493" t="s">
        <v>1694</v>
      </c>
      <c r="E106" s="523">
        <v>192.8</v>
      </c>
      <c r="F106" s="523">
        <v>1250</v>
      </c>
      <c r="G106" s="492"/>
      <c r="H106" s="493"/>
      <c r="I106" s="493"/>
      <c r="J106" s="492" t="s">
        <v>1801</v>
      </c>
      <c r="K106" s="493" t="s">
        <v>2004</v>
      </c>
    </row>
    <row r="107" spans="1:11" ht="15">
      <c r="A107" s="489">
        <v>99</v>
      </c>
      <c r="B107" s="529" t="s">
        <v>2005</v>
      </c>
      <c r="C107" s="486" t="s">
        <v>1693</v>
      </c>
      <c r="D107" s="529" t="s">
        <v>2006</v>
      </c>
      <c r="E107" s="506">
        <v>150</v>
      </c>
      <c r="F107" s="506">
        <v>1750</v>
      </c>
      <c r="G107" s="541" t="s">
        <v>2007</v>
      </c>
      <c r="H107" s="542" t="s">
        <v>2008</v>
      </c>
      <c r="I107" s="542" t="s">
        <v>2009</v>
      </c>
      <c r="J107" s="492"/>
      <c r="K107" s="493"/>
    </row>
    <row r="108" spans="1:11" ht="30">
      <c r="A108" s="489">
        <v>100</v>
      </c>
      <c r="B108" s="493" t="s">
        <v>2010</v>
      </c>
      <c r="C108" s="486" t="s">
        <v>1693</v>
      </c>
      <c r="D108" s="493" t="s">
        <v>1753</v>
      </c>
      <c r="E108" s="523">
        <v>22</v>
      </c>
      <c r="F108" s="523">
        <v>150</v>
      </c>
      <c r="G108" s="492"/>
      <c r="H108" s="493"/>
      <c r="I108" s="493"/>
      <c r="J108" s="492" t="s">
        <v>2011</v>
      </c>
      <c r="K108" s="493" t="s">
        <v>2012</v>
      </c>
    </row>
    <row r="109" spans="1:11" ht="30">
      <c r="A109" s="489">
        <v>101</v>
      </c>
      <c r="B109" s="543" t="s">
        <v>2013</v>
      </c>
      <c r="C109" s="544" t="s">
        <v>2014</v>
      </c>
      <c r="D109" s="543" t="s">
        <v>2015</v>
      </c>
      <c r="E109" s="545" t="s">
        <v>2016</v>
      </c>
      <c r="F109" s="545">
        <v>500</v>
      </c>
      <c r="G109" s="546" t="s">
        <v>2017</v>
      </c>
      <c r="H109" s="543" t="s">
        <v>2018</v>
      </c>
      <c r="I109" s="543" t="s">
        <v>2019</v>
      </c>
      <c r="J109" s="546"/>
      <c r="K109" s="543"/>
    </row>
    <row r="110" spans="1:11" ht="45">
      <c r="A110" s="489">
        <v>102</v>
      </c>
      <c r="B110" s="547" t="s">
        <v>2020</v>
      </c>
      <c r="C110" s="486" t="s">
        <v>1693</v>
      </c>
      <c r="D110" s="547" t="s">
        <v>2021</v>
      </c>
      <c r="E110" s="523">
        <v>120</v>
      </c>
      <c r="F110" s="523">
        <v>200</v>
      </c>
      <c r="G110" s="492"/>
      <c r="H110" s="547"/>
      <c r="I110" s="547"/>
      <c r="J110" s="548">
        <v>208215821</v>
      </c>
      <c r="K110" s="547" t="s">
        <v>2022</v>
      </c>
    </row>
    <row r="111" spans="1:11" ht="30">
      <c r="A111" s="489">
        <v>103</v>
      </c>
      <c r="B111" s="543" t="s">
        <v>2023</v>
      </c>
      <c r="C111" s="544" t="s">
        <v>2014</v>
      </c>
      <c r="D111" s="543" t="s">
        <v>2024</v>
      </c>
      <c r="E111" s="545" t="s">
        <v>2025</v>
      </c>
      <c r="F111" s="545">
        <v>400</v>
      </c>
      <c r="G111" s="546" t="s">
        <v>2026</v>
      </c>
      <c r="H111" s="543" t="s">
        <v>2027</v>
      </c>
      <c r="I111" s="543" t="s">
        <v>2028</v>
      </c>
      <c r="J111" s="546"/>
      <c r="K111" s="543"/>
    </row>
    <row r="112" spans="1:11" ht="30">
      <c r="A112" s="489">
        <v>104</v>
      </c>
      <c r="B112" s="493" t="s">
        <v>1718</v>
      </c>
      <c r="C112" s="490" t="s">
        <v>1693</v>
      </c>
      <c r="D112" s="493" t="s">
        <v>1723</v>
      </c>
      <c r="E112" s="494">
        <v>60.8</v>
      </c>
      <c r="F112" s="549">
        <v>360</v>
      </c>
      <c r="G112" s="492" t="s">
        <v>1720</v>
      </c>
      <c r="H112" s="493" t="s">
        <v>971</v>
      </c>
      <c r="I112" s="493" t="s">
        <v>1721</v>
      </c>
      <c r="J112" s="492"/>
      <c r="K112" s="493"/>
    </row>
    <row r="113" spans="1:11" ht="25.5">
      <c r="A113" s="489">
        <v>105</v>
      </c>
      <c r="B113" s="550" t="s">
        <v>2029</v>
      </c>
      <c r="C113" s="490" t="s">
        <v>1693</v>
      </c>
      <c r="D113" s="493" t="s">
        <v>1735</v>
      </c>
      <c r="E113" s="494">
        <v>60</v>
      </c>
      <c r="F113" s="549">
        <v>250</v>
      </c>
      <c r="G113" s="496" t="s">
        <v>2030</v>
      </c>
      <c r="H113" s="493" t="s">
        <v>2031</v>
      </c>
      <c r="I113" s="493" t="s">
        <v>1498</v>
      </c>
      <c r="J113" s="496"/>
      <c r="K113" s="520"/>
    </row>
    <row r="114" spans="1:11" ht="30">
      <c r="A114" s="489">
        <v>106</v>
      </c>
      <c r="B114" s="544" t="s">
        <v>2032</v>
      </c>
      <c r="C114" s="544" t="s">
        <v>2014</v>
      </c>
      <c r="D114" s="544" t="s">
        <v>2015</v>
      </c>
      <c r="E114" s="551" t="s">
        <v>2033</v>
      </c>
      <c r="F114" s="551">
        <v>600</v>
      </c>
      <c r="G114" s="546"/>
      <c r="H114" s="543"/>
      <c r="I114" s="543"/>
      <c r="J114" s="546" t="s">
        <v>2034</v>
      </c>
      <c r="K114" s="543" t="s">
        <v>2035</v>
      </c>
    </row>
    <row r="115" spans="1:11" ht="25.5">
      <c r="A115" s="489">
        <v>107</v>
      </c>
      <c r="B115" s="550" t="s">
        <v>2036</v>
      </c>
      <c r="C115" s="490" t="s">
        <v>1693</v>
      </c>
      <c r="D115" s="493" t="s">
        <v>1735</v>
      </c>
      <c r="E115" s="494">
        <v>55</v>
      </c>
      <c r="F115" s="549">
        <v>350</v>
      </c>
      <c r="G115" s="496" t="s">
        <v>2037</v>
      </c>
      <c r="H115" s="493" t="s">
        <v>2038</v>
      </c>
      <c r="I115" s="493" t="s">
        <v>2039</v>
      </c>
      <c r="J115" s="496"/>
      <c r="K115" s="520"/>
    </row>
    <row r="116" spans="1:11" ht="45">
      <c r="A116" s="489">
        <v>108</v>
      </c>
      <c r="B116" s="543" t="s">
        <v>2040</v>
      </c>
      <c r="C116" s="544" t="s">
        <v>2014</v>
      </c>
      <c r="D116" s="543" t="s">
        <v>2041</v>
      </c>
      <c r="E116" s="545" t="s">
        <v>2042</v>
      </c>
      <c r="F116" s="545">
        <v>929.32</v>
      </c>
      <c r="G116" s="546" t="s">
        <v>2043</v>
      </c>
      <c r="H116" s="543" t="s">
        <v>882</v>
      </c>
      <c r="I116" s="543" t="s">
        <v>2044</v>
      </c>
      <c r="J116" s="546" t="s">
        <v>2045</v>
      </c>
      <c r="K116" s="543" t="s">
        <v>2046</v>
      </c>
    </row>
    <row r="117" spans="1:11" ht="45">
      <c r="A117" s="489">
        <v>109</v>
      </c>
      <c r="B117" s="543" t="s">
        <v>2047</v>
      </c>
      <c r="C117" s="544" t="s">
        <v>2014</v>
      </c>
      <c r="D117" s="543" t="s">
        <v>2048</v>
      </c>
      <c r="E117" s="545" t="s">
        <v>2042</v>
      </c>
      <c r="F117" s="545">
        <v>625</v>
      </c>
      <c r="G117" s="546" t="s">
        <v>2049</v>
      </c>
      <c r="H117" s="543" t="s">
        <v>510</v>
      </c>
      <c r="I117" s="543" t="s">
        <v>2050</v>
      </c>
      <c r="J117" s="546"/>
      <c r="K117" s="543"/>
    </row>
    <row r="118" spans="1:11" ht="30">
      <c r="A118" s="489">
        <v>110</v>
      </c>
      <c r="B118" s="493" t="s">
        <v>2051</v>
      </c>
      <c r="C118" s="486" t="s">
        <v>1693</v>
      </c>
      <c r="D118" s="493" t="s">
        <v>1694</v>
      </c>
      <c r="E118" s="523">
        <v>123.24</v>
      </c>
      <c r="F118" s="523">
        <v>585</v>
      </c>
      <c r="G118" s="492" t="s">
        <v>726</v>
      </c>
      <c r="H118" s="490" t="s">
        <v>530</v>
      </c>
      <c r="I118" s="490" t="s">
        <v>725</v>
      </c>
      <c r="J118" s="525"/>
      <c r="K118" s="493"/>
    </row>
    <row r="119" spans="1:11" ht="45">
      <c r="A119" s="489">
        <v>111</v>
      </c>
      <c r="B119" s="543" t="s">
        <v>2052</v>
      </c>
      <c r="C119" s="544" t="s">
        <v>2014</v>
      </c>
      <c r="D119" s="543" t="s">
        <v>2048</v>
      </c>
      <c r="E119" s="545" t="s">
        <v>2053</v>
      </c>
      <c r="F119" s="545">
        <v>1000</v>
      </c>
      <c r="G119" s="546" t="s">
        <v>2054</v>
      </c>
      <c r="H119" s="544" t="s">
        <v>2055</v>
      </c>
      <c r="I119" s="544" t="s">
        <v>2056</v>
      </c>
      <c r="J119" s="546"/>
      <c r="K119" s="543"/>
    </row>
    <row r="120" spans="1:11" ht="30">
      <c r="A120" s="489">
        <v>112</v>
      </c>
      <c r="B120" s="493" t="s">
        <v>2057</v>
      </c>
      <c r="C120" s="486" t="s">
        <v>1693</v>
      </c>
      <c r="D120" s="493" t="s">
        <v>1747</v>
      </c>
      <c r="E120" s="523">
        <v>68</v>
      </c>
      <c r="F120" s="523">
        <v>901.2</v>
      </c>
      <c r="G120" s="492"/>
      <c r="H120" s="493"/>
      <c r="I120" s="493"/>
      <c r="J120" s="487">
        <v>212680990</v>
      </c>
      <c r="K120" s="493" t="s">
        <v>2058</v>
      </c>
    </row>
    <row r="121" spans="1:11" ht="30">
      <c r="A121" s="489">
        <v>113</v>
      </c>
      <c r="B121" s="493" t="s">
        <v>2057</v>
      </c>
      <c r="C121" s="486" t="s">
        <v>1693</v>
      </c>
      <c r="D121" s="493" t="s">
        <v>1747</v>
      </c>
      <c r="E121" s="523">
        <v>190</v>
      </c>
      <c r="F121" s="523">
        <v>2563.6</v>
      </c>
      <c r="G121" s="492" t="s">
        <v>2059</v>
      </c>
      <c r="H121" s="493" t="s">
        <v>519</v>
      </c>
      <c r="I121" s="493" t="s">
        <v>2060</v>
      </c>
      <c r="J121" s="487"/>
      <c r="K121" s="493"/>
    </row>
    <row r="122" spans="1:11" ht="30">
      <c r="A122" s="489">
        <v>114</v>
      </c>
      <c r="B122" s="543" t="s">
        <v>2061</v>
      </c>
      <c r="C122" s="544" t="s">
        <v>2014</v>
      </c>
      <c r="D122" s="543" t="s">
        <v>2062</v>
      </c>
      <c r="E122" s="494">
        <v>182</v>
      </c>
      <c r="F122" s="494">
        <v>2887.5</v>
      </c>
      <c r="G122" s="546" t="s">
        <v>2063</v>
      </c>
      <c r="H122" s="543" t="s">
        <v>971</v>
      </c>
      <c r="I122" s="543" t="s">
        <v>2064</v>
      </c>
      <c r="J122" s="546"/>
      <c r="K122" s="543"/>
    </row>
    <row r="123" spans="1:11" ht="30">
      <c r="A123" s="489">
        <v>115</v>
      </c>
      <c r="B123" s="493" t="s">
        <v>2065</v>
      </c>
      <c r="C123" s="486" t="s">
        <v>1693</v>
      </c>
      <c r="D123" s="493" t="s">
        <v>1731</v>
      </c>
      <c r="E123" s="523">
        <v>152.69999999999999</v>
      </c>
      <c r="F123" s="523">
        <v>1450</v>
      </c>
      <c r="G123" s="492" t="s">
        <v>2066</v>
      </c>
      <c r="H123" s="493" t="s">
        <v>557</v>
      </c>
      <c r="I123" s="493" t="s">
        <v>2067</v>
      </c>
      <c r="J123" s="487"/>
      <c r="K123" s="493"/>
    </row>
    <row r="124" spans="1:11" ht="30">
      <c r="A124" s="489">
        <v>116</v>
      </c>
      <c r="B124" s="552" t="s">
        <v>2068</v>
      </c>
      <c r="C124" s="490" t="s">
        <v>1693</v>
      </c>
      <c r="D124" s="552" t="s">
        <v>2021</v>
      </c>
      <c r="E124" s="494">
        <v>18</v>
      </c>
      <c r="F124" s="553">
        <f>630*1.66</f>
        <v>1045.8</v>
      </c>
      <c r="G124" s="554"/>
      <c r="H124" s="552"/>
      <c r="I124" s="552"/>
      <c r="J124" s="487" t="s">
        <v>2069</v>
      </c>
      <c r="K124" s="552" t="s">
        <v>2070</v>
      </c>
    </row>
    <row r="125" spans="1:11" ht="30">
      <c r="A125" s="489">
        <v>117</v>
      </c>
      <c r="B125" s="552" t="s">
        <v>2071</v>
      </c>
      <c r="C125" s="490" t="s">
        <v>1693</v>
      </c>
      <c r="D125" s="552" t="s">
        <v>1694</v>
      </c>
      <c r="E125" s="494">
        <v>40</v>
      </c>
      <c r="F125" s="553">
        <v>250</v>
      </c>
      <c r="G125" s="554" t="s">
        <v>2072</v>
      </c>
      <c r="H125" s="552" t="s">
        <v>2073</v>
      </c>
      <c r="I125" s="552" t="s">
        <v>1566</v>
      </c>
      <c r="J125" s="546"/>
      <c r="K125" s="543"/>
    </row>
    <row r="126" spans="1:11" ht="30">
      <c r="A126" s="489">
        <v>118</v>
      </c>
      <c r="B126" s="493" t="s">
        <v>2074</v>
      </c>
      <c r="C126" s="486" t="s">
        <v>1693</v>
      </c>
      <c r="D126" s="493" t="s">
        <v>1751</v>
      </c>
      <c r="E126" s="523">
        <v>48</v>
      </c>
      <c r="F126" s="523">
        <v>664.24</v>
      </c>
      <c r="G126" s="502"/>
      <c r="H126" s="493"/>
      <c r="I126" s="493"/>
      <c r="J126" s="492" t="s">
        <v>2075</v>
      </c>
      <c r="K126" s="493" t="s">
        <v>2076</v>
      </c>
    </row>
    <row r="127" spans="1:11" ht="45">
      <c r="A127" s="489">
        <v>119</v>
      </c>
      <c r="B127" s="493" t="s">
        <v>2077</v>
      </c>
      <c r="C127" s="486" t="s">
        <v>1693</v>
      </c>
      <c r="D127" s="493" t="s">
        <v>1751</v>
      </c>
      <c r="E127" s="523">
        <v>105.74</v>
      </c>
      <c r="F127" s="523">
        <v>2989.08</v>
      </c>
      <c r="G127" s="502"/>
      <c r="H127" s="493"/>
      <c r="I127" s="493"/>
      <c r="J127" s="492" t="s">
        <v>2078</v>
      </c>
      <c r="K127" s="493" t="s">
        <v>2079</v>
      </c>
    </row>
    <row r="128" spans="1:11" ht="30">
      <c r="A128" s="489">
        <v>120</v>
      </c>
      <c r="B128" s="493" t="s">
        <v>2080</v>
      </c>
      <c r="C128" s="486" t="s">
        <v>1693</v>
      </c>
      <c r="D128" s="493" t="s">
        <v>1751</v>
      </c>
      <c r="E128" s="494">
        <v>32</v>
      </c>
      <c r="F128" s="494">
        <v>500</v>
      </c>
      <c r="G128" s="492" t="s">
        <v>2081</v>
      </c>
      <c r="H128" s="493" t="s">
        <v>2082</v>
      </c>
      <c r="I128" s="493" t="s">
        <v>560</v>
      </c>
      <c r="J128" s="487"/>
      <c r="K128" s="493"/>
    </row>
    <row r="129" spans="1:11" ht="30">
      <c r="A129" s="489">
        <v>121</v>
      </c>
      <c r="B129" s="493" t="s">
        <v>2083</v>
      </c>
      <c r="C129" s="486" t="s">
        <v>1693</v>
      </c>
      <c r="D129" s="493" t="s">
        <v>1751</v>
      </c>
      <c r="E129" s="523">
        <v>89.5</v>
      </c>
      <c r="F129" s="523">
        <v>1500</v>
      </c>
      <c r="G129" s="502"/>
      <c r="H129" s="493"/>
      <c r="I129" s="493"/>
      <c r="J129" s="492" t="s">
        <v>2084</v>
      </c>
      <c r="K129" s="493" t="s">
        <v>2085</v>
      </c>
    </row>
    <row r="130" spans="1:11" ht="30">
      <c r="A130" s="489">
        <v>122</v>
      </c>
      <c r="B130" s="493" t="s">
        <v>2086</v>
      </c>
      <c r="C130" s="486" t="s">
        <v>1693</v>
      </c>
      <c r="D130" s="493" t="s">
        <v>1751</v>
      </c>
      <c r="E130" s="523">
        <v>150</v>
      </c>
      <c r="F130" s="523">
        <v>800</v>
      </c>
      <c r="G130" s="492"/>
      <c r="H130" s="493"/>
      <c r="I130" s="493"/>
      <c r="J130" s="525" t="s">
        <v>2087</v>
      </c>
      <c r="K130" s="493" t="s">
        <v>2088</v>
      </c>
    </row>
    <row r="131" spans="1:11" ht="30">
      <c r="A131" s="489">
        <v>123</v>
      </c>
      <c r="B131" s="493" t="s">
        <v>2089</v>
      </c>
      <c r="C131" s="486" t="s">
        <v>1693</v>
      </c>
      <c r="D131" s="493" t="s">
        <v>1751</v>
      </c>
      <c r="E131" s="523">
        <v>20</v>
      </c>
      <c r="F131" s="523">
        <v>200</v>
      </c>
      <c r="G131" s="492" t="s">
        <v>2090</v>
      </c>
      <c r="H131" s="493" t="s">
        <v>2091</v>
      </c>
      <c r="I131" s="493" t="s">
        <v>2092</v>
      </c>
      <c r="J131" s="492"/>
      <c r="K131" s="493"/>
    </row>
    <row r="132" spans="1:11" ht="45">
      <c r="A132" s="489">
        <v>124</v>
      </c>
      <c r="B132" s="490" t="s">
        <v>2093</v>
      </c>
      <c r="C132" s="486" t="s">
        <v>1693</v>
      </c>
      <c r="D132" s="490" t="s">
        <v>1751</v>
      </c>
      <c r="E132" s="501">
        <v>71.67</v>
      </c>
      <c r="F132" s="501">
        <v>750</v>
      </c>
      <c r="G132" s="502"/>
      <c r="H132" s="493"/>
      <c r="I132" s="493"/>
      <c r="J132" s="503" t="s">
        <v>2094</v>
      </c>
      <c r="K132" s="490" t="s">
        <v>2095</v>
      </c>
    </row>
    <row r="133" spans="1:11" ht="90">
      <c r="A133" s="489">
        <v>125</v>
      </c>
      <c r="B133" s="490" t="s">
        <v>2096</v>
      </c>
      <c r="C133" s="486" t="s">
        <v>1693</v>
      </c>
      <c r="D133" s="490" t="s">
        <v>1751</v>
      </c>
      <c r="E133" s="501">
        <v>48.6</v>
      </c>
      <c r="F133" s="501">
        <v>180</v>
      </c>
      <c r="G133" s="492"/>
      <c r="H133" s="493"/>
      <c r="I133" s="493"/>
      <c r="J133" s="503" t="s">
        <v>2097</v>
      </c>
      <c r="K133" s="490" t="s">
        <v>2098</v>
      </c>
    </row>
    <row r="134" spans="1:11" ht="45">
      <c r="A134" s="489">
        <v>126</v>
      </c>
      <c r="B134" s="490" t="s">
        <v>2099</v>
      </c>
      <c r="C134" s="486" t="s">
        <v>1693</v>
      </c>
      <c r="D134" s="490" t="s">
        <v>1751</v>
      </c>
      <c r="E134" s="501">
        <v>72</v>
      </c>
      <c r="F134" s="501">
        <v>365</v>
      </c>
      <c r="G134" s="492"/>
      <c r="H134" s="493"/>
      <c r="I134" s="493"/>
      <c r="J134" s="503" t="s">
        <v>2100</v>
      </c>
      <c r="K134" s="490" t="s">
        <v>2101</v>
      </c>
    </row>
    <row r="135" spans="1:11" ht="30">
      <c r="A135" s="489">
        <v>127</v>
      </c>
      <c r="B135" s="490" t="s">
        <v>2102</v>
      </c>
      <c r="C135" s="486" t="s">
        <v>1693</v>
      </c>
      <c r="D135" s="490" t="s">
        <v>1751</v>
      </c>
      <c r="E135" s="501">
        <v>125</v>
      </c>
      <c r="F135" s="501">
        <f>1250*1.6628</f>
        <v>2078.5</v>
      </c>
      <c r="G135" s="492"/>
      <c r="H135" s="493"/>
      <c r="I135" s="493"/>
      <c r="J135" s="503" t="s">
        <v>2103</v>
      </c>
      <c r="K135" s="490" t="s">
        <v>2104</v>
      </c>
    </row>
    <row r="136" spans="1:11" ht="30">
      <c r="A136" s="489">
        <v>128</v>
      </c>
      <c r="B136" s="490" t="s">
        <v>2105</v>
      </c>
      <c r="C136" s="486" t="s">
        <v>1693</v>
      </c>
      <c r="D136" s="490" t="s">
        <v>1751</v>
      </c>
      <c r="E136" s="501">
        <v>48</v>
      </c>
      <c r="F136" s="501">
        <v>500</v>
      </c>
      <c r="G136" s="492"/>
      <c r="H136" s="493"/>
      <c r="I136" s="493"/>
      <c r="J136" s="503" t="s">
        <v>2106</v>
      </c>
      <c r="K136" s="490" t="s">
        <v>2107</v>
      </c>
    </row>
    <row r="137" spans="1:11" ht="30">
      <c r="A137" s="489">
        <v>129</v>
      </c>
      <c r="B137" s="490" t="s">
        <v>2108</v>
      </c>
      <c r="C137" s="486" t="s">
        <v>1693</v>
      </c>
      <c r="D137" s="490" t="s">
        <v>1751</v>
      </c>
      <c r="E137" s="501">
        <v>63</v>
      </c>
      <c r="F137" s="501">
        <v>625</v>
      </c>
      <c r="G137" s="492"/>
      <c r="H137" s="490"/>
      <c r="I137" s="490"/>
      <c r="J137" s="492" t="s">
        <v>2109</v>
      </c>
      <c r="K137" s="490" t="s">
        <v>2110</v>
      </c>
    </row>
    <row r="138" spans="1:11" ht="30">
      <c r="A138" s="489">
        <v>130</v>
      </c>
      <c r="B138" s="490" t="s">
        <v>2111</v>
      </c>
      <c r="C138" s="486" t="s">
        <v>1693</v>
      </c>
      <c r="D138" s="490" t="s">
        <v>1751</v>
      </c>
      <c r="E138" s="501">
        <v>69.319999999999993</v>
      </c>
      <c r="F138" s="501">
        <v>875</v>
      </c>
      <c r="G138" s="492"/>
      <c r="H138" s="490"/>
      <c r="I138" s="490"/>
      <c r="J138" s="492" t="s">
        <v>2112</v>
      </c>
      <c r="K138" s="490" t="s">
        <v>2113</v>
      </c>
    </row>
    <row r="139" spans="1:11" ht="30">
      <c r="A139" s="489">
        <v>131</v>
      </c>
      <c r="B139" s="490" t="s">
        <v>2114</v>
      </c>
      <c r="C139" s="486" t="s">
        <v>1693</v>
      </c>
      <c r="D139" s="490" t="s">
        <v>1751</v>
      </c>
      <c r="E139" s="501">
        <v>55</v>
      </c>
      <c r="F139" s="501">
        <v>500</v>
      </c>
      <c r="G139" s="492"/>
      <c r="H139" s="490"/>
      <c r="I139" s="490"/>
      <c r="J139" s="492" t="s">
        <v>2115</v>
      </c>
      <c r="K139" s="490" t="s">
        <v>2116</v>
      </c>
    </row>
    <row r="140" spans="1:11" ht="30">
      <c r="A140" s="489">
        <v>132</v>
      </c>
      <c r="B140" s="490" t="s">
        <v>1923</v>
      </c>
      <c r="C140" s="486" t="s">
        <v>1693</v>
      </c>
      <c r="D140" s="490" t="s">
        <v>1747</v>
      </c>
      <c r="E140" s="501">
        <v>187</v>
      </c>
      <c r="F140" s="501">
        <v>1300</v>
      </c>
      <c r="G140" s="492"/>
      <c r="H140" s="490"/>
      <c r="I140" s="490"/>
      <c r="J140" s="492" t="s">
        <v>1924</v>
      </c>
      <c r="K140" s="490" t="s">
        <v>1925</v>
      </c>
    </row>
    <row r="141" spans="1:11" ht="45">
      <c r="A141" s="489">
        <v>133</v>
      </c>
      <c r="B141" s="490" t="s">
        <v>2117</v>
      </c>
      <c r="C141" s="486" t="s">
        <v>1693</v>
      </c>
      <c r="D141" s="490" t="s">
        <v>1747</v>
      </c>
      <c r="E141" s="501">
        <v>100</v>
      </c>
      <c r="F141" s="501">
        <v>250</v>
      </c>
      <c r="G141" s="492"/>
      <c r="H141" s="490"/>
      <c r="I141" s="490"/>
      <c r="J141" s="492" t="s">
        <v>2118</v>
      </c>
      <c r="K141" s="490" t="s">
        <v>2119</v>
      </c>
    </row>
    <row r="142" spans="1:11" ht="30">
      <c r="A142" s="489">
        <v>134</v>
      </c>
      <c r="B142" s="490" t="s">
        <v>2120</v>
      </c>
      <c r="C142" s="486" t="s">
        <v>1693</v>
      </c>
      <c r="D142" s="490" t="s">
        <v>1747</v>
      </c>
      <c r="E142" s="501">
        <v>200.5</v>
      </c>
      <c r="F142" s="501">
        <v>1030</v>
      </c>
      <c r="G142" s="492"/>
      <c r="H142" s="490"/>
      <c r="I142" s="490"/>
      <c r="J142" s="492" t="s">
        <v>2121</v>
      </c>
      <c r="K142" s="490" t="s">
        <v>2122</v>
      </c>
    </row>
    <row r="143" spans="1:11" ht="15">
      <c r="A143" s="489">
        <v>135</v>
      </c>
      <c r="B143" s="490" t="s">
        <v>2123</v>
      </c>
      <c r="C143" s="486" t="s">
        <v>1693</v>
      </c>
      <c r="D143" s="490" t="s">
        <v>1747</v>
      </c>
      <c r="E143" s="501">
        <v>161</v>
      </c>
      <c r="F143" s="501">
        <v>625</v>
      </c>
      <c r="G143" s="491"/>
      <c r="H143" s="490"/>
      <c r="I143" s="490"/>
      <c r="J143" s="492" t="s">
        <v>2124</v>
      </c>
      <c r="K143" s="490" t="s">
        <v>2125</v>
      </c>
    </row>
    <row r="144" spans="1:11" ht="30">
      <c r="A144" s="489">
        <v>136</v>
      </c>
      <c r="B144" s="490" t="s">
        <v>2126</v>
      </c>
      <c r="C144" s="486" t="s">
        <v>1693</v>
      </c>
      <c r="D144" s="490" t="s">
        <v>1772</v>
      </c>
      <c r="E144" s="501">
        <v>135</v>
      </c>
      <c r="F144" s="501">
        <v>750</v>
      </c>
      <c r="G144" s="492"/>
      <c r="H144" s="490"/>
      <c r="I144" s="490"/>
      <c r="J144" s="503" t="s">
        <v>2127</v>
      </c>
      <c r="K144" s="493" t="s">
        <v>2128</v>
      </c>
    </row>
    <row r="145" spans="1:11" ht="30">
      <c r="A145" s="489">
        <v>137</v>
      </c>
      <c r="B145" s="507" t="s">
        <v>2129</v>
      </c>
      <c r="C145" s="486" t="s">
        <v>2130</v>
      </c>
      <c r="D145" s="490" t="s">
        <v>1820</v>
      </c>
      <c r="E145" s="501"/>
      <c r="F145" s="501">
        <v>100</v>
      </c>
      <c r="G145" s="492"/>
      <c r="H145" s="490"/>
      <c r="I145" s="490"/>
      <c r="J145" s="503" t="s">
        <v>2131</v>
      </c>
      <c r="K145" s="493" t="s">
        <v>2132</v>
      </c>
    </row>
    <row r="146" spans="1:11" ht="30">
      <c r="A146" s="489">
        <v>138</v>
      </c>
      <c r="B146" s="490" t="s">
        <v>2133</v>
      </c>
      <c r="C146" s="486" t="s">
        <v>1824</v>
      </c>
      <c r="D146" s="490" t="s">
        <v>1820</v>
      </c>
      <c r="E146" s="501"/>
      <c r="F146" s="501">
        <v>21240</v>
      </c>
      <c r="G146" s="492"/>
      <c r="H146" s="490"/>
      <c r="I146" s="490"/>
      <c r="J146" s="503">
        <v>211360944</v>
      </c>
      <c r="K146" s="493" t="s">
        <v>2134</v>
      </c>
    </row>
    <row r="147" spans="1:11" ht="30">
      <c r="A147" s="489">
        <v>139</v>
      </c>
      <c r="B147" s="490" t="s">
        <v>2135</v>
      </c>
      <c r="C147" s="486" t="s">
        <v>1693</v>
      </c>
      <c r="D147" s="490" t="s">
        <v>1747</v>
      </c>
      <c r="E147" s="501">
        <v>225</v>
      </c>
      <c r="F147" s="501">
        <v>875</v>
      </c>
      <c r="G147" s="492"/>
      <c r="H147" s="490"/>
      <c r="I147" s="490"/>
      <c r="J147" s="503" t="s">
        <v>2136</v>
      </c>
      <c r="K147" s="493" t="s">
        <v>2137</v>
      </c>
    </row>
    <row r="148" spans="1:11" ht="30">
      <c r="A148" s="489">
        <v>140</v>
      </c>
      <c r="B148" s="490" t="s">
        <v>2138</v>
      </c>
      <c r="C148" s="486" t="s">
        <v>1693</v>
      </c>
      <c r="D148" s="490" t="s">
        <v>1751</v>
      </c>
      <c r="E148" s="501">
        <v>98.2</v>
      </c>
      <c r="F148" s="501">
        <v>250</v>
      </c>
      <c r="G148" s="492"/>
      <c r="H148" s="490"/>
      <c r="I148" s="490"/>
      <c r="J148" s="503" t="s">
        <v>2139</v>
      </c>
      <c r="K148" s="493" t="s">
        <v>2140</v>
      </c>
    </row>
    <row r="149" spans="1:11" ht="30">
      <c r="A149" s="489">
        <v>141</v>
      </c>
      <c r="B149" s="490" t="s">
        <v>2141</v>
      </c>
      <c r="C149" s="486" t="s">
        <v>1693</v>
      </c>
      <c r="D149" s="490" t="s">
        <v>1751</v>
      </c>
      <c r="E149" s="487">
        <v>180</v>
      </c>
      <c r="F149" s="487">
        <v>600</v>
      </c>
      <c r="G149" s="492" t="s">
        <v>2142</v>
      </c>
      <c r="H149" s="490" t="s">
        <v>664</v>
      </c>
      <c r="I149" s="490" t="s">
        <v>2143</v>
      </c>
      <c r="J149" s="503"/>
      <c r="K149" s="493"/>
    </row>
    <row r="150" spans="1:11" ht="30">
      <c r="A150" s="489">
        <v>142</v>
      </c>
      <c r="B150" s="490" t="s">
        <v>1809</v>
      </c>
      <c r="C150" s="486" t="s">
        <v>1693</v>
      </c>
      <c r="D150" s="490" t="s">
        <v>1751</v>
      </c>
      <c r="E150" s="501">
        <v>40</v>
      </c>
      <c r="F150" s="501">
        <v>300</v>
      </c>
      <c r="G150" s="502"/>
      <c r="H150" s="490"/>
      <c r="I150" s="490"/>
      <c r="J150" s="503" t="s">
        <v>1810</v>
      </c>
      <c r="K150" s="493" t="s">
        <v>1811</v>
      </c>
    </row>
    <row r="151" spans="1:11" ht="15">
      <c r="A151" s="489">
        <v>143</v>
      </c>
      <c r="B151" s="490" t="s">
        <v>2144</v>
      </c>
      <c r="C151" s="486" t="s">
        <v>1693</v>
      </c>
      <c r="D151" s="490" t="s">
        <v>1772</v>
      </c>
      <c r="E151" s="501">
        <v>100</v>
      </c>
      <c r="F151" s="501">
        <v>500</v>
      </c>
      <c r="G151" s="492"/>
      <c r="H151" s="490"/>
      <c r="I151" s="490"/>
      <c r="J151" s="503" t="s">
        <v>2145</v>
      </c>
      <c r="K151" s="493" t="s">
        <v>2146</v>
      </c>
    </row>
    <row r="152" spans="1:11" ht="30">
      <c r="A152" s="489">
        <v>144</v>
      </c>
      <c r="B152" s="490" t="s">
        <v>2147</v>
      </c>
      <c r="C152" s="486" t="s">
        <v>1693</v>
      </c>
      <c r="D152" s="490" t="s">
        <v>1976</v>
      </c>
      <c r="E152" s="501">
        <v>372.05</v>
      </c>
      <c r="F152" s="501">
        <v>4150</v>
      </c>
      <c r="G152" s="492" t="s">
        <v>2148</v>
      </c>
      <c r="H152" s="490" t="s">
        <v>534</v>
      </c>
      <c r="I152" s="490" t="s">
        <v>2149</v>
      </c>
      <c r="J152" s="503"/>
      <c r="K152" s="493"/>
    </row>
    <row r="153" spans="1:11" ht="30">
      <c r="A153" s="489">
        <v>145</v>
      </c>
      <c r="B153" s="490" t="s">
        <v>2150</v>
      </c>
      <c r="C153" s="486" t="s">
        <v>1693</v>
      </c>
      <c r="D153" s="490" t="s">
        <v>1772</v>
      </c>
      <c r="E153" s="501">
        <v>50</v>
      </c>
      <c r="F153" s="501">
        <v>937.5</v>
      </c>
      <c r="G153" s="492" t="s">
        <v>2151</v>
      </c>
      <c r="H153" s="493" t="s">
        <v>2152</v>
      </c>
      <c r="I153" s="493" t="s">
        <v>2153</v>
      </c>
      <c r="J153" s="503"/>
      <c r="K153" s="490"/>
    </row>
    <row r="154" spans="1:11" ht="45">
      <c r="A154" s="489">
        <v>146</v>
      </c>
      <c r="B154" s="490" t="s">
        <v>2154</v>
      </c>
      <c r="C154" s="486" t="s">
        <v>1693</v>
      </c>
      <c r="D154" s="490" t="s">
        <v>1772</v>
      </c>
      <c r="E154" s="501">
        <v>28.37</v>
      </c>
      <c r="F154" s="501">
        <v>1037.5</v>
      </c>
      <c r="G154" s="502"/>
      <c r="H154" s="493"/>
      <c r="I154" s="493"/>
      <c r="J154" s="503" t="s">
        <v>2155</v>
      </c>
      <c r="K154" s="490" t="s">
        <v>2156</v>
      </c>
    </row>
    <row r="155" spans="1:11" ht="30">
      <c r="A155" s="489">
        <v>147</v>
      </c>
      <c r="B155" s="490" t="s">
        <v>2157</v>
      </c>
      <c r="C155" s="486" t="s">
        <v>1693</v>
      </c>
      <c r="D155" s="490" t="s">
        <v>1772</v>
      </c>
      <c r="E155" s="501">
        <v>64.349999999999994</v>
      </c>
      <c r="F155" s="501">
        <v>375</v>
      </c>
      <c r="G155" s="492" t="s">
        <v>2158</v>
      </c>
      <c r="H155" s="490" t="s">
        <v>589</v>
      </c>
      <c r="I155" s="490" t="s">
        <v>785</v>
      </c>
      <c r="J155" s="492"/>
      <c r="K155" s="490"/>
    </row>
    <row r="156" spans="1:11" ht="30">
      <c r="A156" s="489">
        <v>148</v>
      </c>
      <c r="B156" s="490" t="s">
        <v>2159</v>
      </c>
      <c r="C156" s="486" t="s">
        <v>1693</v>
      </c>
      <c r="D156" s="490" t="s">
        <v>1772</v>
      </c>
      <c r="E156" s="501">
        <v>57</v>
      </c>
      <c r="F156" s="501">
        <v>500</v>
      </c>
      <c r="G156" s="492" t="s">
        <v>2160</v>
      </c>
      <c r="H156" s="493" t="s">
        <v>2161</v>
      </c>
      <c r="I156" s="493" t="s">
        <v>2162</v>
      </c>
      <c r="J156" s="503"/>
      <c r="K156" s="490"/>
    </row>
    <row r="157" spans="1:11" ht="30">
      <c r="A157" s="489">
        <v>149</v>
      </c>
      <c r="B157" s="490" t="s">
        <v>2163</v>
      </c>
      <c r="C157" s="486" t="s">
        <v>1693</v>
      </c>
      <c r="D157" s="490" t="s">
        <v>1772</v>
      </c>
      <c r="E157" s="501">
        <v>29.17</v>
      </c>
      <c r="F157" s="501">
        <v>312.5</v>
      </c>
      <c r="G157" s="492"/>
      <c r="H157" s="493"/>
      <c r="I157" s="493"/>
      <c r="J157" s="503" t="s">
        <v>2164</v>
      </c>
      <c r="K157" s="490" t="s">
        <v>2165</v>
      </c>
    </row>
    <row r="158" spans="1:11" ht="30">
      <c r="A158" s="489">
        <v>150</v>
      </c>
      <c r="B158" s="490" t="s">
        <v>2166</v>
      </c>
      <c r="C158" s="486" t="s">
        <v>1693</v>
      </c>
      <c r="D158" s="490" t="s">
        <v>1772</v>
      </c>
      <c r="E158" s="501">
        <v>26.4</v>
      </c>
      <c r="F158" s="501">
        <v>250</v>
      </c>
      <c r="G158" s="492" t="s">
        <v>2167</v>
      </c>
      <c r="H158" s="493" t="s">
        <v>611</v>
      </c>
      <c r="I158" s="493" t="s">
        <v>2168</v>
      </c>
      <c r="J158" s="503"/>
      <c r="K158" s="490"/>
    </row>
    <row r="159" spans="1:11" ht="30">
      <c r="A159" s="489">
        <v>151</v>
      </c>
      <c r="B159" s="490" t="s">
        <v>2169</v>
      </c>
      <c r="C159" s="486" t="s">
        <v>1693</v>
      </c>
      <c r="D159" s="490" t="s">
        <v>1772</v>
      </c>
      <c r="E159" s="501">
        <v>110</v>
      </c>
      <c r="F159" s="501">
        <v>500</v>
      </c>
      <c r="G159" s="492"/>
      <c r="H159" s="490"/>
      <c r="I159" s="490"/>
      <c r="J159" s="492" t="s">
        <v>2170</v>
      </c>
      <c r="K159" s="490" t="s">
        <v>2171</v>
      </c>
    </row>
    <row r="160" spans="1:11" ht="30">
      <c r="A160" s="489">
        <v>152</v>
      </c>
      <c r="B160" s="490" t="s">
        <v>2172</v>
      </c>
      <c r="C160" s="486" t="s">
        <v>1693</v>
      </c>
      <c r="D160" s="490" t="s">
        <v>1772</v>
      </c>
      <c r="E160" s="501">
        <v>35</v>
      </c>
      <c r="F160" s="501">
        <v>250</v>
      </c>
      <c r="G160" s="492"/>
      <c r="H160" s="490"/>
      <c r="I160" s="490"/>
      <c r="J160" s="492" t="s">
        <v>2173</v>
      </c>
      <c r="K160" s="490" t="s">
        <v>2174</v>
      </c>
    </row>
    <row r="161" spans="1:11" ht="30">
      <c r="A161" s="489">
        <v>153</v>
      </c>
      <c r="B161" s="490" t="s">
        <v>2175</v>
      </c>
      <c r="C161" s="486" t="s">
        <v>1693</v>
      </c>
      <c r="D161" s="490" t="s">
        <v>1772</v>
      </c>
      <c r="E161" s="501">
        <v>42.08</v>
      </c>
      <c r="F161" s="501">
        <v>375</v>
      </c>
      <c r="G161" s="492"/>
      <c r="H161" s="490"/>
      <c r="I161" s="490"/>
      <c r="J161" s="492" t="s">
        <v>2176</v>
      </c>
      <c r="K161" s="490" t="s">
        <v>2177</v>
      </c>
    </row>
    <row r="162" spans="1:11" ht="30">
      <c r="A162" s="489">
        <v>154</v>
      </c>
      <c r="B162" s="490" t="s">
        <v>2178</v>
      </c>
      <c r="C162" s="486" t="s">
        <v>1693</v>
      </c>
      <c r="D162" s="490" t="s">
        <v>1772</v>
      </c>
      <c r="E162" s="501">
        <v>45</v>
      </c>
      <c r="F162" s="501">
        <v>830</v>
      </c>
      <c r="G162" s="492"/>
      <c r="H162" s="490"/>
      <c r="I162" s="490"/>
      <c r="J162" s="492" t="s">
        <v>2179</v>
      </c>
      <c r="K162" s="490" t="s">
        <v>2180</v>
      </c>
    </row>
    <row r="163" spans="1:11" ht="15">
      <c r="A163" s="489">
        <v>155</v>
      </c>
      <c r="B163" s="490" t="s">
        <v>2181</v>
      </c>
      <c r="C163" s="486" t="s">
        <v>1693</v>
      </c>
      <c r="D163" s="490" t="s">
        <v>1772</v>
      </c>
      <c r="E163" s="501">
        <v>50</v>
      </c>
      <c r="F163" s="501">
        <v>500</v>
      </c>
      <c r="G163" s="492"/>
      <c r="H163" s="490"/>
      <c r="I163" s="490"/>
      <c r="J163" s="492" t="s">
        <v>2182</v>
      </c>
      <c r="K163" s="490" t="s">
        <v>2183</v>
      </c>
    </row>
    <row r="164" spans="1:11" ht="30">
      <c r="A164" s="489">
        <v>156</v>
      </c>
      <c r="B164" s="490" t="s">
        <v>2184</v>
      </c>
      <c r="C164" s="486" t="s">
        <v>1693</v>
      </c>
      <c r="D164" s="490" t="s">
        <v>1772</v>
      </c>
      <c r="E164" s="501">
        <v>40</v>
      </c>
      <c r="F164" s="501">
        <v>625</v>
      </c>
      <c r="G164" s="492"/>
      <c r="H164" s="490"/>
      <c r="I164" s="490"/>
      <c r="J164" s="492" t="s">
        <v>2185</v>
      </c>
      <c r="K164" s="490" t="s">
        <v>2186</v>
      </c>
    </row>
    <row r="165" spans="1:11" ht="30">
      <c r="A165" s="489">
        <v>157</v>
      </c>
      <c r="B165" s="490" t="s">
        <v>2187</v>
      </c>
      <c r="C165" s="486" t="s">
        <v>1693</v>
      </c>
      <c r="D165" s="490" t="s">
        <v>1772</v>
      </c>
      <c r="E165" s="501">
        <v>122.93</v>
      </c>
      <c r="F165" s="501">
        <v>500</v>
      </c>
      <c r="G165" s="492"/>
      <c r="H165" s="490"/>
      <c r="I165" s="490"/>
      <c r="J165" s="492" t="s">
        <v>2188</v>
      </c>
      <c r="K165" s="490" t="s">
        <v>2189</v>
      </c>
    </row>
    <row r="166" spans="1:11" ht="45">
      <c r="A166" s="489">
        <v>158</v>
      </c>
      <c r="B166" s="490" t="s">
        <v>2190</v>
      </c>
      <c r="C166" s="486" t="s">
        <v>1693</v>
      </c>
      <c r="D166" s="490" t="s">
        <v>1772</v>
      </c>
      <c r="E166" s="501">
        <v>79.39</v>
      </c>
      <c r="F166" s="501">
        <v>312.5</v>
      </c>
      <c r="G166" s="492"/>
      <c r="H166" s="490"/>
      <c r="I166" s="490"/>
      <c r="J166" s="503" t="s">
        <v>2191</v>
      </c>
      <c r="K166" s="493" t="s">
        <v>2192</v>
      </c>
    </row>
    <row r="167" spans="1:11" ht="30">
      <c r="A167" s="489">
        <v>159</v>
      </c>
      <c r="B167" s="490" t="s">
        <v>2193</v>
      </c>
      <c r="C167" s="486" t="s">
        <v>1693</v>
      </c>
      <c r="D167" s="490" t="s">
        <v>2194</v>
      </c>
      <c r="E167" s="501">
        <v>81.400000000000006</v>
      </c>
      <c r="F167" s="501">
        <v>625</v>
      </c>
      <c r="G167" s="492" t="s">
        <v>2195</v>
      </c>
      <c r="H167" s="490" t="s">
        <v>916</v>
      </c>
      <c r="I167" s="490" t="s">
        <v>2196</v>
      </c>
      <c r="J167" s="503"/>
      <c r="K167" s="493"/>
    </row>
    <row r="168" spans="1:11" ht="30">
      <c r="A168" s="489">
        <v>160</v>
      </c>
      <c r="B168" s="490" t="s">
        <v>2197</v>
      </c>
      <c r="C168" s="486" t="s">
        <v>1693</v>
      </c>
      <c r="D168" s="490" t="s">
        <v>1751</v>
      </c>
      <c r="E168" s="501">
        <v>188.8</v>
      </c>
      <c r="F168" s="501">
        <v>1000</v>
      </c>
      <c r="G168" s="492"/>
      <c r="H168" s="493"/>
      <c r="I168" s="493"/>
      <c r="J168" s="503" t="s">
        <v>2198</v>
      </c>
      <c r="K168" s="490" t="s">
        <v>2199</v>
      </c>
    </row>
    <row r="169" spans="1:11" ht="30">
      <c r="A169" s="489">
        <v>161</v>
      </c>
      <c r="B169" s="493" t="s">
        <v>2200</v>
      </c>
      <c r="C169" s="486" t="s">
        <v>1693</v>
      </c>
      <c r="D169" s="493" t="s">
        <v>1751</v>
      </c>
      <c r="E169" s="523">
        <v>123</v>
      </c>
      <c r="F169" s="523">
        <v>1125</v>
      </c>
      <c r="G169" s="503"/>
      <c r="H169" s="493"/>
      <c r="I169" s="493"/>
      <c r="J169" s="503" t="s">
        <v>2201</v>
      </c>
      <c r="K169" s="493" t="s">
        <v>2202</v>
      </c>
    </row>
    <row r="170" spans="1:11" ht="30">
      <c r="A170" s="489">
        <v>162</v>
      </c>
      <c r="B170" s="493" t="s">
        <v>2203</v>
      </c>
      <c r="C170" s="486" t="s">
        <v>1693</v>
      </c>
      <c r="D170" s="493" t="s">
        <v>1751</v>
      </c>
      <c r="E170" s="523">
        <v>38</v>
      </c>
      <c r="F170" s="523">
        <v>375</v>
      </c>
      <c r="G170" s="492"/>
      <c r="H170" s="493"/>
      <c r="I170" s="493"/>
      <c r="J170" s="503" t="s">
        <v>2204</v>
      </c>
      <c r="K170" s="493" t="s">
        <v>2205</v>
      </c>
    </row>
    <row r="171" spans="1:11" ht="30">
      <c r="A171" s="489">
        <v>163</v>
      </c>
      <c r="B171" s="493" t="s">
        <v>2206</v>
      </c>
      <c r="C171" s="486" t="s">
        <v>1693</v>
      </c>
      <c r="D171" s="493" t="s">
        <v>1751</v>
      </c>
      <c r="E171" s="523">
        <v>100</v>
      </c>
      <c r="F171" s="523">
        <v>500</v>
      </c>
      <c r="G171" s="492"/>
      <c r="H171" s="493"/>
      <c r="I171" s="493"/>
      <c r="J171" s="492" t="s">
        <v>2207</v>
      </c>
      <c r="K171" s="493" t="s">
        <v>2208</v>
      </c>
    </row>
    <row r="172" spans="1:11" ht="75">
      <c r="A172" s="489">
        <v>164</v>
      </c>
      <c r="B172" s="493" t="s">
        <v>2209</v>
      </c>
      <c r="C172" s="486" t="s">
        <v>1693</v>
      </c>
      <c r="D172" s="493" t="s">
        <v>1751</v>
      </c>
      <c r="E172" s="523">
        <v>58.7</v>
      </c>
      <c r="F172" s="523">
        <v>1650</v>
      </c>
      <c r="G172" s="525"/>
      <c r="H172" s="493"/>
      <c r="I172" s="493"/>
      <c r="J172" s="492" t="s">
        <v>2210</v>
      </c>
      <c r="K172" s="493" t="s">
        <v>2211</v>
      </c>
    </row>
    <row r="173" spans="1:11" ht="120">
      <c r="A173" s="489">
        <v>165</v>
      </c>
      <c r="B173" s="493" t="s">
        <v>2212</v>
      </c>
      <c r="C173" s="486" t="s">
        <v>1693</v>
      </c>
      <c r="D173" s="493" t="s">
        <v>1751</v>
      </c>
      <c r="E173" s="523">
        <v>38</v>
      </c>
      <c r="F173" s="523">
        <v>400</v>
      </c>
      <c r="G173" s="492"/>
      <c r="H173" s="493"/>
      <c r="I173" s="493"/>
      <c r="J173" s="492" t="s">
        <v>2213</v>
      </c>
      <c r="K173" s="493" t="s">
        <v>2214</v>
      </c>
    </row>
    <row r="174" spans="1:11" ht="30">
      <c r="A174" s="489">
        <v>166</v>
      </c>
      <c r="B174" s="493" t="s">
        <v>2215</v>
      </c>
      <c r="C174" s="486" t="s">
        <v>1693</v>
      </c>
      <c r="D174" s="493" t="s">
        <v>2194</v>
      </c>
      <c r="E174" s="523">
        <v>97.4</v>
      </c>
      <c r="F174" s="523">
        <v>700</v>
      </c>
      <c r="G174" s="492"/>
      <c r="H174" s="493"/>
      <c r="I174" s="493"/>
      <c r="J174" s="492" t="s">
        <v>2216</v>
      </c>
      <c r="K174" s="493" t="s">
        <v>2217</v>
      </c>
    </row>
    <row r="175" spans="1:11" ht="30">
      <c r="A175" s="489">
        <v>167</v>
      </c>
      <c r="B175" s="493" t="s">
        <v>2218</v>
      </c>
      <c r="C175" s="486" t="s">
        <v>1693</v>
      </c>
      <c r="D175" s="493" t="s">
        <v>1747</v>
      </c>
      <c r="E175" s="523">
        <v>87</v>
      </c>
      <c r="F175" s="523">
        <v>1000</v>
      </c>
      <c r="G175" s="492"/>
      <c r="H175" s="493"/>
      <c r="I175" s="493"/>
      <c r="J175" s="492" t="s">
        <v>2219</v>
      </c>
      <c r="K175" s="493" t="s">
        <v>2220</v>
      </c>
    </row>
    <row r="176" spans="1:11" ht="30">
      <c r="A176" s="489">
        <v>168</v>
      </c>
      <c r="B176" s="493" t="s">
        <v>2221</v>
      </c>
      <c r="C176" s="486" t="s">
        <v>1693</v>
      </c>
      <c r="D176" s="493" t="s">
        <v>1751</v>
      </c>
      <c r="E176" s="523">
        <v>50.27</v>
      </c>
      <c r="F176" s="523">
        <v>375</v>
      </c>
      <c r="G176" s="496"/>
      <c r="H176" s="493"/>
      <c r="I176" s="493"/>
      <c r="J176" s="492" t="s">
        <v>2222</v>
      </c>
      <c r="K176" s="493" t="s">
        <v>2223</v>
      </c>
    </row>
    <row r="177" spans="1:11" ht="45">
      <c r="A177" s="489">
        <v>169</v>
      </c>
      <c r="B177" s="493" t="s">
        <v>2224</v>
      </c>
      <c r="C177" s="490" t="s">
        <v>1693</v>
      </c>
      <c r="D177" s="493" t="s">
        <v>1723</v>
      </c>
      <c r="E177" s="494">
        <v>170</v>
      </c>
      <c r="F177" s="494">
        <v>5640</v>
      </c>
      <c r="G177" s="487"/>
      <c r="H177" s="493"/>
      <c r="I177" s="493"/>
      <c r="J177" s="487">
        <v>202055122</v>
      </c>
      <c r="K177" s="493" t="s">
        <v>2225</v>
      </c>
    </row>
    <row r="178" spans="1:11" ht="30">
      <c r="A178" s="489">
        <v>170</v>
      </c>
      <c r="B178" s="493" t="s">
        <v>2226</v>
      </c>
      <c r="C178" s="490" t="s">
        <v>1693</v>
      </c>
      <c r="D178" s="493" t="s">
        <v>1735</v>
      </c>
      <c r="E178" s="494">
        <v>86.82</v>
      </c>
      <c r="F178" s="549">
        <v>1000</v>
      </c>
      <c r="G178" s="492"/>
      <c r="H178" s="493"/>
      <c r="I178" s="493"/>
      <c r="J178" s="487">
        <v>200009267</v>
      </c>
      <c r="K178" s="493" t="s">
        <v>2227</v>
      </c>
    </row>
    <row r="179" spans="1:11" ht="45">
      <c r="A179" s="489">
        <v>171</v>
      </c>
      <c r="B179" s="493" t="s">
        <v>2228</v>
      </c>
      <c r="C179" s="490" t="s">
        <v>1693</v>
      </c>
      <c r="D179" s="493" t="s">
        <v>1735</v>
      </c>
      <c r="E179" s="494">
        <v>95</v>
      </c>
      <c r="F179" s="549">
        <v>1400</v>
      </c>
      <c r="G179" s="492" t="s">
        <v>2229</v>
      </c>
      <c r="H179" s="493" t="s">
        <v>2230</v>
      </c>
      <c r="I179" s="493" t="s">
        <v>2231</v>
      </c>
      <c r="J179" s="487"/>
      <c r="K179" s="493"/>
    </row>
    <row r="180" spans="1:11" ht="30">
      <c r="A180" s="489">
        <v>172</v>
      </c>
      <c r="B180" s="493" t="s">
        <v>2232</v>
      </c>
      <c r="C180" s="490" t="s">
        <v>1693</v>
      </c>
      <c r="D180" s="493" t="s">
        <v>1735</v>
      </c>
      <c r="E180" s="494">
        <v>88.89</v>
      </c>
      <c r="F180" s="549">
        <f>500*1.66</f>
        <v>830</v>
      </c>
      <c r="G180" s="492"/>
      <c r="H180" s="493"/>
      <c r="I180" s="493"/>
      <c r="J180" s="492" t="s">
        <v>2233</v>
      </c>
      <c r="K180" s="493" t="s">
        <v>2234</v>
      </c>
    </row>
    <row r="181" spans="1:11" ht="30">
      <c r="A181" s="489">
        <v>173</v>
      </c>
      <c r="B181" s="493" t="s">
        <v>1708</v>
      </c>
      <c r="C181" s="490" t="s">
        <v>1693</v>
      </c>
      <c r="D181" s="493" t="s">
        <v>1735</v>
      </c>
      <c r="E181" s="494">
        <v>58.9</v>
      </c>
      <c r="F181" s="549">
        <v>1650</v>
      </c>
      <c r="G181" s="492" t="s">
        <v>1709</v>
      </c>
      <c r="H181" s="493" t="s">
        <v>599</v>
      </c>
      <c r="I181" s="493" t="s">
        <v>1710</v>
      </c>
      <c r="J181" s="487"/>
      <c r="K181" s="493"/>
    </row>
    <row r="182" spans="1:11" ht="30">
      <c r="A182" s="489">
        <v>174</v>
      </c>
      <c r="B182" s="493" t="s">
        <v>2235</v>
      </c>
      <c r="C182" s="490" t="s">
        <v>1693</v>
      </c>
      <c r="D182" s="493" t="s">
        <v>1735</v>
      </c>
      <c r="E182" s="494">
        <v>84</v>
      </c>
      <c r="F182" s="549">
        <f>875*1.66</f>
        <v>1452.5</v>
      </c>
      <c r="G182" s="492" t="s">
        <v>2236</v>
      </c>
      <c r="H182" s="490" t="s">
        <v>882</v>
      </c>
      <c r="I182" s="490" t="s">
        <v>2237</v>
      </c>
      <c r="J182" s="487"/>
      <c r="K182" s="493"/>
    </row>
    <row r="183" spans="1:11" ht="45">
      <c r="A183" s="489">
        <v>175</v>
      </c>
      <c r="B183" s="493" t="s">
        <v>2238</v>
      </c>
      <c r="C183" s="490" t="s">
        <v>1693</v>
      </c>
      <c r="D183" s="493" t="s">
        <v>1735</v>
      </c>
      <c r="E183" s="494">
        <v>130.9</v>
      </c>
      <c r="F183" s="549">
        <f>600*1.66</f>
        <v>996</v>
      </c>
      <c r="G183" s="492" t="s">
        <v>2239</v>
      </c>
      <c r="H183" s="490" t="s">
        <v>2240</v>
      </c>
      <c r="I183" s="490" t="s">
        <v>1134</v>
      </c>
      <c r="J183" s="487"/>
      <c r="K183" s="493"/>
    </row>
    <row r="184" spans="1:11" ht="15">
      <c r="A184" s="489">
        <v>176</v>
      </c>
      <c r="B184" s="493" t="s">
        <v>2241</v>
      </c>
      <c r="C184" s="490" t="s">
        <v>1693</v>
      </c>
      <c r="D184" s="493" t="s">
        <v>1735</v>
      </c>
      <c r="E184" s="494">
        <v>50</v>
      </c>
      <c r="F184" s="549">
        <v>350</v>
      </c>
      <c r="G184" s="492" t="s">
        <v>2242</v>
      </c>
      <c r="H184" s="493" t="s">
        <v>957</v>
      </c>
      <c r="I184" s="493" t="s">
        <v>2243</v>
      </c>
      <c r="J184" s="487"/>
      <c r="K184" s="493"/>
    </row>
    <row r="185" spans="1:11" ht="30">
      <c r="A185" s="489">
        <v>177</v>
      </c>
      <c r="B185" s="493" t="s">
        <v>2244</v>
      </c>
      <c r="C185" s="490" t="s">
        <v>1693</v>
      </c>
      <c r="D185" s="493" t="s">
        <v>1735</v>
      </c>
      <c r="E185" s="494">
        <v>60</v>
      </c>
      <c r="F185" s="549">
        <v>625</v>
      </c>
      <c r="G185" s="492"/>
      <c r="H185" s="493"/>
      <c r="I185" s="493"/>
      <c r="J185" s="492" t="s">
        <v>2245</v>
      </c>
      <c r="K185" s="493" t="s">
        <v>2246</v>
      </c>
    </row>
    <row r="186" spans="1:11" ht="30">
      <c r="A186" s="489">
        <v>178</v>
      </c>
      <c r="B186" s="493" t="s">
        <v>2247</v>
      </c>
      <c r="C186" s="490" t="s">
        <v>1693</v>
      </c>
      <c r="D186" s="493" t="s">
        <v>1735</v>
      </c>
      <c r="E186" s="494">
        <v>223</v>
      </c>
      <c r="F186" s="494">
        <v>500</v>
      </c>
      <c r="G186" s="492" t="s">
        <v>2248</v>
      </c>
      <c r="H186" s="490" t="s">
        <v>2249</v>
      </c>
      <c r="I186" s="490" t="s">
        <v>2250</v>
      </c>
      <c r="J186" s="492"/>
      <c r="K186" s="493"/>
    </row>
    <row r="187" spans="1:11" ht="30">
      <c r="A187" s="489">
        <v>179</v>
      </c>
      <c r="B187" s="493" t="s">
        <v>1726</v>
      </c>
      <c r="C187" s="490" t="s">
        <v>1693</v>
      </c>
      <c r="D187" s="493" t="s">
        <v>1694</v>
      </c>
      <c r="E187" s="494">
        <v>75.48</v>
      </c>
      <c r="F187" s="549">
        <v>500</v>
      </c>
      <c r="G187" s="492" t="s">
        <v>1727</v>
      </c>
      <c r="H187" s="493" t="s">
        <v>1728</v>
      </c>
      <c r="I187" s="493" t="s">
        <v>1729</v>
      </c>
      <c r="J187" s="492"/>
      <c r="K187" s="493"/>
    </row>
    <row r="188" spans="1:11" ht="25.5">
      <c r="A188" s="489">
        <v>180</v>
      </c>
      <c r="B188" s="550" t="s">
        <v>2251</v>
      </c>
      <c r="C188" s="490" t="s">
        <v>1693</v>
      </c>
      <c r="D188" s="493" t="s">
        <v>1735</v>
      </c>
      <c r="E188" s="494">
        <v>46</v>
      </c>
      <c r="F188" s="549">
        <v>375</v>
      </c>
      <c r="G188" s="496" t="s">
        <v>2252</v>
      </c>
      <c r="H188" s="493" t="s">
        <v>714</v>
      </c>
      <c r="I188" s="493" t="s">
        <v>1021</v>
      </c>
      <c r="J188" s="515"/>
      <c r="K188" s="521"/>
    </row>
    <row r="189" spans="1:11" ht="15">
      <c r="A189" s="489">
        <v>181</v>
      </c>
      <c r="B189" s="550" t="s">
        <v>2253</v>
      </c>
      <c r="C189" s="490" t="s">
        <v>1693</v>
      </c>
      <c r="D189" s="493" t="s">
        <v>1735</v>
      </c>
      <c r="E189" s="494">
        <v>81.55</v>
      </c>
      <c r="F189" s="549">
        <v>500</v>
      </c>
      <c r="G189" s="496" t="s">
        <v>2254</v>
      </c>
      <c r="H189" s="493" t="s">
        <v>526</v>
      </c>
      <c r="I189" s="493" t="s">
        <v>2255</v>
      </c>
      <c r="J189" s="515"/>
      <c r="K189" s="521"/>
    </row>
    <row r="190" spans="1:11" ht="25.5">
      <c r="A190" s="489">
        <v>182</v>
      </c>
      <c r="B190" s="550" t="s">
        <v>2256</v>
      </c>
      <c r="C190" s="490" t="s">
        <v>1693</v>
      </c>
      <c r="D190" s="493" t="s">
        <v>1735</v>
      </c>
      <c r="E190" s="494">
        <v>70</v>
      </c>
      <c r="F190" s="549">
        <v>550</v>
      </c>
      <c r="G190" s="496"/>
      <c r="H190" s="493"/>
      <c r="I190" s="493"/>
      <c r="J190" s="515">
        <v>225063123</v>
      </c>
      <c r="K190" s="521" t="s">
        <v>2257</v>
      </c>
    </row>
    <row r="191" spans="1:11" ht="25.5">
      <c r="A191" s="489">
        <v>183</v>
      </c>
      <c r="B191" s="550" t="s">
        <v>2258</v>
      </c>
      <c r="C191" s="490" t="s">
        <v>1693</v>
      </c>
      <c r="D191" s="493" t="s">
        <v>1735</v>
      </c>
      <c r="E191" s="494">
        <v>63.5</v>
      </c>
      <c r="F191" s="549">
        <v>500</v>
      </c>
      <c r="G191" s="496" t="s">
        <v>2259</v>
      </c>
      <c r="H191" s="493" t="s">
        <v>759</v>
      </c>
      <c r="I191" s="493" t="s">
        <v>2260</v>
      </c>
      <c r="J191" s="515"/>
      <c r="K191" s="521"/>
    </row>
    <row r="192" spans="1:11" ht="25.5">
      <c r="A192" s="489">
        <v>184</v>
      </c>
      <c r="B192" s="550" t="s">
        <v>2261</v>
      </c>
      <c r="C192" s="490" t="s">
        <v>1693</v>
      </c>
      <c r="D192" s="493" t="s">
        <v>1735</v>
      </c>
      <c r="E192" s="494">
        <v>180</v>
      </c>
      <c r="F192" s="549">
        <v>625</v>
      </c>
      <c r="G192" s="496" t="s">
        <v>2262</v>
      </c>
      <c r="H192" s="493" t="s">
        <v>684</v>
      </c>
      <c r="I192" s="493" t="s">
        <v>2263</v>
      </c>
      <c r="J192" s="515"/>
      <c r="K192" s="521"/>
    </row>
    <row r="193" spans="1:11" ht="25.5">
      <c r="A193" s="489">
        <v>185</v>
      </c>
      <c r="B193" s="550" t="s">
        <v>2264</v>
      </c>
      <c r="C193" s="490" t="s">
        <v>1693</v>
      </c>
      <c r="D193" s="493" t="s">
        <v>1735</v>
      </c>
      <c r="E193" s="494">
        <v>65.459999999999994</v>
      </c>
      <c r="F193" s="549">
        <v>625</v>
      </c>
      <c r="G193" s="496" t="s">
        <v>2265</v>
      </c>
      <c r="H193" s="493" t="s">
        <v>1931</v>
      </c>
      <c r="I193" s="493" t="s">
        <v>2266</v>
      </c>
      <c r="J193" s="515"/>
      <c r="K193" s="521"/>
    </row>
    <row r="194" spans="1:11" ht="25.5">
      <c r="A194" s="489">
        <v>186</v>
      </c>
      <c r="B194" s="495" t="s">
        <v>1767</v>
      </c>
      <c r="C194" s="490" t="s">
        <v>1693</v>
      </c>
      <c r="D194" s="490" t="s">
        <v>2267</v>
      </c>
      <c r="E194" s="487">
        <v>107</v>
      </c>
      <c r="F194" s="491">
        <v>750</v>
      </c>
      <c r="G194" s="496" t="s">
        <v>1768</v>
      </c>
      <c r="H194" s="493" t="s">
        <v>1769</v>
      </c>
      <c r="I194" s="493" t="s">
        <v>1770</v>
      </c>
      <c r="J194" s="497"/>
      <c r="K194" s="498"/>
    </row>
    <row r="195" spans="1:11" ht="25.5">
      <c r="A195" s="489">
        <v>187</v>
      </c>
      <c r="B195" s="495" t="s">
        <v>2268</v>
      </c>
      <c r="C195" s="490" t="s">
        <v>1693</v>
      </c>
      <c r="D195" s="490" t="s">
        <v>1694</v>
      </c>
      <c r="E195" s="487">
        <v>90</v>
      </c>
      <c r="F195" s="491">
        <v>700</v>
      </c>
      <c r="G195" s="496" t="s">
        <v>2269</v>
      </c>
      <c r="H195" s="493" t="s">
        <v>1137</v>
      </c>
      <c r="I195" s="493" t="s">
        <v>2270</v>
      </c>
      <c r="J195" s="497"/>
      <c r="K195" s="498"/>
    </row>
    <row r="196" spans="1:11" ht="25.5">
      <c r="A196" s="489">
        <v>188</v>
      </c>
      <c r="B196" s="495" t="s">
        <v>2271</v>
      </c>
      <c r="C196" s="490" t="s">
        <v>1693</v>
      </c>
      <c r="D196" s="490" t="s">
        <v>1694</v>
      </c>
      <c r="E196" s="487">
        <v>53.3</v>
      </c>
      <c r="F196" s="491">
        <v>625</v>
      </c>
      <c r="G196" s="496" t="s">
        <v>2272</v>
      </c>
      <c r="H196" s="490" t="s">
        <v>714</v>
      </c>
      <c r="I196" s="490" t="s">
        <v>1932</v>
      </c>
      <c r="J196" s="515"/>
      <c r="K196" s="498"/>
    </row>
    <row r="197" spans="1:11" ht="25.5">
      <c r="A197" s="489">
        <v>189</v>
      </c>
      <c r="B197" s="495" t="s">
        <v>2273</v>
      </c>
      <c r="C197" s="490" t="s">
        <v>1693</v>
      </c>
      <c r="D197" s="490" t="s">
        <v>1735</v>
      </c>
      <c r="E197" s="487">
        <v>155</v>
      </c>
      <c r="F197" s="491">
        <v>350</v>
      </c>
      <c r="G197" s="496" t="s">
        <v>2274</v>
      </c>
      <c r="H197" s="490" t="s">
        <v>882</v>
      </c>
      <c r="I197" s="490" t="s">
        <v>669</v>
      </c>
      <c r="J197" s="515"/>
      <c r="K197" s="498"/>
    </row>
    <row r="198" spans="1:11" ht="25.5">
      <c r="A198" s="489">
        <v>190</v>
      </c>
      <c r="B198" s="495" t="s">
        <v>2275</v>
      </c>
      <c r="C198" s="490" t="s">
        <v>1693</v>
      </c>
      <c r="D198" s="490" t="s">
        <v>1743</v>
      </c>
      <c r="E198" s="487">
        <v>99</v>
      </c>
      <c r="F198" s="491">
        <v>625</v>
      </c>
      <c r="G198" s="496" t="s">
        <v>2276</v>
      </c>
      <c r="H198" s="490" t="s">
        <v>611</v>
      </c>
      <c r="I198" s="490" t="s">
        <v>1101</v>
      </c>
      <c r="J198" s="515"/>
      <c r="K198" s="498"/>
    </row>
    <row r="199" spans="1:11" ht="25.5">
      <c r="A199" s="489">
        <v>191</v>
      </c>
      <c r="B199" s="495" t="s">
        <v>2277</v>
      </c>
      <c r="C199" s="490" t="s">
        <v>1693</v>
      </c>
      <c r="D199" s="490" t="s">
        <v>2278</v>
      </c>
      <c r="E199" s="487">
        <v>150</v>
      </c>
      <c r="F199" s="491">
        <v>300</v>
      </c>
      <c r="G199" s="496"/>
      <c r="H199" s="490"/>
      <c r="I199" s="490"/>
      <c r="J199" s="515" t="s">
        <v>2279</v>
      </c>
      <c r="K199" s="498" t="s">
        <v>2280</v>
      </c>
    </row>
    <row r="200" spans="1:11" ht="25.5">
      <c r="A200" s="489">
        <v>192</v>
      </c>
      <c r="B200" s="495" t="s">
        <v>2281</v>
      </c>
      <c r="C200" s="490" t="s">
        <v>1693</v>
      </c>
      <c r="D200" s="490" t="s">
        <v>1735</v>
      </c>
      <c r="E200" s="487">
        <v>100</v>
      </c>
      <c r="F200" s="491">
        <v>625</v>
      </c>
      <c r="G200" s="496"/>
      <c r="H200" s="490"/>
      <c r="I200" s="490"/>
      <c r="J200" s="496" t="s">
        <v>2282</v>
      </c>
      <c r="K200" s="500" t="s">
        <v>2283</v>
      </c>
    </row>
    <row r="201" spans="1:11" ht="38.25">
      <c r="A201" s="489">
        <v>193</v>
      </c>
      <c r="B201" s="495" t="s">
        <v>2284</v>
      </c>
      <c r="C201" s="490" t="s">
        <v>1693</v>
      </c>
      <c r="D201" s="490" t="s">
        <v>1694</v>
      </c>
      <c r="E201" s="487">
        <v>80</v>
      </c>
      <c r="F201" s="491">
        <v>620</v>
      </c>
      <c r="G201" s="496" t="s">
        <v>2285</v>
      </c>
      <c r="H201" s="490" t="s">
        <v>586</v>
      </c>
      <c r="I201" s="490" t="s">
        <v>2286</v>
      </c>
      <c r="J201" s="497"/>
      <c r="K201" s="521"/>
    </row>
    <row r="202" spans="1:11" ht="25.5">
      <c r="A202" s="489">
        <v>194</v>
      </c>
      <c r="B202" s="495" t="s">
        <v>2287</v>
      </c>
      <c r="C202" s="490" t="s">
        <v>1693</v>
      </c>
      <c r="D202" s="490" t="s">
        <v>1694</v>
      </c>
      <c r="E202" s="487">
        <v>70</v>
      </c>
      <c r="F202" s="491">
        <v>600</v>
      </c>
      <c r="G202" s="496" t="s">
        <v>2288</v>
      </c>
      <c r="H202" s="490" t="s">
        <v>1978</v>
      </c>
      <c r="I202" s="490" t="s">
        <v>2289</v>
      </c>
      <c r="J202" s="497"/>
      <c r="K202" s="521"/>
    </row>
    <row r="203" spans="1:11" ht="25.5">
      <c r="A203" s="489">
        <v>195</v>
      </c>
      <c r="B203" s="495" t="s">
        <v>1806</v>
      </c>
      <c r="C203" s="490" t="s">
        <v>1693</v>
      </c>
      <c r="D203" s="490" t="s">
        <v>1735</v>
      </c>
      <c r="E203" s="487">
        <v>144.4</v>
      </c>
      <c r="F203" s="491">
        <v>1000</v>
      </c>
      <c r="G203" s="496" t="s">
        <v>1807</v>
      </c>
      <c r="H203" s="490" t="s">
        <v>2290</v>
      </c>
      <c r="I203" s="490" t="s">
        <v>2291</v>
      </c>
      <c r="J203" s="515"/>
      <c r="K203" s="498"/>
    </row>
    <row r="204" spans="1:11" ht="25.5">
      <c r="A204" s="489">
        <v>196</v>
      </c>
      <c r="B204" s="495" t="s">
        <v>1809</v>
      </c>
      <c r="C204" s="490" t="s">
        <v>1693</v>
      </c>
      <c r="D204" s="490" t="s">
        <v>1735</v>
      </c>
      <c r="E204" s="487">
        <v>90</v>
      </c>
      <c r="F204" s="491">
        <v>500</v>
      </c>
      <c r="G204" s="496" t="s">
        <v>2292</v>
      </c>
      <c r="H204" s="490" t="s">
        <v>594</v>
      </c>
      <c r="I204" s="490" t="s">
        <v>2293</v>
      </c>
      <c r="J204" s="515"/>
      <c r="K204" s="498"/>
    </row>
    <row r="205" spans="1:11" ht="25.5">
      <c r="A205" s="489">
        <v>197</v>
      </c>
      <c r="B205" s="550" t="s">
        <v>2294</v>
      </c>
      <c r="C205" s="490" t="s">
        <v>1693</v>
      </c>
      <c r="D205" s="493" t="s">
        <v>1694</v>
      </c>
      <c r="E205" s="494">
        <v>214</v>
      </c>
      <c r="F205" s="549">
        <v>500</v>
      </c>
      <c r="G205" s="499" t="s">
        <v>2295</v>
      </c>
      <c r="H205" s="493" t="s">
        <v>2296</v>
      </c>
      <c r="I205" s="493" t="s">
        <v>2297</v>
      </c>
      <c r="J205" s="497"/>
      <c r="K205" s="521"/>
    </row>
    <row r="206" spans="1:11" ht="25.5">
      <c r="A206" s="489">
        <v>198</v>
      </c>
      <c r="B206" s="550" t="s">
        <v>2298</v>
      </c>
      <c r="C206" s="490" t="s">
        <v>1693</v>
      </c>
      <c r="D206" s="493" t="s">
        <v>1735</v>
      </c>
      <c r="E206" s="494">
        <v>60</v>
      </c>
      <c r="F206" s="549">
        <v>300</v>
      </c>
      <c r="G206" s="499"/>
      <c r="H206" s="493"/>
      <c r="I206" s="493"/>
      <c r="J206" s="499" t="s">
        <v>2299</v>
      </c>
      <c r="K206" s="520" t="s">
        <v>2300</v>
      </c>
    </row>
    <row r="207" spans="1:11" ht="15">
      <c r="A207" s="489">
        <v>199</v>
      </c>
      <c r="B207" s="550" t="s">
        <v>2301</v>
      </c>
      <c r="C207" s="490" t="s">
        <v>1693</v>
      </c>
      <c r="D207" s="493" t="s">
        <v>1694</v>
      </c>
      <c r="E207" s="494">
        <v>54</v>
      </c>
      <c r="F207" s="549">
        <v>313</v>
      </c>
      <c r="G207" s="496" t="s">
        <v>2302</v>
      </c>
      <c r="H207" s="493" t="s">
        <v>2303</v>
      </c>
      <c r="I207" s="493" t="s">
        <v>2304</v>
      </c>
      <c r="J207" s="496"/>
      <c r="K207" s="520"/>
    </row>
    <row r="208" spans="1:11" ht="25.5">
      <c r="A208" s="489">
        <v>200</v>
      </c>
      <c r="B208" s="550" t="s">
        <v>2305</v>
      </c>
      <c r="C208" s="490" t="s">
        <v>1693</v>
      </c>
      <c r="D208" s="493" t="s">
        <v>1735</v>
      </c>
      <c r="E208" s="494">
        <v>55</v>
      </c>
      <c r="F208" s="549">
        <v>400</v>
      </c>
      <c r="G208" s="511" t="s">
        <v>2306</v>
      </c>
      <c r="H208" s="493" t="s">
        <v>2307</v>
      </c>
      <c r="I208" s="493" t="s">
        <v>2308</v>
      </c>
      <c r="J208" s="496"/>
      <c r="K208" s="520"/>
    </row>
    <row r="209" spans="1:11" ht="25.5">
      <c r="A209" s="489">
        <v>201</v>
      </c>
      <c r="B209" s="550" t="s">
        <v>2309</v>
      </c>
      <c r="C209" s="490" t="s">
        <v>1693</v>
      </c>
      <c r="D209" s="493" t="s">
        <v>1735</v>
      </c>
      <c r="E209" s="494">
        <v>84</v>
      </c>
      <c r="F209" s="549">
        <v>1237.5</v>
      </c>
      <c r="G209" s="496" t="s">
        <v>2310</v>
      </c>
      <c r="H209" s="493" t="s">
        <v>628</v>
      </c>
      <c r="I209" s="493" t="s">
        <v>2311</v>
      </c>
      <c r="J209" s="496"/>
      <c r="K209" s="520"/>
    </row>
    <row r="210" spans="1:11" ht="25.5">
      <c r="A210" s="489">
        <v>202</v>
      </c>
      <c r="B210" s="550" t="s">
        <v>2312</v>
      </c>
      <c r="C210" s="490" t="s">
        <v>1693</v>
      </c>
      <c r="D210" s="493" t="s">
        <v>1735</v>
      </c>
      <c r="E210" s="494">
        <v>219</v>
      </c>
      <c r="F210" s="549">
        <v>800</v>
      </c>
      <c r="G210" s="496" t="s">
        <v>2313</v>
      </c>
      <c r="H210" s="493" t="s">
        <v>2314</v>
      </c>
      <c r="I210" s="493" t="s">
        <v>2315</v>
      </c>
      <c r="J210" s="496"/>
      <c r="K210" s="520"/>
    </row>
    <row r="211" spans="1:11" ht="25.5">
      <c r="A211" s="489">
        <v>203</v>
      </c>
      <c r="B211" s="550" t="s">
        <v>2316</v>
      </c>
      <c r="C211" s="490" t="s">
        <v>1693</v>
      </c>
      <c r="D211" s="493" t="s">
        <v>1694</v>
      </c>
      <c r="E211" s="494">
        <v>70</v>
      </c>
      <c r="F211" s="549">
        <v>250</v>
      </c>
      <c r="G211" s="496"/>
      <c r="H211" s="493"/>
      <c r="I211" s="493"/>
      <c r="J211" s="496" t="s">
        <v>2317</v>
      </c>
      <c r="K211" s="520" t="s">
        <v>2318</v>
      </c>
    </row>
    <row r="212" spans="1:11" ht="25.5">
      <c r="A212" s="489">
        <v>204</v>
      </c>
      <c r="B212" s="550" t="s">
        <v>2316</v>
      </c>
      <c r="C212" s="490" t="s">
        <v>1693</v>
      </c>
      <c r="D212" s="493" t="s">
        <v>1694</v>
      </c>
      <c r="E212" s="494">
        <v>70</v>
      </c>
      <c r="F212" s="549">
        <v>250</v>
      </c>
      <c r="G212" s="496"/>
      <c r="H212" s="493"/>
      <c r="I212" s="493"/>
      <c r="J212" s="496" t="s">
        <v>2319</v>
      </c>
      <c r="K212" s="520" t="s">
        <v>2320</v>
      </c>
    </row>
    <row r="213" spans="1:11" ht="38.25">
      <c r="A213" s="489">
        <v>205</v>
      </c>
      <c r="B213" s="495" t="s">
        <v>2321</v>
      </c>
      <c r="C213" s="490" t="s">
        <v>1693</v>
      </c>
      <c r="D213" s="493" t="s">
        <v>1694</v>
      </c>
      <c r="E213" s="494">
        <v>60</v>
      </c>
      <c r="F213" s="549">
        <v>600</v>
      </c>
      <c r="G213" s="496" t="s">
        <v>2322</v>
      </c>
      <c r="H213" s="493" t="s">
        <v>1532</v>
      </c>
      <c r="I213" s="493" t="s">
        <v>2323</v>
      </c>
      <c r="J213" s="496"/>
      <c r="K213" s="520"/>
    </row>
    <row r="214" spans="1:11" ht="15">
      <c r="A214" s="489">
        <v>206</v>
      </c>
      <c r="B214" s="550" t="s">
        <v>2324</v>
      </c>
      <c r="C214" s="490" t="s">
        <v>1693</v>
      </c>
      <c r="D214" s="493" t="s">
        <v>1694</v>
      </c>
      <c r="E214" s="494">
        <v>90</v>
      </c>
      <c r="F214" s="549">
        <v>750</v>
      </c>
      <c r="G214" s="555" t="s">
        <v>2325</v>
      </c>
      <c r="H214" s="493" t="s">
        <v>1699</v>
      </c>
      <c r="I214" s="493" t="s">
        <v>2326</v>
      </c>
      <c r="J214" s="496"/>
      <c r="K214" s="520"/>
    </row>
    <row r="215" spans="1:11" ht="25.5">
      <c r="A215" s="489">
        <v>207</v>
      </c>
      <c r="B215" s="550" t="s">
        <v>2327</v>
      </c>
      <c r="C215" s="490" t="s">
        <v>1693</v>
      </c>
      <c r="D215" s="493" t="s">
        <v>1694</v>
      </c>
      <c r="E215" s="494">
        <v>41</v>
      </c>
      <c r="F215" s="549">
        <v>625</v>
      </c>
      <c r="G215" s="496" t="s">
        <v>2328</v>
      </c>
      <c r="H215" s="493" t="s">
        <v>534</v>
      </c>
      <c r="I215" s="493" t="s">
        <v>2329</v>
      </c>
      <c r="J215" s="496"/>
      <c r="K215" s="520"/>
    </row>
    <row r="216" spans="1:11" ht="25.5">
      <c r="A216" s="489">
        <v>208</v>
      </c>
      <c r="B216" s="550" t="s">
        <v>2330</v>
      </c>
      <c r="C216" s="490" t="s">
        <v>1693</v>
      </c>
      <c r="D216" s="493" t="s">
        <v>2278</v>
      </c>
      <c r="E216" s="494">
        <v>136</v>
      </c>
      <c r="F216" s="549">
        <v>625</v>
      </c>
      <c r="G216" s="496" t="s">
        <v>2331</v>
      </c>
      <c r="H216" s="493" t="s">
        <v>1146</v>
      </c>
      <c r="I216" s="493" t="s">
        <v>2332</v>
      </c>
      <c r="J216" s="496"/>
      <c r="K216" s="520"/>
    </row>
    <row r="217" spans="1:11" ht="25.5">
      <c r="A217" s="489">
        <v>209</v>
      </c>
      <c r="B217" s="550" t="s">
        <v>2333</v>
      </c>
      <c r="C217" s="490" t="s">
        <v>1693</v>
      </c>
      <c r="D217" s="493" t="s">
        <v>1694</v>
      </c>
      <c r="E217" s="494">
        <v>147</v>
      </c>
      <c r="F217" s="549">
        <v>400</v>
      </c>
      <c r="G217" s="496" t="s">
        <v>2334</v>
      </c>
      <c r="H217" s="493" t="s">
        <v>882</v>
      </c>
      <c r="I217" s="493" t="s">
        <v>2335</v>
      </c>
      <c r="J217" s="496"/>
      <c r="K217" s="520"/>
    </row>
    <row r="218" spans="1:11" ht="25.5">
      <c r="A218" s="489">
        <v>210</v>
      </c>
      <c r="B218" s="550" t="s">
        <v>2336</v>
      </c>
      <c r="C218" s="490" t="s">
        <v>1693</v>
      </c>
      <c r="D218" s="493" t="s">
        <v>1694</v>
      </c>
      <c r="E218" s="494">
        <v>65</v>
      </c>
      <c r="F218" s="494">
        <v>625</v>
      </c>
      <c r="G218" s="496" t="s">
        <v>2337</v>
      </c>
      <c r="H218" s="493" t="s">
        <v>882</v>
      </c>
      <c r="I218" s="493" t="s">
        <v>2338</v>
      </c>
      <c r="J218" s="496"/>
      <c r="K218" s="520"/>
    </row>
    <row r="219" spans="1:11" ht="25.5">
      <c r="A219" s="489">
        <v>211</v>
      </c>
      <c r="B219" s="550" t="s">
        <v>2339</v>
      </c>
      <c r="C219" s="490" t="s">
        <v>1693</v>
      </c>
      <c r="D219" s="493" t="s">
        <v>1735</v>
      </c>
      <c r="E219" s="494">
        <v>133.5</v>
      </c>
      <c r="F219" s="549">
        <v>625</v>
      </c>
      <c r="G219" s="496"/>
      <c r="H219" s="493"/>
      <c r="I219" s="493"/>
      <c r="J219" s="496" t="s">
        <v>2340</v>
      </c>
      <c r="K219" s="520" t="s">
        <v>2341</v>
      </c>
    </row>
    <row r="220" spans="1:11" ht="25.5">
      <c r="A220" s="489">
        <v>212</v>
      </c>
      <c r="B220" s="495" t="s">
        <v>2342</v>
      </c>
      <c r="C220" s="490" t="s">
        <v>1693</v>
      </c>
      <c r="D220" s="490" t="s">
        <v>2278</v>
      </c>
      <c r="E220" s="487">
        <v>72</v>
      </c>
      <c r="F220" s="491">
        <v>625</v>
      </c>
      <c r="G220" s="496"/>
      <c r="H220" s="493"/>
      <c r="I220" s="493"/>
      <c r="J220" s="499" t="s">
        <v>2343</v>
      </c>
      <c r="K220" s="500" t="s">
        <v>2344</v>
      </c>
    </row>
    <row r="221" spans="1:11" ht="30">
      <c r="A221" s="489">
        <v>213</v>
      </c>
      <c r="B221" s="486" t="s">
        <v>2345</v>
      </c>
      <c r="C221" s="486" t="s">
        <v>1693</v>
      </c>
      <c r="D221" s="486" t="s">
        <v>1694</v>
      </c>
      <c r="E221" s="491">
        <v>65.8</v>
      </c>
      <c r="F221" s="491">
        <v>600</v>
      </c>
      <c r="G221" s="518" t="s">
        <v>2346</v>
      </c>
      <c r="H221" s="522" t="s">
        <v>1452</v>
      </c>
      <c r="I221" s="522" t="s">
        <v>2347</v>
      </c>
      <c r="J221" s="534"/>
      <c r="K221" s="486"/>
    </row>
    <row r="222" spans="1:11" ht="30">
      <c r="A222" s="489">
        <v>214</v>
      </c>
      <c r="B222" s="490" t="s">
        <v>2348</v>
      </c>
      <c r="C222" s="486" t="s">
        <v>1693</v>
      </c>
      <c r="D222" s="486" t="s">
        <v>1694</v>
      </c>
      <c r="E222" s="487">
        <v>134.26</v>
      </c>
      <c r="F222" s="487">
        <v>1650</v>
      </c>
      <c r="G222" s="492" t="s">
        <v>2349</v>
      </c>
      <c r="H222" s="493" t="s">
        <v>611</v>
      </c>
      <c r="I222" s="493" t="s">
        <v>2350</v>
      </c>
      <c r="J222" s="503"/>
      <c r="K222" s="490"/>
    </row>
    <row r="223" spans="1:11" ht="25.5">
      <c r="A223" s="489">
        <v>215</v>
      </c>
      <c r="B223" s="495" t="s">
        <v>2351</v>
      </c>
      <c r="C223" s="486" t="s">
        <v>1693</v>
      </c>
      <c r="D223" s="486" t="s">
        <v>2267</v>
      </c>
      <c r="E223" s="501">
        <v>112.5</v>
      </c>
      <c r="F223" s="501">
        <v>625</v>
      </c>
      <c r="G223" s="502">
        <v>61002004053</v>
      </c>
      <c r="H223" s="490" t="s">
        <v>534</v>
      </c>
      <c r="I223" s="490" t="s">
        <v>1106</v>
      </c>
      <c r="J223" s="492"/>
      <c r="K223" s="490"/>
    </row>
    <row r="224" spans="1:11" ht="25.5">
      <c r="A224" s="489">
        <v>216</v>
      </c>
      <c r="B224" s="495" t="s">
        <v>2352</v>
      </c>
      <c r="C224" s="486" t="s">
        <v>1693</v>
      </c>
      <c r="D224" s="486" t="s">
        <v>1743</v>
      </c>
      <c r="E224" s="501">
        <v>80.3</v>
      </c>
      <c r="F224" s="501">
        <v>750</v>
      </c>
      <c r="G224" s="502">
        <v>33001022458</v>
      </c>
      <c r="H224" s="504" t="s">
        <v>1714</v>
      </c>
      <c r="I224" s="504" t="s">
        <v>1545</v>
      </c>
      <c r="J224" s="502"/>
      <c r="K224" s="507"/>
    </row>
    <row r="225" spans="1:11" ht="25.5">
      <c r="A225" s="489">
        <v>217</v>
      </c>
      <c r="B225" s="495" t="s">
        <v>2353</v>
      </c>
      <c r="C225" s="486" t="s">
        <v>1693</v>
      </c>
      <c r="D225" s="486" t="s">
        <v>1743</v>
      </c>
      <c r="E225" s="501">
        <v>70.3</v>
      </c>
      <c r="F225" s="501">
        <v>625</v>
      </c>
      <c r="G225" s="502">
        <v>13001000902</v>
      </c>
      <c r="H225" s="507" t="s">
        <v>699</v>
      </c>
      <c r="I225" s="507" t="s">
        <v>2354</v>
      </c>
      <c r="J225" s="502"/>
      <c r="K225" s="507"/>
    </row>
    <row r="226" spans="1:11" ht="25.5">
      <c r="A226" s="489">
        <v>218</v>
      </c>
      <c r="B226" s="495" t="s">
        <v>2355</v>
      </c>
      <c r="C226" s="486" t="s">
        <v>1693</v>
      </c>
      <c r="D226" s="486" t="s">
        <v>1735</v>
      </c>
      <c r="E226" s="501">
        <v>110</v>
      </c>
      <c r="F226" s="501">
        <v>500</v>
      </c>
      <c r="G226" s="519">
        <v>3760818</v>
      </c>
      <c r="H226" s="452" t="s">
        <v>844</v>
      </c>
      <c r="I226" s="452" t="s">
        <v>1580</v>
      </c>
      <c r="J226" s="519"/>
      <c r="K226" s="452"/>
    </row>
    <row r="227" spans="1:11" ht="25.5">
      <c r="A227" s="489">
        <v>219</v>
      </c>
      <c r="B227" s="495" t="s">
        <v>2356</v>
      </c>
      <c r="C227" s="486" t="s">
        <v>1693</v>
      </c>
      <c r="D227" s="486" t="s">
        <v>2267</v>
      </c>
      <c r="E227" s="501">
        <v>100</v>
      </c>
      <c r="F227" s="501">
        <v>625</v>
      </c>
      <c r="G227" s="519"/>
      <c r="H227" s="452"/>
      <c r="I227" s="452"/>
      <c r="J227" s="556">
        <v>31001006950</v>
      </c>
      <c r="K227" s="557" t="s">
        <v>2357</v>
      </c>
    </row>
    <row r="228" spans="1:11" ht="45">
      <c r="A228" s="489">
        <v>220</v>
      </c>
      <c r="B228" s="490" t="s">
        <v>2224</v>
      </c>
      <c r="C228" s="486" t="s">
        <v>1693</v>
      </c>
      <c r="D228" s="486" t="s">
        <v>2267</v>
      </c>
      <c r="E228" s="501">
        <v>1628</v>
      </c>
      <c r="F228" s="501">
        <f>1628*15*1.66</f>
        <v>40537.199999999997</v>
      </c>
      <c r="G228" s="519"/>
      <c r="H228" s="452"/>
      <c r="I228" s="452"/>
      <c r="J228" s="556">
        <v>205283637</v>
      </c>
      <c r="K228" s="557" t="s">
        <v>2358</v>
      </c>
    </row>
    <row r="229" spans="1:11" ht="30">
      <c r="A229" s="489">
        <v>221</v>
      </c>
      <c r="B229" s="490" t="s">
        <v>2359</v>
      </c>
      <c r="C229" s="486" t="s">
        <v>1693</v>
      </c>
      <c r="D229" s="486" t="s">
        <v>2278</v>
      </c>
      <c r="E229" s="501">
        <v>110</v>
      </c>
      <c r="F229" s="501">
        <v>1000</v>
      </c>
      <c r="G229" s="519"/>
      <c r="H229" s="452"/>
      <c r="I229" s="452"/>
      <c r="J229" s="556">
        <v>47001000294</v>
      </c>
      <c r="K229" s="557" t="s">
        <v>2360</v>
      </c>
    </row>
    <row r="230" spans="1:11" ht="30">
      <c r="A230" s="489">
        <v>222</v>
      </c>
      <c r="B230" s="490" t="s">
        <v>2361</v>
      </c>
      <c r="C230" s="486" t="s">
        <v>1693</v>
      </c>
      <c r="D230" s="486" t="s">
        <v>1743</v>
      </c>
      <c r="E230" s="501">
        <v>800</v>
      </c>
      <c r="F230" s="501">
        <v>800</v>
      </c>
      <c r="G230" s="519"/>
      <c r="H230" s="452"/>
      <c r="I230" s="452"/>
      <c r="J230" s="556">
        <v>204439170</v>
      </c>
      <c r="K230" s="493" t="s">
        <v>2362</v>
      </c>
    </row>
    <row r="231" spans="1:11" ht="30">
      <c r="A231" s="489">
        <v>223</v>
      </c>
      <c r="B231" s="490" t="s">
        <v>2363</v>
      </c>
      <c r="C231" s="486" t="s">
        <v>1693</v>
      </c>
      <c r="D231" s="486" t="s">
        <v>1743</v>
      </c>
      <c r="E231" s="501">
        <v>90</v>
      </c>
      <c r="F231" s="501">
        <v>875</v>
      </c>
      <c r="G231" s="519"/>
      <c r="H231" s="557"/>
      <c r="I231" s="557"/>
      <c r="J231" s="556">
        <v>17001000134</v>
      </c>
      <c r="K231" s="452" t="s">
        <v>2364</v>
      </c>
    </row>
    <row r="232" spans="1:11" ht="30">
      <c r="A232" s="489">
        <v>224</v>
      </c>
      <c r="B232" s="490" t="s">
        <v>2365</v>
      </c>
      <c r="C232" s="486" t="s">
        <v>1693</v>
      </c>
      <c r="D232" s="486" t="s">
        <v>1743</v>
      </c>
      <c r="E232" s="501">
        <v>150</v>
      </c>
      <c r="F232" s="501">
        <v>400</v>
      </c>
      <c r="G232" s="519"/>
      <c r="H232" s="452"/>
      <c r="I232" s="452"/>
      <c r="J232" s="433" t="s">
        <v>2366</v>
      </c>
      <c r="K232" s="558" t="s">
        <v>2367</v>
      </c>
    </row>
    <row r="233" spans="1:11" ht="30">
      <c r="A233" s="489">
        <v>225</v>
      </c>
      <c r="B233" s="490" t="s">
        <v>2368</v>
      </c>
      <c r="C233" s="486" t="s">
        <v>1693</v>
      </c>
      <c r="D233" s="486" t="s">
        <v>1743</v>
      </c>
      <c r="E233" s="501">
        <v>75</v>
      </c>
      <c r="F233" s="501">
        <v>700</v>
      </c>
      <c r="G233" s="519"/>
      <c r="H233" s="452"/>
      <c r="I233" s="452"/>
      <c r="J233" s="433" t="s">
        <v>2369</v>
      </c>
      <c r="K233" s="558" t="s">
        <v>2370</v>
      </c>
    </row>
    <row r="234" spans="1:11" ht="30">
      <c r="A234" s="489">
        <v>226</v>
      </c>
      <c r="B234" s="493" t="s">
        <v>2371</v>
      </c>
      <c r="C234" s="486" t="s">
        <v>1693</v>
      </c>
      <c r="D234" s="522" t="s">
        <v>1743</v>
      </c>
      <c r="E234" s="523">
        <v>93.3</v>
      </c>
      <c r="F234" s="523">
        <v>1320</v>
      </c>
      <c r="G234" s="556"/>
      <c r="H234" s="557"/>
      <c r="I234" s="557"/>
      <c r="J234" s="559" t="s">
        <v>2372</v>
      </c>
      <c r="K234" s="560" t="s">
        <v>2373</v>
      </c>
    </row>
    <row r="235" spans="1:11" ht="30">
      <c r="A235" s="489">
        <v>227</v>
      </c>
      <c r="B235" s="547" t="s">
        <v>2374</v>
      </c>
      <c r="C235" s="547" t="s">
        <v>1693</v>
      </c>
      <c r="D235" s="547" t="s">
        <v>1694</v>
      </c>
      <c r="E235" s="523">
        <v>45</v>
      </c>
      <c r="F235" s="523">
        <v>625</v>
      </c>
      <c r="G235" s="561"/>
      <c r="H235" s="547"/>
      <c r="I235" s="547"/>
      <c r="J235" s="561">
        <v>31001022636</v>
      </c>
      <c r="K235" s="547" t="s">
        <v>2375</v>
      </c>
    </row>
    <row r="236" spans="1:11" ht="15">
      <c r="A236" s="489">
        <v>228</v>
      </c>
      <c r="B236" s="751" t="s">
        <v>2376</v>
      </c>
      <c r="C236" s="754" t="s">
        <v>1693</v>
      </c>
      <c r="D236" s="751" t="s">
        <v>1747</v>
      </c>
      <c r="E236" s="757">
        <v>172.57</v>
      </c>
      <c r="F236" s="523">
        <v>400</v>
      </c>
      <c r="G236" s="492" t="s">
        <v>2377</v>
      </c>
      <c r="H236" s="493" t="s">
        <v>2378</v>
      </c>
      <c r="I236" s="493" t="s">
        <v>2379</v>
      </c>
      <c r="J236" s="493"/>
      <c r="K236" s="490"/>
    </row>
    <row r="237" spans="1:11" ht="15">
      <c r="A237" s="489">
        <v>229</v>
      </c>
      <c r="B237" s="752"/>
      <c r="C237" s="755"/>
      <c r="D237" s="752"/>
      <c r="E237" s="758"/>
      <c r="F237" s="523">
        <v>200</v>
      </c>
      <c r="G237" s="492" t="s">
        <v>2380</v>
      </c>
      <c r="H237" s="493" t="s">
        <v>2381</v>
      </c>
      <c r="I237" s="493" t="s">
        <v>2382</v>
      </c>
      <c r="J237" s="493"/>
      <c r="K237" s="490"/>
    </row>
    <row r="238" spans="1:11" ht="15">
      <c r="A238" s="489">
        <v>230</v>
      </c>
      <c r="B238" s="753"/>
      <c r="C238" s="756"/>
      <c r="D238" s="753"/>
      <c r="E238" s="759"/>
      <c r="F238" s="523">
        <v>200</v>
      </c>
      <c r="G238" s="492" t="s">
        <v>2383</v>
      </c>
      <c r="H238" s="493" t="s">
        <v>2384</v>
      </c>
      <c r="I238" s="493" t="s">
        <v>2385</v>
      </c>
      <c r="J238" s="493"/>
      <c r="K238" s="490"/>
    </row>
    <row r="239" spans="1:11" ht="30">
      <c r="A239" s="489">
        <v>231</v>
      </c>
      <c r="B239" s="562" t="s">
        <v>2386</v>
      </c>
      <c r="C239" s="547" t="s">
        <v>1819</v>
      </c>
      <c r="D239" s="562" t="s">
        <v>1820</v>
      </c>
      <c r="E239" s="487">
        <v>40</v>
      </c>
      <c r="F239" s="563">
        <v>50</v>
      </c>
      <c r="G239" s="554" t="s">
        <v>2387</v>
      </c>
      <c r="H239" s="552" t="s">
        <v>664</v>
      </c>
      <c r="I239" s="552" t="s">
        <v>2388</v>
      </c>
      <c r="J239" s="564"/>
      <c r="K239" s="544"/>
    </row>
    <row r="240" spans="1:11" ht="30">
      <c r="A240" s="489">
        <v>232</v>
      </c>
      <c r="B240" s="562" t="s">
        <v>2389</v>
      </c>
      <c r="C240" s="547" t="s">
        <v>1819</v>
      </c>
      <c r="D240" s="562" t="s">
        <v>1820</v>
      </c>
      <c r="E240" s="487">
        <v>600</v>
      </c>
      <c r="F240" s="563">
        <v>500</v>
      </c>
      <c r="G240" s="554"/>
      <c r="H240" s="552"/>
      <c r="I240" s="552"/>
      <c r="J240" s="564" t="s">
        <v>1860</v>
      </c>
      <c r="K240" s="544" t="s">
        <v>2390</v>
      </c>
    </row>
    <row r="241" spans="1:11" ht="60">
      <c r="A241" s="489">
        <v>233</v>
      </c>
      <c r="B241" s="562" t="s">
        <v>2391</v>
      </c>
      <c r="C241" s="547" t="s">
        <v>1819</v>
      </c>
      <c r="D241" s="562" t="s">
        <v>1820</v>
      </c>
      <c r="E241" s="487"/>
      <c r="F241" s="563">
        <v>200</v>
      </c>
      <c r="G241" s="554"/>
      <c r="H241" s="552"/>
      <c r="I241" s="552"/>
      <c r="J241" s="564" t="s">
        <v>2392</v>
      </c>
      <c r="K241" s="544" t="s">
        <v>2393</v>
      </c>
    </row>
    <row r="242" spans="1:11" ht="45">
      <c r="A242" s="489">
        <v>234</v>
      </c>
      <c r="B242" s="562" t="s">
        <v>2394</v>
      </c>
      <c r="C242" s="547" t="s">
        <v>1819</v>
      </c>
      <c r="D242" s="562" t="s">
        <v>1820</v>
      </c>
      <c r="E242" s="487">
        <v>253</v>
      </c>
      <c r="F242" s="563">
        <v>100</v>
      </c>
      <c r="G242" s="554"/>
      <c r="H242" s="552"/>
      <c r="I242" s="552"/>
      <c r="J242" s="564" t="s">
        <v>2395</v>
      </c>
      <c r="K242" s="544" t="s">
        <v>2396</v>
      </c>
    </row>
    <row r="243" spans="1:11" ht="30">
      <c r="A243" s="489">
        <v>235</v>
      </c>
      <c r="B243" s="562" t="s">
        <v>2397</v>
      </c>
      <c r="C243" s="547" t="s">
        <v>1819</v>
      </c>
      <c r="D243" s="562" t="s">
        <v>1820</v>
      </c>
      <c r="E243" s="487">
        <v>80</v>
      </c>
      <c r="F243" s="563">
        <v>50</v>
      </c>
      <c r="G243" s="554"/>
      <c r="H243" s="552"/>
      <c r="I243" s="552"/>
      <c r="J243" s="564" t="s">
        <v>2398</v>
      </c>
      <c r="K243" s="544" t="s">
        <v>2399</v>
      </c>
    </row>
    <row r="244" spans="1:11" ht="15">
      <c r="A244" s="489">
        <v>236</v>
      </c>
      <c r="B244" s="562" t="s">
        <v>2400</v>
      </c>
      <c r="C244" s="547" t="s">
        <v>1819</v>
      </c>
      <c r="D244" s="562" t="s">
        <v>1820</v>
      </c>
      <c r="E244" s="487">
        <v>90</v>
      </c>
      <c r="F244" s="563">
        <v>100</v>
      </c>
      <c r="G244" s="554"/>
      <c r="H244" s="552"/>
      <c r="I244" s="552"/>
      <c r="J244" s="564" t="s">
        <v>2401</v>
      </c>
      <c r="K244" s="544" t="s">
        <v>2402</v>
      </c>
    </row>
    <row r="245" spans="1:11" ht="30">
      <c r="A245" s="489">
        <v>237</v>
      </c>
      <c r="B245" s="562" t="s">
        <v>2403</v>
      </c>
      <c r="C245" s="547" t="s">
        <v>1819</v>
      </c>
      <c r="D245" s="562" t="s">
        <v>1820</v>
      </c>
      <c r="E245" s="487">
        <v>392</v>
      </c>
      <c r="F245" s="563">
        <v>350</v>
      </c>
      <c r="G245" s="554" t="s">
        <v>2404</v>
      </c>
      <c r="H245" s="552" t="s">
        <v>710</v>
      </c>
      <c r="I245" s="552" t="s">
        <v>810</v>
      </c>
      <c r="J245" s="564"/>
      <c r="K245" s="544"/>
    </row>
    <row r="246" spans="1:11" ht="45">
      <c r="A246" s="489">
        <v>238</v>
      </c>
      <c r="B246" s="562" t="s">
        <v>2405</v>
      </c>
      <c r="C246" s="547" t="s">
        <v>1819</v>
      </c>
      <c r="D246" s="562" t="s">
        <v>1820</v>
      </c>
      <c r="E246" s="487">
        <v>90</v>
      </c>
      <c r="F246" s="563">
        <v>100</v>
      </c>
      <c r="G246" s="554"/>
      <c r="H246" s="552"/>
      <c r="I246" s="552"/>
      <c r="J246" s="564" t="s">
        <v>2406</v>
      </c>
      <c r="K246" s="544" t="s">
        <v>2407</v>
      </c>
    </row>
    <row r="247" spans="1:11" ht="45">
      <c r="A247" s="489">
        <v>239</v>
      </c>
      <c r="B247" s="562" t="s">
        <v>2408</v>
      </c>
      <c r="C247" s="547" t="s">
        <v>1819</v>
      </c>
      <c r="D247" s="562" t="s">
        <v>1820</v>
      </c>
      <c r="E247" s="487">
        <v>110</v>
      </c>
      <c r="F247" s="563">
        <v>100</v>
      </c>
      <c r="G247" s="554"/>
      <c r="H247" s="552"/>
      <c r="I247" s="552"/>
      <c r="J247" s="564" t="s">
        <v>2409</v>
      </c>
      <c r="K247" s="544" t="s">
        <v>2410</v>
      </c>
    </row>
    <row r="248" spans="1:11" ht="30">
      <c r="A248" s="489">
        <v>240</v>
      </c>
      <c r="B248" s="562" t="s">
        <v>2411</v>
      </c>
      <c r="C248" s="547" t="s">
        <v>1819</v>
      </c>
      <c r="D248" s="562" t="s">
        <v>1820</v>
      </c>
      <c r="E248" s="487">
        <v>180</v>
      </c>
      <c r="F248" s="563">
        <v>50</v>
      </c>
      <c r="G248" s="554"/>
      <c r="H248" s="552"/>
      <c r="I248" s="552"/>
      <c r="J248" s="564" t="s">
        <v>2412</v>
      </c>
      <c r="K248" s="544" t="s">
        <v>2413</v>
      </c>
    </row>
    <row r="249" spans="1:11" ht="45">
      <c r="A249" s="489">
        <v>241</v>
      </c>
      <c r="B249" s="562" t="s">
        <v>2414</v>
      </c>
      <c r="C249" s="547" t="s">
        <v>1819</v>
      </c>
      <c r="D249" s="562" t="s">
        <v>1820</v>
      </c>
      <c r="E249" s="487">
        <v>250</v>
      </c>
      <c r="F249" s="563">
        <v>100</v>
      </c>
      <c r="G249" s="554"/>
      <c r="H249" s="552"/>
      <c r="I249" s="552"/>
      <c r="J249" s="564" t="s">
        <v>2415</v>
      </c>
      <c r="K249" s="544" t="s">
        <v>2416</v>
      </c>
    </row>
    <row r="250" spans="1:11" ht="30">
      <c r="A250" s="489">
        <v>242</v>
      </c>
      <c r="B250" s="562" t="s">
        <v>2417</v>
      </c>
      <c r="C250" s="547" t="s">
        <v>1819</v>
      </c>
      <c r="D250" s="562" t="s">
        <v>1820</v>
      </c>
      <c r="E250" s="487">
        <v>180</v>
      </c>
      <c r="F250" s="563">
        <v>50</v>
      </c>
      <c r="G250" s="554"/>
      <c r="H250" s="552"/>
      <c r="I250" s="552"/>
      <c r="J250" s="564" t="s">
        <v>2418</v>
      </c>
      <c r="K250" s="544" t="s">
        <v>2419</v>
      </c>
    </row>
    <row r="251" spans="1:11" ht="30">
      <c r="A251" s="489">
        <v>243</v>
      </c>
      <c r="B251" s="562" t="s">
        <v>2420</v>
      </c>
      <c r="C251" s="547" t="s">
        <v>1819</v>
      </c>
      <c r="D251" s="562" t="s">
        <v>1820</v>
      </c>
      <c r="E251" s="487">
        <v>200</v>
      </c>
      <c r="F251" s="563">
        <v>100</v>
      </c>
      <c r="G251" s="554"/>
      <c r="H251" s="552"/>
      <c r="I251" s="552"/>
      <c r="J251" s="564" t="s">
        <v>2421</v>
      </c>
      <c r="K251" s="544" t="s">
        <v>2422</v>
      </c>
    </row>
    <row r="252" spans="1:11" ht="15">
      <c r="A252" s="489">
        <v>244</v>
      </c>
      <c r="B252" s="562" t="s">
        <v>2423</v>
      </c>
      <c r="C252" s="547" t="s">
        <v>1819</v>
      </c>
      <c r="D252" s="562" t="s">
        <v>1820</v>
      </c>
      <c r="E252" s="487">
        <v>150</v>
      </c>
      <c r="F252" s="563">
        <v>100</v>
      </c>
      <c r="G252" s="554"/>
      <c r="H252" s="552"/>
      <c r="I252" s="552"/>
      <c r="J252" s="564" t="s">
        <v>2424</v>
      </c>
      <c r="K252" s="544" t="s">
        <v>2425</v>
      </c>
    </row>
    <row r="253" spans="1:11" ht="30">
      <c r="A253" s="489">
        <v>245</v>
      </c>
      <c r="B253" s="562" t="s">
        <v>2426</v>
      </c>
      <c r="C253" s="547" t="s">
        <v>1819</v>
      </c>
      <c r="D253" s="562" t="s">
        <v>1820</v>
      </c>
      <c r="E253" s="487">
        <v>60</v>
      </c>
      <c r="F253" s="563">
        <v>100</v>
      </c>
      <c r="G253" s="554"/>
      <c r="H253" s="552"/>
      <c r="I253" s="552"/>
      <c r="J253" s="564" t="s">
        <v>2299</v>
      </c>
      <c r="K253" s="544" t="s">
        <v>2427</v>
      </c>
    </row>
    <row r="254" spans="1:11" ht="30">
      <c r="A254" s="489">
        <v>246</v>
      </c>
      <c r="B254" s="562" t="s">
        <v>2428</v>
      </c>
      <c r="C254" s="547" t="s">
        <v>1819</v>
      </c>
      <c r="D254" s="562" t="s">
        <v>1820</v>
      </c>
      <c r="E254" s="487"/>
      <c r="F254" s="563">
        <v>150</v>
      </c>
      <c r="G254" s="554"/>
      <c r="H254" s="552"/>
      <c r="I254" s="552"/>
      <c r="J254" s="564" t="s">
        <v>1706</v>
      </c>
      <c r="K254" s="544" t="s">
        <v>2429</v>
      </c>
    </row>
    <row r="255" spans="1:11" ht="45">
      <c r="A255" s="489">
        <v>247</v>
      </c>
      <c r="B255" s="562" t="s">
        <v>2430</v>
      </c>
      <c r="C255" s="547" t="s">
        <v>1819</v>
      </c>
      <c r="D255" s="562" t="s">
        <v>1820</v>
      </c>
      <c r="E255" s="487"/>
      <c r="F255" s="563">
        <v>135</v>
      </c>
      <c r="G255" s="554"/>
      <c r="H255" s="552"/>
      <c r="I255" s="552"/>
      <c r="J255" s="564" t="s">
        <v>2431</v>
      </c>
      <c r="K255" s="544" t="s">
        <v>2432</v>
      </c>
    </row>
    <row r="256" spans="1:11" ht="45">
      <c r="A256" s="489">
        <v>248</v>
      </c>
      <c r="B256" s="562" t="s">
        <v>2433</v>
      </c>
      <c r="C256" s="547" t="s">
        <v>1819</v>
      </c>
      <c r="D256" s="562" t="s">
        <v>1820</v>
      </c>
      <c r="E256" s="487">
        <v>120</v>
      </c>
      <c r="F256" s="563">
        <v>100</v>
      </c>
      <c r="G256" s="554"/>
      <c r="H256" s="552"/>
      <c r="I256" s="552"/>
      <c r="J256" s="564" t="s">
        <v>2434</v>
      </c>
      <c r="K256" s="544" t="s">
        <v>2435</v>
      </c>
    </row>
    <row r="257" spans="1:11" ht="30">
      <c r="A257" s="489">
        <v>249</v>
      </c>
      <c r="B257" s="562" t="s">
        <v>2436</v>
      </c>
      <c r="C257" s="547" t="s">
        <v>1819</v>
      </c>
      <c r="D257" s="562" t="s">
        <v>1820</v>
      </c>
      <c r="E257" s="487">
        <v>200</v>
      </c>
      <c r="F257" s="563">
        <v>100</v>
      </c>
      <c r="G257" s="554"/>
      <c r="H257" s="552"/>
      <c r="I257" s="552"/>
      <c r="J257" s="564" t="s">
        <v>2437</v>
      </c>
      <c r="K257" s="544" t="s">
        <v>2438</v>
      </c>
    </row>
    <row r="258" spans="1:11" ht="30">
      <c r="A258" s="489">
        <v>250</v>
      </c>
      <c r="B258" s="562" t="s">
        <v>2439</v>
      </c>
      <c r="C258" s="547" t="s">
        <v>1819</v>
      </c>
      <c r="D258" s="562" t="s">
        <v>1820</v>
      </c>
      <c r="E258" s="487">
        <v>200</v>
      </c>
      <c r="F258" s="563">
        <v>250</v>
      </c>
      <c r="G258" s="554"/>
      <c r="H258" s="552"/>
      <c r="I258" s="552"/>
      <c r="J258" s="564" t="s">
        <v>2440</v>
      </c>
      <c r="K258" s="544" t="s">
        <v>2441</v>
      </c>
    </row>
    <row r="259" spans="1:11" ht="15">
      <c r="A259" s="489">
        <v>251</v>
      </c>
      <c r="B259" s="562" t="s">
        <v>2442</v>
      </c>
      <c r="C259" s="547" t="s">
        <v>1819</v>
      </c>
      <c r="D259" s="562" t="s">
        <v>1820</v>
      </c>
      <c r="E259" s="487">
        <v>200</v>
      </c>
      <c r="F259" s="563">
        <v>50</v>
      </c>
      <c r="G259" s="554"/>
      <c r="H259" s="552"/>
      <c r="I259" s="552"/>
      <c r="J259" s="564" t="s">
        <v>1834</v>
      </c>
      <c r="K259" s="544" t="s">
        <v>2443</v>
      </c>
    </row>
    <row r="260" spans="1:11" ht="105">
      <c r="A260" s="489">
        <v>252</v>
      </c>
      <c r="B260" s="562" t="s">
        <v>2444</v>
      </c>
      <c r="C260" s="547" t="s">
        <v>1819</v>
      </c>
      <c r="D260" s="562" t="s">
        <v>1820</v>
      </c>
      <c r="E260" s="487">
        <v>80</v>
      </c>
      <c r="F260" s="563">
        <v>100</v>
      </c>
      <c r="G260" s="554"/>
      <c r="H260" s="552"/>
      <c r="I260" s="552"/>
      <c r="J260" s="564" t="s">
        <v>2445</v>
      </c>
      <c r="K260" s="544" t="s">
        <v>2446</v>
      </c>
    </row>
    <row r="261" spans="1:11" ht="30">
      <c r="A261" s="489">
        <v>253</v>
      </c>
      <c r="B261" s="562" t="s">
        <v>2447</v>
      </c>
      <c r="C261" s="547" t="s">
        <v>1819</v>
      </c>
      <c r="D261" s="562" t="s">
        <v>1820</v>
      </c>
      <c r="E261" s="487">
        <v>300</v>
      </c>
      <c r="F261" s="563">
        <v>100</v>
      </c>
      <c r="G261" s="554"/>
      <c r="H261" s="552"/>
      <c r="I261" s="552"/>
      <c r="J261" s="564" t="s">
        <v>2448</v>
      </c>
      <c r="K261" s="544" t="s">
        <v>2449</v>
      </c>
    </row>
    <row r="262" spans="1:11" ht="45">
      <c r="A262" s="489">
        <v>254</v>
      </c>
      <c r="B262" s="562" t="s">
        <v>2450</v>
      </c>
      <c r="C262" s="547" t="s">
        <v>1819</v>
      </c>
      <c r="D262" s="562" t="s">
        <v>1820</v>
      </c>
      <c r="E262" s="487"/>
      <c r="F262" s="563">
        <v>100</v>
      </c>
      <c r="G262" s="554"/>
      <c r="H262" s="552"/>
      <c r="I262" s="552"/>
      <c r="J262" s="564" t="s">
        <v>2451</v>
      </c>
      <c r="K262" s="544" t="s">
        <v>2452</v>
      </c>
    </row>
    <row r="263" spans="1:11" ht="30">
      <c r="A263" s="489">
        <v>255</v>
      </c>
      <c r="B263" s="562" t="s">
        <v>2453</v>
      </c>
      <c r="C263" s="547" t="s">
        <v>1819</v>
      </c>
      <c r="D263" s="562" t="s">
        <v>1820</v>
      </c>
      <c r="E263" s="487">
        <v>250</v>
      </c>
      <c r="F263" s="563">
        <v>300</v>
      </c>
      <c r="G263" s="554"/>
      <c r="H263" s="552"/>
      <c r="I263" s="552"/>
      <c r="J263" s="564" t="s">
        <v>2454</v>
      </c>
      <c r="K263" s="544" t="s">
        <v>2455</v>
      </c>
    </row>
    <row r="264" spans="1:11" ht="30">
      <c r="A264" s="489">
        <v>256</v>
      </c>
      <c r="B264" s="562" t="s">
        <v>2456</v>
      </c>
      <c r="C264" s="547" t="s">
        <v>1819</v>
      </c>
      <c r="D264" s="562" t="s">
        <v>1820</v>
      </c>
      <c r="E264" s="487">
        <v>150</v>
      </c>
      <c r="F264" s="563">
        <v>100</v>
      </c>
      <c r="G264" s="554"/>
      <c r="H264" s="552"/>
      <c r="I264" s="552"/>
      <c r="J264" s="564" t="s">
        <v>2457</v>
      </c>
      <c r="K264" s="544" t="s">
        <v>2458</v>
      </c>
    </row>
    <row r="265" spans="1:11" ht="60">
      <c r="A265" s="489">
        <v>257</v>
      </c>
      <c r="B265" s="562" t="s">
        <v>2459</v>
      </c>
      <c r="C265" s="547" t="s">
        <v>1819</v>
      </c>
      <c r="D265" s="562" t="s">
        <v>1820</v>
      </c>
      <c r="E265" s="487"/>
      <c r="F265" s="563">
        <v>150</v>
      </c>
      <c r="G265" s="554"/>
      <c r="H265" s="552"/>
      <c r="I265" s="552"/>
      <c r="J265" s="564" t="s">
        <v>2460</v>
      </c>
      <c r="K265" s="544" t="s">
        <v>2461</v>
      </c>
    </row>
    <row r="266" spans="1:11" ht="45">
      <c r="A266" s="489">
        <v>258</v>
      </c>
      <c r="B266" s="562" t="s">
        <v>2462</v>
      </c>
      <c r="C266" s="547" t="s">
        <v>1819</v>
      </c>
      <c r="D266" s="562" t="s">
        <v>1820</v>
      </c>
      <c r="E266" s="487"/>
      <c r="F266" s="563">
        <v>300</v>
      </c>
      <c r="G266" s="554"/>
      <c r="H266" s="552"/>
      <c r="I266" s="552"/>
      <c r="J266" s="564" t="s">
        <v>2463</v>
      </c>
      <c r="K266" s="544" t="s">
        <v>2464</v>
      </c>
    </row>
    <row r="267" spans="1:11" ht="30">
      <c r="A267" s="489">
        <v>259</v>
      </c>
      <c r="B267" s="562" t="s">
        <v>2465</v>
      </c>
      <c r="C267" s="547" t="s">
        <v>1819</v>
      </c>
      <c r="D267" s="562" t="s">
        <v>1820</v>
      </c>
      <c r="E267" s="487">
        <v>176</v>
      </c>
      <c r="F267" s="563">
        <v>100</v>
      </c>
      <c r="G267" s="554"/>
      <c r="H267" s="552"/>
      <c r="I267" s="552"/>
      <c r="J267" s="564" t="s">
        <v>2466</v>
      </c>
      <c r="K267" s="544" t="s">
        <v>2467</v>
      </c>
    </row>
    <row r="268" spans="1:11" ht="30">
      <c r="A268" s="489">
        <v>260</v>
      </c>
      <c r="B268" s="562" t="s">
        <v>2468</v>
      </c>
      <c r="C268" s="547" t="s">
        <v>1819</v>
      </c>
      <c r="D268" s="562" t="s">
        <v>1820</v>
      </c>
      <c r="E268" s="487">
        <v>300</v>
      </c>
      <c r="F268" s="563">
        <v>100</v>
      </c>
      <c r="G268" s="554"/>
      <c r="H268" s="552"/>
      <c r="I268" s="552"/>
      <c r="J268" s="564" t="s">
        <v>2469</v>
      </c>
      <c r="K268" s="544" t="s">
        <v>2470</v>
      </c>
    </row>
    <row r="269" spans="1:11" ht="75">
      <c r="A269" s="489">
        <v>261</v>
      </c>
      <c r="B269" s="562" t="s">
        <v>2471</v>
      </c>
      <c r="C269" s="547" t="s">
        <v>1819</v>
      </c>
      <c r="D269" s="562" t="s">
        <v>1820</v>
      </c>
      <c r="E269" s="487"/>
      <c r="F269" s="563">
        <v>150</v>
      </c>
      <c r="G269" s="554"/>
      <c r="H269" s="552"/>
      <c r="I269" s="552"/>
      <c r="J269" s="564" t="s">
        <v>2472</v>
      </c>
      <c r="K269" s="544" t="s">
        <v>2473</v>
      </c>
    </row>
    <row r="270" spans="1:11" ht="45">
      <c r="A270" s="489">
        <v>262</v>
      </c>
      <c r="B270" s="562" t="s">
        <v>2474</v>
      </c>
      <c r="C270" s="547" t="s">
        <v>1819</v>
      </c>
      <c r="D270" s="562" t="s">
        <v>1820</v>
      </c>
      <c r="E270" s="487">
        <v>150</v>
      </c>
      <c r="F270" s="563">
        <v>50</v>
      </c>
      <c r="G270" s="554"/>
      <c r="H270" s="552"/>
      <c r="I270" s="552"/>
      <c r="J270" s="564" t="s">
        <v>2475</v>
      </c>
      <c r="K270" s="544" t="s">
        <v>2476</v>
      </c>
    </row>
    <row r="271" spans="1:11" ht="30">
      <c r="A271" s="489">
        <v>263</v>
      </c>
      <c r="B271" s="562" t="s">
        <v>2477</v>
      </c>
      <c r="C271" s="547" t="s">
        <v>1819</v>
      </c>
      <c r="D271" s="562" t="s">
        <v>1820</v>
      </c>
      <c r="E271" s="487">
        <v>500</v>
      </c>
      <c r="F271" s="563">
        <v>300</v>
      </c>
      <c r="G271" s="554"/>
      <c r="H271" s="552"/>
      <c r="I271" s="552"/>
      <c r="J271" s="564" t="s">
        <v>2478</v>
      </c>
      <c r="K271" s="544" t="s">
        <v>2479</v>
      </c>
    </row>
    <row r="272" spans="1:11" ht="45">
      <c r="A272" s="489">
        <v>264</v>
      </c>
      <c r="B272" s="562" t="s">
        <v>2480</v>
      </c>
      <c r="C272" s="547" t="s">
        <v>1819</v>
      </c>
      <c r="D272" s="562" t="s">
        <v>1820</v>
      </c>
      <c r="E272" s="487">
        <v>832</v>
      </c>
      <c r="F272" s="563">
        <v>100</v>
      </c>
      <c r="G272" s="554"/>
      <c r="H272" s="552"/>
      <c r="I272" s="552"/>
      <c r="J272" s="564" t="s">
        <v>2481</v>
      </c>
      <c r="K272" s="544" t="s">
        <v>2482</v>
      </c>
    </row>
    <row r="273" spans="1:11" ht="45">
      <c r="A273" s="489">
        <v>265</v>
      </c>
      <c r="B273" s="562" t="s">
        <v>2483</v>
      </c>
      <c r="C273" s="547" t="s">
        <v>1819</v>
      </c>
      <c r="D273" s="562" t="s">
        <v>1820</v>
      </c>
      <c r="E273" s="487"/>
      <c r="F273" s="563">
        <v>25000</v>
      </c>
      <c r="G273" s="554"/>
      <c r="H273" s="552"/>
      <c r="I273" s="552"/>
      <c r="J273" s="564" t="s">
        <v>2484</v>
      </c>
      <c r="K273" s="544" t="s">
        <v>2485</v>
      </c>
    </row>
    <row r="274" spans="1:11" ht="75">
      <c r="A274" s="489">
        <v>266</v>
      </c>
      <c r="B274" s="562" t="s">
        <v>2486</v>
      </c>
      <c r="C274" s="547" t="s">
        <v>1819</v>
      </c>
      <c r="D274" s="562" t="s">
        <v>1820</v>
      </c>
      <c r="E274" s="487"/>
      <c r="F274" s="563">
        <v>150</v>
      </c>
      <c r="G274" s="554"/>
      <c r="H274" s="552"/>
      <c r="I274" s="552"/>
      <c r="J274" s="564" t="s">
        <v>2487</v>
      </c>
      <c r="K274" s="544" t="s">
        <v>2488</v>
      </c>
    </row>
    <row r="275" spans="1:11" ht="45">
      <c r="A275" s="489">
        <v>267</v>
      </c>
      <c r="B275" s="562" t="s">
        <v>2489</v>
      </c>
      <c r="C275" s="547" t="s">
        <v>1819</v>
      </c>
      <c r="D275" s="562" t="s">
        <v>1820</v>
      </c>
      <c r="E275" s="487">
        <v>100</v>
      </c>
      <c r="F275" s="563">
        <v>80</v>
      </c>
      <c r="G275" s="554"/>
      <c r="H275" s="552"/>
      <c r="I275" s="552"/>
      <c r="J275" s="564" t="s">
        <v>2490</v>
      </c>
      <c r="K275" s="544" t="s">
        <v>2491</v>
      </c>
    </row>
    <row r="276" spans="1:11" ht="30">
      <c r="A276" s="489">
        <v>268</v>
      </c>
      <c r="B276" s="562" t="s">
        <v>2492</v>
      </c>
      <c r="C276" s="547" t="s">
        <v>1819</v>
      </c>
      <c r="D276" s="562" t="s">
        <v>1820</v>
      </c>
      <c r="E276" s="487">
        <v>150</v>
      </c>
      <c r="F276" s="563">
        <v>100</v>
      </c>
      <c r="G276" s="554"/>
      <c r="H276" s="552"/>
      <c r="I276" s="552"/>
      <c r="J276" s="564" t="s">
        <v>2493</v>
      </c>
      <c r="K276" s="544" t="s">
        <v>2494</v>
      </c>
    </row>
    <row r="277" spans="1:11" ht="30">
      <c r="A277" s="489">
        <v>269</v>
      </c>
      <c r="B277" s="562" t="s">
        <v>2495</v>
      </c>
      <c r="C277" s="547" t="s">
        <v>1819</v>
      </c>
      <c r="D277" s="562" t="s">
        <v>1820</v>
      </c>
      <c r="E277" s="487">
        <v>120</v>
      </c>
      <c r="F277" s="563">
        <v>100</v>
      </c>
      <c r="G277" s="554"/>
      <c r="H277" s="552"/>
      <c r="I277" s="552"/>
      <c r="J277" s="564" t="s">
        <v>2496</v>
      </c>
      <c r="K277" s="544" t="s">
        <v>2497</v>
      </c>
    </row>
    <row r="278" spans="1:11" ht="30">
      <c r="A278" s="489">
        <v>270</v>
      </c>
      <c r="B278" s="562" t="s">
        <v>2498</v>
      </c>
      <c r="C278" s="547" t="s">
        <v>1819</v>
      </c>
      <c r="D278" s="562" t="s">
        <v>1820</v>
      </c>
      <c r="E278" s="487">
        <v>1000</v>
      </c>
      <c r="F278" s="563">
        <v>150</v>
      </c>
      <c r="G278" s="554"/>
      <c r="H278" s="552"/>
      <c r="I278" s="552"/>
      <c r="J278" s="564" t="s">
        <v>2499</v>
      </c>
      <c r="K278" s="544" t="s">
        <v>2500</v>
      </c>
    </row>
    <row r="279" spans="1:11" ht="30">
      <c r="A279" s="489">
        <v>271</v>
      </c>
      <c r="B279" s="562" t="s">
        <v>2501</v>
      </c>
      <c r="C279" s="547" t="s">
        <v>1819</v>
      </c>
      <c r="D279" s="562" t="s">
        <v>1820</v>
      </c>
      <c r="E279" s="487">
        <v>800</v>
      </c>
      <c r="F279" s="563">
        <v>200</v>
      </c>
      <c r="G279" s="554"/>
      <c r="H279" s="552"/>
      <c r="I279" s="552"/>
      <c r="J279" s="564" t="s">
        <v>2502</v>
      </c>
      <c r="K279" s="544" t="s">
        <v>2503</v>
      </c>
    </row>
    <row r="280" spans="1:11" ht="60">
      <c r="A280" s="489">
        <v>272</v>
      </c>
      <c r="B280" s="562" t="s">
        <v>2504</v>
      </c>
      <c r="C280" s="547" t="s">
        <v>1819</v>
      </c>
      <c r="D280" s="562" t="s">
        <v>1820</v>
      </c>
      <c r="E280" s="487"/>
      <c r="F280" s="563">
        <v>200</v>
      </c>
      <c r="G280" s="554"/>
      <c r="H280" s="552"/>
      <c r="I280" s="552"/>
      <c r="J280" s="564" t="s">
        <v>2505</v>
      </c>
      <c r="K280" s="544" t="s">
        <v>2506</v>
      </c>
    </row>
    <row r="281" spans="1:11" ht="30">
      <c r="A281" s="489">
        <v>273</v>
      </c>
      <c r="B281" s="562" t="s">
        <v>2507</v>
      </c>
      <c r="C281" s="547" t="s">
        <v>1819</v>
      </c>
      <c r="D281" s="562" t="s">
        <v>1820</v>
      </c>
      <c r="E281" s="487">
        <v>500</v>
      </c>
      <c r="F281" s="563">
        <v>500</v>
      </c>
      <c r="G281" s="554"/>
      <c r="H281" s="552"/>
      <c r="I281" s="552"/>
      <c r="J281" s="564" t="s">
        <v>1860</v>
      </c>
      <c r="K281" s="544" t="s">
        <v>2508</v>
      </c>
    </row>
    <row r="282" spans="1:11" ht="45">
      <c r="A282" s="489">
        <v>274</v>
      </c>
      <c r="B282" s="562" t="s">
        <v>2509</v>
      </c>
      <c r="C282" s="547" t="s">
        <v>1819</v>
      </c>
      <c r="D282" s="562" t="s">
        <v>1820</v>
      </c>
      <c r="E282" s="487">
        <v>80</v>
      </c>
      <c r="F282" s="563">
        <v>100</v>
      </c>
      <c r="G282" s="554"/>
      <c r="H282" s="552"/>
      <c r="I282" s="552"/>
      <c r="J282" s="564" t="s">
        <v>2510</v>
      </c>
      <c r="K282" s="544" t="s">
        <v>2511</v>
      </c>
    </row>
    <row r="283" spans="1:11" ht="30">
      <c r="A283" s="489">
        <v>275</v>
      </c>
      <c r="B283" s="562" t="s">
        <v>2512</v>
      </c>
      <c r="C283" s="547" t="s">
        <v>1819</v>
      </c>
      <c r="D283" s="562" t="s">
        <v>1820</v>
      </c>
      <c r="E283" s="487">
        <v>92</v>
      </c>
      <c r="F283" s="563">
        <v>200</v>
      </c>
      <c r="G283" s="554" t="s">
        <v>2513</v>
      </c>
      <c r="H283" s="552" t="s">
        <v>855</v>
      </c>
      <c r="I283" s="552" t="s">
        <v>2243</v>
      </c>
      <c r="J283" s="564"/>
      <c r="K283" s="544"/>
    </row>
    <row r="284" spans="1:11" ht="60">
      <c r="A284" s="489">
        <v>276</v>
      </c>
      <c r="B284" s="562" t="s">
        <v>2514</v>
      </c>
      <c r="C284" s="547" t="s">
        <v>1819</v>
      </c>
      <c r="D284" s="562" t="s">
        <v>1820</v>
      </c>
      <c r="E284" s="487">
        <v>150</v>
      </c>
      <c r="F284" s="563">
        <v>50</v>
      </c>
      <c r="G284" s="554"/>
      <c r="H284" s="552"/>
      <c r="I284" s="552"/>
      <c r="J284" s="564" t="s">
        <v>2515</v>
      </c>
      <c r="K284" s="544" t="s">
        <v>2516</v>
      </c>
    </row>
    <row r="285" spans="1:11" ht="30">
      <c r="A285" s="489">
        <v>277</v>
      </c>
      <c r="B285" s="562" t="s">
        <v>2517</v>
      </c>
      <c r="C285" s="547" t="s">
        <v>1819</v>
      </c>
      <c r="D285" s="562" t="s">
        <v>1820</v>
      </c>
      <c r="E285" s="487">
        <v>530</v>
      </c>
      <c r="F285" s="563">
        <v>250</v>
      </c>
      <c r="G285" s="554"/>
      <c r="H285" s="552"/>
      <c r="I285" s="552"/>
      <c r="J285" s="564" t="s">
        <v>2518</v>
      </c>
      <c r="K285" s="544" t="s">
        <v>2519</v>
      </c>
    </row>
    <row r="286" spans="1:11" ht="30">
      <c r="A286" s="489">
        <v>278</v>
      </c>
      <c r="B286" s="562" t="s">
        <v>2520</v>
      </c>
      <c r="C286" s="547" t="s">
        <v>1819</v>
      </c>
      <c r="D286" s="562" t="s">
        <v>1820</v>
      </c>
      <c r="E286" s="487">
        <v>200</v>
      </c>
      <c r="F286" s="563">
        <v>150</v>
      </c>
      <c r="G286" s="554"/>
      <c r="H286" s="552"/>
      <c r="I286" s="552"/>
      <c r="J286" s="564" t="s">
        <v>2521</v>
      </c>
      <c r="K286" s="544" t="s">
        <v>2522</v>
      </c>
    </row>
    <row r="287" spans="1:11" ht="30">
      <c r="A287" s="489">
        <v>279</v>
      </c>
      <c r="B287" s="562" t="s">
        <v>2523</v>
      </c>
      <c r="C287" s="547" t="s">
        <v>1819</v>
      </c>
      <c r="D287" s="562" t="s">
        <v>1820</v>
      </c>
      <c r="E287" s="487">
        <v>165</v>
      </c>
      <c r="F287" s="563">
        <v>300</v>
      </c>
      <c r="G287" s="554"/>
      <c r="H287" s="552"/>
      <c r="I287" s="552"/>
      <c r="J287" s="564" t="s">
        <v>2524</v>
      </c>
      <c r="K287" s="544" t="s">
        <v>2525</v>
      </c>
    </row>
    <row r="288" spans="1:11" ht="60">
      <c r="A288" s="489">
        <v>280</v>
      </c>
      <c r="B288" s="562" t="s">
        <v>2526</v>
      </c>
      <c r="C288" s="547" t="s">
        <v>1819</v>
      </c>
      <c r="D288" s="562" t="s">
        <v>1820</v>
      </c>
      <c r="E288" s="487">
        <v>123</v>
      </c>
      <c r="F288" s="563">
        <v>200</v>
      </c>
      <c r="G288" s="554"/>
      <c r="H288" s="552"/>
      <c r="I288" s="552"/>
      <c r="J288" s="564" t="s">
        <v>2527</v>
      </c>
      <c r="K288" s="544" t="s">
        <v>2528</v>
      </c>
    </row>
    <row r="289" spans="1:11" ht="30">
      <c r="A289" s="489">
        <v>281</v>
      </c>
      <c r="B289" s="562" t="s">
        <v>2316</v>
      </c>
      <c r="C289" s="547" t="s">
        <v>1819</v>
      </c>
      <c r="D289" s="562" t="s">
        <v>1820</v>
      </c>
      <c r="E289" s="487"/>
      <c r="F289" s="563">
        <v>210</v>
      </c>
      <c r="G289" s="554"/>
      <c r="H289" s="552"/>
      <c r="I289" s="552"/>
      <c r="J289" s="564" t="s">
        <v>2317</v>
      </c>
      <c r="K289" s="544" t="s">
        <v>2529</v>
      </c>
    </row>
    <row r="290" spans="1:11" ht="15">
      <c r="A290" s="489">
        <v>282</v>
      </c>
      <c r="B290" s="562" t="s">
        <v>2530</v>
      </c>
      <c r="C290" s="547" t="s">
        <v>1819</v>
      </c>
      <c r="D290" s="562" t="s">
        <v>1820</v>
      </c>
      <c r="E290" s="487">
        <v>100</v>
      </c>
      <c r="F290" s="563">
        <v>200</v>
      </c>
      <c r="G290" s="554"/>
      <c r="H290" s="552"/>
      <c r="I290" s="552"/>
      <c r="J290" s="564" t="s">
        <v>2531</v>
      </c>
      <c r="K290" s="544" t="s">
        <v>2532</v>
      </c>
    </row>
    <row r="291" spans="1:11" ht="15">
      <c r="A291" s="2"/>
      <c r="B291" s="2"/>
      <c r="C291" s="750"/>
      <c r="D291" s="750"/>
      <c r="F291" s="72"/>
      <c r="G291" s="75"/>
    </row>
    <row r="292" spans="1:11" ht="15">
      <c r="B292" s="2"/>
      <c r="C292" s="71" t="s">
        <v>269</v>
      </c>
      <c r="D292" s="2"/>
      <c r="F292" s="12" t="s">
        <v>274</v>
      </c>
    </row>
    <row r="293" spans="1:11" ht="15">
      <c r="B293" s="2"/>
      <c r="C293" s="2"/>
      <c r="D293" s="2"/>
      <c r="F293" s="2" t="s">
        <v>270</v>
      </c>
    </row>
    <row r="294" spans="1:11" ht="15">
      <c r="B294" s="2"/>
      <c r="C294" s="67" t="s">
        <v>140</v>
      </c>
    </row>
  </sheetData>
  <mergeCells count="6">
    <mergeCell ref="C291:D291"/>
    <mergeCell ref="K2:L2"/>
    <mergeCell ref="B236:B238"/>
    <mergeCell ref="C236:C238"/>
    <mergeCell ref="D236:D238"/>
    <mergeCell ref="E236:E238"/>
  </mergeCells>
  <pageMargins left="0.7" right="0.7" top="0.75" bottom="0.75" header="0.3" footer="0.3"/>
  <pageSetup scale="5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view="pageBreakPreview" zoomScale="70" zoomScaleNormal="100" zoomScaleSheetLayoutView="70" workbookViewId="0">
      <selection activeCell="L2" sqref="L2:M2"/>
    </sheetView>
  </sheetViews>
  <sheetFormatPr defaultRowHeight="12.75"/>
  <cols>
    <col min="1" max="1" width="11.71093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8" t="s">
        <v>468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0" t="s">
        <v>110</v>
      </c>
    </row>
    <row r="2" spans="1:13" customFormat="1" ht="15">
      <c r="A2" s="107" t="s">
        <v>141</v>
      </c>
      <c r="B2" s="107"/>
      <c r="C2" s="139"/>
      <c r="D2" s="139"/>
      <c r="E2" s="139"/>
      <c r="F2" s="139"/>
      <c r="G2" s="139"/>
      <c r="H2" s="139"/>
      <c r="I2" s="139"/>
      <c r="J2" s="139"/>
      <c r="K2" s="145"/>
      <c r="L2" s="734" t="s">
        <v>1163</v>
      </c>
      <c r="M2" s="735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8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8"/>
      <c r="G4" s="139"/>
      <c r="H4" s="139"/>
      <c r="I4" s="139"/>
      <c r="J4" s="139"/>
      <c r="K4" s="139"/>
      <c r="L4" s="139"/>
    </row>
    <row r="5" spans="1:13" ht="15">
      <c r="A5" s="386" t="s">
        <v>1164</v>
      </c>
      <c r="B5" s="225"/>
      <c r="C5" s="82"/>
      <c r="D5" s="82"/>
      <c r="E5" s="82"/>
      <c r="F5" s="226"/>
      <c r="G5" s="227"/>
      <c r="H5" s="227"/>
      <c r="I5" s="227"/>
      <c r="J5" s="227"/>
      <c r="K5" s="227"/>
      <c r="L5" s="226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356</v>
      </c>
      <c r="F7" s="137" t="s">
        <v>248</v>
      </c>
      <c r="G7" s="137" t="s">
        <v>393</v>
      </c>
      <c r="H7" s="137" t="s">
        <v>395</v>
      </c>
      <c r="I7" s="137" t="s">
        <v>389</v>
      </c>
      <c r="J7" s="137" t="s">
        <v>390</v>
      </c>
      <c r="K7" s="137" t="s">
        <v>402</v>
      </c>
      <c r="L7" s="137" t="s">
        <v>391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28.5">
      <c r="A9" s="548">
        <v>1</v>
      </c>
      <c r="B9" s="565" t="s">
        <v>1687</v>
      </c>
      <c r="C9" s="566" t="s">
        <v>1688</v>
      </c>
      <c r="D9" s="566" t="s">
        <v>2533</v>
      </c>
      <c r="E9" s="567">
        <v>2004</v>
      </c>
      <c r="F9" s="567" t="s">
        <v>2534</v>
      </c>
      <c r="G9" s="568">
        <v>500</v>
      </c>
      <c r="H9" s="569" t="s">
        <v>1466</v>
      </c>
      <c r="I9" s="570" t="s">
        <v>2535</v>
      </c>
      <c r="J9" s="570" t="s">
        <v>2536</v>
      </c>
      <c r="K9" s="547"/>
      <c r="L9" s="571"/>
    </row>
    <row r="10" spans="1:13" customFormat="1" ht="28.5">
      <c r="A10" s="548">
        <v>2</v>
      </c>
      <c r="B10" s="565" t="s">
        <v>1687</v>
      </c>
      <c r="C10" s="572" t="s">
        <v>2537</v>
      </c>
      <c r="D10" s="572" t="s">
        <v>2538</v>
      </c>
      <c r="E10" s="573">
        <v>2011</v>
      </c>
      <c r="F10" s="573" t="s">
        <v>2539</v>
      </c>
      <c r="G10" s="574">
        <v>1000</v>
      </c>
      <c r="H10" s="575"/>
      <c r="I10" s="572"/>
      <c r="J10" s="572"/>
      <c r="K10" s="572">
        <v>208023632</v>
      </c>
      <c r="L10" s="571" t="s">
        <v>2540</v>
      </c>
    </row>
    <row r="11" spans="1:13" customFormat="1" ht="28.5">
      <c r="A11" s="548">
        <v>3</v>
      </c>
      <c r="B11" s="565" t="s">
        <v>1687</v>
      </c>
      <c r="C11" s="566" t="s">
        <v>1688</v>
      </c>
      <c r="D11" s="576" t="s">
        <v>2541</v>
      </c>
      <c r="E11" s="577">
        <v>2004</v>
      </c>
      <c r="F11" s="577" t="s">
        <v>2542</v>
      </c>
      <c r="G11" s="568">
        <v>500</v>
      </c>
      <c r="H11" s="569"/>
      <c r="I11" s="578"/>
      <c r="J11" s="578"/>
      <c r="K11" s="572">
        <v>208023632</v>
      </c>
      <c r="L11" s="571" t="s">
        <v>2540</v>
      </c>
    </row>
    <row r="12" spans="1:13" customFormat="1" ht="28.5">
      <c r="A12" s="548">
        <v>4</v>
      </c>
      <c r="B12" s="565" t="s">
        <v>1687</v>
      </c>
      <c r="C12" s="566" t="s">
        <v>1688</v>
      </c>
      <c r="D12" s="576" t="s">
        <v>2541</v>
      </c>
      <c r="E12" s="577">
        <v>2004</v>
      </c>
      <c r="F12" s="577" t="s">
        <v>2543</v>
      </c>
      <c r="G12" s="568">
        <v>500</v>
      </c>
      <c r="H12" s="569"/>
      <c r="I12" s="578"/>
      <c r="J12" s="578"/>
      <c r="K12" s="572">
        <v>208023632</v>
      </c>
      <c r="L12" s="571" t="s">
        <v>2540</v>
      </c>
    </row>
    <row r="13" spans="1:13" customFormat="1" ht="15">
      <c r="A13" s="548">
        <v>5</v>
      </c>
      <c r="B13" s="486" t="s">
        <v>2544</v>
      </c>
      <c r="C13" s="486" t="s">
        <v>2545</v>
      </c>
      <c r="D13" s="579" t="s">
        <v>2546</v>
      </c>
      <c r="E13" s="487">
        <v>1997</v>
      </c>
      <c r="F13" s="487" t="s">
        <v>2547</v>
      </c>
      <c r="G13" s="580">
        <f>1750+900</f>
        <v>2650</v>
      </c>
      <c r="H13" s="581" t="s">
        <v>2548</v>
      </c>
      <c r="I13" s="582" t="s">
        <v>1568</v>
      </c>
      <c r="J13" s="582" t="s">
        <v>2549</v>
      </c>
      <c r="K13" s="582"/>
      <c r="L13" s="582"/>
    </row>
    <row r="14" spans="1:13" customFormat="1" ht="15">
      <c r="A14" s="548">
        <v>6</v>
      </c>
      <c r="B14" s="486" t="s">
        <v>2550</v>
      </c>
      <c r="C14" s="486" t="s">
        <v>2551</v>
      </c>
      <c r="D14" s="579" t="s">
        <v>2552</v>
      </c>
      <c r="E14" s="487">
        <v>1995</v>
      </c>
      <c r="F14" s="487" t="s">
        <v>2553</v>
      </c>
      <c r="G14" s="580">
        <v>1450</v>
      </c>
      <c r="H14" s="581" t="s">
        <v>2554</v>
      </c>
      <c r="I14" s="582" t="s">
        <v>2555</v>
      </c>
      <c r="J14" s="582" t="s">
        <v>2556</v>
      </c>
      <c r="K14" s="582"/>
      <c r="L14" s="582"/>
    </row>
    <row r="15" spans="1:13" customFormat="1" ht="15">
      <c r="A15" s="548">
        <v>7</v>
      </c>
      <c r="B15" s="486" t="s">
        <v>2557</v>
      </c>
      <c r="C15" s="486" t="s">
        <v>2551</v>
      </c>
      <c r="D15" s="579" t="s">
        <v>2558</v>
      </c>
      <c r="E15" s="487">
        <v>2002</v>
      </c>
      <c r="F15" s="487" t="s">
        <v>2559</v>
      </c>
      <c r="G15" s="580">
        <f>837.5+675+675</f>
        <v>2187.5</v>
      </c>
      <c r="H15" s="581" t="s">
        <v>2560</v>
      </c>
      <c r="I15" s="582" t="s">
        <v>1062</v>
      </c>
      <c r="J15" s="582" t="s">
        <v>2561</v>
      </c>
      <c r="K15" s="486"/>
      <c r="L15" s="486"/>
    </row>
    <row r="16" spans="1:13" customFormat="1" ht="15">
      <c r="A16" s="548">
        <v>8</v>
      </c>
      <c r="B16" s="486" t="s">
        <v>2562</v>
      </c>
      <c r="C16" s="486" t="s">
        <v>2551</v>
      </c>
      <c r="D16" s="579" t="s">
        <v>2563</v>
      </c>
      <c r="E16" s="487">
        <v>1996</v>
      </c>
      <c r="F16" s="487" t="s">
        <v>2564</v>
      </c>
      <c r="G16" s="580">
        <f>812.5+450+837.5</f>
        <v>2100</v>
      </c>
      <c r="H16" s="581" t="s">
        <v>2565</v>
      </c>
      <c r="I16" s="582" t="s">
        <v>602</v>
      </c>
      <c r="J16" s="582" t="s">
        <v>885</v>
      </c>
      <c r="K16" s="486"/>
      <c r="L16" s="486"/>
    </row>
    <row r="17" spans="1:12" customFormat="1" ht="15">
      <c r="A17" s="548">
        <v>9</v>
      </c>
      <c r="B17" s="486" t="s">
        <v>2550</v>
      </c>
      <c r="C17" s="486" t="s">
        <v>2566</v>
      </c>
      <c r="D17" s="579" t="s">
        <v>2567</v>
      </c>
      <c r="E17" s="487">
        <v>1998</v>
      </c>
      <c r="F17" s="487" t="s">
        <v>2568</v>
      </c>
      <c r="G17" s="580">
        <v>850</v>
      </c>
      <c r="H17" s="581" t="s">
        <v>2569</v>
      </c>
      <c r="I17" s="582" t="s">
        <v>495</v>
      </c>
      <c r="J17" s="582" t="s">
        <v>2570</v>
      </c>
      <c r="K17" s="486"/>
      <c r="L17" s="486"/>
    </row>
    <row r="18" spans="1:12" customFormat="1" ht="15">
      <c r="A18" s="548">
        <v>10</v>
      </c>
      <c r="B18" s="486" t="s">
        <v>2571</v>
      </c>
      <c r="C18" s="486" t="s">
        <v>2551</v>
      </c>
      <c r="D18" s="579" t="s">
        <v>2572</v>
      </c>
      <c r="E18" s="487">
        <v>1993</v>
      </c>
      <c r="F18" s="487" t="s">
        <v>2573</v>
      </c>
      <c r="G18" s="580">
        <f>1250+600</f>
        <v>1850</v>
      </c>
      <c r="H18" s="581" t="s">
        <v>2574</v>
      </c>
      <c r="I18" s="582" t="s">
        <v>1116</v>
      </c>
      <c r="J18" s="582" t="s">
        <v>2575</v>
      </c>
      <c r="K18" s="486"/>
      <c r="L18" s="486"/>
    </row>
    <row r="19" spans="1:12" customFormat="1" ht="30">
      <c r="A19" s="548">
        <v>11</v>
      </c>
      <c r="B19" s="486" t="s">
        <v>2550</v>
      </c>
      <c r="C19" s="486" t="s">
        <v>2576</v>
      </c>
      <c r="D19" s="579" t="s">
        <v>2577</v>
      </c>
      <c r="E19" s="487">
        <v>2003</v>
      </c>
      <c r="F19" s="487" t="s">
        <v>2578</v>
      </c>
      <c r="G19" s="580">
        <f>62.5+312.5</f>
        <v>375</v>
      </c>
      <c r="H19" s="581"/>
      <c r="I19" s="582"/>
      <c r="J19" s="582"/>
      <c r="K19" s="583" t="s">
        <v>2579</v>
      </c>
      <c r="L19" s="486" t="s">
        <v>2580</v>
      </c>
    </row>
    <row r="20" spans="1:12" customFormat="1" ht="15">
      <c r="A20" s="548">
        <v>12</v>
      </c>
      <c r="B20" s="486" t="s">
        <v>2562</v>
      </c>
      <c r="C20" s="486" t="s">
        <v>2581</v>
      </c>
      <c r="D20" s="579" t="s">
        <v>2582</v>
      </c>
      <c r="E20" s="487">
        <v>2005</v>
      </c>
      <c r="F20" s="487" t="s">
        <v>2583</v>
      </c>
      <c r="G20" s="584">
        <f>700+400+600</f>
        <v>1700</v>
      </c>
      <c r="H20" s="581" t="s">
        <v>2584</v>
      </c>
      <c r="I20" s="582" t="s">
        <v>664</v>
      </c>
      <c r="J20" s="582" t="s">
        <v>2585</v>
      </c>
      <c r="K20" s="582"/>
      <c r="L20" s="582"/>
    </row>
    <row r="21" spans="1:12" customFormat="1" ht="15">
      <c r="A21" s="548">
        <v>13</v>
      </c>
      <c r="B21" s="585" t="s">
        <v>2557</v>
      </c>
      <c r="C21" s="486" t="s">
        <v>2551</v>
      </c>
      <c r="D21" s="579" t="s">
        <v>2586</v>
      </c>
      <c r="E21" s="487">
        <v>2001</v>
      </c>
      <c r="F21" s="487" t="s">
        <v>2587</v>
      </c>
      <c r="G21" s="584">
        <f>375+125</f>
        <v>500</v>
      </c>
      <c r="H21" s="581" t="s">
        <v>2588</v>
      </c>
      <c r="I21" s="531" t="s">
        <v>510</v>
      </c>
      <c r="J21" s="531" t="s">
        <v>2589</v>
      </c>
      <c r="K21" s="492"/>
      <c r="L21" s="494"/>
    </row>
    <row r="22" spans="1:12" customFormat="1" ht="15">
      <c r="A22" s="548">
        <v>14</v>
      </c>
      <c r="B22" s="585" t="s">
        <v>2562</v>
      </c>
      <c r="C22" s="486" t="s">
        <v>2590</v>
      </c>
      <c r="D22" s="579" t="s">
        <v>2591</v>
      </c>
      <c r="E22" s="487">
        <v>1999</v>
      </c>
      <c r="F22" s="487" t="s">
        <v>2592</v>
      </c>
      <c r="G22" s="584">
        <f>937.5+475</f>
        <v>1412.5</v>
      </c>
      <c r="H22" s="581"/>
      <c r="I22" s="531"/>
      <c r="J22" s="531"/>
      <c r="K22" s="492" t="s">
        <v>2593</v>
      </c>
      <c r="L22" s="494" t="s">
        <v>2594</v>
      </c>
    </row>
    <row r="23" spans="1:12" customFormat="1" ht="18">
      <c r="A23" s="548">
        <v>15</v>
      </c>
      <c r="B23" s="585" t="s">
        <v>2557</v>
      </c>
      <c r="C23" s="486" t="s">
        <v>2581</v>
      </c>
      <c r="D23" s="586" t="s">
        <v>2595</v>
      </c>
      <c r="E23" s="587">
        <v>2000</v>
      </c>
      <c r="F23" s="587" t="s">
        <v>2596</v>
      </c>
      <c r="G23" s="588">
        <f>375+360</f>
        <v>735</v>
      </c>
      <c r="H23" s="589" t="s">
        <v>2597</v>
      </c>
      <c r="I23" s="590" t="s">
        <v>2598</v>
      </c>
      <c r="J23" s="590" t="s">
        <v>2599</v>
      </c>
      <c r="K23" s="503"/>
      <c r="L23" s="494"/>
    </row>
    <row r="24" spans="1:12" customFormat="1" ht="15">
      <c r="A24" s="548">
        <v>16</v>
      </c>
      <c r="B24" s="486" t="s">
        <v>2544</v>
      </c>
      <c r="C24" s="486" t="s">
        <v>2545</v>
      </c>
      <c r="D24" s="579" t="s">
        <v>2546</v>
      </c>
      <c r="E24" s="487">
        <v>1997</v>
      </c>
      <c r="F24" s="487" t="s">
        <v>2547</v>
      </c>
      <c r="G24" s="580">
        <v>1375</v>
      </c>
      <c r="H24" s="581" t="s">
        <v>2548</v>
      </c>
      <c r="I24" s="582" t="s">
        <v>1568</v>
      </c>
      <c r="J24" s="582" t="s">
        <v>2549</v>
      </c>
      <c r="K24" s="582"/>
      <c r="L24" s="582"/>
    </row>
    <row r="25" spans="1:12" customFormat="1" ht="15">
      <c r="A25" s="548">
        <v>17</v>
      </c>
      <c r="B25" s="486" t="s">
        <v>2550</v>
      </c>
      <c r="C25" s="486" t="s">
        <v>2551</v>
      </c>
      <c r="D25" s="579" t="s">
        <v>2552</v>
      </c>
      <c r="E25" s="487">
        <v>1995</v>
      </c>
      <c r="F25" s="487" t="s">
        <v>2553</v>
      </c>
      <c r="G25" s="580">
        <v>1456.25</v>
      </c>
      <c r="H25" s="581" t="s">
        <v>2554</v>
      </c>
      <c r="I25" s="582" t="s">
        <v>2555</v>
      </c>
      <c r="J25" s="582" t="s">
        <v>2556</v>
      </c>
      <c r="K25" s="582"/>
      <c r="L25" s="582"/>
    </row>
    <row r="26" spans="1:12" customFormat="1" ht="15">
      <c r="A26" s="548">
        <v>18</v>
      </c>
      <c r="B26" s="486" t="s">
        <v>2557</v>
      </c>
      <c r="C26" s="486" t="s">
        <v>2551</v>
      </c>
      <c r="D26" s="579" t="s">
        <v>2558</v>
      </c>
      <c r="E26" s="487">
        <v>2002</v>
      </c>
      <c r="F26" s="487" t="s">
        <v>2559</v>
      </c>
      <c r="G26" s="580">
        <v>2780</v>
      </c>
      <c r="H26" s="581" t="s">
        <v>2560</v>
      </c>
      <c r="I26" s="582" t="s">
        <v>1062</v>
      </c>
      <c r="J26" s="582" t="s">
        <v>2561</v>
      </c>
      <c r="K26" s="486"/>
      <c r="L26" s="486"/>
    </row>
    <row r="27" spans="1:12" customFormat="1" ht="15">
      <c r="A27" s="548">
        <v>19</v>
      </c>
      <c r="B27" s="486" t="s">
        <v>2562</v>
      </c>
      <c r="C27" s="486" t="s">
        <v>2551</v>
      </c>
      <c r="D27" s="579" t="s">
        <v>2563</v>
      </c>
      <c r="E27" s="487">
        <v>1996</v>
      </c>
      <c r="F27" s="487" t="s">
        <v>2564</v>
      </c>
      <c r="G27" s="580">
        <v>2900</v>
      </c>
      <c r="H27" s="581" t="s">
        <v>2565</v>
      </c>
      <c r="I27" s="582" t="s">
        <v>602</v>
      </c>
      <c r="J27" s="582" t="s">
        <v>885</v>
      </c>
      <c r="K27" s="486"/>
      <c r="L27" s="486"/>
    </row>
    <row r="28" spans="1:12" customFormat="1" ht="15">
      <c r="A28" s="548">
        <v>20</v>
      </c>
      <c r="B28" s="486" t="s">
        <v>2544</v>
      </c>
      <c r="C28" s="486" t="s">
        <v>2551</v>
      </c>
      <c r="D28" s="579" t="s">
        <v>2600</v>
      </c>
      <c r="E28" s="487">
        <v>1989</v>
      </c>
      <c r="F28" s="487" t="s">
        <v>2601</v>
      </c>
      <c r="G28" s="580">
        <v>587.5</v>
      </c>
      <c r="H28" s="581" t="s">
        <v>2602</v>
      </c>
      <c r="I28" s="582" t="s">
        <v>837</v>
      </c>
      <c r="J28" s="582" t="s">
        <v>2603</v>
      </c>
      <c r="K28" s="486"/>
      <c r="L28" s="486"/>
    </row>
    <row r="29" spans="1:12" customFormat="1" ht="15">
      <c r="A29" s="548">
        <v>21</v>
      </c>
      <c r="B29" s="486" t="s">
        <v>2550</v>
      </c>
      <c r="C29" s="486" t="s">
        <v>2566</v>
      </c>
      <c r="D29" s="579" t="s">
        <v>2567</v>
      </c>
      <c r="E29" s="487">
        <v>1998</v>
      </c>
      <c r="F29" s="487" t="s">
        <v>2568</v>
      </c>
      <c r="G29" s="580">
        <v>856.25</v>
      </c>
      <c r="H29" s="581" t="s">
        <v>2569</v>
      </c>
      <c r="I29" s="582" t="s">
        <v>495</v>
      </c>
      <c r="J29" s="582" t="s">
        <v>2570</v>
      </c>
      <c r="K29" s="486"/>
      <c r="L29" s="486"/>
    </row>
    <row r="30" spans="1:12" customFormat="1" ht="15">
      <c r="A30" s="548">
        <v>22</v>
      </c>
      <c r="B30" s="486" t="s">
        <v>2571</v>
      </c>
      <c r="C30" s="486" t="s">
        <v>2551</v>
      </c>
      <c r="D30" s="579" t="s">
        <v>2572</v>
      </c>
      <c r="E30" s="487">
        <v>1993</v>
      </c>
      <c r="F30" s="487" t="s">
        <v>2573</v>
      </c>
      <c r="G30" s="580">
        <v>1375</v>
      </c>
      <c r="H30" s="581" t="s">
        <v>2574</v>
      </c>
      <c r="I30" s="582" t="s">
        <v>1116</v>
      </c>
      <c r="J30" s="582" t="s">
        <v>2575</v>
      </c>
      <c r="K30" s="486"/>
      <c r="L30" s="486"/>
    </row>
    <row r="31" spans="1:12" customFormat="1" ht="30">
      <c r="A31" s="548">
        <v>23</v>
      </c>
      <c r="B31" s="486" t="s">
        <v>2550</v>
      </c>
      <c r="C31" s="486" t="s">
        <v>2576</v>
      </c>
      <c r="D31" s="579" t="s">
        <v>2577</v>
      </c>
      <c r="E31" s="487">
        <v>2003</v>
      </c>
      <c r="F31" s="487" t="s">
        <v>2578</v>
      </c>
      <c r="G31" s="580">
        <v>2062.5</v>
      </c>
      <c r="H31" s="581"/>
      <c r="I31" s="582"/>
      <c r="J31" s="582"/>
      <c r="K31" s="583" t="s">
        <v>2579</v>
      </c>
      <c r="L31" s="486" t="s">
        <v>2580</v>
      </c>
    </row>
    <row r="32" spans="1:12" customFormat="1" ht="15">
      <c r="A32" s="548">
        <v>24</v>
      </c>
      <c r="B32" s="486" t="s">
        <v>2562</v>
      </c>
      <c r="C32" s="486" t="s">
        <v>2551</v>
      </c>
      <c r="D32" s="579" t="s">
        <v>2563</v>
      </c>
      <c r="E32" s="487">
        <v>2006</v>
      </c>
      <c r="F32" s="487" t="s">
        <v>2604</v>
      </c>
      <c r="G32" s="580">
        <v>2500</v>
      </c>
      <c r="H32" s="581"/>
      <c r="I32" s="582"/>
      <c r="J32" s="582"/>
      <c r="K32" s="583" t="s">
        <v>2605</v>
      </c>
      <c r="L32" s="486" t="s">
        <v>2606</v>
      </c>
    </row>
    <row r="33" spans="1:12" customFormat="1" ht="15">
      <c r="A33" s="548">
        <v>25</v>
      </c>
      <c r="B33" s="486" t="s">
        <v>2557</v>
      </c>
      <c r="C33" s="486" t="s">
        <v>2576</v>
      </c>
      <c r="D33" s="579"/>
      <c r="E33" s="487">
        <v>1999</v>
      </c>
      <c r="F33" s="487" t="s">
        <v>2607</v>
      </c>
      <c r="G33" s="580">
        <v>1437.5</v>
      </c>
      <c r="H33" s="581" t="s">
        <v>2608</v>
      </c>
      <c r="I33" s="582" t="s">
        <v>699</v>
      </c>
      <c r="J33" s="582" t="s">
        <v>2609</v>
      </c>
      <c r="K33" s="583"/>
      <c r="L33" s="486"/>
    </row>
    <row r="34" spans="1:12" customFormat="1" ht="15">
      <c r="A34" s="548">
        <v>26</v>
      </c>
      <c r="B34" s="486" t="s">
        <v>2562</v>
      </c>
      <c r="C34" s="486" t="s">
        <v>2576</v>
      </c>
      <c r="D34" s="579" t="s">
        <v>2610</v>
      </c>
      <c r="E34" s="487">
        <v>1997</v>
      </c>
      <c r="F34" s="487" t="s">
        <v>2611</v>
      </c>
      <c r="G34" s="580">
        <v>937.5</v>
      </c>
      <c r="H34" s="581"/>
      <c r="I34" s="582"/>
      <c r="J34" s="582"/>
      <c r="K34" s="583" t="s">
        <v>2612</v>
      </c>
      <c r="L34" s="486" t="s">
        <v>2613</v>
      </c>
    </row>
    <row r="35" spans="1:12" customFormat="1" ht="15">
      <c r="A35" s="548">
        <v>27</v>
      </c>
      <c r="B35" s="486" t="s">
        <v>2562</v>
      </c>
      <c r="C35" s="486" t="s">
        <v>2576</v>
      </c>
      <c r="D35" s="579" t="s">
        <v>2614</v>
      </c>
      <c r="E35" s="487">
        <v>1998</v>
      </c>
      <c r="F35" s="487" t="s">
        <v>2615</v>
      </c>
      <c r="G35" s="580">
        <v>1500</v>
      </c>
      <c r="H35" s="581"/>
      <c r="I35" s="582"/>
      <c r="J35" s="582"/>
      <c r="K35" s="583" t="s">
        <v>2616</v>
      </c>
      <c r="L35" s="486" t="s">
        <v>2617</v>
      </c>
    </row>
    <row r="36" spans="1:12" customFormat="1" ht="15">
      <c r="A36" s="548">
        <v>28</v>
      </c>
      <c r="B36" s="486" t="s">
        <v>2550</v>
      </c>
      <c r="C36" s="486" t="s">
        <v>2576</v>
      </c>
      <c r="D36" s="579" t="s">
        <v>2618</v>
      </c>
      <c r="E36" s="487">
        <v>1995</v>
      </c>
      <c r="F36" s="487" t="s">
        <v>2619</v>
      </c>
      <c r="G36" s="580">
        <v>937.5</v>
      </c>
      <c r="H36" s="581">
        <v>46001011202</v>
      </c>
      <c r="I36" s="582" t="s">
        <v>589</v>
      </c>
      <c r="J36" s="582" t="s">
        <v>2620</v>
      </c>
      <c r="K36" s="583"/>
      <c r="L36" s="486"/>
    </row>
    <row r="37" spans="1:12" customFormat="1" ht="15">
      <c r="A37" s="548">
        <v>29</v>
      </c>
      <c r="B37" s="486" t="s">
        <v>2544</v>
      </c>
      <c r="C37" s="486" t="s">
        <v>2576</v>
      </c>
      <c r="D37" s="579">
        <v>190</v>
      </c>
      <c r="E37" s="487">
        <v>1992</v>
      </c>
      <c r="F37" s="487" t="s">
        <v>2621</v>
      </c>
      <c r="G37" s="580">
        <v>125</v>
      </c>
      <c r="H37" s="581" t="s">
        <v>2622</v>
      </c>
      <c r="I37" s="582" t="s">
        <v>2623</v>
      </c>
      <c r="J37" s="582" t="s">
        <v>2624</v>
      </c>
      <c r="K37" s="583"/>
      <c r="L37" s="486"/>
    </row>
    <row r="38" spans="1:12" customFormat="1" ht="15">
      <c r="A38" s="548">
        <v>30</v>
      </c>
      <c r="B38" s="486" t="s">
        <v>2562</v>
      </c>
      <c r="C38" s="486" t="s">
        <v>2581</v>
      </c>
      <c r="D38" s="579" t="s">
        <v>2582</v>
      </c>
      <c r="E38" s="487">
        <v>2005</v>
      </c>
      <c r="F38" s="487" t="s">
        <v>2583</v>
      </c>
      <c r="G38" s="584">
        <v>2300</v>
      </c>
      <c r="H38" s="581" t="s">
        <v>2584</v>
      </c>
      <c r="I38" s="582" t="s">
        <v>664</v>
      </c>
      <c r="J38" s="582" t="s">
        <v>2585</v>
      </c>
      <c r="K38" s="582"/>
      <c r="L38" s="582"/>
    </row>
    <row r="39" spans="1:12" customFormat="1" ht="15">
      <c r="A39" s="548">
        <v>31</v>
      </c>
      <c r="B39" s="585" t="s">
        <v>2557</v>
      </c>
      <c r="C39" s="486" t="s">
        <v>2551</v>
      </c>
      <c r="D39" s="579" t="s">
        <v>2586</v>
      </c>
      <c r="E39" s="487">
        <v>2001</v>
      </c>
      <c r="F39" s="487" t="s">
        <v>2587</v>
      </c>
      <c r="G39" s="584">
        <v>962.5</v>
      </c>
      <c r="H39" s="581" t="s">
        <v>2588</v>
      </c>
      <c r="I39" s="531" t="s">
        <v>510</v>
      </c>
      <c r="J39" s="531" t="s">
        <v>2589</v>
      </c>
      <c r="K39" s="492"/>
      <c r="L39" s="494"/>
    </row>
    <row r="40" spans="1:12" customFormat="1" ht="15">
      <c r="A40" s="548">
        <v>32</v>
      </c>
      <c r="B40" s="585" t="s">
        <v>2562</v>
      </c>
      <c r="C40" s="486" t="s">
        <v>2551</v>
      </c>
      <c r="D40" s="579" t="s">
        <v>2625</v>
      </c>
      <c r="E40" s="487">
        <v>2000</v>
      </c>
      <c r="F40" s="487" t="s">
        <v>2626</v>
      </c>
      <c r="G40" s="584">
        <v>218.75</v>
      </c>
      <c r="H40" s="581" t="s">
        <v>2588</v>
      </c>
      <c r="I40" s="531" t="s">
        <v>510</v>
      </c>
      <c r="J40" s="531" t="s">
        <v>2589</v>
      </c>
      <c r="K40" s="492"/>
      <c r="L40" s="494"/>
    </row>
    <row r="41" spans="1:12" customFormat="1" ht="15">
      <c r="A41" s="548">
        <v>33</v>
      </c>
      <c r="B41" s="585" t="s">
        <v>2550</v>
      </c>
      <c r="C41" s="486" t="s">
        <v>2551</v>
      </c>
      <c r="D41" s="579" t="s">
        <v>2627</v>
      </c>
      <c r="E41" s="487">
        <v>1987</v>
      </c>
      <c r="F41" s="487" t="s">
        <v>2628</v>
      </c>
      <c r="G41" s="584">
        <v>150</v>
      </c>
      <c r="H41" s="581" t="s">
        <v>2629</v>
      </c>
      <c r="I41" s="531" t="s">
        <v>506</v>
      </c>
      <c r="J41" s="531" t="s">
        <v>2630</v>
      </c>
      <c r="K41" s="492"/>
      <c r="L41" s="494"/>
    </row>
    <row r="42" spans="1:12" customFormat="1" ht="15">
      <c r="A42" s="548">
        <v>34</v>
      </c>
      <c r="B42" s="585" t="s">
        <v>2562</v>
      </c>
      <c r="C42" s="486" t="s">
        <v>2576</v>
      </c>
      <c r="D42" s="579" t="s">
        <v>2631</v>
      </c>
      <c r="E42" s="487">
        <v>1990</v>
      </c>
      <c r="F42" s="487" t="s">
        <v>2632</v>
      </c>
      <c r="G42" s="584">
        <v>4287.5</v>
      </c>
      <c r="H42" s="581"/>
      <c r="I42" s="531"/>
      <c r="J42" s="531"/>
      <c r="K42" s="492" t="s">
        <v>2593</v>
      </c>
      <c r="L42" s="494" t="s">
        <v>2594</v>
      </c>
    </row>
    <row r="43" spans="1:12" customFormat="1" ht="15">
      <c r="A43" s="548">
        <v>35</v>
      </c>
      <c r="B43" s="585" t="s">
        <v>2562</v>
      </c>
      <c r="C43" s="486" t="s">
        <v>2590</v>
      </c>
      <c r="D43" s="579" t="s">
        <v>2591</v>
      </c>
      <c r="E43" s="487">
        <v>1999</v>
      </c>
      <c r="F43" s="487" t="s">
        <v>2592</v>
      </c>
      <c r="G43" s="584">
        <v>3100</v>
      </c>
      <c r="H43" s="581"/>
      <c r="I43" s="531"/>
      <c r="J43" s="531"/>
      <c r="K43" s="492" t="s">
        <v>2593</v>
      </c>
      <c r="L43" s="494" t="s">
        <v>2594</v>
      </c>
    </row>
    <row r="44" spans="1:12" customFormat="1" ht="18">
      <c r="A44" s="548">
        <v>36</v>
      </c>
      <c r="B44" s="585" t="s">
        <v>2550</v>
      </c>
      <c r="C44" s="486" t="s">
        <v>2566</v>
      </c>
      <c r="D44" s="586">
        <v>65.180000000000007</v>
      </c>
      <c r="E44" s="587">
        <v>1996</v>
      </c>
      <c r="F44" s="587" t="s">
        <v>2633</v>
      </c>
      <c r="G44" s="588">
        <v>712.5</v>
      </c>
      <c r="H44" s="589" t="s">
        <v>2634</v>
      </c>
      <c r="I44" s="590" t="s">
        <v>1452</v>
      </c>
      <c r="J44" s="590" t="s">
        <v>2635</v>
      </c>
      <c r="K44" s="492"/>
      <c r="L44" s="494"/>
    </row>
    <row r="45" spans="1:12" customFormat="1" ht="18">
      <c r="A45" s="548">
        <v>37</v>
      </c>
      <c r="B45" s="585" t="s">
        <v>2636</v>
      </c>
      <c r="C45" s="486" t="s">
        <v>2551</v>
      </c>
      <c r="D45" s="586" t="s">
        <v>2637</v>
      </c>
      <c r="E45" s="587">
        <v>1996</v>
      </c>
      <c r="F45" s="587" t="s">
        <v>2638</v>
      </c>
      <c r="G45" s="588">
        <v>687.5</v>
      </c>
      <c r="H45" s="589" t="s">
        <v>2639</v>
      </c>
      <c r="I45" s="590" t="s">
        <v>903</v>
      </c>
      <c r="J45" s="590" t="s">
        <v>2640</v>
      </c>
      <c r="K45" s="503"/>
      <c r="L45" s="494"/>
    </row>
    <row r="46" spans="1:12" customFormat="1" ht="18">
      <c r="A46" s="548">
        <v>38</v>
      </c>
      <c r="B46" s="585" t="s">
        <v>2562</v>
      </c>
      <c r="C46" s="486" t="s">
        <v>2641</v>
      </c>
      <c r="D46" s="586" t="s">
        <v>2642</v>
      </c>
      <c r="E46" s="587"/>
      <c r="F46" s="587" t="s">
        <v>2643</v>
      </c>
      <c r="G46" s="766">
        <v>1250</v>
      </c>
      <c r="H46" s="589"/>
      <c r="I46" s="590"/>
      <c r="J46" s="590"/>
      <c r="K46" s="769" t="s">
        <v>2644</v>
      </c>
      <c r="L46" s="751" t="s">
        <v>2645</v>
      </c>
    </row>
    <row r="47" spans="1:12" customFormat="1" ht="18">
      <c r="A47" s="548">
        <v>39</v>
      </c>
      <c r="B47" s="585" t="s">
        <v>2562</v>
      </c>
      <c r="C47" s="486" t="s">
        <v>2545</v>
      </c>
      <c r="D47" s="586" t="s">
        <v>2646</v>
      </c>
      <c r="E47" s="587">
        <v>1989</v>
      </c>
      <c r="F47" s="587" t="s">
        <v>2647</v>
      </c>
      <c r="G47" s="767"/>
      <c r="H47" s="589"/>
      <c r="I47" s="590"/>
      <c r="J47" s="590"/>
      <c r="K47" s="770"/>
      <c r="L47" s="752"/>
    </row>
    <row r="48" spans="1:12" customFormat="1" ht="18">
      <c r="A48" s="548">
        <v>40</v>
      </c>
      <c r="B48" s="585" t="s">
        <v>2562</v>
      </c>
      <c r="C48" s="486" t="s">
        <v>2551</v>
      </c>
      <c r="D48" s="591" t="s">
        <v>2648</v>
      </c>
      <c r="E48" s="587">
        <v>1988</v>
      </c>
      <c r="F48" s="587" t="s">
        <v>2649</v>
      </c>
      <c r="G48" s="767"/>
      <c r="H48" s="589"/>
      <c r="I48" s="590"/>
      <c r="J48" s="590"/>
      <c r="K48" s="770"/>
      <c r="L48" s="752"/>
    </row>
    <row r="49" spans="1:12" customFormat="1" ht="18">
      <c r="A49" s="548">
        <v>41</v>
      </c>
      <c r="B49" s="585" t="s">
        <v>2562</v>
      </c>
      <c r="C49" s="486" t="s">
        <v>2551</v>
      </c>
      <c r="D49" s="586" t="s">
        <v>2650</v>
      </c>
      <c r="E49" s="587">
        <v>1993</v>
      </c>
      <c r="F49" s="587" t="s">
        <v>2651</v>
      </c>
      <c r="G49" s="767"/>
      <c r="H49" s="589"/>
      <c r="I49" s="590"/>
      <c r="J49" s="590"/>
      <c r="K49" s="770"/>
      <c r="L49" s="752"/>
    </row>
    <row r="50" spans="1:12" customFormat="1" ht="18">
      <c r="A50" s="548">
        <v>42</v>
      </c>
      <c r="B50" s="585" t="s">
        <v>2562</v>
      </c>
      <c r="C50" s="486" t="s">
        <v>2641</v>
      </c>
      <c r="D50" s="586" t="s">
        <v>2652</v>
      </c>
      <c r="E50" s="587">
        <v>1989</v>
      </c>
      <c r="F50" s="587" t="s">
        <v>2653</v>
      </c>
      <c r="G50" s="767"/>
      <c r="H50" s="589"/>
      <c r="I50" s="590"/>
      <c r="J50" s="590"/>
      <c r="K50" s="770"/>
      <c r="L50" s="752"/>
    </row>
    <row r="51" spans="1:12" customFormat="1" ht="36">
      <c r="A51" s="548">
        <v>43</v>
      </c>
      <c r="B51" s="585" t="s">
        <v>2562</v>
      </c>
      <c r="C51" s="486" t="s">
        <v>2545</v>
      </c>
      <c r="D51" s="586" t="s">
        <v>2654</v>
      </c>
      <c r="E51" s="587">
        <v>1986</v>
      </c>
      <c r="F51" s="587" t="s">
        <v>2655</v>
      </c>
      <c r="G51" s="767"/>
      <c r="H51" s="589"/>
      <c r="I51" s="590"/>
      <c r="J51" s="590"/>
      <c r="K51" s="770"/>
      <c r="L51" s="752"/>
    </row>
    <row r="52" spans="1:12" customFormat="1" ht="18">
      <c r="A52" s="548">
        <v>44</v>
      </c>
      <c r="B52" s="585" t="s">
        <v>2562</v>
      </c>
      <c r="C52" s="486" t="s">
        <v>2641</v>
      </c>
      <c r="D52" s="586" t="s">
        <v>2652</v>
      </c>
      <c r="E52" s="587">
        <v>1989</v>
      </c>
      <c r="F52" s="587" t="s">
        <v>2656</v>
      </c>
      <c r="G52" s="767"/>
      <c r="H52" s="589"/>
      <c r="I52" s="590"/>
      <c r="J52" s="590"/>
      <c r="K52" s="770"/>
      <c r="L52" s="752"/>
    </row>
    <row r="53" spans="1:12" customFormat="1" ht="18">
      <c r="A53" s="548">
        <v>45</v>
      </c>
      <c r="B53" s="585" t="s">
        <v>2562</v>
      </c>
      <c r="C53" s="486" t="s">
        <v>2551</v>
      </c>
      <c r="D53" s="586" t="s">
        <v>2657</v>
      </c>
      <c r="E53" s="587">
        <v>1991</v>
      </c>
      <c r="F53" s="587" t="s">
        <v>2658</v>
      </c>
      <c r="G53" s="767"/>
      <c r="H53" s="589"/>
      <c r="I53" s="590"/>
      <c r="J53" s="590"/>
      <c r="K53" s="770"/>
      <c r="L53" s="752"/>
    </row>
    <row r="54" spans="1:12" customFormat="1" ht="18">
      <c r="A54" s="548">
        <v>46</v>
      </c>
      <c r="B54" s="585" t="s">
        <v>2562</v>
      </c>
      <c r="C54" s="486" t="s">
        <v>2545</v>
      </c>
      <c r="D54" s="586" t="s">
        <v>2659</v>
      </c>
      <c r="E54" s="587">
        <v>1997</v>
      </c>
      <c r="F54" s="587" t="s">
        <v>2660</v>
      </c>
      <c r="G54" s="767"/>
      <c r="H54" s="589"/>
      <c r="I54" s="590"/>
      <c r="J54" s="590"/>
      <c r="K54" s="770"/>
      <c r="L54" s="752"/>
    </row>
    <row r="55" spans="1:12" customFormat="1" ht="18">
      <c r="A55" s="548">
        <v>47</v>
      </c>
      <c r="B55" s="585" t="s">
        <v>2562</v>
      </c>
      <c r="C55" s="486" t="s">
        <v>2545</v>
      </c>
      <c r="D55" s="586" t="s">
        <v>2661</v>
      </c>
      <c r="E55" s="587">
        <v>1985</v>
      </c>
      <c r="F55" s="587" t="s">
        <v>2662</v>
      </c>
      <c r="G55" s="767"/>
      <c r="H55" s="589"/>
      <c r="I55" s="590"/>
      <c r="J55" s="590"/>
      <c r="K55" s="770"/>
      <c r="L55" s="752"/>
    </row>
    <row r="56" spans="1:12" customFormat="1" ht="18">
      <c r="A56" s="548">
        <v>48</v>
      </c>
      <c r="B56" s="585" t="s">
        <v>2562</v>
      </c>
      <c r="C56" s="486" t="s">
        <v>2663</v>
      </c>
      <c r="D56" s="586"/>
      <c r="E56" s="587"/>
      <c r="F56" s="587" t="s">
        <v>2664</v>
      </c>
      <c r="G56" s="767"/>
      <c r="H56" s="589"/>
      <c r="I56" s="590"/>
      <c r="J56" s="590"/>
      <c r="K56" s="770"/>
      <c r="L56" s="752"/>
    </row>
    <row r="57" spans="1:12" customFormat="1" ht="18">
      <c r="A57" s="548">
        <v>49</v>
      </c>
      <c r="B57" s="585" t="s">
        <v>2562</v>
      </c>
      <c r="C57" s="486" t="s">
        <v>2566</v>
      </c>
      <c r="D57" s="586" t="s">
        <v>2665</v>
      </c>
      <c r="E57" s="587">
        <v>1989</v>
      </c>
      <c r="F57" s="587" t="s">
        <v>2666</v>
      </c>
      <c r="G57" s="767"/>
      <c r="H57" s="589"/>
      <c r="I57" s="590"/>
      <c r="J57" s="590"/>
      <c r="K57" s="770"/>
      <c r="L57" s="752"/>
    </row>
    <row r="58" spans="1:12" customFormat="1" ht="18">
      <c r="A58" s="548">
        <v>50</v>
      </c>
      <c r="B58" s="585" t="s">
        <v>2562</v>
      </c>
      <c r="C58" s="486" t="s">
        <v>2551</v>
      </c>
      <c r="D58" s="591" t="s">
        <v>2667</v>
      </c>
      <c r="E58" s="587">
        <v>1986</v>
      </c>
      <c r="F58" s="587" t="s">
        <v>2668</v>
      </c>
      <c r="G58" s="767"/>
      <c r="H58" s="589"/>
      <c r="I58" s="590"/>
      <c r="J58" s="590"/>
      <c r="K58" s="770"/>
      <c r="L58" s="752"/>
    </row>
    <row r="59" spans="1:12" customFormat="1" ht="18">
      <c r="A59" s="548">
        <v>51</v>
      </c>
      <c r="B59" s="585" t="s">
        <v>2562</v>
      </c>
      <c r="C59" s="486" t="s">
        <v>2566</v>
      </c>
      <c r="D59" s="586" t="s">
        <v>2665</v>
      </c>
      <c r="E59" s="587">
        <v>1991</v>
      </c>
      <c r="F59" s="587" t="s">
        <v>2669</v>
      </c>
      <c r="G59" s="767"/>
      <c r="H59" s="589"/>
      <c r="I59" s="590"/>
      <c r="J59" s="590"/>
      <c r="K59" s="770"/>
      <c r="L59" s="752"/>
    </row>
    <row r="60" spans="1:12" customFormat="1" ht="18">
      <c r="A60" s="548">
        <v>52</v>
      </c>
      <c r="B60" s="585" t="s">
        <v>2562</v>
      </c>
      <c r="C60" s="486" t="s">
        <v>2566</v>
      </c>
      <c r="D60" s="586" t="s">
        <v>2665</v>
      </c>
      <c r="E60" s="587">
        <v>1990</v>
      </c>
      <c r="F60" s="587" t="s">
        <v>2670</v>
      </c>
      <c r="G60" s="767"/>
      <c r="H60" s="589"/>
      <c r="I60" s="590"/>
      <c r="J60" s="590"/>
      <c r="K60" s="770"/>
      <c r="L60" s="752"/>
    </row>
    <row r="61" spans="1:12" customFormat="1" ht="18">
      <c r="A61" s="548">
        <v>53</v>
      </c>
      <c r="B61" s="585" t="s">
        <v>2562</v>
      </c>
      <c r="C61" s="486" t="s">
        <v>2671</v>
      </c>
      <c r="D61" s="586">
        <v>508</v>
      </c>
      <c r="E61" s="587">
        <v>1990</v>
      </c>
      <c r="F61" s="587" t="s">
        <v>2672</v>
      </c>
      <c r="G61" s="767"/>
      <c r="H61" s="589"/>
      <c r="I61" s="590"/>
      <c r="J61" s="590"/>
      <c r="K61" s="770"/>
      <c r="L61" s="752"/>
    </row>
    <row r="62" spans="1:12" customFormat="1" ht="18">
      <c r="A62" s="548">
        <v>54</v>
      </c>
      <c r="B62" s="585" t="s">
        <v>2562</v>
      </c>
      <c r="C62" s="486" t="s">
        <v>2673</v>
      </c>
      <c r="D62" s="586"/>
      <c r="E62" s="587"/>
      <c r="F62" s="587" t="s">
        <v>2674</v>
      </c>
      <c r="G62" s="767"/>
      <c r="H62" s="589"/>
      <c r="I62" s="590"/>
      <c r="J62" s="590"/>
      <c r="K62" s="770"/>
      <c r="L62" s="752"/>
    </row>
    <row r="63" spans="1:12" customFormat="1" ht="18">
      <c r="A63" s="548">
        <v>55</v>
      </c>
      <c r="B63" s="585" t="s">
        <v>2562</v>
      </c>
      <c r="C63" s="486" t="s">
        <v>2545</v>
      </c>
      <c r="D63" s="586"/>
      <c r="E63" s="587"/>
      <c r="F63" s="587" t="s">
        <v>2675</v>
      </c>
      <c r="G63" s="767"/>
      <c r="H63" s="589"/>
      <c r="I63" s="590"/>
      <c r="J63" s="590"/>
      <c r="K63" s="770"/>
      <c r="L63" s="752"/>
    </row>
    <row r="64" spans="1:12" customFormat="1" ht="18">
      <c r="A64" s="548">
        <v>56</v>
      </c>
      <c r="B64" s="585" t="s">
        <v>2562</v>
      </c>
      <c r="C64" s="486" t="s">
        <v>2676</v>
      </c>
      <c r="D64" s="586" t="s">
        <v>2677</v>
      </c>
      <c r="E64" s="587">
        <v>1992</v>
      </c>
      <c r="F64" s="587" t="s">
        <v>2678</v>
      </c>
      <c r="G64" s="767"/>
      <c r="H64" s="589"/>
      <c r="I64" s="590"/>
      <c r="J64" s="590"/>
      <c r="K64" s="770"/>
      <c r="L64" s="752"/>
    </row>
    <row r="65" spans="1:12" customFormat="1" ht="18">
      <c r="A65" s="548">
        <v>57</v>
      </c>
      <c r="B65" s="585" t="s">
        <v>2562</v>
      </c>
      <c r="C65" s="486" t="s">
        <v>2566</v>
      </c>
      <c r="D65" s="586" t="s">
        <v>2665</v>
      </c>
      <c r="E65" s="587">
        <v>1990</v>
      </c>
      <c r="F65" s="587" t="s">
        <v>2679</v>
      </c>
      <c r="G65" s="768"/>
      <c r="H65" s="589"/>
      <c r="I65" s="590"/>
      <c r="J65" s="590"/>
      <c r="K65" s="771"/>
      <c r="L65" s="753"/>
    </row>
    <row r="66" spans="1:12" customFormat="1" ht="30">
      <c r="A66" s="548">
        <v>58</v>
      </c>
      <c r="B66" s="592" t="s">
        <v>2680</v>
      </c>
      <c r="C66" s="486" t="s">
        <v>2681</v>
      </c>
      <c r="D66" s="586" t="s">
        <v>2682</v>
      </c>
      <c r="E66" s="587">
        <v>1985</v>
      </c>
      <c r="F66" s="587" t="s">
        <v>2683</v>
      </c>
      <c r="G66" s="593">
        <v>187.5</v>
      </c>
      <c r="H66" s="589"/>
      <c r="I66" s="594"/>
      <c r="J66" s="594"/>
      <c r="K66" s="595">
        <v>31001000829</v>
      </c>
      <c r="L66" s="490" t="s">
        <v>2684</v>
      </c>
    </row>
    <row r="67" spans="1:12" customFormat="1" ht="18">
      <c r="A67" s="548">
        <v>59</v>
      </c>
      <c r="B67" s="592" t="s">
        <v>2562</v>
      </c>
      <c r="C67" s="486" t="s">
        <v>2551</v>
      </c>
      <c r="D67" s="586" t="s">
        <v>2563</v>
      </c>
      <c r="E67" s="587">
        <v>2004</v>
      </c>
      <c r="F67" s="587" t="s">
        <v>2685</v>
      </c>
      <c r="G67" s="593">
        <v>212.5</v>
      </c>
      <c r="H67" s="589" t="s">
        <v>2686</v>
      </c>
      <c r="I67" s="594" t="s">
        <v>2687</v>
      </c>
      <c r="J67" s="594" t="s">
        <v>2688</v>
      </c>
      <c r="K67" s="595"/>
      <c r="L67" s="490"/>
    </row>
    <row r="68" spans="1:12" customFormat="1" ht="18">
      <c r="A68" s="548">
        <v>60</v>
      </c>
      <c r="B68" s="592" t="s">
        <v>2562</v>
      </c>
      <c r="C68" s="486" t="s">
        <v>2551</v>
      </c>
      <c r="D68" s="586" t="s">
        <v>2689</v>
      </c>
      <c r="E68" s="587">
        <v>1996</v>
      </c>
      <c r="F68" s="587" t="s">
        <v>2690</v>
      </c>
      <c r="G68" s="593">
        <v>500</v>
      </c>
      <c r="H68" s="589"/>
      <c r="I68" s="594"/>
      <c r="J68" s="594"/>
      <c r="K68" s="595">
        <v>48001004163</v>
      </c>
      <c r="L68" s="490" t="s">
        <v>2691</v>
      </c>
    </row>
    <row r="69" spans="1:12" customFormat="1" ht="18">
      <c r="A69" s="548">
        <v>61</v>
      </c>
      <c r="B69" s="592" t="s">
        <v>2562</v>
      </c>
      <c r="C69" s="486" t="s">
        <v>2551</v>
      </c>
      <c r="D69" s="586" t="s">
        <v>2692</v>
      </c>
      <c r="E69" s="587">
        <v>1998</v>
      </c>
      <c r="F69" s="587" t="s">
        <v>2693</v>
      </c>
      <c r="G69" s="593">
        <v>625</v>
      </c>
      <c r="H69" s="589"/>
      <c r="I69" s="594"/>
      <c r="J69" s="594"/>
      <c r="K69" s="595">
        <v>51001004093</v>
      </c>
      <c r="L69" s="490" t="s">
        <v>2694</v>
      </c>
    </row>
    <row r="70" spans="1:12" customFormat="1" ht="30">
      <c r="A70" s="548">
        <v>62</v>
      </c>
      <c r="B70" s="592" t="s">
        <v>2562</v>
      </c>
      <c r="C70" s="486" t="s">
        <v>2551</v>
      </c>
      <c r="D70" s="586" t="s">
        <v>2695</v>
      </c>
      <c r="E70" s="587">
        <v>1998</v>
      </c>
      <c r="F70" s="587" t="s">
        <v>2696</v>
      </c>
      <c r="G70" s="593">
        <v>200</v>
      </c>
      <c r="H70" s="589"/>
      <c r="I70" s="594"/>
      <c r="J70" s="594"/>
      <c r="K70" s="595">
        <v>13001002079</v>
      </c>
      <c r="L70" s="490" t="s">
        <v>2697</v>
      </c>
    </row>
    <row r="71" spans="1:12" customFormat="1" ht="18">
      <c r="A71" s="548">
        <v>63</v>
      </c>
      <c r="B71" s="592" t="s">
        <v>2562</v>
      </c>
      <c r="C71" s="486" t="s">
        <v>2551</v>
      </c>
      <c r="D71" s="586" t="s">
        <v>2698</v>
      </c>
      <c r="E71" s="587">
        <v>1996</v>
      </c>
      <c r="F71" s="587" t="s">
        <v>2699</v>
      </c>
      <c r="G71" s="593">
        <v>500</v>
      </c>
      <c r="H71" s="589"/>
      <c r="I71" s="594"/>
      <c r="J71" s="594"/>
      <c r="K71" s="595">
        <v>46001017909</v>
      </c>
      <c r="L71" s="490" t="s">
        <v>2700</v>
      </c>
    </row>
    <row r="72" spans="1:12" customFormat="1" ht="18">
      <c r="A72" s="548">
        <v>64</v>
      </c>
      <c r="B72" s="592" t="s">
        <v>2562</v>
      </c>
      <c r="C72" s="486" t="s">
        <v>2551</v>
      </c>
      <c r="D72" s="586" t="s">
        <v>2563</v>
      </c>
      <c r="E72" s="587">
        <v>2001</v>
      </c>
      <c r="F72" s="587" t="s">
        <v>2701</v>
      </c>
      <c r="G72" s="593">
        <v>500</v>
      </c>
      <c r="H72" s="589"/>
      <c r="I72" s="594"/>
      <c r="J72" s="594"/>
      <c r="K72" s="595">
        <v>46001002254</v>
      </c>
      <c r="L72" s="490" t="s">
        <v>2702</v>
      </c>
    </row>
    <row r="73" spans="1:12" customFormat="1" ht="18">
      <c r="A73" s="548">
        <v>65</v>
      </c>
      <c r="B73" s="592" t="s">
        <v>2562</v>
      </c>
      <c r="C73" s="486" t="s">
        <v>2703</v>
      </c>
      <c r="D73" s="586" t="s">
        <v>2704</v>
      </c>
      <c r="E73" s="587">
        <v>1998</v>
      </c>
      <c r="F73" s="587" t="s">
        <v>2705</v>
      </c>
      <c r="G73" s="593">
        <v>375</v>
      </c>
      <c r="H73" s="589"/>
      <c r="I73" s="594"/>
      <c r="J73" s="594"/>
      <c r="K73" s="595">
        <v>41001005632</v>
      </c>
      <c r="L73" s="490" t="s">
        <v>2706</v>
      </c>
    </row>
    <row r="74" spans="1:12" customFormat="1" ht="18">
      <c r="A74" s="548">
        <v>66</v>
      </c>
      <c r="B74" s="592" t="s">
        <v>2562</v>
      </c>
      <c r="C74" s="486" t="s">
        <v>2545</v>
      </c>
      <c r="D74" s="586" t="s">
        <v>2707</v>
      </c>
      <c r="E74" s="587">
        <v>1996</v>
      </c>
      <c r="F74" s="587" t="s">
        <v>2708</v>
      </c>
      <c r="G74" s="593">
        <v>625</v>
      </c>
      <c r="H74" s="589" t="s">
        <v>2709</v>
      </c>
      <c r="I74" s="594" t="s">
        <v>2710</v>
      </c>
      <c r="J74" s="594" t="s">
        <v>2711</v>
      </c>
      <c r="K74" s="595"/>
      <c r="L74" s="490"/>
    </row>
    <row r="75" spans="1:12" customFormat="1" ht="18">
      <c r="A75" s="548">
        <v>67</v>
      </c>
      <c r="B75" s="592" t="s">
        <v>2562</v>
      </c>
      <c r="C75" s="486" t="s">
        <v>2551</v>
      </c>
      <c r="D75" s="586" t="s">
        <v>2698</v>
      </c>
      <c r="E75" s="587">
        <v>1997</v>
      </c>
      <c r="F75" s="587" t="s">
        <v>2712</v>
      </c>
      <c r="G75" s="593">
        <v>625</v>
      </c>
      <c r="H75" s="589" t="s">
        <v>2713</v>
      </c>
      <c r="I75" s="594" t="s">
        <v>2714</v>
      </c>
      <c r="J75" s="594" t="s">
        <v>1506</v>
      </c>
      <c r="K75" s="595"/>
      <c r="L75" s="490"/>
    </row>
    <row r="76" spans="1:12" customFormat="1" ht="18">
      <c r="A76" s="548">
        <v>68</v>
      </c>
      <c r="B76" s="592" t="s">
        <v>2562</v>
      </c>
      <c r="C76" s="486" t="s">
        <v>2715</v>
      </c>
      <c r="D76" s="586" t="s">
        <v>2716</v>
      </c>
      <c r="E76" s="587">
        <v>1998</v>
      </c>
      <c r="F76" s="587" t="s">
        <v>2717</v>
      </c>
      <c r="G76" s="593">
        <v>625</v>
      </c>
      <c r="H76" s="589" t="s">
        <v>2718</v>
      </c>
      <c r="I76" s="594" t="s">
        <v>684</v>
      </c>
      <c r="J76" s="594" t="s">
        <v>2719</v>
      </c>
      <c r="K76" s="595"/>
      <c r="L76" s="490"/>
    </row>
    <row r="77" spans="1:12" customFormat="1" ht="18">
      <c r="A77" s="548">
        <v>69</v>
      </c>
      <c r="B77" s="592" t="s">
        <v>2562</v>
      </c>
      <c r="C77" s="486" t="s">
        <v>2551</v>
      </c>
      <c r="D77" s="586" t="s">
        <v>2698</v>
      </c>
      <c r="E77" s="587">
        <v>1998</v>
      </c>
      <c r="F77" s="587" t="s">
        <v>2720</v>
      </c>
      <c r="G77" s="593">
        <v>200</v>
      </c>
      <c r="H77" s="589" t="s">
        <v>2721</v>
      </c>
      <c r="I77" s="594" t="s">
        <v>574</v>
      </c>
      <c r="J77" s="594" t="s">
        <v>2722</v>
      </c>
      <c r="K77" s="595"/>
      <c r="L77" s="490"/>
    </row>
    <row r="78" spans="1:12" customFormat="1" ht="18">
      <c r="A78" s="548">
        <v>70</v>
      </c>
      <c r="B78" s="592" t="s">
        <v>2562</v>
      </c>
      <c r="C78" s="486" t="s">
        <v>2551</v>
      </c>
      <c r="D78" s="586" t="s">
        <v>2563</v>
      </c>
      <c r="E78" s="587">
        <v>2003</v>
      </c>
      <c r="F78" s="587" t="s">
        <v>2723</v>
      </c>
      <c r="G78" s="593">
        <v>200</v>
      </c>
      <c r="H78" s="589" t="s">
        <v>2724</v>
      </c>
      <c r="I78" s="594" t="s">
        <v>2725</v>
      </c>
      <c r="J78" s="594" t="s">
        <v>1058</v>
      </c>
      <c r="K78" s="595"/>
      <c r="L78" s="490"/>
    </row>
    <row r="79" spans="1:12" customFormat="1" ht="18">
      <c r="A79" s="548">
        <v>71</v>
      </c>
      <c r="B79" s="592" t="s">
        <v>2562</v>
      </c>
      <c r="C79" s="486" t="s">
        <v>2551</v>
      </c>
      <c r="D79" s="586" t="s">
        <v>2726</v>
      </c>
      <c r="E79" s="587">
        <v>1988</v>
      </c>
      <c r="F79" s="587" t="s">
        <v>2727</v>
      </c>
      <c r="G79" s="593">
        <v>237.5</v>
      </c>
      <c r="H79" s="589" t="s">
        <v>2728</v>
      </c>
      <c r="I79" s="594" t="s">
        <v>530</v>
      </c>
      <c r="J79" s="594" t="s">
        <v>2729</v>
      </c>
      <c r="K79" s="595"/>
      <c r="L79" s="490"/>
    </row>
    <row r="80" spans="1:12" customFormat="1" ht="18">
      <c r="A80" s="548">
        <v>72</v>
      </c>
      <c r="B80" s="592" t="s">
        <v>2562</v>
      </c>
      <c r="C80" s="486" t="s">
        <v>2576</v>
      </c>
      <c r="D80" s="586" t="s">
        <v>2618</v>
      </c>
      <c r="E80" s="587">
        <v>1999</v>
      </c>
      <c r="F80" s="587" t="s">
        <v>2730</v>
      </c>
      <c r="G80" s="588">
        <v>250</v>
      </c>
      <c r="H80" s="589" t="s">
        <v>2731</v>
      </c>
      <c r="I80" s="590" t="s">
        <v>699</v>
      </c>
      <c r="J80" s="590" t="s">
        <v>2732</v>
      </c>
      <c r="K80" s="596"/>
      <c r="L80" s="494"/>
    </row>
    <row r="81" spans="1:12" customFormat="1" ht="18">
      <c r="A81" s="548">
        <v>73</v>
      </c>
      <c r="B81" s="592" t="s">
        <v>2562</v>
      </c>
      <c r="C81" s="486" t="s">
        <v>2581</v>
      </c>
      <c r="D81" s="586" t="s">
        <v>2582</v>
      </c>
      <c r="E81" s="587"/>
      <c r="F81" s="587" t="s">
        <v>2583</v>
      </c>
      <c r="G81" s="588">
        <v>812.5</v>
      </c>
      <c r="H81" s="589" t="s">
        <v>2584</v>
      </c>
      <c r="I81" s="590" t="s">
        <v>664</v>
      </c>
      <c r="J81" s="590" t="s">
        <v>2585</v>
      </c>
      <c r="K81" s="581"/>
      <c r="L81" s="590"/>
    </row>
    <row r="82" spans="1:12" customFormat="1" ht="18">
      <c r="A82" s="548">
        <v>74</v>
      </c>
      <c r="B82" s="592" t="s">
        <v>2562</v>
      </c>
      <c r="C82" s="486" t="s">
        <v>2551</v>
      </c>
      <c r="D82" s="586" t="s">
        <v>2733</v>
      </c>
      <c r="E82" s="587">
        <v>2003</v>
      </c>
      <c r="F82" s="587" t="s">
        <v>2734</v>
      </c>
      <c r="G82" s="588">
        <v>537.5</v>
      </c>
      <c r="H82" s="589" t="s">
        <v>2735</v>
      </c>
      <c r="I82" s="590" t="s">
        <v>2736</v>
      </c>
      <c r="J82" s="590" t="s">
        <v>2737</v>
      </c>
      <c r="K82" s="596"/>
      <c r="L82" s="494"/>
    </row>
    <row r="83" spans="1:12" customFormat="1" ht="18">
      <c r="A83" s="548">
        <v>75</v>
      </c>
      <c r="B83" s="592" t="s">
        <v>2562</v>
      </c>
      <c r="C83" s="486" t="s">
        <v>2551</v>
      </c>
      <c r="D83" s="586" t="s">
        <v>2738</v>
      </c>
      <c r="E83" s="587">
        <v>2001</v>
      </c>
      <c r="F83" s="587" t="s">
        <v>2739</v>
      </c>
      <c r="G83" s="588">
        <v>312.5</v>
      </c>
      <c r="H83" s="589" t="s">
        <v>2740</v>
      </c>
      <c r="I83" s="590" t="s">
        <v>768</v>
      </c>
      <c r="J83" s="590" t="s">
        <v>859</v>
      </c>
      <c r="K83" s="596"/>
      <c r="L83" s="494"/>
    </row>
    <row r="84" spans="1:12" customFormat="1" ht="18">
      <c r="A84" s="548">
        <v>76</v>
      </c>
      <c r="B84" s="592" t="s">
        <v>2562</v>
      </c>
      <c r="C84" s="486" t="s">
        <v>2551</v>
      </c>
      <c r="D84" s="586">
        <v>903.6</v>
      </c>
      <c r="E84" s="587">
        <v>2000</v>
      </c>
      <c r="F84" s="587" t="s">
        <v>2741</v>
      </c>
      <c r="G84" s="588">
        <v>312.5</v>
      </c>
      <c r="H84" s="597"/>
      <c r="I84" s="590"/>
      <c r="J84" s="590"/>
      <c r="K84" s="492" t="s">
        <v>2742</v>
      </c>
      <c r="L84" s="494" t="s">
        <v>2743</v>
      </c>
    </row>
    <row r="85" spans="1:12" customFormat="1" ht="18">
      <c r="A85" s="548">
        <v>77</v>
      </c>
      <c r="B85" s="592" t="s">
        <v>2562</v>
      </c>
      <c r="C85" s="486" t="s">
        <v>2641</v>
      </c>
      <c r="D85" s="586" t="s">
        <v>2744</v>
      </c>
      <c r="E85" s="587">
        <v>1994</v>
      </c>
      <c r="F85" s="587" t="s">
        <v>2745</v>
      </c>
      <c r="G85" s="588">
        <v>1125</v>
      </c>
      <c r="H85" s="589"/>
      <c r="I85" s="590"/>
      <c r="J85" s="590"/>
      <c r="K85" s="596">
        <v>33001014848</v>
      </c>
      <c r="L85" s="494" t="s">
        <v>2746</v>
      </c>
    </row>
    <row r="86" spans="1:12" customFormat="1" ht="18">
      <c r="A86" s="548">
        <v>78</v>
      </c>
      <c r="B86" s="592" t="s">
        <v>2562</v>
      </c>
      <c r="C86" s="486" t="s">
        <v>2551</v>
      </c>
      <c r="D86" s="586" t="s">
        <v>2563</v>
      </c>
      <c r="E86" s="587">
        <v>2000</v>
      </c>
      <c r="F86" s="587" t="s">
        <v>2747</v>
      </c>
      <c r="G86" s="588">
        <v>500</v>
      </c>
      <c r="H86" s="597"/>
      <c r="I86" s="590"/>
      <c r="J86" s="590"/>
      <c r="K86" s="492" t="s">
        <v>2748</v>
      </c>
      <c r="L86" s="494" t="s">
        <v>2749</v>
      </c>
    </row>
    <row r="87" spans="1:12" customFormat="1" ht="18">
      <c r="A87" s="548">
        <v>79</v>
      </c>
      <c r="B87" s="592" t="s">
        <v>2562</v>
      </c>
      <c r="C87" s="486" t="s">
        <v>2576</v>
      </c>
      <c r="D87" s="586" t="s">
        <v>2750</v>
      </c>
      <c r="E87" s="587">
        <v>1996</v>
      </c>
      <c r="F87" s="587" t="s">
        <v>2751</v>
      </c>
      <c r="G87" s="588">
        <v>750</v>
      </c>
      <c r="H87" s="589"/>
      <c r="I87" s="590"/>
      <c r="J87" s="590"/>
      <c r="K87" s="596">
        <v>61002005370</v>
      </c>
      <c r="L87" s="494" t="s">
        <v>2752</v>
      </c>
    </row>
    <row r="88" spans="1:12" customFormat="1" ht="18">
      <c r="A88" s="548">
        <v>80</v>
      </c>
      <c r="B88" s="592" t="s">
        <v>2562</v>
      </c>
      <c r="C88" s="486" t="s">
        <v>2566</v>
      </c>
      <c r="D88" s="586" t="s">
        <v>2753</v>
      </c>
      <c r="E88" s="587">
        <v>1991</v>
      </c>
      <c r="F88" s="587" t="s">
        <v>2754</v>
      </c>
      <c r="G88" s="588">
        <v>187.5</v>
      </c>
      <c r="H88" s="589"/>
      <c r="I88" s="590"/>
      <c r="J88" s="590"/>
      <c r="K88" s="596">
        <v>35001011284</v>
      </c>
      <c r="L88" s="494" t="s">
        <v>2755</v>
      </c>
    </row>
    <row r="89" spans="1:12" customFormat="1" ht="18">
      <c r="A89" s="548">
        <v>81</v>
      </c>
      <c r="B89" s="592" t="s">
        <v>2562</v>
      </c>
      <c r="C89" s="486" t="s">
        <v>2576</v>
      </c>
      <c r="D89" s="586" t="s">
        <v>2591</v>
      </c>
      <c r="E89" s="587">
        <v>1999</v>
      </c>
      <c r="F89" s="587" t="s">
        <v>2756</v>
      </c>
      <c r="G89" s="588">
        <v>250</v>
      </c>
      <c r="H89" s="589"/>
      <c r="I89" s="590"/>
      <c r="J89" s="590"/>
      <c r="K89" s="596">
        <v>20001029080</v>
      </c>
      <c r="L89" s="494" t="s">
        <v>2757</v>
      </c>
    </row>
    <row r="90" spans="1:12" customFormat="1" ht="18">
      <c r="A90" s="548">
        <v>82</v>
      </c>
      <c r="B90" s="592" t="s">
        <v>2562</v>
      </c>
      <c r="C90" s="486" t="s">
        <v>2576</v>
      </c>
      <c r="D90" s="586"/>
      <c r="E90" s="587">
        <v>1998</v>
      </c>
      <c r="F90" s="587" t="s">
        <v>2758</v>
      </c>
      <c r="G90" s="588">
        <v>937.5</v>
      </c>
      <c r="H90" s="589"/>
      <c r="I90" s="590"/>
      <c r="J90" s="590"/>
      <c r="K90" s="596">
        <v>30001001859</v>
      </c>
      <c r="L90" s="494" t="s">
        <v>2759</v>
      </c>
    </row>
    <row r="91" spans="1:12" customFormat="1" ht="18">
      <c r="A91" s="548">
        <v>83</v>
      </c>
      <c r="B91" s="592" t="s">
        <v>2562</v>
      </c>
      <c r="C91" s="486" t="s">
        <v>2551</v>
      </c>
      <c r="D91" s="586" t="s">
        <v>2760</v>
      </c>
      <c r="E91" s="587">
        <v>1997</v>
      </c>
      <c r="F91" s="587" t="s">
        <v>2761</v>
      </c>
      <c r="G91" s="588">
        <v>375</v>
      </c>
      <c r="H91" s="589"/>
      <c r="I91" s="590"/>
      <c r="J91" s="590"/>
      <c r="K91" s="596">
        <v>21001006056</v>
      </c>
      <c r="L91" s="494" t="s">
        <v>2762</v>
      </c>
    </row>
    <row r="92" spans="1:12" customFormat="1" ht="18">
      <c r="A92" s="548">
        <v>84</v>
      </c>
      <c r="B92" s="592" t="s">
        <v>2562</v>
      </c>
      <c r="C92" s="486" t="s">
        <v>2551</v>
      </c>
      <c r="D92" s="586" t="s">
        <v>2763</v>
      </c>
      <c r="E92" s="587">
        <v>2008</v>
      </c>
      <c r="F92" s="587" t="s">
        <v>2764</v>
      </c>
      <c r="G92" s="588">
        <v>375</v>
      </c>
      <c r="H92" s="589"/>
      <c r="I92" s="590"/>
      <c r="J92" s="590"/>
      <c r="K92" s="596">
        <v>17001000312</v>
      </c>
      <c r="L92" s="494" t="s">
        <v>2765</v>
      </c>
    </row>
    <row r="93" spans="1:12" customFormat="1" ht="18">
      <c r="A93" s="548">
        <v>85</v>
      </c>
      <c r="B93" s="592" t="s">
        <v>2562</v>
      </c>
      <c r="C93" s="486" t="s">
        <v>2551</v>
      </c>
      <c r="D93" s="586" t="s">
        <v>2760</v>
      </c>
      <c r="E93" s="587">
        <v>1999</v>
      </c>
      <c r="F93" s="587" t="s">
        <v>2766</v>
      </c>
      <c r="G93" s="588">
        <v>287.5</v>
      </c>
      <c r="H93" s="589"/>
      <c r="I93" s="590"/>
      <c r="J93" s="590"/>
      <c r="K93" s="596">
        <v>56001012476</v>
      </c>
      <c r="L93" s="494" t="s">
        <v>2767</v>
      </c>
    </row>
    <row r="94" spans="1:12" customFormat="1" ht="30">
      <c r="A94" s="548">
        <v>86</v>
      </c>
      <c r="B94" s="592" t="s">
        <v>2562</v>
      </c>
      <c r="C94" s="486" t="s">
        <v>2551</v>
      </c>
      <c r="D94" s="586" t="s">
        <v>2760</v>
      </c>
      <c r="E94" s="587">
        <v>1998</v>
      </c>
      <c r="F94" s="587" t="s">
        <v>2768</v>
      </c>
      <c r="G94" s="588">
        <v>312.5</v>
      </c>
      <c r="H94" s="589"/>
      <c r="I94" s="590"/>
      <c r="J94" s="590"/>
      <c r="K94" s="596">
        <v>53001013770</v>
      </c>
      <c r="L94" s="494" t="s">
        <v>2769</v>
      </c>
    </row>
    <row r="95" spans="1:12" customFormat="1" ht="18">
      <c r="A95" s="548">
        <v>87</v>
      </c>
      <c r="B95" s="592" t="s">
        <v>2562</v>
      </c>
      <c r="C95" s="486" t="s">
        <v>2641</v>
      </c>
      <c r="D95" s="586" t="s">
        <v>2770</v>
      </c>
      <c r="E95" s="587">
        <v>2001</v>
      </c>
      <c r="F95" s="587" t="s">
        <v>2771</v>
      </c>
      <c r="G95" s="588">
        <v>375</v>
      </c>
      <c r="H95" s="596">
        <v>28001000542</v>
      </c>
      <c r="I95" s="590" t="s">
        <v>2772</v>
      </c>
      <c r="J95" s="590" t="s">
        <v>2773</v>
      </c>
      <c r="K95" s="504"/>
      <c r="L95" s="494"/>
    </row>
    <row r="96" spans="1:12" customFormat="1" ht="30">
      <c r="A96" s="548">
        <v>88</v>
      </c>
      <c r="B96" s="592" t="s">
        <v>2562</v>
      </c>
      <c r="C96" s="486" t="s">
        <v>2551</v>
      </c>
      <c r="D96" s="586" t="s">
        <v>2563</v>
      </c>
      <c r="E96" s="587">
        <v>2000</v>
      </c>
      <c r="F96" s="587" t="s">
        <v>2774</v>
      </c>
      <c r="G96" s="588">
        <v>437.5</v>
      </c>
      <c r="H96" s="589"/>
      <c r="I96" s="590"/>
      <c r="J96" s="590"/>
      <c r="K96" s="598">
        <v>34001001466</v>
      </c>
      <c r="L96" s="494" t="s">
        <v>2775</v>
      </c>
    </row>
    <row r="97" spans="1:12" customFormat="1" ht="18">
      <c r="A97" s="548">
        <v>89</v>
      </c>
      <c r="B97" s="592" t="s">
        <v>2562</v>
      </c>
      <c r="C97" s="486" t="s">
        <v>2576</v>
      </c>
      <c r="D97" s="586"/>
      <c r="E97" s="587">
        <v>2001</v>
      </c>
      <c r="F97" s="587" t="s">
        <v>2776</v>
      </c>
      <c r="G97" s="588">
        <v>337.5</v>
      </c>
      <c r="H97" s="589"/>
      <c r="I97" s="590"/>
      <c r="J97" s="590"/>
      <c r="K97" s="492" t="s">
        <v>2777</v>
      </c>
      <c r="L97" s="494" t="s">
        <v>2778</v>
      </c>
    </row>
    <row r="98" spans="1:12" customFormat="1" ht="18">
      <c r="A98" s="548">
        <v>90</v>
      </c>
      <c r="B98" s="592" t="s">
        <v>2562</v>
      </c>
      <c r="C98" s="486" t="s">
        <v>2551</v>
      </c>
      <c r="D98" s="586" t="s">
        <v>2563</v>
      </c>
      <c r="E98" s="587">
        <v>1998</v>
      </c>
      <c r="F98" s="587" t="s">
        <v>2779</v>
      </c>
      <c r="G98" s="588">
        <v>500</v>
      </c>
      <c r="H98" s="589"/>
      <c r="I98" s="590"/>
      <c r="J98" s="590"/>
      <c r="K98" s="492" t="s">
        <v>2780</v>
      </c>
      <c r="L98" s="494" t="s">
        <v>2781</v>
      </c>
    </row>
    <row r="99" spans="1:12" customFormat="1" ht="18">
      <c r="A99" s="548">
        <v>91</v>
      </c>
      <c r="B99" s="592" t="s">
        <v>2562</v>
      </c>
      <c r="C99" s="486" t="s">
        <v>2551</v>
      </c>
      <c r="D99" s="586" t="s">
        <v>2563</v>
      </c>
      <c r="E99" s="587">
        <v>2002</v>
      </c>
      <c r="F99" s="587" t="s">
        <v>2782</v>
      </c>
      <c r="G99" s="588">
        <v>312.5</v>
      </c>
      <c r="H99" s="589"/>
      <c r="I99" s="590"/>
      <c r="J99" s="590"/>
      <c r="K99" s="492" t="s">
        <v>2783</v>
      </c>
      <c r="L99" s="494" t="s">
        <v>2784</v>
      </c>
    </row>
    <row r="100" spans="1:12" customFormat="1" ht="18">
      <c r="A100" s="548">
        <v>92</v>
      </c>
      <c r="B100" s="592" t="s">
        <v>2562</v>
      </c>
      <c r="C100" s="486" t="s">
        <v>2551</v>
      </c>
      <c r="D100" s="586" t="s">
        <v>2563</v>
      </c>
      <c r="E100" s="587">
        <v>1996</v>
      </c>
      <c r="F100" s="587" t="s">
        <v>2785</v>
      </c>
      <c r="G100" s="588">
        <v>500</v>
      </c>
      <c r="H100" s="589"/>
      <c r="I100" s="590"/>
      <c r="J100" s="590"/>
      <c r="K100" s="492" t="s">
        <v>2786</v>
      </c>
      <c r="L100" s="494" t="s">
        <v>2787</v>
      </c>
    </row>
    <row r="101" spans="1:12" customFormat="1" ht="18">
      <c r="A101" s="548">
        <v>93</v>
      </c>
      <c r="B101" s="592" t="s">
        <v>2562</v>
      </c>
      <c r="C101" s="486" t="s">
        <v>2551</v>
      </c>
      <c r="D101" s="586" t="s">
        <v>2698</v>
      </c>
      <c r="E101" s="587">
        <v>1998</v>
      </c>
      <c r="F101" s="587" t="s">
        <v>2788</v>
      </c>
      <c r="G101" s="588">
        <v>437.5</v>
      </c>
      <c r="H101" s="589"/>
      <c r="I101" s="590"/>
      <c r="J101" s="590"/>
      <c r="K101" s="492" t="s">
        <v>2789</v>
      </c>
      <c r="L101" s="494" t="s">
        <v>2790</v>
      </c>
    </row>
    <row r="102" spans="1:12" customFormat="1" ht="18">
      <c r="A102" s="548">
        <v>94</v>
      </c>
      <c r="B102" s="592" t="s">
        <v>2562</v>
      </c>
      <c r="C102" s="486" t="s">
        <v>2551</v>
      </c>
      <c r="D102" s="586" t="s">
        <v>2563</v>
      </c>
      <c r="E102" s="587">
        <v>1999</v>
      </c>
      <c r="F102" s="587" t="s">
        <v>2791</v>
      </c>
      <c r="G102" s="588">
        <v>312.5</v>
      </c>
      <c r="H102" s="589"/>
      <c r="I102" s="590"/>
      <c r="J102" s="590"/>
      <c r="K102" s="492" t="s">
        <v>2792</v>
      </c>
      <c r="L102" s="494" t="s">
        <v>2793</v>
      </c>
    </row>
    <row r="103" spans="1:12" customFormat="1" ht="18">
      <c r="A103" s="548">
        <v>95</v>
      </c>
      <c r="B103" s="592" t="s">
        <v>2562</v>
      </c>
      <c r="C103" s="486" t="s">
        <v>2545</v>
      </c>
      <c r="D103" s="599" t="s">
        <v>2794</v>
      </c>
      <c r="E103" s="587">
        <v>1991</v>
      </c>
      <c r="F103" s="587" t="s">
        <v>2795</v>
      </c>
      <c r="G103" s="588">
        <v>1125</v>
      </c>
      <c r="H103" s="589"/>
      <c r="I103" s="590"/>
      <c r="J103" s="590"/>
      <c r="K103" s="492" t="s">
        <v>2796</v>
      </c>
      <c r="L103" s="494" t="s">
        <v>2797</v>
      </c>
    </row>
    <row r="104" spans="1:12" customFormat="1" ht="18">
      <c r="A104" s="548">
        <v>96</v>
      </c>
      <c r="B104" s="592" t="s">
        <v>2562</v>
      </c>
      <c r="C104" s="486" t="s">
        <v>2551</v>
      </c>
      <c r="D104" s="586" t="s">
        <v>2563</v>
      </c>
      <c r="E104" s="587">
        <v>2001</v>
      </c>
      <c r="F104" s="587" t="s">
        <v>2798</v>
      </c>
      <c r="G104" s="588">
        <v>437.5</v>
      </c>
      <c r="H104" s="589"/>
      <c r="I104" s="590"/>
      <c r="J104" s="590"/>
      <c r="K104" s="492" t="s">
        <v>2799</v>
      </c>
      <c r="L104" s="494" t="s">
        <v>2800</v>
      </c>
    </row>
    <row r="105" spans="1:12" customFormat="1" ht="36">
      <c r="A105" s="548">
        <v>97</v>
      </c>
      <c r="B105" s="592" t="s">
        <v>2562</v>
      </c>
      <c r="C105" s="486" t="s">
        <v>2551</v>
      </c>
      <c r="D105" s="586" t="s">
        <v>2801</v>
      </c>
      <c r="E105" s="587">
        <v>2000</v>
      </c>
      <c r="F105" s="587" t="s">
        <v>2802</v>
      </c>
      <c r="G105" s="588">
        <v>312.5</v>
      </c>
      <c r="H105" s="589"/>
      <c r="I105" s="590"/>
      <c r="J105" s="590"/>
      <c r="K105" s="492" t="s">
        <v>2803</v>
      </c>
      <c r="L105" s="494" t="s">
        <v>2804</v>
      </c>
    </row>
    <row r="106" spans="1:12" customFormat="1" ht="18">
      <c r="A106" s="548">
        <v>98</v>
      </c>
      <c r="B106" s="592" t="s">
        <v>2562</v>
      </c>
      <c r="C106" s="486" t="s">
        <v>2551</v>
      </c>
      <c r="D106" s="586" t="s">
        <v>2563</v>
      </c>
      <c r="E106" s="587">
        <v>1998</v>
      </c>
      <c r="F106" s="587" t="s">
        <v>2805</v>
      </c>
      <c r="G106" s="588">
        <v>312.5</v>
      </c>
      <c r="H106" s="589"/>
      <c r="I106" s="590"/>
      <c r="J106" s="590"/>
      <c r="K106" s="492" t="s">
        <v>2806</v>
      </c>
      <c r="L106" s="494" t="s">
        <v>2807</v>
      </c>
    </row>
    <row r="107" spans="1:12" customFormat="1" ht="18">
      <c r="A107" s="548">
        <v>99</v>
      </c>
      <c r="B107" s="592" t="s">
        <v>2562</v>
      </c>
      <c r="C107" s="486" t="s">
        <v>2551</v>
      </c>
      <c r="D107" s="586" t="s">
        <v>2563</v>
      </c>
      <c r="E107" s="587">
        <v>1998</v>
      </c>
      <c r="F107" s="587" t="s">
        <v>2808</v>
      </c>
      <c r="G107" s="588">
        <v>187.5</v>
      </c>
      <c r="H107" s="589"/>
      <c r="I107" s="590"/>
      <c r="J107" s="590"/>
      <c r="K107" s="492" t="s">
        <v>2809</v>
      </c>
      <c r="L107" s="494" t="s">
        <v>2810</v>
      </c>
    </row>
    <row r="108" spans="1:12" customFormat="1" ht="18">
      <c r="A108" s="548">
        <v>100</v>
      </c>
      <c r="B108" s="592" t="s">
        <v>2562</v>
      </c>
      <c r="C108" s="486" t="s">
        <v>2811</v>
      </c>
      <c r="D108" s="586" t="s">
        <v>2812</v>
      </c>
      <c r="E108" s="587">
        <v>2002</v>
      </c>
      <c r="F108" s="587" t="s">
        <v>2813</v>
      </c>
      <c r="G108" s="588">
        <v>562.5</v>
      </c>
      <c r="H108" s="589"/>
      <c r="I108" s="590"/>
      <c r="J108" s="590"/>
      <c r="K108" s="492" t="s">
        <v>2814</v>
      </c>
      <c r="L108" s="494" t="s">
        <v>2815</v>
      </c>
    </row>
    <row r="109" spans="1:12" customFormat="1" ht="18">
      <c r="A109" s="548">
        <v>101</v>
      </c>
      <c r="B109" s="592" t="s">
        <v>2562</v>
      </c>
      <c r="C109" s="486" t="s">
        <v>2641</v>
      </c>
      <c r="D109" s="586" t="s">
        <v>2652</v>
      </c>
      <c r="E109" s="587">
        <v>1983</v>
      </c>
      <c r="F109" s="587" t="s">
        <v>2816</v>
      </c>
      <c r="G109" s="588">
        <v>1125</v>
      </c>
      <c r="H109" s="589"/>
      <c r="I109" s="590"/>
      <c r="J109" s="590"/>
      <c r="K109" s="492" t="s">
        <v>2817</v>
      </c>
      <c r="L109" s="494" t="s">
        <v>2818</v>
      </c>
    </row>
    <row r="110" spans="1:12" customFormat="1" ht="30">
      <c r="A110" s="548">
        <v>102</v>
      </c>
      <c r="B110" s="592" t="s">
        <v>2562</v>
      </c>
      <c r="C110" s="486" t="s">
        <v>2551</v>
      </c>
      <c r="D110" s="599" t="s">
        <v>2819</v>
      </c>
      <c r="E110" s="587">
        <v>1980</v>
      </c>
      <c r="F110" s="587" t="s">
        <v>2820</v>
      </c>
      <c r="G110" s="588">
        <v>312.5</v>
      </c>
      <c r="H110" s="589"/>
      <c r="I110" s="590"/>
      <c r="J110" s="590"/>
      <c r="K110" s="492" t="s">
        <v>2821</v>
      </c>
      <c r="L110" s="494" t="s">
        <v>2822</v>
      </c>
    </row>
    <row r="111" spans="1:12" customFormat="1" ht="18">
      <c r="A111" s="548">
        <v>103</v>
      </c>
      <c r="B111" s="592" t="s">
        <v>2562</v>
      </c>
      <c r="C111" s="486" t="s">
        <v>2551</v>
      </c>
      <c r="D111" s="586">
        <v>304</v>
      </c>
      <c r="E111" s="587">
        <v>1996</v>
      </c>
      <c r="F111" s="587" t="s">
        <v>2823</v>
      </c>
      <c r="G111" s="588">
        <v>312.5</v>
      </c>
      <c r="H111" s="589"/>
      <c r="I111" s="590"/>
      <c r="J111" s="590"/>
      <c r="K111" s="492" t="s">
        <v>2824</v>
      </c>
      <c r="L111" s="494" t="s">
        <v>2825</v>
      </c>
    </row>
    <row r="112" spans="1:12" customFormat="1" ht="18">
      <c r="A112" s="548">
        <v>104</v>
      </c>
      <c r="B112" s="592" t="s">
        <v>2562</v>
      </c>
      <c r="C112" s="486" t="s">
        <v>2826</v>
      </c>
      <c r="D112" s="586" t="s">
        <v>2827</v>
      </c>
      <c r="E112" s="587">
        <v>1993</v>
      </c>
      <c r="F112" s="587" t="s">
        <v>2828</v>
      </c>
      <c r="G112" s="588">
        <v>1125</v>
      </c>
      <c r="H112" s="589"/>
      <c r="I112" s="590"/>
      <c r="J112" s="590"/>
      <c r="K112" s="492" t="s">
        <v>2829</v>
      </c>
      <c r="L112" s="494" t="s">
        <v>2830</v>
      </c>
    </row>
    <row r="113" spans="1:12" customFormat="1" ht="18">
      <c r="A113" s="548">
        <v>105</v>
      </c>
      <c r="B113" s="592" t="s">
        <v>2562</v>
      </c>
      <c r="C113" s="486" t="s">
        <v>2576</v>
      </c>
      <c r="D113" s="586" t="s">
        <v>2831</v>
      </c>
      <c r="E113" s="587">
        <v>1993</v>
      </c>
      <c r="F113" s="587" t="s">
        <v>2832</v>
      </c>
      <c r="G113" s="588">
        <v>337.5</v>
      </c>
      <c r="H113" s="589" t="s">
        <v>2833</v>
      </c>
      <c r="I113" s="590" t="s">
        <v>2834</v>
      </c>
      <c r="J113" s="590" t="s">
        <v>2835</v>
      </c>
      <c r="K113" s="492"/>
      <c r="L113" s="494"/>
    </row>
    <row r="114" spans="1:12" customFormat="1" ht="18">
      <c r="A114" s="548">
        <v>106</v>
      </c>
      <c r="B114" s="592" t="s">
        <v>2562</v>
      </c>
      <c r="C114" s="486" t="s">
        <v>2836</v>
      </c>
      <c r="D114" s="586" t="s">
        <v>2837</v>
      </c>
      <c r="E114" s="587">
        <v>1994</v>
      </c>
      <c r="F114" s="587" t="s">
        <v>2838</v>
      </c>
      <c r="G114" s="588">
        <v>750</v>
      </c>
      <c r="H114" s="589" t="s">
        <v>2839</v>
      </c>
      <c r="I114" s="590" t="s">
        <v>2840</v>
      </c>
      <c r="J114" s="590" t="s">
        <v>2841</v>
      </c>
      <c r="K114" s="492"/>
      <c r="L114" s="494"/>
    </row>
    <row r="115" spans="1:12" customFormat="1" ht="18">
      <c r="A115" s="548">
        <v>107</v>
      </c>
      <c r="B115" s="592" t="s">
        <v>2562</v>
      </c>
      <c r="C115" s="486" t="s">
        <v>2551</v>
      </c>
      <c r="D115" s="586" t="s">
        <v>2563</v>
      </c>
      <c r="E115" s="587">
        <v>1998</v>
      </c>
      <c r="F115" s="587" t="s">
        <v>2842</v>
      </c>
      <c r="G115" s="588">
        <v>437.5</v>
      </c>
      <c r="H115" s="589" t="s">
        <v>2843</v>
      </c>
      <c r="I115" s="590" t="s">
        <v>2844</v>
      </c>
      <c r="J115" s="590" t="s">
        <v>2845</v>
      </c>
      <c r="K115" s="492"/>
      <c r="L115" s="494"/>
    </row>
    <row r="116" spans="1:12" customFormat="1" ht="36">
      <c r="A116" s="548">
        <v>108</v>
      </c>
      <c r="B116" s="592" t="s">
        <v>2562</v>
      </c>
      <c r="C116" s="486" t="s">
        <v>2551</v>
      </c>
      <c r="D116" s="586" t="s">
        <v>2563</v>
      </c>
      <c r="E116" s="587">
        <v>1996</v>
      </c>
      <c r="F116" s="587" t="s">
        <v>2846</v>
      </c>
      <c r="G116" s="588">
        <v>125</v>
      </c>
      <c r="H116" s="589" t="s">
        <v>2847</v>
      </c>
      <c r="I116" s="590" t="s">
        <v>2848</v>
      </c>
      <c r="J116" s="590" t="s">
        <v>2849</v>
      </c>
      <c r="K116" s="492"/>
      <c r="L116" s="494"/>
    </row>
    <row r="117" spans="1:12" customFormat="1" ht="18">
      <c r="A117" s="548">
        <v>109</v>
      </c>
      <c r="B117" s="592" t="s">
        <v>2562</v>
      </c>
      <c r="C117" s="486" t="s">
        <v>2826</v>
      </c>
      <c r="D117" s="586" t="s">
        <v>2850</v>
      </c>
      <c r="E117" s="587"/>
      <c r="F117" s="587" t="s">
        <v>2851</v>
      </c>
      <c r="G117" s="588">
        <v>562.5</v>
      </c>
      <c r="H117" s="589" t="s">
        <v>2852</v>
      </c>
      <c r="I117" s="590" t="s">
        <v>2853</v>
      </c>
      <c r="J117" s="590" t="s">
        <v>2854</v>
      </c>
      <c r="K117" s="492"/>
      <c r="L117" s="494"/>
    </row>
    <row r="118" spans="1:12" customFormat="1" ht="30">
      <c r="A118" s="548">
        <v>110</v>
      </c>
      <c r="B118" s="592" t="s">
        <v>2680</v>
      </c>
      <c r="C118" s="486" t="s">
        <v>2551</v>
      </c>
      <c r="D118" s="586">
        <v>303</v>
      </c>
      <c r="E118" s="587">
        <v>1981</v>
      </c>
      <c r="F118" s="587" t="s">
        <v>2855</v>
      </c>
      <c r="G118" s="588">
        <v>687.5</v>
      </c>
      <c r="H118" s="589" t="s">
        <v>2856</v>
      </c>
      <c r="I118" s="590" t="s">
        <v>2857</v>
      </c>
      <c r="J118" s="590" t="s">
        <v>885</v>
      </c>
      <c r="K118" s="492"/>
      <c r="L118" s="494"/>
    </row>
    <row r="119" spans="1:12" customFormat="1" ht="18">
      <c r="A119" s="548">
        <v>111</v>
      </c>
      <c r="B119" s="592" t="s">
        <v>2562</v>
      </c>
      <c r="C119" s="486" t="s">
        <v>2576</v>
      </c>
      <c r="D119" s="586" t="s">
        <v>2858</v>
      </c>
      <c r="E119" s="587">
        <v>1992</v>
      </c>
      <c r="F119" s="587" t="s">
        <v>2859</v>
      </c>
      <c r="G119" s="588">
        <v>200</v>
      </c>
      <c r="H119" s="589" t="s">
        <v>2860</v>
      </c>
      <c r="I119" s="590" t="s">
        <v>2230</v>
      </c>
      <c r="J119" s="590" t="s">
        <v>2861</v>
      </c>
      <c r="K119" s="492"/>
      <c r="L119" s="494"/>
    </row>
    <row r="120" spans="1:12" customFormat="1" ht="36">
      <c r="A120" s="548">
        <v>112</v>
      </c>
      <c r="B120" s="592" t="s">
        <v>2562</v>
      </c>
      <c r="C120" s="486" t="s">
        <v>2641</v>
      </c>
      <c r="D120" s="586" t="s">
        <v>2862</v>
      </c>
      <c r="E120" s="587">
        <v>1991</v>
      </c>
      <c r="F120" s="587" t="s">
        <v>2863</v>
      </c>
      <c r="G120" s="588">
        <v>1000</v>
      </c>
      <c r="H120" s="589" t="s">
        <v>2864</v>
      </c>
      <c r="I120" s="590" t="s">
        <v>2865</v>
      </c>
      <c r="J120" s="590" t="s">
        <v>2866</v>
      </c>
      <c r="K120" s="492"/>
      <c r="L120" s="494"/>
    </row>
    <row r="121" spans="1:12" customFormat="1" ht="18">
      <c r="A121" s="548">
        <v>113</v>
      </c>
      <c r="B121" s="592" t="s">
        <v>2562</v>
      </c>
      <c r="C121" s="486" t="s">
        <v>2551</v>
      </c>
      <c r="D121" s="586" t="s">
        <v>2867</v>
      </c>
      <c r="E121" s="587">
        <v>1997</v>
      </c>
      <c r="F121" s="587" t="s">
        <v>2868</v>
      </c>
      <c r="G121" s="588">
        <v>250</v>
      </c>
      <c r="H121" s="589" t="s">
        <v>2869</v>
      </c>
      <c r="I121" s="590" t="s">
        <v>495</v>
      </c>
      <c r="J121" s="590" t="s">
        <v>2870</v>
      </c>
      <c r="K121" s="492"/>
      <c r="L121" s="494"/>
    </row>
    <row r="122" spans="1:12" customFormat="1" ht="18">
      <c r="A122" s="548">
        <v>114</v>
      </c>
      <c r="B122" s="592" t="s">
        <v>2562</v>
      </c>
      <c r="C122" s="486" t="s">
        <v>2576</v>
      </c>
      <c r="D122" s="586" t="s">
        <v>2577</v>
      </c>
      <c r="E122" s="587">
        <v>2007</v>
      </c>
      <c r="F122" s="587" t="s">
        <v>2871</v>
      </c>
      <c r="G122" s="588">
        <v>437.5</v>
      </c>
      <c r="H122" s="589" t="s">
        <v>2872</v>
      </c>
      <c r="I122" s="590" t="s">
        <v>2873</v>
      </c>
      <c r="J122" s="590" t="s">
        <v>2874</v>
      </c>
      <c r="K122" s="492"/>
      <c r="L122" s="494"/>
    </row>
    <row r="123" spans="1:12" customFormat="1" ht="18">
      <c r="A123" s="548">
        <v>115</v>
      </c>
      <c r="B123" s="592" t="s">
        <v>2562</v>
      </c>
      <c r="C123" s="486" t="s">
        <v>2576</v>
      </c>
      <c r="D123" s="586" t="s">
        <v>2631</v>
      </c>
      <c r="E123" s="587">
        <v>1996</v>
      </c>
      <c r="F123" s="587" t="s">
        <v>2875</v>
      </c>
      <c r="G123" s="588">
        <v>62.5</v>
      </c>
      <c r="H123" s="589" t="s">
        <v>2876</v>
      </c>
      <c r="I123" s="590" t="s">
        <v>1123</v>
      </c>
      <c r="J123" s="590" t="s">
        <v>2877</v>
      </c>
      <c r="K123" s="492"/>
      <c r="L123" s="494"/>
    </row>
    <row r="124" spans="1:12" customFormat="1" ht="18">
      <c r="A124" s="548">
        <v>116</v>
      </c>
      <c r="B124" s="592" t="s">
        <v>2562</v>
      </c>
      <c r="C124" s="486" t="s">
        <v>2551</v>
      </c>
      <c r="D124" s="586" t="s">
        <v>2867</v>
      </c>
      <c r="E124" s="587">
        <v>1996</v>
      </c>
      <c r="F124" s="587" t="s">
        <v>2878</v>
      </c>
      <c r="G124" s="766">
        <v>2000</v>
      </c>
      <c r="H124" s="589"/>
      <c r="I124" s="590"/>
      <c r="J124" s="590"/>
      <c r="K124" s="769" t="s">
        <v>2879</v>
      </c>
      <c r="L124" s="751" t="s">
        <v>2880</v>
      </c>
    </row>
    <row r="125" spans="1:12" customFormat="1" ht="18">
      <c r="A125" s="548">
        <v>117</v>
      </c>
      <c r="B125" s="592" t="s">
        <v>2562</v>
      </c>
      <c r="C125" s="486" t="s">
        <v>2551</v>
      </c>
      <c r="D125" s="586" t="s">
        <v>2867</v>
      </c>
      <c r="E125" s="587">
        <v>1999</v>
      </c>
      <c r="F125" s="587" t="s">
        <v>2881</v>
      </c>
      <c r="G125" s="767"/>
      <c r="H125" s="589"/>
      <c r="I125" s="590"/>
      <c r="J125" s="590"/>
      <c r="K125" s="770"/>
      <c r="L125" s="752"/>
    </row>
    <row r="126" spans="1:12" customFormat="1" ht="18">
      <c r="A126" s="548">
        <v>118</v>
      </c>
      <c r="B126" s="592" t="s">
        <v>2562</v>
      </c>
      <c r="C126" s="486" t="s">
        <v>2551</v>
      </c>
      <c r="D126" s="586" t="s">
        <v>2882</v>
      </c>
      <c r="E126" s="587">
        <v>2001</v>
      </c>
      <c r="F126" s="587" t="s">
        <v>2883</v>
      </c>
      <c r="G126" s="767"/>
      <c r="H126" s="589"/>
      <c r="I126" s="590"/>
      <c r="J126" s="590"/>
      <c r="K126" s="770"/>
      <c r="L126" s="752"/>
    </row>
    <row r="127" spans="1:12" customFormat="1" ht="18">
      <c r="A127" s="548">
        <v>119</v>
      </c>
      <c r="B127" s="592" t="s">
        <v>2562</v>
      </c>
      <c r="C127" s="486" t="s">
        <v>2551</v>
      </c>
      <c r="D127" s="586" t="s">
        <v>2884</v>
      </c>
      <c r="E127" s="587">
        <v>1997</v>
      </c>
      <c r="F127" s="587" t="s">
        <v>2885</v>
      </c>
      <c r="G127" s="767"/>
      <c r="H127" s="589"/>
      <c r="I127" s="590"/>
      <c r="J127" s="590"/>
      <c r="K127" s="770"/>
      <c r="L127" s="752"/>
    </row>
    <row r="128" spans="1:12" customFormat="1" ht="18">
      <c r="A128" s="548">
        <v>120</v>
      </c>
      <c r="B128" s="592" t="s">
        <v>2562</v>
      </c>
      <c r="C128" s="486" t="s">
        <v>2551</v>
      </c>
      <c r="D128" s="586" t="s">
        <v>2886</v>
      </c>
      <c r="E128" s="587">
        <v>2002</v>
      </c>
      <c r="F128" s="587" t="s">
        <v>2887</v>
      </c>
      <c r="G128" s="768"/>
      <c r="H128" s="589"/>
      <c r="I128" s="590"/>
      <c r="J128" s="590"/>
      <c r="K128" s="771"/>
      <c r="L128" s="753"/>
    </row>
    <row r="129" spans="1:12" customFormat="1" ht="18">
      <c r="A129" s="548">
        <v>121</v>
      </c>
      <c r="B129" s="592" t="s">
        <v>2562</v>
      </c>
      <c r="C129" s="486" t="s">
        <v>2663</v>
      </c>
      <c r="D129" s="586" t="s">
        <v>2888</v>
      </c>
      <c r="E129" s="587">
        <v>1988</v>
      </c>
      <c r="F129" s="587" t="s">
        <v>2889</v>
      </c>
      <c r="G129" s="588">
        <v>875</v>
      </c>
      <c r="H129" s="589"/>
      <c r="I129" s="590"/>
      <c r="J129" s="590"/>
      <c r="K129" s="492" t="s">
        <v>2890</v>
      </c>
      <c r="L129" s="494" t="s">
        <v>2891</v>
      </c>
    </row>
    <row r="130" spans="1:12" customFormat="1" ht="18">
      <c r="A130" s="548">
        <v>122</v>
      </c>
      <c r="B130" s="592" t="s">
        <v>2562</v>
      </c>
      <c r="C130" s="486" t="s">
        <v>1688</v>
      </c>
      <c r="D130" s="586" t="s">
        <v>2892</v>
      </c>
      <c r="E130" s="587">
        <v>2012</v>
      </c>
      <c r="F130" s="587" t="s">
        <v>2893</v>
      </c>
      <c r="G130" s="588">
        <v>560</v>
      </c>
      <c r="H130" s="589"/>
      <c r="I130" s="590"/>
      <c r="J130" s="590"/>
      <c r="K130" s="492" t="s">
        <v>2894</v>
      </c>
      <c r="L130" s="494" t="s">
        <v>2895</v>
      </c>
    </row>
    <row r="131" spans="1:12" customFormat="1" ht="30">
      <c r="A131" s="548">
        <v>123</v>
      </c>
      <c r="B131" s="592" t="s">
        <v>2562</v>
      </c>
      <c r="C131" s="486" t="s">
        <v>2551</v>
      </c>
      <c r="D131" s="586" t="s">
        <v>2563</v>
      </c>
      <c r="E131" s="587">
        <v>1998</v>
      </c>
      <c r="F131" s="587" t="s">
        <v>2896</v>
      </c>
      <c r="G131" s="588">
        <v>150</v>
      </c>
      <c r="H131" s="589"/>
      <c r="I131" s="590"/>
      <c r="J131" s="590"/>
      <c r="K131" s="492" t="s">
        <v>2897</v>
      </c>
      <c r="L131" s="494" t="s">
        <v>2898</v>
      </c>
    </row>
    <row r="132" spans="1:12" customFormat="1" ht="18">
      <c r="A132" s="548">
        <v>124</v>
      </c>
      <c r="B132" s="592" t="s">
        <v>2562</v>
      </c>
      <c r="C132" s="486" t="s">
        <v>2576</v>
      </c>
      <c r="D132" s="586"/>
      <c r="E132" s="587">
        <v>1992</v>
      </c>
      <c r="F132" s="587" t="s">
        <v>2899</v>
      </c>
      <c r="G132" s="588">
        <v>125</v>
      </c>
      <c r="H132" s="589"/>
      <c r="I132" s="590"/>
      <c r="J132" s="590"/>
      <c r="K132" s="492" t="s">
        <v>2900</v>
      </c>
      <c r="L132" s="494" t="s">
        <v>2901</v>
      </c>
    </row>
    <row r="133" spans="1:12" customFormat="1" ht="18">
      <c r="A133" s="548">
        <v>125</v>
      </c>
      <c r="B133" s="592" t="s">
        <v>2562</v>
      </c>
      <c r="C133" s="486" t="s">
        <v>2551</v>
      </c>
      <c r="D133" s="586" t="s">
        <v>2563</v>
      </c>
      <c r="E133" s="587">
        <v>1998</v>
      </c>
      <c r="F133" s="587" t="s">
        <v>2902</v>
      </c>
      <c r="G133" s="588">
        <v>312.5</v>
      </c>
      <c r="H133" s="589"/>
      <c r="I133" s="590"/>
      <c r="J133" s="590"/>
      <c r="K133" s="492" t="s">
        <v>2903</v>
      </c>
      <c r="L133" s="494" t="s">
        <v>2904</v>
      </c>
    </row>
    <row r="134" spans="1:12" customFormat="1" ht="18">
      <c r="A134" s="548">
        <v>126</v>
      </c>
      <c r="B134" s="592" t="s">
        <v>2562</v>
      </c>
      <c r="C134" s="486" t="s">
        <v>2551</v>
      </c>
      <c r="D134" s="586" t="s">
        <v>2563</v>
      </c>
      <c r="E134" s="587">
        <v>1998</v>
      </c>
      <c r="F134" s="587" t="s">
        <v>2905</v>
      </c>
      <c r="G134" s="588">
        <v>187.5</v>
      </c>
      <c r="H134" s="589" t="s">
        <v>2906</v>
      </c>
      <c r="I134" s="590" t="s">
        <v>674</v>
      </c>
      <c r="J134" s="590" t="s">
        <v>2907</v>
      </c>
      <c r="K134" s="492"/>
      <c r="L134" s="494"/>
    </row>
    <row r="135" spans="1:12" customFormat="1" ht="18">
      <c r="A135" s="548">
        <v>127</v>
      </c>
      <c r="B135" s="592" t="s">
        <v>2557</v>
      </c>
      <c r="C135" s="486" t="s">
        <v>2551</v>
      </c>
      <c r="D135" s="586" t="s">
        <v>2586</v>
      </c>
      <c r="E135" s="587">
        <v>2001</v>
      </c>
      <c r="F135" s="587" t="s">
        <v>2587</v>
      </c>
      <c r="G135" s="588">
        <v>812.5</v>
      </c>
      <c r="H135" s="589" t="s">
        <v>2588</v>
      </c>
      <c r="I135" s="590" t="s">
        <v>510</v>
      </c>
      <c r="J135" s="590" t="s">
        <v>2589</v>
      </c>
      <c r="K135" s="492"/>
      <c r="L135" s="494"/>
    </row>
    <row r="136" spans="1:12" customFormat="1" ht="18">
      <c r="A136" s="548">
        <v>128</v>
      </c>
      <c r="B136" s="592" t="s">
        <v>2557</v>
      </c>
      <c r="C136" s="486" t="s">
        <v>2551</v>
      </c>
      <c r="D136" s="586" t="s">
        <v>2558</v>
      </c>
      <c r="E136" s="587">
        <v>2002</v>
      </c>
      <c r="F136" s="587" t="s">
        <v>2559</v>
      </c>
      <c r="G136" s="588">
        <v>375</v>
      </c>
      <c r="H136" s="589" t="s">
        <v>2560</v>
      </c>
      <c r="I136" s="590" t="s">
        <v>1062</v>
      </c>
      <c r="J136" s="590" t="s">
        <v>2561</v>
      </c>
      <c r="K136" s="492"/>
      <c r="L136" s="494"/>
    </row>
    <row r="137" spans="1:12" customFormat="1" ht="18">
      <c r="A137" s="548">
        <v>129</v>
      </c>
      <c r="B137" s="592" t="s">
        <v>2562</v>
      </c>
      <c r="C137" s="486" t="s">
        <v>2551</v>
      </c>
      <c r="D137" s="586" t="s">
        <v>2563</v>
      </c>
      <c r="E137" s="587">
        <v>1998</v>
      </c>
      <c r="F137" s="587" t="s">
        <v>2902</v>
      </c>
      <c r="G137" s="588">
        <v>750</v>
      </c>
      <c r="H137" s="589"/>
      <c r="I137" s="590"/>
      <c r="J137" s="590"/>
      <c r="K137" s="492" t="s">
        <v>2903</v>
      </c>
      <c r="L137" s="494" t="s">
        <v>2904</v>
      </c>
    </row>
    <row r="138" spans="1:12" customFormat="1" ht="30">
      <c r="A138" s="548">
        <v>130</v>
      </c>
      <c r="B138" s="592" t="s">
        <v>2550</v>
      </c>
      <c r="C138" s="486" t="s">
        <v>2551</v>
      </c>
      <c r="D138" s="586" t="s">
        <v>2627</v>
      </c>
      <c r="E138" s="587">
        <v>1987</v>
      </c>
      <c r="F138" s="587" t="s">
        <v>2628</v>
      </c>
      <c r="G138" s="588">
        <v>225</v>
      </c>
      <c r="H138" s="589" t="s">
        <v>2629</v>
      </c>
      <c r="I138" s="590" t="s">
        <v>506</v>
      </c>
      <c r="J138" s="590" t="s">
        <v>2908</v>
      </c>
      <c r="K138" s="492"/>
      <c r="L138" s="494"/>
    </row>
    <row r="139" spans="1:12" customFormat="1" ht="18">
      <c r="A139" s="548">
        <v>131</v>
      </c>
      <c r="B139" s="592" t="s">
        <v>2562</v>
      </c>
      <c r="C139" s="486" t="s">
        <v>2576</v>
      </c>
      <c r="D139" s="586" t="s">
        <v>2631</v>
      </c>
      <c r="E139" s="587">
        <v>1990</v>
      </c>
      <c r="F139" s="587" t="s">
        <v>2632</v>
      </c>
      <c r="G139" s="588">
        <v>587.5</v>
      </c>
      <c r="H139" s="589"/>
      <c r="I139" s="590"/>
      <c r="J139" s="590"/>
      <c r="K139" s="492" t="s">
        <v>2593</v>
      </c>
      <c r="L139" s="494" t="s">
        <v>2909</v>
      </c>
    </row>
    <row r="140" spans="1:12" customFormat="1" ht="18">
      <c r="A140" s="548">
        <v>132</v>
      </c>
      <c r="B140" s="592" t="s">
        <v>2562</v>
      </c>
      <c r="C140" s="486" t="s">
        <v>2663</v>
      </c>
      <c r="D140" s="586" t="s">
        <v>2910</v>
      </c>
      <c r="E140" s="587">
        <v>1992</v>
      </c>
      <c r="F140" s="587" t="s">
        <v>2911</v>
      </c>
      <c r="G140" s="588">
        <v>1125</v>
      </c>
      <c r="H140" s="507"/>
      <c r="I140" s="590"/>
      <c r="J140" s="590"/>
      <c r="K140" s="492" t="s">
        <v>2912</v>
      </c>
      <c r="L140" s="494" t="s">
        <v>2913</v>
      </c>
    </row>
    <row r="141" spans="1:12" customFormat="1" ht="18">
      <c r="A141" s="548">
        <v>133</v>
      </c>
      <c r="B141" s="592" t="s">
        <v>2557</v>
      </c>
      <c r="C141" s="486" t="s">
        <v>2551</v>
      </c>
      <c r="D141" s="586" t="s">
        <v>2586</v>
      </c>
      <c r="E141" s="587">
        <v>2001</v>
      </c>
      <c r="F141" s="587" t="s">
        <v>2587</v>
      </c>
      <c r="G141" s="588">
        <v>600</v>
      </c>
      <c r="H141" s="589" t="s">
        <v>2588</v>
      </c>
      <c r="I141" s="590" t="s">
        <v>510</v>
      </c>
      <c r="J141" s="590" t="s">
        <v>2589</v>
      </c>
      <c r="K141" s="492"/>
      <c r="L141" s="494"/>
    </row>
    <row r="142" spans="1:12" customFormat="1" ht="18">
      <c r="A142" s="548">
        <v>134</v>
      </c>
      <c r="B142" s="592" t="s">
        <v>2557</v>
      </c>
      <c r="C142" s="486" t="s">
        <v>2551</v>
      </c>
      <c r="D142" s="586" t="s">
        <v>2586</v>
      </c>
      <c r="E142" s="587">
        <v>2001</v>
      </c>
      <c r="F142" s="587" t="s">
        <v>2587</v>
      </c>
      <c r="G142" s="588">
        <v>162.5</v>
      </c>
      <c r="H142" s="589" t="s">
        <v>2588</v>
      </c>
      <c r="I142" s="590" t="s">
        <v>510</v>
      </c>
      <c r="J142" s="590" t="s">
        <v>2589</v>
      </c>
      <c r="K142" s="492"/>
      <c r="L142" s="494"/>
    </row>
    <row r="143" spans="1:12" customFormat="1" ht="18">
      <c r="A143" s="548">
        <v>135</v>
      </c>
      <c r="B143" s="592" t="s">
        <v>2557</v>
      </c>
      <c r="C143" s="486" t="s">
        <v>2551</v>
      </c>
      <c r="D143" s="586" t="s">
        <v>2558</v>
      </c>
      <c r="E143" s="587">
        <v>1998</v>
      </c>
      <c r="F143" s="587" t="s">
        <v>2914</v>
      </c>
      <c r="G143" s="588">
        <v>162.5</v>
      </c>
      <c r="H143" s="589">
        <v>60001123869</v>
      </c>
      <c r="I143" s="590" t="s">
        <v>2915</v>
      </c>
      <c r="J143" s="590" t="s">
        <v>2916</v>
      </c>
      <c r="K143" s="492"/>
      <c r="L143" s="494"/>
    </row>
    <row r="144" spans="1:12" customFormat="1" ht="18">
      <c r="A144" s="548">
        <v>136</v>
      </c>
      <c r="B144" s="592" t="s">
        <v>2562</v>
      </c>
      <c r="C144" s="486" t="s">
        <v>2551</v>
      </c>
      <c r="D144" s="586" t="s">
        <v>2563</v>
      </c>
      <c r="E144" s="587">
        <v>1998</v>
      </c>
      <c r="F144" s="587" t="s">
        <v>2902</v>
      </c>
      <c r="G144" s="588">
        <v>837.5</v>
      </c>
      <c r="H144" s="589"/>
      <c r="I144" s="590"/>
      <c r="J144" s="590"/>
      <c r="K144" s="492" t="s">
        <v>2903</v>
      </c>
      <c r="L144" s="494" t="s">
        <v>2904</v>
      </c>
    </row>
    <row r="145" spans="1:12" customFormat="1" ht="18">
      <c r="A145" s="548">
        <v>137</v>
      </c>
      <c r="B145" s="592" t="s">
        <v>2917</v>
      </c>
      <c r="C145" s="486" t="s">
        <v>2715</v>
      </c>
      <c r="D145" s="586" t="s">
        <v>2918</v>
      </c>
      <c r="E145" s="587">
        <v>1995</v>
      </c>
      <c r="F145" s="587" t="s">
        <v>2919</v>
      </c>
      <c r="G145" s="588">
        <v>412.5</v>
      </c>
      <c r="H145" s="589" t="s">
        <v>2920</v>
      </c>
      <c r="I145" s="590" t="s">
        <v>495</v>
      </c>
      <c r="J145" s="590" t="s">
        <v>2921</v>
      </c>
      <c r="K145" s="492"/>
      <c r="L145" s="494"/>
    </row>
    <row r="146" spans="1:12" customFormat="1" ht="18">
      <c r="A146" s="548">
        <v>138</v>
      </c>
      <c r="B146" s="592" t="s">
        <v>2557</v>
      </c>
      <c r="C146" s="486" t="s">
        <v>2551</v>
      </c>
      <c r="D146" s="586" t="s">
        <v>2586</v>
      </c>
      <c r="E146" s="587">
        <v>2001</v>
      </c>
      <c r="F146" s="587" t="s">
        <v>2587</v>
      </c>
      <c r="G146" s="588">
        <v>1250</v>
      </c>
      <c r="H146" s="589" t="s">
        <v>2588</v>
      </c>
      <c r="I146" s="590" t="s">
        <v>510</v>
      </c>
      <c r="J146" s="590" t="s">
        <v>2589</v>
      </c>
      <c r="K146" s="492"/>
      <c r="L146" s="494"/>
    </row>
    <row r="147" spans="1:12" customFormat="1" ht="18">
      <c r="A147" s="548">
        <v>139</v>
      </c>
      <c r="B147" s="592" t="s">
        <v>2557</v>
      </c>
      <c r="C147" s="486" t="s">
        <v>2551</v>
      </c>
      <c r="D147" s="586" t="s">
        <v>2558</v>
      </c>
      <c r="E147" s="587">
        <v>2002</v>
      </c>
      <c r="F147" s="587" t="s">
        <v>2559</v>
      </c>
      <c r="G147" s="588">
        <v>212.5</v>
      </c>
      <c r="H147" s="589" t="s">
        <v>2560</v>
      </c>
      <c r="I147" s="590" t="s">
        <v>1062</v>
      </c>
      <c r="J147" s="590" t="s">
        <v>2561</v>
      </c>
      <c r="K147" s="492"/>
      <c r="L147" s="494"/>
    </row>
    <row r="148" spans="1:12" customFormat="1" ht="18">
      <c r="A148" s="548">
        <v>140</v>
      </c>
      <c r="B148" s="592" t="s">
        <v>2557</v>
      </c>
      <c r="C148" s="486" t="s">
        <v>2551</v>
      </c>
      <c r="D148" s="586" t="s">
        <v>2558</v>
      </c>
      <c r="E148" s="587">
        <v>1998</v>
      </c>
      <c r="F148" s="587" t="s">
        <v>2914</v>
      </c>
      <c r="G148" s="588">
        <v>418.75</v>
      </c>
      <c r="H148" s="589">
        <v>60001123869</v>
      </c>
      <c r="I148" s="590" t="s">
        <v>2915</v>
      </c>
      <c r="J148" s="590" t="s">
        <v>2916</v>
      </c>
      <c r="K148" s="492"/>
      <c r="L148" s="494"/>
    </row>
    <row r="149" spans="1:12" customFormat="1" ht="18">
      <c r="A149" s="548">
        <v>141</v>
      </c>
      <c r="B149" s="592" t="s">
        <v>2562</v>
      </c>
      <c r="C149" s="486" t="s">
        <v>2551</v>
      </c>
      <c r="D149" s="586">
        <v>311</v>
      </c>
      <c r="E149" s="587">
        <v>2002</v>
      </c>
      <c r="F149" s="587" t="s">
        <v>2922</v>
      </c>
      <c r="G149" s="588">
        <v>437.5</v>
      </c>
      <c r="H149" s="507"/>
      <c r="I149" s="590"/>
      <c r="J149" s="590"/>
      <c r="K149" s="492" t="s">
        <v>2923</v>
      </c>
      <c r="L149" s="494" t="s">
        <v>2924</v>
      </c>
    </row>
    <row r="150" spans="1:12" customFormat="1" ht="18">
      <c r="A150" s="548">
        <v>142</v>
      </c>
      <c r="B150" s="592" t="s">
        <v>2562</v>
      </c>
      <c r="C150" s="486" t="s">
        <v>2551</v>
      </c>
      <c r="D150" s="586" t="s">
        <v>2563</v>
      </c>
      <c r="E150" s="587">
        <v>1998</v>
      </c>
      <c r="F150" s="587" t="s">
        <v>2902</v>
      </c>
      <c r="G150" s="588">
        <v>1125</v>
      </c>
      <c r="H150" s="589"/>
      <c r="I150" s="590"/>
      <c r="J150" s="590"/>
      <c r="K150" s="492" t="s">
        <v>2903</v>
      </c>
      <c r="L150" s="494" t="s">
        <v>2904</v>
      </c>
    </row>
    <row r="151" spans="1:12" customFormat="1" ht="18">
      <c r="A151" s="548">
        <v>143</v>
      </c>
      <c r="B151" s="565" t="s">
        <v>2562</v>
      </c>
      <c r="C151" s="566" t="s">
        <v>2663</v>
      </c>
      <c r="D151" s="576" t="s">
        <v>2925</v>
      </c>
      <c r="E151" s="577">
        <v>1993</v>
      </c>
      <c r="F151" s="577" t="s">
        <v>2926</v>
      </c>
      <c r="G151" s="760">
        <v>3000</v>
      </c>
      <c r="H151" s="569"/>
      <c r="I151" s="570"/>
      <c r="J151" s="570"/>
      <c r="K151" s="763">
        <v>426517637</v>
      </c>
      <c r="L151" s="754" t="s">
        <v>2927</v>
      </c>
    </row>
    <row r="152" spans="1:12" customFormat="1" ht="18">
      <c r="A152" s="548">
        <v>144</v>
      </c>
      <c r="B152" s="565" t="s">
        <v>2562</v>
      </c>
      <c r="C152" s="566" t="s">
        <v>2811</v>
      </c>
      <c r="D152" s="576" t="s">
        <v>2928</v>
      </c>
      <c r="E152" s="577">
        <v>1997</v>
      </c>
      <c r="F152" s="577" t="s">
        <v>2929</v>
      </c>
      <c r="G152" s="761"/>
      <c r="H152" s="569"/>
      <c r="I152" s="570"/>
      <c r="J152" s="570"/>
      <c r="K152" s="764"/>
      <c r="L152" s="755"/>
    </row>
    <row r="153" spans="1:12" customFormat="1" ht="18">
      <c r="A153" s="548">
        <v>145</v>
      </c>
      <c r="B153" s="565" t="s">
        <v>2562</v>
      </c>
      <c r="C153" s="566" t="s">
        <v>2681</v>
      </c>
      <c r="D153" s="576" t="s">
        <v>2682</v>
      </c>
      <c r="E153" s="577">
        <v>1990</v>
      </c>
      <c r="F153" s="577" t="s">
        <v>2930</v>
      </c>
      <c r="G153" s="761"/>
      <c r="H153" s="569"/>
      <c r="I153" s="570"/>
      <c r="J153" s="570"/>
      <c r="K153" s="764"/>
      <c r="L153" s="755"/>
    </row>
    <row r="154" spans="1:12" customFormat="1" ht="18">
      <c r="A154" s="548">
        <v>146</v>
      </c>
      <c r="B154" s="565" t="s">
        <v>2562</v>
      </c>
      <c r="C154" s="566" t="s">
        <v>2641</v>
      </c>
      <c r="D154" s="576" t="s">
        <v>2652</v>
      </c>
      <c r="E154" s="577">
        <v>1987</v>
      </c>
      <c r="F154" s="577" t="s">
        <v>2931</v>
      </c>
      <c r="G154" s="761"/>
      <c r="H154" s="569"/>
      <c r="I154" s="570"/>
      <c r="J154" s="570"/>
      <c r="K154" s="764"/>
      <c r="L154" s="755"/>
    </row>
    <row r="155" spans="1:12" customFormat="1" ht="18">
      <c r="A155" s="548">
        <v>147</v>
      </c>
      <c r="B155" s="565" t="s">
        <v>2562</v>
      </c>
      <c r="C155" s="566" t="s">
        <v>2551</v>
      </c>
      <c r="D155" s="576" t="s">
        <v>2932</v>
      </c>
      <c r="E155" s="577">
        <v>1997</v>
      </c>
      <c r="F155" s="577" t="s">
        <v>2933</v>
      </c>
      <c r="G155" s="761"/>
      <c r="H155" s="569"/>
      <c r="I155" s="570"/>
      <c r="J155" s="570"/>
      <c r="K155" s="764"/>
      <c r="L155" s="755"/>
    </row>
    <row r="156" spans="1:12" customFormat="1" ht="18">
      <c r="A156" s="548">
        <v>148</v>
      </c>
      <c r="B156" s="565" t="s">
        <v>2562</v>
      </c>
      <c r="C156" s="566" t="s">
        <v>2641</v>
      </c>
      <c r="D156" s="576" t="s">
        <v>2652</v>
      </c>
      <c r="E156" s="577">
        <v>1989</v>
      </c>
      <c r="F156" s="577" t="s">
        <v>2934</v>
      </c>
      <c r="G156" s="761"/>
      <c r="H156" s="569"/>
      <c r="I156" s="570"/>
      <c r="J156" s="570"/>
      <c r="K156" s="764"/>
      <c r="L156" s="755"/>
    </row>
    <row r="157" spans="1:12" customFormat="1" ht="18">
      <c r="A157" s="548">
        <v>149</v>
      </c>
      <c r="B157" s="565" t="s">
        <v>2562</v>
      </c>
      <c r="C157" s="566" t="s">
        <v>2641</v>
      </c>
      <c r="D157" s="576" t="s">
        <v>2935</v>
      </c>
      <c r="E157" s="577">
        <v>1982</v>
      </c>
      <c r="F157" s="577" t="s">
        <v>2936</v>
      </c>
      <c r="G157" s="761"/>
      <c r="H157" s="569"/>
      <c r="I157" s="570"/>
      <c r="J157" s="570"/>
      <c r="K157" s="764"/>
      <c r="L157" s="755"/>
    </row>
    <row r="158" spans="1:12" customFormat="1" ht="18">
      <c r="A158" s="548">
        <v>150</v>
      </c>
      <c r="B158" s="565" t="s">
        <v>2562</v>
      </c>
      <c r="C158" s="566" t="s">
        <v>2641</v>
      </c>
      <c r="D158" s="576" t="s">
        <v>2937</v>
      </c>
      <c r="E158" s="577">
        <v>1993</v>
      </c>
      <c r="F158" s="577" t="s">
        <v>2938</v>
      </c>
      <c r="G158" s="761"/>
      <c r="H158" s="569"/>
      <c r="I158" s="570"/>
      <c r="J158" s="570"/>
      <c r="K158" s="764"/>
      <c r="L158" s="755"/>
    </row>
    <row r="159" spans="1:12" customFormat="1" ht="18">
      <c r="A159" s="548">
        <v>151</v>
      </c>
      <c r="B159" s="565" t="s">
        <v>2562</v>
      </c>
      <c r="C159" s="566" t="s">
        <v>2551</v>
      </c>
      <c r="D159" s="576" t="s">
        <v>2939</v>
      </c>
      <c r="E159" s="577">
        <v>1996</v>
      </c>
      <c r="F159" s="577" t="s">
        <v>2940</v>
      </c>
      <c r="G159" s="761"/>
      <c r="H159" s="569"/>
      <c r="I159" s="570"/>
      <c r="J159" s="570"/>
      <c r="K159" s="764"/>
      <c r="L159" s="755"/>
    </row>
    <row r="160" spans="1:12" customFormat="1" ht="18">
      <c r="A160" s="548">
        <v>152</v>
      </c>
      <c r="B160" s="565" t="s">
        <v>2562</v>
      </c>
      <c r="C160" s="566" t="s">
        <v>2576</v>
      </c>
      <c r="D160" s="576" t="s">
        <v>2941</v>
      </c>
      <c r="E160" s="577">
        <v>1998</v>
      </c>
      <c r="F160" s="577" t="s">
        <v>2942</v>
      </c>
      <c r="G160" s="761"/>
      <c r="H160" s="569"/>
      <c r="I160" s="570"/>
      <c r="J160" s="570"/>
      <c r="K160" s="764"/>
      <c r="L160" s="755"/>
    </row>
    <row r="161" spans="1:12" customFormat="1" ht="18">
      <c r="A161" s="548">
        <v>153</v>
      </c>
      <c r="B161" s="565" t="s">
        <v>2562</v>
      </c>
      <c r="C161" s="566" t="s">
        <v>2576</v>
      </c>
      <c r="D161" s="576" t="s">
        <v>2943</v>
      </c>
      <c r="E161" s="577">
        <v>1998</v>
      </c>
      <c r="F161" s="577" t="s">
        <v>2944</v>
      </c>
      <c r="G161" s="761"/>
      <c r="H161" s="569"/>
      <c r="I161" s="570"/>
      <c r="J161" s="570"/>
      <c r="K161" s="764"/>
      <c r="L161" s="755"/>
    </row>
    <row r="162" spans="1:12" customFormat="1" ht="18">
      <c r="A162" s="548">
        <v>154</v>
      </c>
      <c r="B162" s="565" t="s">
        <v>2562</v>
      </c>
      <c r="C162" s="566" t="s">
        <v>2576</v>
      </c>
      <c r="D162" s="576" t="s">
        <v>2591</v>
      </c>
      <c r="E162" s="577">
        <v>1998</v>
      </c>
      <c r="F162" s="577" t="s">
        <v>2945</v>
      </c>
      <c r="G162" s="761"/>
      <c r="H162" s="569"/>
      <c r="I162" s="570"/>
      <c r="J162" s="570"/>
      <c r="K162" s="764"/>
      <c r="L162" s="755"/>
    </row>
    <row r="163" spans="1:12" customFormat="1" ht="18">
      <c r="A163" s="548">
        <v>155</v>
      </c>
      <c r="B163" s="565" t="s">
        <v>2562</v>
      </c>
      <c r="C163" s="566" t="s">
        <v>2663</v>
      </c>
      <c r="D163" s="576" t="s">
        <v>2925</v>
      </c>
      <c r="E163" s="577">
        <v>1995</v>
      </c>
      <c r="F163" s="577" t="s">
        <v>2946</v>
      </c>
      <c r="G163" s="761"/>
      <c r="H163" s="569"/>
      <c r="I163" s="570"/>
      <c r="J163" s="570"/>
      <c r="K163" s="764"/>
      <c r="L163" s="755"/>
    </row>
    <row r="164" spans="1:12" customFormat="1" ht="18">
      <c r="A164" s="548">
        <v>156</v>
      </c>
      <c r="B164" s="565" t="s">
        <v>2947</v>
      </c>
      <c r="C164" s="566" t="s">
        <v>2948</v>
      </c>
      <c r="D164" s="576" t="s">
        <v>2949</v>
      </c>
      <c r="E164" s="577">
        <v>1983</v>
      </c>
      <c r="F164" s="577" t="s">
        <v>2950</v>
      </c>
      <c r="G164" s="762"/>
      <c r="H164" s="569"/>
      <c r="I164" s="570"/>
      <c r="J164" s="570"/>
      <c r="K164" s="765"/>
      <c r="L164" s="756"/>
    </row>
    <row r="165" spans="1:12" customFormat="1" ht="18">
      <c r="A165" s="548">
        <v>157</v>
      </c>
      <c r="B165" s="565" t="s">
        <v>2562</v>
      </c>
      <c r="C165" s="566" t="s">
        <v>2551</v>
      </c>
      <c r="D165" s="576" t="s">
        <v>2951</v>
      </c>
      <c r="E165" s="577">
        <v>2000</v>
      </c>
      <c r="F165" s="577" t="s">
        <v>2626</v>
      </c>
      <c r="G165" s="600">
        <v>500</v>
      </c>
      <c r="H165" s="569" t="s">
        <v>2588</v>
      </c>
      <c r="I165" s="570" t="s">
        <v>2952</v>
      </c>
      <c r="J165" s="570" t="s">
        <v>2953</v>
      </c>
      <c r="K165" s="601"/>
      <c r="L165" s="561"/>
    </row>
    <row r="166" spans="1:12" customFormat="1" ht="18">
      <c r="A166" s="548">
        <v>158</v>
      </c>
      <c r="B166" s="565" t="s">
        <v>2557</v>
      </c>
      <c r="C166" s="566" t="s">
        <v>2551</v>
      </c>
      <c r="D166" s="576" t="s">
        <v>2954</v>
      </c>
      <c r="E166" s="577">
        <v>1998</v>
      </c>
      <c r="F166" s="577" t="s">
        <v>2914</v>
      </c>
      <c r="G166" s="600">
        <v>500</v>
      </c>
      <c r="H166" s="569"/>
      <c r="I166" s="570"/>
      <c r="J166" s="570"/>
      <c r="K166" s="569" t="s">
        <v>2923</v>
      </c>
      <c r="L166" s="570" t="s">
        <v>2955</v>
      </c>
    </row>
    <row r="167" spans="1:12" customFormat="1" ht="18">
      <c r="A167" s="548">
        <v>159</v>
      </c>
      <c r="B167" s="565"/>
      <c r="C167" s="566" t="s">
        <v>2551</v>
      </c>
      <c r="D167" s="576">
        <v>412</v>
      </c>
      <c r="E167" s="577"/>
      <c r="F167" s="577" t="s">
        <v>2956</v>
      </c>
      <c r="G167" s="600">
        <v>250</v>
      </c>
      <c r="H167" s="569"/>
      <c r="I167" s="570"/>
      <c r="J167" s="570"/>
      <c r="K167" s="601">
        <v>445389687</v>
      </c>
      <c r="L167" s="561" t="s">
        <v>2957</v>
      </c>
    </row>
    <row r="168" spans="1:12" customFormat="1" ht="31.5">
      <c r="A168" s="548">
        <v>160</v>
      </c>
      <c r="B168" s="565" t="s">
        <v>2562</v>
      </c>
      <c r="C168" s="566" t="s">
        <v>2551</v>
      </c>
      <c r="D168" s="576" t="s">
        <v>2958</v>
      </c>
      <c r="E168" s="577">
        <v>2006</v>
      </c>
      <c r="F168" s="577" t="s">
        <v>2959</v>
      </c>
      <c r="G168" s="600">
        <v>312.5</v>
      </c>
      <c r="H168" s="569" t="s">
        <v>2960</v>
      </c>
      <c r="I168" s="570" t="s">
        <v>2961</v>
      </c>
      <c r="J168" s="570" t="s">
        <v>2962</v>
      </c>
      <c r="K168" s="601"/>
      <c r="L168" s="561"/>
    </row>
    <row r="169" spans="1:12" customFormat="1" ht="18">
      <c r="A169" s="548">
        <v>161</v>
      </c>
      <c r="B169" s="565" t="s">
        <v>2562</v>
      </c>
      <c r="C169" s="566" t="s">
        <v>2551</v>
      </c>
      <c r="D169" s="576" t="s">
        <v>2963</v>
      </c>
      <c r="E169" s="577">
        <v>2006</v>
      </c>
      <c r="F169" s="577" t="s">
        <v>2604</v>
      </c>
      <c r="G169" s="600">
        <v>562.5</v>
      </c>
      <c r="H169" s="569" t="s">
        <v>2605</v>
      </c>
      <c r="I169" s="570" t="s">
        <v>2964</v>
      </c>
      <c r="J169" s="570" t="s">
        <v>2965</v>
      </c>
      <c r="K169" s="601"/>
      <c r="L169" s="561"/>
    </row>
    <row r="170" spans="1:12" customFormat="1" ht="18">
      <c r="A170" s="548">
        <v>162</v>
      </c>
      <c r="B170" s="565" t="s">
        <v>2562</v>
      </c>
      <c r="C170" s="566" t="s">
        <v>2551</v>
      </c>
      <c r="D170" s="576" t="s">
        <v>2966</v>
      </c>
      <c r="E170" s="577">
        <v>1993</v>
      </c>
      <c r="F170" s="577" t="s">
        <v>2967</v>
      </c>
      <c r="G170" s="600">
        <v>50</v>
      </c>
      <c r="H170" s="569" t="s">
        <v>2968</v>
      </c>
      <c r="I170" s="570" t="s">
        <v>2969</v>
      </c>
      <c r="J170" s="570" t="s">
        <v>2970</v>
      </c>
      <c r="K170" s="601"/>
      <c r="L170" s="561"/>
    </row>
    <row r="171" spans="1:12" customFormat="1" ht="18">
      <c r="A171" s="548">
        <v>163</v>
      </c>
      <c r="B171" s="565" t="s">
        <v>2562</v>
      </c>
      <c r="C171" s="566" t="s">
        <v>2576</v>
      </c>
      <c r="D171" s="576" t="s">
        <v>2618</v>
      </c>
      <c r="E171" s="577">
        <v>1994</v>
      </c>
      <c r="F171" s="577" t="s">
        <v>2971</v>
      </c>
      <c r="G171" s="600">
        <v>125</v>
      </c>
      <c r="H171" s="569" t="s">
        <v>2972</v>
      </c>
      <c r="I171" s="570" t="s">
        <v>2973</v>
      </c>
      <c r="J171" s="570" t="s">
        <v>2974</v>
      </c>
      <c r="K171" s="601"/>
      <c r="L171" s="561"/>
    </row>
    <row r="172" spans="1:12" customFormat="1" ht="18">
      <c r="A172" s="548">
        <v>164</v>
      </c>
      <c r="B172" s="565" t="s">
        <v>2562</v>
      </c>
      <c r="C172" s="566" t="s">
        <v>2551</v>
      </c>
      <c r="D172" s="576" t="s">
        <v>2975</v>
      </c>
      <c r="E172" s="577">
        <v>1991</v>
      </c>
      <c r="F172" s="577" t="s">
        <v>2976</v>
      </c>
      <c r="G172" s="600">
        <v>125</v>
      </c>
      <c r="H172" s="569" t="s">
        <v>2977</v>
      </c>
      <c r="I172" s="570" t="s">
        <v>2978</v>
      </c>
      <c r="J172" s="570" t="s">
        <v>2979</v>
      </c>
      <c r="K172" s="601"/>
      <c r="L172" s="561"/>
    </row>
    <row r="173" spans="1:12" customFormat="1" ht="18">
      <c r="A173" s="548">
        <v>165</v>
      </c>
      <c r="B173" s="565" t="s">
        <v>2557</v>
      </c>
      <c r="C173" s="566" t="s">
        <v>2551</v>
      </c>
      <c r="D173" s="576" t="s">
        <v>2954</v>
      </c>
      <c r="E173" s="577">
        <v>2003</v>
      </c>
      <c r="F173" s="577" t="s">
        <v>2980</v>
      </c>
      <c r="G173" s="600">
        <v>50</v>
      </c>
      <c r="H173" s="569" t="s">
        <v>2981</v>
      </c>
      <c r="I173" s="570" t="s">
        <v>2982</v>
      </c>
      <c r="J173" s="570" t="s">
        <v>2983</v>
      </c>
      <c r="K173" s="601"/>
      <c r="L173" s="561"/>
    </row>
    <row r="174" spans="1:12" customFormat="1" ht="18">
      <c r="A174" s="548">
        <v>166</v>
      </c>
      <c r="B174" s="565" t="s">
        <v>2562</v>
      </c>
      <c r="C174" s="566" t="s">
        <v>2551</v>
      </c>
      <c r="D174" s="576">
        <v>409</v>
      </c>
      <c r="E174" s="577">
        <v>1985</v>
      </c>
      <c r="F174" s="577" t="s">
        <v>2984</v>
      </c>
      <c r="G174" s="600">
        <v>137.5</v>
      </c>
      <c r="H174" s="569" t="s">
        <v>2985</v>
      </c>
      <c r="I174" s="570" t="s">
        <v>2986</v>
      </c>
      <c r="J174" s="570" t="s">
        <v>2987</v>
      </c>
      <c r="K174" s="601"/>
      <c r="L174" s="561"/>
    </row>
    <row r="175" spans="1:12" customFormat="1" ht="18">
      <c r="A175" s="548">
        <v>167</v>
      </c>
      <c r="B175" s="565" t="s">
        <v>2557</v>
      </c>
      <c r="C175" s="566" t="s">
        <v>2576</v>
      </c>
      <c r="D175" s="576" t="s">
        <v>2988</v>
      </c>
      <c r="E175" s="577">
        <v>2001</v>
      </c>
      <c r="F175" s="577" t="s">
        <v>2989</v>
      </c>
      <c r="G175" s="600">
        <v>87.5</v>
      </c>
      <c r="H175" s="569" t="s">
        <v>2990</v>
      </c>
      <c r="I175" s="570" t="s">
        <v>2991</v>
      </c>
      <c r="J175" s="570" t="s">
        <v>2992</v>
      </c>
      <c r="K175" s="601"/>
      <c r="L175" s="561"/>
    </row>
    <row r="176" spans="1:12" customFormat="1" ht="18">
      <c r="A176" s="548">
        <v>168</v>
      </c>
      <c r="B176" s="565" t="s">
        <v>2562</v>
      </c>
      <c r="C176" s="566" t="s">
        <v>2551</v>
      </c>
      <c r="D176" s="576" t="s">
        <v>2963</v>
      </c>
      <c r="E176" s="577">
        <v>2003</v>
      </c>
      <c r="F176" s="577" t="s">
        <v>2993</v>
      </c>
      <c r="G176" s="600">
        <v>87.5</v>
      </c>
      <c r="H176" s="569" t="s">
        <v>2994</v>
      </c>
      <c r="I176" s="570" t="s">
        <v>2995</v>
      </c>
      <c r="J176" s="570" t="s">
        <v>2996</v>
      </c>
      <c r="K176" s="601"/>
      <c r="L176" s="561"/>
    </row>
    <row r="177" spans="1:12" customFormat="1" ht="18">
      <c r="A177" s="548">
        <v>169</v>
      </c>
      <c r="B177" s="565" t="s">
        <v>2562</v>
      </c>
      <c r="C177" s="566" t="s">
        <v>2551</v>
      </c>
      <c r="D177" s="576" t="s">
        <v>2997</v>
      </c>
      <c r="E177" s="577">
        <v>1997</v>
      </c>
      <c r="F177" s="577" t="s">
        <v>2998</v>
      </c>
      <c r="G177" s="600">
        <v>87.5</v>
      </c>
      <c r="H177" s="569" t="s">
        <v>2999</v>
      </c>
      <c r="I177" s="570" t="s">
        <v>3000</v>
      </c>
      <c r="J177" s="570" t="s">
        <v>3001</v>
      </c>
      <c r="K177" s="601"/>
      <c r="L177" s="561"/>
    </row>
    <row r="178" spans="1:12" customFormat="1" ht="18">
      <c r="A178" s="548">
        <v>170</v>
      </c>
      <c r="B178" s="565" t="s">
        <v>2562</v>
      </c>
      <c r="C178" s="566" t="s">
        <v>2576</v>
      </c>
      <c r="D178" s="576" t="s">
        <v>2577</v>
      </c>
      <c r="E178" s="577">
        <v>2002</v>
      </c>
      <c r="F178" s="577" t="s">
        <v>3002</v>
      </c>
      <c r="G178" s="600">
        <v>87.5</v>
      </c>
      <c r="H178" s="569" t="s">
        <v>3003</v>
      </c>
      <c r="I178" s="570" t="s">
        <v>3004</v>
      </c>
      <c r="J178" s="570" t="s">
        <v>2992</v>
      </c>
      <c r="K178" s="601"/>
      <c r="L178" s="561"/>
    </row>
    <row r="179" spans="1:12" customFormat="1" ht="18">
      <c r="A179" s="548">
        <v>171</v>
      </c>
      <c r="B179" s="565" t="s">
        <v>2562</v>
      </c>
      <c r="C179" s="566" t="s">
        <v>2576</v>
      </c>
      <c r="D179" s="576" t="s">
        <v>3005</v>
      </c>
      <c r="E179" s="577">
        <v>1997</v>
      </c>
      <c r="F179" s="577" t="s">
        <v>3006</v>
      </c>
      <c r="G179" s="600">
        <v>87.5</v>
      </c>
      <c r="H179" s="569" t="s">
        <v>3007</v>
      </c>
      <c r="I179" s="570" t="s">
        <v>3008</v>
      </c>
      <c r="J179" s="570" t="s">
        <v>3009</v>
      </c>
      <c r="K179" s="601"/>
      <c r="L179" s="561"/>
    </row>
    <row r="180" spans="1:12" customFormat="1" ht="28.5">
      <c r="A180" s="548">
        <v>172</v>
      </c>
      <c r="B180" s="565" t="s">
        <v>2550</v>
      </c>
      <c r="C180" s="566" t="s">
        <v>2576</v>
      </c>
      <c r="D180" s="576" t="s">
        <v>2618</v>
      </c>
      <c r="E180" s="577">
        <v>1996</v>
      </c>
      <c r="F180" s="577" t="s">
        <v>3010</v>
      </c>
      <c r="G180" s="600">
        <v>87.5</v>
      </c>
      <c r="H180" s="600">
        <v>39001009830</v>
      </c>
      <c r="I180" s="570" t="s">
        <v>3011</v>
      </c>
      <c r="J180" s="570" t="s">
        <v>3012</v>
      </c>
      <c r="K180" s="601"/>
      <c r="L180" s="561"/>
    </row>
    <row r="181" spans="1:12" ht="28.5">
      <c r="A181" s="548">
        <v>173</v>
      </c>
      <c r="B181" s="565" t="s">
        <v>3013</v>
      </c>
      <c r="C181" s="566" t="s">
        <v>2576</v>
      </c>
      <c r="D181" s="576">
        <v>100</v>
      </c>
      <c r="E181" s="577">
        <v>1999</v>
      </c>
      <c r="F181" s="577" t="s">
        <v>3014</v>
      </c>
      <c r="G181" s="600">
        <v>40</v>
      </c>
      <c r="H181" s="569" t="s">
        <v>3015</v>
      </c>
      <c r="I181" s="570" t="s">
        <v>3016</v>
      </c>
      <c r="J181" s="570" t="s">
        <v>3017</v>
      </c>
      <c r="K181" s="601"/>
      <c r="L181" s="561"/>
    </row>
    <row r="182" spans="1:12" ht="18">
      <c r="A182" s="548">
        <v>174</v>
      </c>
      <c r="B182" s="565" t="s">
        <v>2562</v>
      </c>
      <c r="C182" s="566" t="s">
        <v>2576</v>
      </c>
      <c r="D182" s="576"/>
      <c r="E182" s="577">
        <v>1993</v>
      </c>
      <c r="F182" s="577" t="s">
        <v>3018</v>
      </c>
      <c r="G182" s="600">
        <v>50</v>
      </c>
      <c r="H182" s="569" t="s">
        <v>3019</v>
      </c>
      <c r="I182" s="570" t="s">
        <v>3020</v>
      </c>
      <c r="J182" s="570" t="s">
        <v>3021</v>
      </c>
      <c r="K182" s="601"/>
      <c r="L182" s="561"/>
    </row>
    <row r="183" spans="1:12" ht="15">
      <c r="A183" s="548">
        <v>175</v>
      </c>
      <c r="B183" s="486" t="s">
        <v>2557</v>
      </c>
      <c r="C183" s="486" t="s">
        <v>2551</v>
      </c>
      <c r="D183" s="579" t="s">
        <v>2558</v>
      </c>
      <c r="E183" s="487">
        <v>2002</v>
      </c>
      <c r="F183" s="487" t="s">
        <v>2559</v>
      </c>
      <c r="G183" s="602">
        <v>125</v>
      </c>
      <c r="H183" s="581" t="s">
        <v>2560</v>
      </c>
      <c r="I183" s="603" t="s">
        <v>1062</v>
      </c>
      <c r="J183" s="603" t="s">
        <v>2561</v>
      </c>
      <c r="K183" s="492"/>
      <c r="L183" s="494"/>
    </row>
    <row r="184" spans="1:12" ht="18">
      <c r="A184" s="548">
        <v>176</v>
      </c>
      <c r="B184" s="604" t="s">
        <v>3022</v>
      </c>
      <c r="C184" s="605" t="s">
        <v>3023</v>
      </c>
      <c r="D184" s="606" t="s">
        <v>3024</v>
      </c>
      <c r="E184" s="607">
        <v>2002</v>
      </c>
      <c r="F184" s="607" t="s">
        <v>3025</v>
      </c>
      <c r="G184" s="608">
        <v>500</v>
      </c>
      <c r="H184" s="609" t="s">
        <v>1466</v>
      </c>
      <c r="I184" s="610" t="s">
        <v>2535</v>
      </c>
      <c r="J184" s="610" t="s">
        <v>2536</v>
      </c>
      <c r="K184" s="611"/>
      <c r="L184" s="612"/>
    </row>
    <row r="185" spans="1:12" ht="15">
      <c r="A185" s="187"/>
      <c r="B185" s="187"/>
      <c r="C185" s="187"/>
      <c r="D185" s="191"/>
      <c r="E185" s="187"/>
      <c r="G185" s="191"/>
      <c r="H185" s="234"/>
    </row>
    <row r="186" spans="1:12" ht="15">
      <c r="C186" s="187"/>
      <c r="D186" s="193" t="s">
        <v>269</v>
      </c>
      <c r="E186" s="187"/>
      <c r="G186" s="194" t="s">
        <v>274</v>
      </c>
    </row>
    <row r="187" spans="1:12" ht="15">
      <c r="C187" s="187"/>
      <c r="D187" s="195" t="s">
        <v>140</v>
      </c>
      <c r="E187" s="187"/>
      <c r="G187" s="187" t="s">
        <v>270</v>
      </c>
    </row>
    <row r="188" spans="1:12" ht="15">
      <c r="C188" s="187"/>
      <c r="D188" s="195"/>
    </row>
  </sheetData>
  <mergeCells count="10">
    <mergeCell ref="G151:G164"/>
    <mergeCell ref="K151:K164"/>
    <mergeCell ref="L151:L164"/>
    <mergeCell ref="L2:M2"/>
    <mergeCell ref="G46:G65"/>
    <mergeCell ref="K46:K65"/>
    <mergeCell ref="L46:L65"/>
    <mergeCell ref="G124:G128"/>
    <mergeCell ref="K124:K128"/>
    <mergeCell ref="L124:L128"/>
  </mergeCells>
  <pageMargins left="0.7" right="0.7" top="0.75" bottom="0.75" header="0.3" footer="0.3"/>
  <pageSetup scale="5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11.7109375" style="188" customWidth="1"/>
    <col min="2" max="2" width="38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8" t="s">
        <v>469</v>
      </c>
      <c r="B1" s="139"/>
      <c r="C1" s="139"/>
      <c r="D1" s="139"/>
      <c r="E1" s="139"/>
      <c r="F1" s="139"/>
      <c r="G1" s="139"/>
      <c r="H1" s="145"/>
      <c r="I1" s="80" t="s">
        <v>110</v>
      </c>
    </row>
    <row r="2" spans="1:13" customFormat="1" ht="15">
      <c r="A2" s="107" t="s">
        <v>141</v>
      </c>
      <c r="B2" s="139"/>
      <c r="C2" s="139"/>
      <c r="D2" s="139"/>
      <c r="E2" s="139"/>
      <c r="F2" s="139"/>
      <c r="G2" s="139"/>
      <c r="H2" s="145"/>
      <c r="I2" s="734" t="s">
        <v>1163</v>
      </c>
      <c r="J2" s="735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8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39"/>
      <c r="E4" s="139"/>
      <c r="F4" s="139"/>
      <c r="G4" s="139"/>
      <c r="H4" s="139"/>
      <c r="I4" s="148"/>
    </row>
    <row r="5" spans="1:13" ht="15">
      <c r="A5" s="386" t="s">
        <v>1164</v>
      </c>
      <c r="B5" s="82"/>
      <c r="C5" s="82"/>
      <c r="D5" s="227"/>
      <c r="E5" s="227"/>
      <c r="F5" s="227"/>
      <c r="G5" s="227"/>
      <c r="H5" s="227"/>
      <c r="I5" s="226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387</v>
      </c>
      <c r="C7" s="137" t="s">
        <v>388</v>
      </c>
      <c r="D7" s="137" t="s">
        <v>393</v>
      </c>
      <c r="E7" s="137" t="s">
        <v>395</v>
      </c>
      <c r="F7" s="137" t="s">
        <v>389</v>
      </c>
      <c r="G7" s="137" t="s">
        <v>390</v>
      </c>
      <c r="H7" s="137" t="s">
        <v>402</v>
      </c>
      <c r="I7" s="137" t="s">
        <v>391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548">
        <v>1</v>
      </c>
      <c r="B9" s="613" t="s">
        <v>3026</v>
      </c>
      <c r="C9" s="571"/>
      <c r="D9" s="772">
        <v>10000</v>
      </c>
      <c r="E9" s="571"/>
      <c r="F9" s="547"/>
      <c r="G9" s="547"/>
      <c r="H9" s="616">
        <v>205177057</v>
      </c>
      <c r="I9" s="566" t="s">
        <v>3065</v>
      </c>
    </row>
    <row r="10" spans="1:13" customFormat="1" ht="15">
      <c r="A10" s="548">
        <v>2</v>
      </c>
      <c r="B10" s="613" t="s">
        <v>3027</v>
      </c>
      <c r="C10" s="571"/>
      <c r="D10" s="773"/>
      <c r="E10" s="571"/>
      <c r="F10" s="547"/>
      <c r="G10" s="547"/>
      <c r="H10" s="616">
        <v>205177057</v>
      </c>
      <c r="I10" s="566" t="s">
        <v>3065</v>
      </c>
    </row>
    <row r="11" spans="1:13" customFormat="1" ht="15">
      <c r="A11" s="548">
        <v>3</v>
      </c>
      <c r="B11" s="613" t="s">
        <v>3028</v>
      </c>
      <c r="C11" s="571"/>
      <c r="D11" s="773"/>
      <c r="E11" s="571"/>
      <c r="F11" s="547"/>
      <c r="G11" s="547"/>
      <c r="H11" s="616">
        <v>205177057</v>
      </c>
      <c r="I11" s="566" t="s">
        <v>3065</v>
      </c>
    </row>
    <row r="12" spans="1:13" customFormat="1" ht="15">
      <c r="A12" s="548">
        <v>4</v>
      </c>
      <c r="B12" s="613" t="s">
        <v>3029</v>
      </c>
      <c r="C12" s="571"/>
      <c r="D12" s="773"/>
      <c r="E12" s="571"/>
      <c r="F12" s="547"/>
      <c r="G12" s="547"/>
      <c r="H12" s="616">
        <v>205177057</v>
      </c>
      <c r="I12" s="566" t="s">
        <v>3065</v>
      </c>
    </row>
    <row r="13" spans="1:13" customFormat="1" ht="15">
      <c r="A13" s="548">
        <v>5</v>
      </c>
      <c r="B13" s="613" t="s">
        <v>3030</v>
      </c>
      <c r="C13" s="571"/>
      <c r="D13" s="773"/>
      <c r="E13" s="571"/>
      <c r="F13" s="547"/>
      <c r="G13" s="547"/>
      <c r="H13" s="616">
        <v>205177057</v>
      </c>
      <c r="I13" s="566" t="s">
        <v>3065</v>
      </c>
    </row>
    <row r="14" spans="1:13" customFormat="1" ht="15">
      <c r="A14" s="548">
        <v>6</v>
      </c>
      <c r="B14" s="613" t="s">
        <v>3031</v>
      </c>
      <c r="C14" s="571"/>
      <c r="D14" s="773"/>
      <c r="E14" s="571"/>
      <c r="F14" s="547"/>
      <c r="G14" s="547"/>
      <c r="H14" s="616">
        <v>205177057</v>
      </c>
      <c r="I14" s="566" t="s">
        <v>3065</v>
      </c>
    </row>
    <row r="15" spans="1:13" customFormat="1" ht="15">
      <c r="A15" s="548">
        <v>7</v>
      </c>
      <c r="B15" s="613" t="s">
        <v>3032</v>
      </c>
      <c r="C15" s="571"/>
      <c r="D15" s="773"/>
      <c r="E15" s="571"/>
      <c r="F15" s="547"/>
      <c r="G15" s="547"/>
      <c r="H15" s="616">
        <v>205177057</v>
      </c>
      <c r="I15" s="566" t="s">
        <v>3065</v>
      </c>
    </row>
    <row r="16" spans="1:13" customFormat="1" ht="15">
      <c r="A16" s="548">
        <v>8</v>
      </c>
      <c r="B16" s="613" t="s">
        <v>3033</v>
      </c>
      <c r="C16" s="571"/>
      <c r="D16" s="773"/>
      <c r="E16" s="571"/>
      <c r="F16" s="547"/>
      <c r="G16" s="547"/>
      <c r="H16" s="616">
        <v>205177057</v>
      </c>
      <c r="I16" s="566" t="s">
        <v>3065</v>
      </c>
    </row>
    <row r="17" spans="1:9" customFormat="1" ht="15">
      <c r="A17" s="548">
        <v>9</v>
      </c>
      <c r="B17" s="613" t="s">
        <v>3034</v>
      </c>
      <c r="C17" s="571"/>
      <c r="D17" s="773"/>
      <c r="E17" s="571"/>
      <c r="F17" s="547"/>
      <c r="G17" s="547"/>
      <c r="H17" s="616">
        <v>205177057</v>
      </c>
      <c r="I17" s="566" t="s">
        <v>3065</v>
      </c>
    </row>
    <row r="18" spans="1:9" customFormat="1" ht="15">
      <c r="A18" s="548">
        <v>10</v>
      </c>
      <c r="B18" s="613" t="s">
        <v>3035</v>
      </c>
      <c r="C18" s="571"/>
      <c r="D18" s="773"/>
      <c r="E18" s="571"/>
      <c r="F18" s="547"/>
      <c r="G18" s="547"/>
      <c r="H18" s="616">
        <v>205177057</v>
      </c>
      <c r="I18" s="566" t="s">
        <v>3065</v>
      </c>
    </row>
    <row r="19" spans="1:9" customFormat="1" ht="15">
      <c r="A19" s="548">
        <v>11</v>
      </c>
      <c r="B19" s="613" t="s">
        <v>3036</v>
      </c>
      <c r="C19" s="571"/>
      <c r="D19" s="773"/>
      <c r="E19" s="571"/>
      <c r="F19" s="547"/>
      <c r="G19" s="547"/>
      <c r="H19" s="616">
        <v>205177057</v>
      </c>
      <c r="I19" s="566" t="s">
        <v>3065</v>
      </c>
    </row>
    <row r="20" spans="1:9" customFormat="1" ht="15">
      <c r="A20" s="548">
        <v>12</v>
      </c>
      <c r="B20" s="613" t="s">
        <v>3037</v>
      </c>
      <c r="C20" s="571"/>
      <c r="D20" s="773"/>
      <c r="E20" s="571"/>
      <c r="F20" s="547"/>
      <c r="G20" s="547"/>
      <c r="H20" s="616">
        <v>205177057</v>
      </c>
      <c r="I20" s="566" t="s">
        <v>3065</v>
      </c>
    </row>
    <row r="21" spans="1:9" customFormat="1" ht="15">
      <c r="A21" s="548">
        <v>13</v>
      </c>
      <c r="B21" s="613" t="s">
        <v>3038</v>
      </c>
      <c r="C21" s="571"/>
      <c r="D21" s="773"/>
      <c r="E21" s="571"/>
      <c r="F21" s="547"/>
      <c r="G21" s="547"/>
      <c r="H21" s="616">
        <v>205177057</v>
      </c>
      <c r="I21" s="566" t="s">
        <v>3065</v>
      </c>
    </row>
    <row r="22" spans="1:9" customFormat="1" ht="15">
      <c r="A22" s="548">
        <v>14</v>
      </c>
      <c r="B22" s="613" t="s">
        <v>3039</v>
      </c>
      <c r="C22" s="571"/>
      <c r="D22" s="773"/>
      <c r="E22" s="571"/>
      <c r="F22" s="547"/>
      <c r="G22" s="547"/>
      <c r="H22" s="616">
        <v>205177057</v>
      </c>
      <c r="I22" s="566" t="s">
        <v>3065</v>
      </c>
    </row>
    <row r="23" spans="1:9" customFormat="1" ht="15">
      <c r="A23" s="548">
        <v>15</v>
      </c>
      <c r="B23" s="613" t="s">
        <v>3040</v>
      </c>
      <c r="C23" s="571"/>
      <c r="D23" s="773"/>
      <c r="E23" s="571"/>
      <c r="F23" s="547"/>
      <c r="G23" s="547"/>
      <c r="H23" s="616">
        <v>205177057</v>
      </c>
      <c r="I23" s="566" t="s">
        <v>3065</v>
      </c>
    </row>
    <row r="24" spans="1:9" customFormat="1" ht="15">
      <c r="A24" s="548">
        <v>16</v>
      </c>
      <c r="B24" s="613" t="s">
        <v>3041</v>
      </c>
      <c r="C24" s="571"/>
      <c r="D24" s="773"/>
      <c r="E24" s="571"/>
      <c r="F24" s="547"/>
      <c r="G24" s="547"/>
      <c r="H24" s="616">
        <v>205177057</v>
      </c>
      <c r="I24" s="566" t="s">
        <v>3065</v>
      </c>
    </row>
    <row r="25" spans="1:9" customFormat="1" ht="15">
      <c r="A25" s="548">
        <v>17</v>
      </c>
      <c r="B25" s="613" t="s">
        <v>3042</v>
      </c>
      <c r="C25" s="571"/>
      <c r="D25" s="773"/>
      <c r="E25" s="571"/>
      <c r="F25" s="547"/>
      <c r="G25" s="547"/>
      <c r="H25" s="616">
        <v>205177057</v>
      </c>
      <c r="I25" s="566" t="s">
        <v>3065</v>
      </c>
    </row>
    <row r="26" spans="1:9" customFormat="1" ht="15">
      <c r="A26" s="548">
        <v>18</v>
      </c>
      <c r="B26" s="613" t="s">
        <v>3043</v>
      </c>
      <c r="C26" s="571"/>
      <c r="D26" s="773"/>
      <c r="E26" s="571"/>
      <c r="F26" s="547"/>
      <c r="G26" s="547"/>
      <c r="H26" s="616">
        <v>205177057</v>
      </c>
      <c r="I26" s="566" t="s">
        <v>3065</v>
      </c>
    </row>
    <row r="27" spans="1:9" customFormat="1" ht="15">
      <c r="A27" s="548">
        <v>19</v>
      </c>
      <c r="B27" s="613" t="s">
        <v>3044</v>
      </c>
      <c r="C27" s="571"/>
      <c r="D27" s="773"/>
      <c r="E27" s="571"/>
      <c r="F27" s="547"/>
      <c r="G27" s="547"/>
      <c r="H27" s="616">
        <v>205177057</v>
      </c>
      <c r="I27" s="566" t="s">
        <v>3065</v>
      </c>
    </row>
    <row r="28" spans="1:9" customFormat="1" ht="15">
      <c r="A28" s="548">
        <v>20</v>
      </c>
      <c r="B28" s="613" t="s">
        <v>3045</v>
      </c>
      <c r="C28" s="571"/>
      <c r="D28" s="773"/>
      <c r="E28" s="571"/>
      <c r="F28" s="547"/>
      <c r="G28" s="547"/>
      <c r="H28" s="616">
        <v>205177057</v>
      </c>
      <c r="I28" s="566" t="s">
        <v>3065</v>
      </c>
    </row>
    <row r="29" spans="1:9" customFormat="1" ht="15">
      <c r="A29" s="548">
        <v>21</v>
      </c>
      <c r="B29" s="613" t="s">
        <v>3046</v>
      </c>
      <c r="C29" s="571"/>
      <c r="D29" s="773"/>
      <c r="E29" s="571"/>
      <c r="F29" s="547"/>
      <c r="G29" s="547"/>
      <c r="H29" s="616">
        <v>205177057</v>
      </c>
      <c r="I29" s="566" t="s">
        <v>3065</v>
      </c>
    </row>
    <row r="30" spans="1:9" customFormat="1" ht="15">
      <c r="A30" s="548">
        <v>22</v>
      </c>
      <c r="B30" s="613" t="s">
        <v>3047</v>
      </c>
      <c r="C30" s="571"/>
      <c r="D30" s="773"/>
      <c r="E30" s="571"/>
      <c r="F30" s="547"/>
      <c r="G30" s="547"/>
      <c r="H30" s="616">
        <v>205177057</v>
      </c>
      <c r="I30" s="566" t="s">
        <v>3065</v>
      </c>
    </row>
    <row r="31" spans="1:9" customFormat="1" ht="15">
      <c r="A31" s="548">
        <v>23</v>
      </c>
      <c r="B31" s="613" t="s">
        <v>3048</v>
      </c>
      <c r="C31" s="571"/>
      <c r="D31" s="773"/>
      <c r="E31" s="571"/>
      <c r="F31" s="547"/>
      <c r="G31" s="547"/>
      <c r="H31" s="616">
        <v>205177057</v>
      </c>
      <c r="I31" s="566" t="s">
        <v>3065</v>
      </c>
    </row>
    <row r="32" spans="1:9" customFormat="1" ht="15">
      <c r="A32" s="548">
        <v>24</v>
      </c>
      <c r="B32" s="613" t="s">
        <v>3049</v>
      </c>
      <c r="C32" s="571"/>
      <c r="D32" s="773"/>
      <c r="E32" s="571"/>
      <c r="F32" s="547"/>
      <c r="G32" s="547"/>
      <c r="H32" s="616">
        <v>205177057</v>
      </c>
      <c r="I32" s="566" t="s">
        <v>3065</v>
      </c>
    </row>
    <row r="33" spans="1:9" customFormat="1" ht="15">
      <c r="A33" s="548">
        <v>25</v>
      </c>
      <c r="B33" s="613" t="s">
        <v>3050</v>
      </c>
      <c r="C33" s="571"/>
      <c r="D33" s="773"/>
      <c r="E33" s="571"/>
      <c r="F33" s="547"/>
      <c r="G33" s="547"/>
      <c r="H33" s="616">
        <v>205177057</v>
      </c>
      <c r="I33" s="566" t="s">
        <v>3065</v>
      </c>
    </row>
    <row r="34" spans="1:9" customFormat="1" ht="22.5">
      <c r="A34" s="548">
        <v>26</v>
      </c>
      <c r="B34" s="614" t="s">
        <v>3051</v>
      </c>
      <c r="C34" s="571"/>
      <c r="D34" s="773"/>
      <c r="E34" s="571"/>
      <c r="F34" s="547"/>
      <c r="G34" s="547"/>
      <c r="H34" s="616">
        <v>205177057</v>
      </c>
      <c r="I34" s="566" t="s">
        <v>3065</v>
      </c>
    </row>
    <row r="35" spans="1:9" customFormat="1" ht="15">
      <c r="A35" s="548">
        <v>27</v>
      </c>
      <c r="B35" s="613" t="s">
        <v>3052</v>
      </c>
      <c r="C35" s="571"/>
      <c r="D35" s="773"/>
      <c r="E35" s="571"/>
      <c r="F35" s="547"/>
      <c r="G35" s="547"/>
      <c r="H35" s="616">
        <v>205177057</v>
      </c>
      <c r="I35" s="566" t="s">
        <v>3065</v>
      </c>
    </row>
    <row r="36" spans="1:9" customFormat="1" ht="15">
      <c r="A36" s="548">
        <v>28</v>
      </c>
      <c r="B36" s="613" t="s">
        <v>3053</v>
      </c>
      <c r="C36" s="571"/>
      <c r="D36" s="773"/>
      <c r="E36" s="571"/>
      <c r="F36" s="547"/>
      <c r="G36" s="547"/>
      <c r="H36" s="616">
        <v>205177057</v>
      </c>
      <c r="I36" s="566" t="s">
        <v>3065</v>
      </c>
    </row>
    <row r="37" spans="1:9" customFormat="1" ht="15">
      <c r="A37" s="548">
        <v>29</v>
      </c>
      <c r="B37" s="613" t="s">
        <v>3054</v>
      </c>
      <c r="C37" s="571"/>
      <c r="D37" s="773"/>
      <c r="E37" s="571"/>
      <c r="F37" s="547"/>
      <c r="G37" s="547"/>
      <c r="H37" s="616">
        <v>205177057</v>
      </c>
      <c r="I37" s="566" t="s">
        <v>3065</v>
      </c>
    </row>
    <row r="38" spans="1:9" customFormat="1" ht="15">
      <c r="A38" s="548">
        <v>30</v>
      </c>
      <c r="B38" s="613" t="s">
        <v>3055</v>
      </c>
      <c r="C38" s="571"/>
      <c r="D38" s="773"/>
      <c r="E38" s="571"/>
      <c r="F38" s="547"/>
      <c r="G38" s="547"/>
      <c r="H38" s="616">
        <v>205177057</v>
      </c>
      <c r="I38" s="566" t="s">
        <v>3065</v>
      </c>
    </row>
    <row r="39" spans="1:9" customFormat="1" ht="15">
      <c r="A39" s="548">
        <v>31</v>
      </c>
      <c r="B39" s="613" t="s">
        <v>3056</v>
      </c>
      <c r="C39" s="571"/>
      <c r="D39" s="773"/>
      <c r="E39" s="571"/>
      <c r="F39" s="547"/>
      <c r="G39" s="547"/>
      <c r="H39" s="616">
        <v>205177057</v>
      </c>
      <c r="I39" s="566" t="s">
        <v>3065</v>
      </c>
    </row>
    <row r="40" spans="1:9" customFormat="1" ht="15">
      <c r="A40" s="548">
        <v>32</v>
      </c>
      <c r="B40" s="613" t="s">
        <v>3057</v>
      </c>
      <c r="C40" s="571"/>
      <c r="D40" s="773"/>
      <c r="E40" s="571"/>
      <c r="F40" s="547"/>
      <c r="G40" s="547"/>
      <c r="H40" s="616">
        <v>205177057</v>
      </c>
      <c r="I40" s="566" t="s">
        <v>3065</v>
      </c>
    </row>
    <row r="41" spans="1:9" customFormat="1" ht="15">
      <c r="A41" s="548">
        <v>33</v>
      </c>
      <c r="B41" s="613" t="s">
        <v>3058</v>
      </c>
      <c r="C41" s="571"/>
      <c r="D41" s="773"/>
      <c r="E41" s="571"/>
      <c r="F41" s="547"/>
      <c r="G41" s="547"/>
      <c r="H41" s="616">
        <v>205177057</v>
      </c>
      <c r="I41" s="566" t="s">
        <v>3065</v>
      </c>
    </row>
    <row r="42" spans="1:9" customFormat="1" ht="15">
      <c r="A42" s="548">
        <v>34</v>
      </c>
      <c r="B42" s="613" t="s">
        <v>3059</v>
      </c>
      <c r="C42" s="571"/>
      <c r="D42" s="773"/>
      <c r="E42" s="571"/>
      <c r="F42" s="547"/>
      <c r="G42" s="547"/>
      <c r="H42" s="616">
        <v>205177057</v>
      </c>
      <c r="I42" s="566" t="s">
        <v>3065</v>
      </c>
    </row>
    <row r="43" spans="1:9" customFormat="1" ht="15">
      <c r="A43" s="548">
        <v>35</v>
      </c>
      <c r="B43" s="613" t="s">
        <v>3060</v>
      </c>
      <c r="C43" s="571"/>
      <c r="D43" s="773"/>
      <c r="E43" s="571"/>
      <c r="F43" s="547"/>
      <c r="G43" s="547"/>
      <c r="H43" s="616">
        <v>205177057</v>
      </c>
      <c r="I43" s="566" t="s">
        <v>3065</v>
      </c>
    </row>
    <row r="44" spans="1:9" customFormat="1" ht="15">
      <c r="A44" s="548">
        <v>36</v>
      </c>
      <c r="B44" s="613" t="s">
        <v>3061</v>
      </c>
      <c r="C44" s="571"/>
      <c r="D44" s="773"/>
      <c r="E44" s="571"/>
      <c r="F44" s="547"/>
      <c r="G44" s="547"/>
      <c r="H44" s="616">
        <v>205177057</v>
      </c>
      <c r="I44" s="566" t="s">
        <v>3065</v>
      </c>
    </row>
    <row r="45" spans="1:9" customFormat="1" ht="15">
      <c r="A45" s="548">
        <v>37</v>
      </c>
      <c r="B45" s="613" t="s">
        <v>3062</v>
      </c>
      <c r="C45" s="571"/>
      <c r="D45" s="773"/>
      <c r="E45" s="571"/>
      <c r="F45" s="547"/>
      <c r="G45" s="547"/>
      <c r="H45" s="616">
        <v>205177057</v>
      </c>
      <c r="I45" s="566" t="s">
        <v>3065</v>
      </c>
    </row>
    <row r="46" spans="1:9" customFormat="1" ht="15">
      <c r="A46" s="548">
        <v>38</v>
      </c>
      <c r="B46" s="613" t="s">
        <v>3063</v>
      </c>
      <c r="C46" s="571"/>
      <c r="D46" s="774"/>
      <c r="E46" s="571"/>
      <c r="F46" s="547"/>
      <c r="G46" s="547"/>
      <c r="H46" s="616">
        <v>205177057</v>
      </c>
      <c r="I46" s="566" t="s">
        <v>3065</v>
      </c>
    </row>
    <row r="47" spans="1:9" customFormat="1" ht="45">
      <c r="A47" s="548">
        <v>39</v>
      </c>
      <c r="B47" s="613" t="s">
        <v>3064</v>
      </c>
      <c r="C47" s="571"/>
      <c r="D47" s="615">
        <v>944</v>
      </c>
      <c r="E47" s="571"/>
      <c r="F47" s="547"/>
      <c r="G47" s="547"/>
      <c r="H47" s="617" t="s">
        <v>3066</v>
      </c>
      <c r="I47" s="566" t="s">
        <v>3067</v>
      </c>
    </row>
    <row r="48" spans="1:9" customFormat="1" ht="15">
      <c r="A48" s="548">
        <v>40</v>
      </c>
      <c r="B48" s="613" t="s">
        <v>3064</v>
      </c>
      <c r="C48" s="571"/>
      <c r="D48" s="615">
        <v>1500</v>
      </c>
      <c r="E48" s="571"/>
      <c r="F48" s="547"/>
      <c r="G48" s="547"/>
      <c r="H48" s="617" t="s">
        <v>3068</v>
      </c>
      <c r="I48" s="566" t="s">
        <v>3069</v>
      </c>
    </row>
    <row r="49" spans="1:9" customFormat="1" ht="15">
      <c r="A49" s="69"/>
      <c r="B49" s="26"/>
      <c r="C49" s="26"/>
      <c r="D49" s="26"/>
      <c r="E49" s="26"/>
      <c r="F49" s="223"/>
      <c r="G49" s="223"/>
      <c r="H49" s="223"/>
      <c r="I49" s="26"/>
    </row>
    <row r="50" spans="1:9" customFormat="1" ht="15">
      <c r="A50" s="69"/>
      <c r="B50" s="26"/>
      <c r="C50" s="26"/>
      <c r="D50" s="26"/>
      <c r="E50" s="26"/>
      <c r="F50" s="223"/>
      <c r="G50" s="223"/>
      <c r="H50" s="223"/>
      <c r="I50" s="26"/>
    </row>
    <row r="51" spans="1:9" customFormat="1" ht="15">
      <c r="A51" s="69" t="s">
        <v>280</v>
      </c>
      <c r="B51" s="26"/>
      <c r="C51" s="26"/>
      <c r="D51" s="26"/>
      <c r="E51" s="26"/>
      <c r="F51" s="223"/>
      <c r="G51" s="223"/>
      <c r="H51" s="223"/>
      <c r="I51" s="26"/>
    </row>
    <row r="52" spans="1:9">
      <c r="A52" s="228"/>
      <c r="B52" s="228"/>
      <c r="C52" s="228"/>
      <c r="D52" s="228"/>
      <c r="E52" s="228"/>
      <c r="F52" s="228"/>
      <c r="G52" s="228"/>
      <c r="H52" s="228"/>
      <c r="I52" s="228"/>
    </row>
    <row r="53" spans="1:9">
      <c r="A53" s="228"/>
      <c r="B53" s="228"/>
      <c r="C53" s="228"/>
      <c r="D53" s="228"/>
      <c r="E53" s="228"/>
      <c r="F53" s="228"/>
      <c r="G53" s="228"/>
      <c r="H53" s="228"/>
      <c r="I53" s="228"/>
    </row>
    <row r="54" spans="1:9">
      <c r="A54" s="229"/>
      <c r="B54" s="228"/>
      <c r="C54" s="228"/>
      <c r="D54" s="228"/>
      <c r="E54" s="228"/>
      <c r="F54" s="228"/>
      <c r="G54" s="228"/>
      <c r="H54" s="228"/>
      <c r="I54" s="228"/>
    </row>
    <row r="55" spans="1:9" ht="15">
      <c r="A55" s="187"/>
      <c r="B55" s="189" t="s">
        <v>107</v>
      </c>
      <c r="C55" s="187"/>
      <c r="D55" s="187"/>
      <c r="E55" s="190"/>
      <c r="F55" s="187"/>
      <c r="G55" s="187"/>
      <c r="H55" s="187"/>
      <c r="I55" s="187"/>
    </row>
    <row r="56" spans="1:9" ht="15">
      <c r="A56" s="187"/>
      <c r="B56" s="187"/>
      <c r="C56" s="191"/>
      <c r="D56" s="187"/>
      <c r="F56" s="191"/>
      <c r="G56" s="234"/>
    </row>
    <row r="57" spans="1:9" ht="15">
      <c r="B57" s="187"/>
      <c r="C57" s="193" t="s">
        <v>269</v>
      </c>
      <c r="D57" s="187"/>
      <c r="F57" s="194" t="s">
        <v>274</v>
      </c>
    </row>
    <row r="58" spans="1:9" ht="15">
      <c r="B58" s="187"/>
      <c r="C58" s="195" t="s">
        <v>140</v>
      </c>
      <c r="D58" s="187"/>
      <c r="F58" s="187" t="s">
        <v>270</v>
      </c>
    </row>
    <row r="59" spans="1:9" ht="15">
      <c r="B59" s="187"/>
      <c r="C59" s="195"/>
    </row>
  </sheetData>
  <mergeCells count="2">
    <mergeCell ref="D9:D46"/>
    <mergeCell ref="I2:J2"/>
  </mergeCells>
  <pageMargins left="0.7" right="0.7" top="0.75" bottom="0.75" header="0.3" footer="0.3"/>
  <pageSetup scale="5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view="pageBreakPreview" topLeftCell="A70" zoomScale="70" zoomScaleNormal="100" zoomScaleSheetLayoutView="70" workbookViewId="0">
      <selection activeCell="M11" sqref="M11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6" t="s">
        <v>407</v>
      </c>
      <c r="B1" s="78"/>
      <c r="C1" s="78"/>
      <c r="D1" s="78"/>
      <c r="E1" s="78"/>
      <c r="F1" s="78"/>
      <c r="G1" s="78"/>
      <c r="H1" s="78"/>
      <c r="I1" s="167" t="s">
        <v>199</v>
      </c>
      <c r="J1" s="168"/>
    </row>
    <row r="2" spans="1:10">
      <c r="A2" s="78" t="s">
        <v>141</v>
      </c>
      <c r="B2" s="78"/>
      <c r="C2" s="78"/>
      <c r="D2" s="78"/>
      <c r="E2" s="78"/>
      <c r="F2" s="78"/>
      <c r="G2" s="78"/>
      <c r="H2" s="78"/>
      <c r="I2" s="734" t="s">
        <v>1163</v>
      </c>
      <c r="J2" s="735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68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386" t="s">
        <v>1164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69" t="s">
        <v>64</v>
      </c>
      <c r="B8" s="618" t="s">
        <v>379</v>
      </c>
      <c r="C8" s="170" t="s">
        <v>441</v>
      </c>
      <c r="D8" s="170" t="s">
        <v>442</v>
      </c>
      <c r="E8" s="170" t="s">
        <v>380</v>
      </c>
      <c r="F8" s="170" t="s">
        <v>399</v>
      </c>
      <c r="G8" s="170" t="s">
        <v>400</v>
      </c>
      <c r="H8" s="170" t="s">
        <v>446</v>
      </c>
      <c r="I8" s="170" t="s">
        <v>401</v>
      </c>
      <c r="J8" s="107"/>
    </row>
    <row r="9" spans="1:10" ht="33" customHeight="1">
      <c r="A9" s="679">
        <v>1</v>
      </c>
      <c r="B9" s="681">
        <v>41045</v>
      </c>
      <c r="C9" s="680" t="s">
        <v>3070</v>
      </c>
      <c r="D9" s="621">
        <v>204973742</v>
      </c>
      <c r="E9" s="176" t="s">
        <v>3071</v>
      </c>
      <c r="F9" s="622">
        <v>53334.59</v>
      </c>
      <c r="G9" s="623">
        <v>53334.59</v>
      </c>
      <c r="H9" s="624"/>
      <c r="I9" s="625">
        <v>53334.59</v>
      </c>
      <c r="J9" s="107"/>
    </row>
    <row r="10" spans="1:10" ht="30">
      <c r="A10" s="619">
        <v>2</v>
      </c>
      <c r="B10" s="620">
        <v>41061</v>
      </c>
      <c r="C10" s="177" t="s">
        <v>3072</v>
      </c>
      <c r="D10" s="621">
        <v>205177057</v>
      </c>
      <c r="E10" s="176" t="s">
        <v>3073</v>
      </c>
      <c r="F10" s="626">
        <v>12000</v>
      </c>
      <c r="G10" s="623">
        <v>12000</v>
      </c>
      <c r="H10" s="627">
        <v>0</v>
      </c>
      <c r="I10" s="625">
        <v>12000</v>
      </c>
      <c r="J10" s="107"/>
    </row>
    <row r="11" spans="1:10" ht="28.5" customHeight="1">
      <c r="A11" s="619">
        <v>3</v>
      </c>
      <c r="B11" s="620">
        <v>41061</v>
      </c>
      <c r="C11" s="177" t="s">
        <v>3072</v>
      </c>
      <c r="D11" s="621">
        <v>205177057</v>
      </c>
      <c r="E11" s="176" t="s">
        <v>3074</v>
      </c>
      <c r="F11" s="626">
        <f>7635.74+3817.87+3817.87</f>
        <v>15271.48</v>
      </c>
      <c r="G11" s="626">
        <f>7635.74+3817.87+3817.87</f>
        <v>15271.48</v>
      </c>
      <c r="H11" s="624">
        <f t="shared" ref="H11:H41" si="0">F11-I11</f>
        <v>0</v>
      </c>
      <c r="I11" s="628">
        <f>7635.74+3817.87+3817.87</f>
        <v>15271.48</v>
      </c>
      <c r="J11" s="107"/>
    </row>
    <row r="12" spans="1:10" ht="15.75">
      <c r="A12" s="619">
        <v>4</v>
      </c>
      <c r="B12" s="620">
        <v>41061</v>
      </c>
      <c r="C12" s="177" t="s">
        <v>3072</v>
      </c>
      <c r="D12" s="621">
        <v>205177057</v>
      </c>
      <c r="E12" s="176" t="s">
        <v>3075</v>
      </c>
      <c r="F12" s="626">
        <v>1937.45</v>
      </c>
      <c r="G12" s="623">
        <v>1937.45</v>
      </c>
      <c r="H12" s="624">
        <f t="shared" si="0"/>
        <v>0</v>
      </c>
      <c r="I12" s="625">
        <v>1937.45</v>
      </c>
      <c r="J12" s="107"/>
    </row>
    <row r="13" spans="1:10" ht="30">
      <c r="A13" s="619">
        <v>5</v>
      </c>
      <c r="B13" s="620">
        <v>41046</v>
      </c>
      <c r="C13" s="177" t="s">
        <v>2358</v>
      </c>
      <c r="D13" s="621">
        <v>205283637</v>
      </c>
      <c r="E13" s="176" t="s">
        <v>3076</v>
      </c>
      <c r="F13" s="622">
        <v>100189.63</v>
      </c>
      <c r="G13" s="622">
        <v>100189.63</v>
      </c>
      <c r="H13" s="629" t="s">
        <v>3077</v>
      </c>
      <c r="I13" s="622">
        <v>100189.63</v>
      </c>
      <c r="J13" s="107"/>
    </row>
    <row r="14" spans="1:10" ht="30">
      <c r="A14" s="619">
        <v>6</v>
      </c>
      <c r="B14" s="620">
        <v>41131</v>
      </c>
      <c r="C14" s="177" t="s">
        <v>3078</v>
      </c>
      <c r="D14" s="621"/>
      <c r="E14" s="630" t="s">
        <v>3079</v>
      </c>
      <c r="F14" s="631">
        <v>41437.199999999997</v>
      </c>
      <c r="G14" s="631">
        <v>41437.199999999997</v>
      </c>
      <c r="H14" s="629">
        <f t="shared" si="0"/>
        <v>0</v>
      </c>
      <c r="I14" s="632">
        <f>54913.9-13476.7</f>
        <v>41437.199999999997</v>
      </c>
      <c r="J14" s="107"/>
    </row>
    <row r="15" spans="1:10" ht="90">
      <c r="A15" s="619">
        <v>7</v>
      </c>
      <c r="B15" s="620">
        <v>41139</v>
      </c>
      <c r="C15" s="177" t="s">
        <v>3080</v>
      </c>
      <c r="D15" s="621">
        <v>205282905</v>
      </c>
      <c r="E15" s="100" t="s">
        <v>3081</v>
      </c>
      <c r="F15" s="631">
        <v>141390</v>
      </c>
      <c r="G15" s="631">
        <v>141390</v>
      </c>
      <c r="H15" s="629">
        <f t="shared" si="0"/>
        <v>0</v>
      </c>
      <c r="I15" s="632">
        <v>141390</v>
      </c>
      <c r="J15" s="107"/>
    </row>
    <row r="16" spans="1:10" ht="30">
      <c r="A16" s="619">
        <v>8</v>
      </c>
      <c r="B16" s="620">
        <v>41139</v>
      </c>
      <c r="C16" s="177" t="s">
        <v>3082</v>
      </c>
      <c r="D16" s="633">
        <v>400053838</v>
      </c>
      <c r="E16" s="634" t="s">
        <v>1642</v>
      </c>
      <c r="F16" s="635">
        <v>528278.65</v>
      </c>
      <c r="G16" s="636">
        <v>528278.65</v>
      </c>
      <c r="H16" s="629" t="s">
        <v>3077</v>
      </c>
      <c r="I16" s="636">
        <v>528278.65</v>
      </c>
      <c r="J16" s="107"/>
    </row>
    <row r="17" spans="1:10" ht="18">
      <c r="A17" s="619">
        <v>9</v>
      </c>
      <c r="B17" s="637">
        <v>41084</v>
      </c>
      <c r="C17" s="638" t="s">
        <v>3083</v>
      </c>
      <c r="D17" s="639">
        <v>60001104537</v>
      </c>
      <c r="E17" s="640" t="s">
        <v>3084</v>
      </c>
      <c r="F17" s="641">
        <v>162.5</v>
      </c>
      <c r="G17" s="642">
        <v>162.5</v>
      </c>
      <c r="H17" s="629">
        <f t="shared" si="0"/>
        <v>0</v>
      </c>
      <c r="I17" s="643">
        <v>162.5</v>
      </c>
      <c r="J17" s="107"/>
    </row>
    <row r="18" spans="1:10" ht="18">
      <c r="A18" s="619">
        <v>10</v>
      </c>
      <c r="B18" s="637">
        <v>41083</v>
      </c>
      <c r="C18" s="644" t="s">
        <v>3085</v>
      </c>
      <c r="D18" s="645">
        <v>16001002430</v>
      </c>
      <c r="E18" s="646" t="s">
        <v>3084</v>
      </c>
      <c r="F18" s="647">
        <v>100</v>
      </c>
      <c r="G18" s="642">
        <v>100</v>
      </c>
      <c r="H18" s="629">
        <f t="shared" si="0"/>
        <v>0</v>
      </c>
      <c r="I18" s="643">
        <v>100</v>
      </c>
      <c r="J18" s="107"/>
    </row>
    <row r="19" spans="1:10" ht="18">
      <c r="A19" s="619">
        <v>11</v>
      </c>
      <c r="B19" s="637">
        <v>41083</v>
      </c>
      <c r="C19" s="644" t="s">
        <v>3086</v>
      </c>
      <c r="D19" s="645">
        <v>16201033680</v>
      </c>
      <c r="E19" s="646" t="s">
        <v>3084</v>
      </c>
      <c r="F19" s="647">
        <v>100</v>
      </c>
      <c r="G19" s="642">
        <v>100</v>
      </c>
      <c r="H19" s="629">
        <f t="shared" si="0"/>
        <v>0</v>
      </c>
      <c r="I19" s="643">
        <v>100</v>
      </c>
      <c r="J19" s="107"/>
    </row>
    <row r="20" spans="1:10" ht="18">
      <c r="A20" s="619">
        <v>12</v>
      </c>
      <c r="B20" s="637">
        <v>41084</v>
      </c>
      <c r="C20" s="644" t="s">
        <v>3087</v>
      </c>
      <c r="D20" s="645">
        <v>61006053900</v>
      </c>
      <c r="E20" s="646" t="s">
        <v>3084</v>
      </c>
      <c r="F20" s="647">
        <v>162.5</v>
      </c>
      <c r="G20" s="642">
        <v>162.5</v>
      </c>
      <c r="H20" s="648">
        <f t="shared" si="0"/>
        <v>0</v>
      </c>
      <c r="I20" s="643">
        <v>162.5</v>
      </c>
      <c r="J20" s="107"/>
    </row>
    <row r="21" spans="1:10" ht="18">
      <c r="A21" s="619">
        <v>13</v>
      </c>
      <c r="B21" s="637">
        <v>41083</v>
      </c>
      <c r="C21" s="644" t="s">
        <v>3088</v>
      </c>
      <c r="D21" s="645">
        <v>61008001136</v>
      </c>
      <c r="E21" s="646" t="s">
        <v>3084</v>
      </c>
      <c r="F21" s="647">
        <v>125</v>
      </c>
      <c r="G21" s="642">
        <v>125</v>
      </c>
      <c r="H21" s="629">
        <f t="shared" si="0"/>
        <v>0</v>
      </c>
      <c r="I21" s="643">
        <v>125</v>
      </c>
      <c r="J21" s="107"/>
    </row>
    <row r="22" spans="1:10" ht="18">
      <c r="A22" s="619">
        <v>14</v>
      </c>
      <c r="B22" s="637">
        <v>41084</v>
      </c>
      <c r="C22" s="644" t="s">
        <v>3089</v>
      </c>
      <c r="D22" s="645">
        <v>61006068519</v>
      </c>
      <c r="E22" s="646" t="s">
        <v>3084</v>
      </c>
      <c r="F22" s="647">
        <v>162.5</v>
      </c>
      <c r="G22" s="642">
        <v>162.5</v>
      </c>
      <c r="H22" s="629">
        <f t="shared" si="0"/>
        <v>0</v>
      </c>
      <c r="I22" s="643">
        <v>162.5</v>
      </c>
      <c r="J22" s="107"/>
    </row>
    <row r="23" spans="1:10" ht="18">
      <c r="A23" s="619">
        <v>15</v>
      </c>
      <c r="B23" s="637">
        <v>41083</v>
      </c>
      <c r="C23" s="644" t="s">
        <v>3090</v>
      </c>
      <c r="D23" s="645">
        <v>61008001937</v>
      </c>
      <c r="E23" s="646" t="s">
        <v>3084</v>
      </c>
      <c r="F23" s="647">
        <v>162.5</v>
      </c>
      <c r="G23" s="642">
        <v>162.5</v>
      </c>
      <c r="H23" s="648">
        <f t="shared" si="0"/>
        <v>0</v>
      </c>
      <c r="I23" s="643">
        <v>162.5</v>
      </c>
      <c r="J23" s="107"/>
    </row>
    <row r="24" spans="1:10" ht="18">
      <c r="A24" s="619">
        <v>16</v>
      </c>
      <c r="B24" s="637">
        <v>41084</v>
      </c>
      <c r="C24" s="644" t="s">
        <v>3091</v>
      </c>
      <c r="D24" s="645">
        <v>61006047190</v>
      </c>
      <c r="E24" s="646" t="s">
        <v>3084</v>
      </c>
      <c r="F24" s="647">
        <v>162.5</v>
      </c>
      <c r="G24" s="642">
        <v>162.5</v>
      </c>
      <c r="H24" s="629">
        <f t="shared" si="0"/>
        <v>0</v>
      </c>
      <c r="I24" s="643">
        <v>162.5</v>
      </c>
      <c r="J24" s="107"/>
    </row>
    <row r="25" spans="1:10" ht="18">
      <c r="A25" s="619">
        <v>17</v>
      </c>
      <c r="B25" s="637">
        <v>41083</v>
      </c>
      <c r="C25" s="644" t="s">
        <v>3092</v>
      </c>
      <c r="D25" s="645">
        <v>61006053166</v>
      </c>
      <c r="E25" s="646" t="s">
        <v>3084</v>
      </c>
      <c r="F25" s="647">
        <v>162.5</v>
      </c>
      <c r="G25" s="642">
        <v>162.5</v>
      </c>
      <c r="H25" s="629">
        <f t="shared" si="0"/>
        <v>0</v>
      </c>
      <c r="I25" s="643">
        <v>162.5</v>
      </c>
      <c r="J25" s="107"/>
    </row>
    <row r="26" spans="1:10" ht="18">
      <c r="A26" s="619">
        <v>18</v>
      </c>
      <c r="B26" s="637">
        <v>41084</v>
      </c>
      <c r="C26" s="644" t="s">
        <v>3093</v>
      </c>
      <c r="D26" s="645" t="s">
        <v>3094</v>
      </c>
      <c r="E26" s="646" t="s">
        <v>3084</v>
      </c>
      <c r="F26" s="647">
        <v>125</v>
      </c>
      <c r="G26" s="642">
        <v>125</v>
      </c>
      <c r="H26" s="629">
        <f t="shared" si="0"/>
        <v>0</v>
      </c>
      <c r="I26" s="643">
        <v>125</v>
      </c>
      <c r="J26" s="107"/>
    </row>
    <row r="27" spans="1:10" ht="18">
      <c r="A27" s="619">
        <v>19</v>
      </c>
      <c r="B27" s="637">
        <v>41084</v>
      </c>
      <c r="C27" s="644" t="s">
        <v>3095</v>
      </c>
      <c r="D27" s="645" t="s">
        <v>3096</v>
      </c>
      <c r="E27" s="646" t="s">
        <v>3084</v>
      </c>
      <c r="F27" s="647">
        <v>162.5</v>
      </c>
      <c r="G27" s="642">
        <v>162.5</v>
      </c>
      <c r="H27" s="629">
        <f t="shared" si="0"/>
        <v>0</v>
      </c>
      <c r="I27" s="643">
        <v>162.5</v>
      </c>
      <c r="J27" s="107"/>
    </row>
    <row r="28" spans="1:10" ht="18">
      <c r="A28" s="619">
        <v>20</v>
      </c>
      <c r="B28" s="637">
        <v>41084</v>
      </c>
      <c r="C28" s="644" t="s">
        <v>3097</v>
      </c>
      <c r="D28" s="645" t="s">
        <v>3098</v>
      </c>
      <c r="E28" s="646" t="s">
        <v>3084</v>
      </c>
      <c r="F28" s="647">
        <v>162.5</v>
      </c>
      <c r="G28" s="642">
        <v>162.5</v>
      </c>
      <c r="H28" s="629">
        <f t="shared" si="0"/>
        <v>0</v>
      </c>
      <c r="I28" s="643">
        <v>162.5</v>
      </c>
      <c r="J28" s="107"/>
    </row>
    <row r="29" spans="1:10" ht="18">
      <c r="A29" s="619">
        <v>21</v>
      </c>
      <c r="B29" s="637">
        <v>41083</v>
      </c>
      <c r="C29" s="644" t="s">
        <v>3099</v>
      </c>
      <c r="D29" s="645" t="s">
        <v>3100</v>
      </c>
      <c r="E29" s="646" t="s">
        <v>3084</v>
      </c>
      <c r="F29" s="647">
        <v>100</v>
      </c>
      <c r="G29" s="642">
        <v>100</v>
      </c>
      <c r="H29" s="629">
        <f t="shared" si="0"/>
        <v>0</v>
      </c>
      <c r="I29" s="643">
        <v>100</v>
      </c>
      <c r="J29" s="107"/>
    </row>
    <row r="30" spans="1:10" ht="18">
      <c r="A30" s="619">
        <v>22</v>
      </c>
      <c r="B30" s="637">
        <v>41083</v>
      </c>
      <c r="C30" s="644" t="s">
        <v>3101</v>
      </c>
      <c r="D30" s="645" t="s">
        <v>3102</v>
      </c>
      <c r="E30" s="646" t="s">
        <v>3084</v>
      </c>
      <c r="F30" s="647">
        <v>162.5</v>
      </c>
      <c r="G30" s="642">
        <v>162.5</v>
      </c>
      <c r="H30" s="648">
        <f t="shared" si="0"/>
        <v>0</v>
      </c>
      <c r="I30" s="643">
        <v>162.5</v>
      </c>
      <c r="J30" s="107"/>
    </row>
    <row r="31" spans="1:10" ht="18">
      <c r="A31" s="619">
        <v>23</v>
      </c>
      <c r="B31" s="637">
        <v>41085</v>
      </c>
      <c r="C31" s="644" t="s">
        <v>3103</v>
      </c>
      <c r="D31" s="645" t="s">
        <v>3104</v>
      </c>
      <c r="E31" s="646" t="s">
        <v>3084</v>
      </c>
      <c r="F31" s="647">
        <v>100</v>
      </c>
      <c r="G31" s="642">
        <v>100</v>
      </c>
      <c r="H31" s="648">
        <f t="shared" si="0"/>
        <v>0</v>
      </c>
      <c r="I31" s="643">
        <v>100</v>
      </c>
      <c r="J31" s="107"/>
    </row>
    <row r="32" spans="1:10" ht="18">
      <c r="A32" s="619">
        <v>24</v>
      </c>
      <c r="B32" s="637">
        <v>41088</v>
      </c>
      <c r="C32" s="644" t="s">
        <v>3105</v>
      </c>
      <c r="D32" s="645" t="s">
        <v>3106</v>
      </c>
      <c r="E32" s="646" t="s">
        <v>3084</v>
      </c>
      <c r="F32" s="647">
        <v>100</v>
      </c>
      <c r="G32" s="642">
        <v>100</v>
      </c>
      <c r="H32" s="648">
        <f t="shared" si="0"/>
        <v>0</v>
      </c>
      <c r="I32" s="643">
        <v>100</v>
      </c>
      <c r="J32" s="107"/>
    </row>
    <row r="33" spans="1:10" ht="18">
      <c r="A33" s="619">
        <v>25</v>
      </c>
      <c r="B33" s="637">
        <v>41083</v>
      </c>
      <c r="C33" s="644" t="s">
        <v>3107</v>
      </c>
      <c r="D33" s="645" t="s">
        <v>3108</v>
      </c>
      <c r="E33" s="646" t="s">
        <v>3084</v>
      </c>
      <c r="F33" s="647">
        <v>162.5</v>
      </c>
      <c r="G33" s="642">
        <v>162.5</v>
      </c>
      <c r="H33" s="629">
        <f t="shared" si="0"/>
        <v>0</v>
      </c>
      <c r="I33" s="643">
        <v>162.5</v>
      </c>
      <c r="J33" s="107"/>
    </row>
    <row r="34" spans="1:10" ht="18">
      <c r="A34" s="619">
        <v>26</v>
      </c>
      <c r="B34" s="637">
        <v>41083</v>
      </c>
      <c r="C34" s="644" t="s">
        <v>3109</v>
      </c>
      <c r="D34" s="645" t="s">
        <v>3110</v>
      </c>
      <c r="E34" s="646" t="s">
        <v>3084</v>
      </c>
      <c r="F34" s="647">
        <v>125</v>
      </c>
      <c r="G34" s="642">
        <v>125</v>
      </c>
      <c r="H34" s="629">
        <f t="shared" si="0"/>
        <v>0</v>
      </c>
      <c r="I34" s="643">
        <v>125</v>
      </c>
      <c r="J34" s="107"/>
    </row>
    <row r="35" spans="1:10" ht="18">
      <c r="A35" s="619">
        <v>27</v>
      </c>
      <c r="B35" s="637">
        <v>41083</v>
      </c>
      <c r="C35" s="644" t="s">
        <v>3111</v>
      </c>
      <c r="D35" s="645" t="s">
        <v>3112</v>
      </c>
      <c r="E35" s="646" t="s">
        <v>3084</v>
      </c>
      <c r="F35" s="647">
        <v>162.5</v>
      </c>
      <c r="G35" s="642">
        <v>162.5</v>
      </c>
      <c r="H35" s="629">
        <f t="shared" si="0"/>
        <v>0</v>
      </c>
      <c r="I35" s="643">
        <v>162.5</v>
      </c>
      <c r="J35" s="107"/>
    </row>
    <row r="36" spans="1:10" ht="18">
      <c r="A36" s="619">
        <v>28</v>
      </c>
      <c r="B36" s="637">
        <v>41084</v>
      </c>
      <c r="C36" s="644" t="s">
        <v>3113</v>
      </c>
      <c r="D36" s="645" t="s">
        <v>3114</v>
      </c>
      <c r="E36" s="646" t="s">
        <v>3084</v>
      </c>
      <c r="F36" s="647">
        <v>162.5</v>
      </c>
      <c r="G36" s="642">
        <v>162.5</v>
      </c>
      <c r="H36" s="629">
        <f t="shared" si="0"/>
        <v>0</v>
      </c>
      <c r="I36" s="643">
        <v>162.5</v>
      </c>
      <c r="J36" s="107"/>
    </row>
    <row r="37" spans="1:10" ht="18">
      <c r="A37" s="619">
        <v>29</v>
      </c>
      <c r="B37" s="637">
        <v>41084</v>
      </c>
      <c r="C37" s="644" t="s">
        <v>3115</v>
      </c>
      <c r="D37" s="645" t="s">
        <v>3116</v>
      </c>
      <c r="E37" s="646" t="s">
        <v>3084</v>
      </c>
      <c r="F37" s="647">
        <v>162.5</v>
      </c>
      <c r="G37" s="642">
        <v>162.5</v>
      </c>
      <c r="H37" s="629">
        <f t="shared" si="0"/>
        <v>0</v>
      </c>
      <c r="I37" s="643">
        <v>162.5</v>
      </c>
      <c r="J37" s="107"/>
    </row>
    <row r="38" spans="1:10" ht="18">
      <c r="A38" s="619">
        <v>30</v>
      </c>
      <c r="B38" s="637">
        <v>41083</v>
      </c>
      <c r="C38" s="644" t="s">
        <v>3117</v>
      </c>
      <c r="D38" s="645" t="s">
        <v>3118</v>
      </c>
      <c r="E38" s="646" t="s">
        <v>3084</v>
      </c>
      <c r="F38" s="647">
        <v>162.5</v>
      </c>
      <c r="G38" s="642">
        <v>162.5</v>
      </c>
      <c r="H38" s="629">
        <f t="shared" si="0"/>
        <v>0</v>
      </c>
      <c r="I38" s="643">
        <v>162.5</v>
      </c>
      <c r="J38" s="107"/>
    </row>
    <row r="39" spans="1:10" ht="18">
      <c r="A39" s="619">
        <v>31</v>
      </c>
      <c r="B39" s="637">
        <v>41083</v>
      </c>
      <c r="C39" s="644" t="s">
        <v>3119</v>
      </c>
      <c r="D39" s="645" t="s">
        <v>3120</v>
      </c>
      <c r="E39" s="646" t="s">
        <v>3084</v>
      </c>
      <c r="F39" s="647">
        <v>125</v>
      </c>
      <c r="G39" s="642">
        <v>125</v>
      </c>
      <c r="H39" s="629">
        <f t="shared" si="0"/>
        <v>0</v>
      </c>
      <c r="I39" s="643">
        <v>125</v>
      </c>
      <c r="J39" s="107"/>
    </row>
    <row r="40" spans="1:10" ht="18">
      <c r="A40" s="619">
        <v>32</v>
      </c>
      <c r="B40" s="637">
        <v>41084</v>
      </c>
      <c r="C40" s="644" t="s">
        <v>3121</v>
      </c>
      <c r="D40" s="645" t="s">
        <v>3122</v>
      </c>
      <c r="E40" s="646" t="s">
        <v>3084</v>
      </c>
      <c r="F40" s="647">
        <v>125</v>
      </c>
      <c r="G40" s="642">
        <v>125</v>
      </c>
      <c r="H40" s="629">
        <f t="shared" si="0"/>
        <v>0</v>
      </c>
      <c r="I40" s="643">
        <v>125</v>
      </c>
      <c r="J40" s="107"/>
    </row>
    <row r="41" spans="1:10" ht="18">
      <c r="A41" s="619">
        <v>33</v>
      </c>
      <c r="B41" s="637">
        <v>41083</v>
      </c>
      <c r="C41" s="644" t="s">
        <v>3123</v>
      </c>
      <c r="D41" s="645" t="s">
        <v>3124</v>
      </c>
      <c r="E41" s="646" t="s">
        <v>3084</v>
      </c>
      <c r="F41" s="647">
        <v>125</v>
      </c>
      <c r="G41" s="642">
        <v>125</v>
      </c>
      <c r="H41" s="629">
        <f t="shared" si="0"/>
        <v>0</v>
      </c>
      <c r="I41" s="643">
        <v>125</v>
      </c>
      <c r="J41" s="107"/>
    </row>
    <row r="42" spans="1:10" ht="18">
      <c r="A42" s="619">
        <v>34</v>
      </c>
      <c r="B42" s="649">
        <v>41084</v>
      </c>
      <c r="C42" s="650" t="s">
        <v>3125</v>
      </c>
      <c r="D42" s="651" t="s">
        <v>3126</v>
      </c>
      <c r="E42" s="652" t="s">
        <v>3084</v>
      </c>
      <c r="F42" s="647">
        <v>125</v>
      </c>
      <c r="G42" s="642">
        <v>125</v>
      </c>
      <c r="H42" s="629">
        <f>F42-I42</f>
        <v>0</v>
      </c>
      <c r="I42" s="643">
        <v>125</v>
      </c>
      <c r="J42" s="107"/>
    </row>
    <row r="43" spans="1:10" ht="18">
      <c r="A43" s="619">
        <v>35</v>
      </c>
      <c r="B43" s="649">
        <v>41089</v>
      </c>
      <c r="C43" s="650" t="s">
        <v>3127</v>
      </c>
      <c r="D43" s="651" t="s">
        <v>3128</v>
      </c>
      <c r="E43" s="652" t="s">
        <v>3084</v>
      </c>
      <c r="F43" s="647">
        <v>125</v>
      </c>
      <c r="G43" s="642">
        <v>125</v>
      </c>
      <c r="H43" s="629">
        <f>F43-I43</f>
        <v>0</v>
      </c>
      <c r="I43" s="643">
        <v>125</v>
      </c>
      <c r="J43" s="107"/>
    </row>
    <row r="44" spans="1:10" ht="18">
      <c r="A44" s="619">
        <v>36</v>
      </c>
      <c r="B44" s="649">
        <v>41065</v>
      </c>
      <c r="C44" s="650" t="s">
        <v>3129</v>
      </c>
      <c r="D44" s="651" t="s">
        <v>3130</v>
      </c>
      <c r="E44" s="652" t="s">
        <v>3084</v>
      </c>
      <c r="F44" s="647">
        <v>100</v>
      </c>
      <c r="G44" s="642">
        <v>100</v>
      </c>
      <c r="H44" s="648">
        <f>F44-I44</f>
        <v>0</v>
      </c>
      <c r="I44" s="643">
        <v>100</v>
      </c>
      <c r="J44" s="107"/>
    </row>
    <row r="45" spans="1:10" ht="18">
      <c r="A45" s="619">
        <v>37</v>
      </c>
      <c r="B45" s="649">
        <v>41065</v>
      </c>
      <c r="C45" s="650" t="s">
        <v>3131</v>
      </c>
      <c r="D45" s="651" t="s">
        <v>3132</v>
      </c>
      <c r="E45" s="652" t="s">
        <v>3084</v>
      </c>
      <c r="F45" s="647">
        <v>125</v>
      </c>
      <c r="G45" s="642">
        <v>125</v>
      </c>
      <c r="H45" s="629">
        <f t="shared" ref="H45:H74" si="1">F45-I45</f>
        <v>0</v>
      </c>
      <c r="I45" s="643">
        <v>125</v>
      </c>
      <c r="J45" s="107"/>
    </row>
    <row r="46" spans="1:10" ht="18">
      <c r="A46" s="619">
        <v>38</v>
      </c>
      <c r="B46" s="649">
        <v>41065</v>
      </c>
      <c r="C46" s="650" t="s">
        <v>3133</v>
      </c>
      <c r="D46" s="651" t="s">
        <v>3134</v>
      </c>
      <c r="E46" s="652" t="s">
        <v>3084</v>
      </c>
      <c r="F46" s="647">
        <v>162.5</v>
      </c>
      <c r="G46" s="642">
        <v>162.5</v>
      </c>
      <c r="H46" s="629">
        <f t="shared" si="1"/>
        <v>0</v>
      </c>
      <c r="I46" s="643">
        <v>162.5</v>
      </c>
      <c r="J46" s="107"/>
    </row>
    <row r="47" spans="1:10" ht="18">
      <c r="A47" s="619">
        <v>39</v>
      </c>
      <c r="B47" s="649">
        <v>41065</v>
      </c>
      <c r="C47" s="650" t="s">
        <v>3135</v>
      </c>
      <c r="D47" s="651" t="s">
        <v>3136</v>
      </c>
      <c r="E47" s="652" t="s">
        <v>3084</v>
      </c>
      <c r="F47" s="647">
        <v>162.5</v>
      </c>
      <c r="G47" s="642">
        <v>162.5</v>
      </c>
      <c r="H47" s="629">
        <f t="shared" si="1"/>
        <v>0</v>
      </c>
      <c r="I47" s="643">
        <v>162.5</v>
      </c>
      <c r="J47" s="107"/>
    </row>
    <row r="48" spans="1:10" ht="18">
      <c r="A48" s="619">
        <v>40</v>
      </c>
      <c r="B48" s="649">
        <v>41065</v>
      </c>
      <c r="C48" s="650" t="s">
        <v>3137</v>
      </c>
      <c r="D48" s="651" t="s">
        <v>3138</v>
      </c>
      <c r="E48" s="652" t="s">
        <v>3084</v>
      </c>
      <c r="F48" s="647">
        <v>162.5</v>
      </c>
      <c r="G48" s="642">
        <v>162.5</v>
      </c>
      <c r="H48" s="629">
        <f t="shared" si="1"/>
        <v>0</v>
      </c>
      <c r="I48" s="643">
        <v>162.5</v>
      </c>
      <c r="J48" s="107"/>
    </row>
    <row r="49" spans="1:10" ht="18">
      <c r="A49" s="619">
        <v>41</v>
      </c>
      <c r="B49" s="649">
        <v>41065</v>
      </c>
      <c r="C49" s="650" t="s">
        <v>3139</v>
      </c>
      <c r="D49" s="651" t="s">
        <v>3140</v>
      </c>
      <c r="E49" s="652" t="s">
        <v>3084</v>
      </c>
      <c r="F49" s="647">
        <v>162.5</v>
      </c>
      <c r="G49" s="642">
        <v>162.5</v>
      </c>
      <c r="H49" s="629">
        <f t="shared" si="1"/>
        <v>0</v>
      </c>
      <c r="I49" s="643">
        <v>162.5</v>
      </c>
      <c r="J49" s="107"/>
    </row>
    <row r="50" spans="1:10" ht="18">
      <c r="A50" s="619">
        <v>42</v>
      </c>
      <c r="B50" s="649">
        <v>41065</v>
      </c>
      <c r="C50" s="650" t="s">
        <v>3141</v>
      </c>
      <c r="D50" s="651" t="s">
        <v>3142</v>
      </c>
      <c r="E50" s="652" t="s">
        <v>3084</v>
      </c>
      <c r="F50" s="647">
        <v>125</v>
      </c>
      <c r="G50" s="642">
        <v>125</v>
      </c>
      <c r="H50" s="629">
        <f t="shared" si="1"/>
        <v>0</v>
      </c>
      <c r="I50" s="643">
        <v>125</v>
      </c>
      <c r="J50" s="107"/>
    </row>
    <row r="51" spans="1:10" ht="18">
      <c r="A51" s="619">
        <v>43</v>
      </c>
      <c r="B51" s="653">
        <v>41122</v>
      </c>
      <c r="C51" s="644" t="s">
        <v>3143</v>
      </c>
      <c r="D51" s="645" t="s">
        <v>3144</v>
      </c>
      <c r="E51" s="654" t="s">
        <v>3145</v>
      </c>
      <c r="F51" s="655">
        <v>250</v>
      </c>
      <c r="G51" s="655">
        <v>250</v>
      </c>
      <c r="H51" s="629">
        <f t="shared" si="1"/>
        <v>0</v>
      </c>
      <c r="I51" s="656">
        <v>250</v>
      </c>
      <c r="J51" s="107"/>
    </row>
    <row r="52" spans="1:10" ht="18">
      <c r="A52" s="619">
        <v>44</v>
      </c>
      <c r="B52" s="653">
        <v>41122</v>
      </c>
      <c r="C52" s="644" t="s">
        <v>3146</v>
      </c>
      <c r="D52" s="645" t="s">
        <v>3147</v>
      </c>
      <c r="E52" s="654" t="s">
        <v>3145</v>
      </c>
      <c r="F52" s="655">
        <v>375</v>
      </c>
      <c r="G52" s="655">
        <v>375</v>
      </c>
      <c r="H52" s="629">
        <f t="shared" si="1"/>
        <v>0</v>
      </c>
      <c r="I52" s="656">
        <v>375</v>
      </c>
      <c r="J52" s="107"/>
    </row>
    <row r="53" spans="1:10" ht="18">
      <c r="A53" s="619">
        <v>45</v>
      </c>
      <c r="B53" s="653">
        <v>41136</v>
      </c>
      <c r="C53" s="644" t="s">
        <v>3148</v>
      </c>
      <c r="D53" s="645" t="s">
        <v>3149</v>
      </c>
      <c r="E53" s="654" t="s">
        <v>3145</v>
      </c>
      <c r="F53" s="642">
        <v>3125</v>
      </c>
      <c r="G53" s="642">
        <v>3125</v>
      </c>
      <c r="H53" s="629">
        <f t="shared" si="1"/>
        <v>0</v>
      </c>
      <c r="I53" s="656">
        <v>3125</v>
      </c>
      <c r="J53" s="107"/>
    </row>
    <row r="54" spans="1:10" ht="18">
      <c r="A54" s="619">
        <v>46</v>
      </c>
      <c r="B54" s="653">
        <v>41136</v>
      </c>
      <c r="C54" s="644" t="s">
        <v>3150</v>
      </c>
      <c r="D54" s="645" t="s">
        <v>3151</v>
      </c>
      <c r="E54" s="654" t="s">
        <v>3145</v>
      </c>
      <c r="F54" s="642">
        <v>500</v>
      </c>
      <c r="G54" s="642">
        <v>500</v>
      </c>
      <c r="H54" s="629">
        <f t="shared" si="1"/>
        <v>0</v>
      </c>
      <c r="I54" s="656">
        <v>500</v>
      </c>
      <c r="J54" s="107"/>
    </row>
    <row r="55" spans="1:10" ht="18">
      <c r="A55" s="619">
        <v>47</v>
      </c>
      <c r="B55" s="653">
        <v>41136</v>
      </c>
      <c r="C55" s="644" t="s">
        <v>3152</v>
      </c>
      <c r="D55" s="645" t="s">
        <v>3153</v>
      </c>
      <c r="E55" s="654" t="s">
        <v>3145</v>
      </c>
      <c r="F55" s="642">
        <v>520.83000000000004</v>
      </c>
      <c r="G55" s="642">
        <v>520.83000000000004</v>
      </c>
      <c r="H55" s="657">
        <f t="shared" si="1"/>
        <v>0</v>
      </c>
      <c r="I55" s="656">
        <v>520.83000000000004</v>
      </c>
      <c r="J55" s="107"/>
    </row>
    <row r="56" spans="1:10" ht="18">
      <c r="A56" s="619">
        <v>48</v>
      </c>
      <c r="B56" s="653">
        <v>41136</v>
      </c>
      <c r="C56" s="644" t="s">
        <v>3154</v>
      </c>
      <c r="D56" s="645" t="s">
        <v>3155</v>
      </c>
      <c r="E56" s="654" t="s">
        <v>3145</v>
      </c>
      <c r="F56" s="642">
        <v>1375</v>
      </c>
      <c r="G56" s="642">
        <v>1375</v>
      </c>
      <c r="H56" s="624">
        <f t="shared" si="1"/>
        <v>0</v>
      </c>
      <c r="I56" s="656">
        <v>1375</v>
      </c>
      <c r="J56" s="107"/>
    </row>
    <row r="57" spans="1:10" ht="18">
      <c r="A57" s="619">
        <v>49</v>
      </c>
      <c r="B57" s="653">
        <v>41136</v>
      </c>
      <c r="C57" s="644" t="s">
        <v>3156</v>
      </c>
      <c r="D57" s="645" t="s">
        <v>3157</v>
      </c>
      <c r="E57" s="654" t="s">
        <v>3145</v>
      </c>
      <c r="F57" s="642">
        <v>1375</v>
      </c>
      <c r="G57" s="642">
        <v>1375</v>
      </c>
      <c r="H57" s="624">
        <f t="shared" si="1"/>
        <v>0</v>
      </c>
      <c r="I57" s="656">
        <v>1375</v>
      </c>
      <c r="J57" s="107"/>
    </row>
    <row r="58" spans="1:10" ht="18">
      <c r="A58" s="619">
        <v>50</v>
      </c>
      <c r="B58" s="658">
        <v>41145</v>
      </c>
      <c r="C58" s="465" t="s">
        <v>3158</v>
      </c>
      <c r="D58" s="659">
        <v>404897215</v>
      </c>
      <c r="E58" s="634" t="s">
        <v>3159</v>
      </c>
      <c r="F58" s="631">
        <v>110</v>
      </c>
      <c r="G58" s="631">
        <v>110</v>
      </c>
      <c r="H58" s="624">
        <f t="shared" si="1"/>
        <v>0</v>
      </c>
      <c r="I58" s="632">
        <v>110</v>
      </c>
      <c r="J58" s="107"/>
    </row>
    <row r="59" spans="1:10" ht="18">
      <c r="A59" s="619">
        <v>51</v>
      </c>
      <c r="B59" s="658">
        <v>41157</v>
      </c>
      <c r="C59" s="465" t="s">
        <v>3160</v>
      </c>
      <c r="D59" s="659"/>
      <c r="E59" s="634" t="s">
        <v>3161</v>
      </c>
      <c r="F59" s="631">
        <v>544069.96</v>
      </c>
      <c r="G59" s="631">
        <v>544069.96</v>
      </c>
      <c r="H59" s="624">
        <f t="shared" si="1"/>
        <v>0</v>
      </c>
      <c r="I59" s="632">
        <v>544069.96</v>
      </c>
      <c r="J59" s="107"/>
    </row>
    <row r="60" spans="1:10" ht="18">
      <c r="A60" s="619">
        <v>52</v>
      </c>
      <c r="B60" s="658">
        <v>41134</v>
      </c>
      <c r="C60" s="465" t="s">
        <v>3162</v>
      </c>
      <c r="D60" s="659">
        <v>45001015655</v>
      </c>
      <c r="E60" s="654" t="s">
        <v>3163</v>
      </c>
      <c r="F60" s="631">
        <v>104.18</v>
      </c>
      <c r="G60" s="631">
        <v>104.18</v>
      </c>
      <c r="H60" s="624">
        <f t="shared" si="1"/>
        <v>0</v>
      </c>
      <c r="I60" s="632">
        <v>104.18</v>
      </c>
      <c r="J60" s="107"/>
    </row>
    <row r="61" spans="1:10" ht="18">
      <c r="A61" s="619">
        <v>53</v>
      </c>
      <c r="B61" s="658">
        <v>41136</v>
      </c>
      <c r="C61" s="465" t="s">
        <v>3164</v>
      </c>
      <c r="D61" s="659" t="s">
        <v>3165</v>
      </c>
      <c r="E61" s="654" t="s">
        <v>3163</v>
      </c>
      <c r="F61" s="631">
        <v>0.3</v>
      </c>
      <c r="G61" s="631">
        <v>0.3</v>
      </c>
      <c r="H61" s="624">
        <f t="shared" si="1"/>
        <v>0</v>
      </c>
      <c r="I61" s="632">
        <v>0.3</v>
      </c>
      <c r="J61" s="107"/>
    </row>
    <row r="62" spans="1:10" ht="18">
      <c r="A62" s="619">
        <v>54</v>
      </c>
      <c r="B62" s="658">
        <v>41134</v>
      </c>
      <c r="C62" s="465" t="s">
        <v>3166</v>
      </c>
      <c r="D62" s="659" t="s">
        <v>3167</v>
      </c>
      <c r="E62" s="654" t="s">
        <v>3163</v>
      </c>
      <c r="F62" s="631">
        <v>1412.48</v>
      </c>
      <c r="G62" s="631">
        <v>1412.48</v>
      </c>
      <c r="H62" s="624">
        <f t="shared" si="1"/>
        <v>0</v>
      </c>
      <c r="I62" s="632">
        <v>1412.48</v>
      </c>
      <c r="J62" s="107"/>
    </row>
    <row r="63" spans="1:10" ht="18">
      <c r="A63" s="619">
        <v>55</v>
      </c>
      <c r="B63" s="658">
        <v>41130</v>
      </c>
      <c r="C63" s="465" t="s">
        <v>3168</v>
      </c>
      <c r="D63" s="659" t="s">
        <v>3169</v>
      </c>
      <c r="E63" s="654" t="s">
        <v>3163</v>
      </c>
      <c r="F63" s="631">
        <v>541.53</v>
      </c>
      <c r="G63" s="631">
        <v>541.53</v>
      </c>
      <c r="H63" s="624">
        <f t="shared" si="1"/>
        <v>0</v>
      </c>
      <c r="I63" s="632">
        <v>541.53</v>
      </c>
      <c r="J63" s="107"/>
    </row>
    <row r="64" spans="1:10" ht="18">
      <c r="A64" s="619">
        <v>56</v>
      </c>
      <c r="B64" s="658">
        <v>41182</v>
      </c>
      <c r="C64" s="465" t="s">
        <v>3170</v>
      </c>
      <c r="D64" s="659" t="s">
        <v>3171</v>
      </c>
      <c r="E64" s="654" t="s">
        <v>3163</v>
      </c>
      <c r="F64" s="631">
        <v>887.5</v>
      </c>
      <c r="G64" s="631">
        <v>887.5</v>
      </c>
      <c r="H64" s="624">
        <f t="shared" si="1"/>
        <v>0</v>
      </c>
      <c r="I64" s="632">
        <v>887.5</v>
      </c>
      <c r="J64" s="107"/>
    </row>
    <row r="65" spans="1:10" ht="18">
      <c r="A65" s="619">
        <v>57</v>
      </c>
      <c r="B65" s="658">
        <v>41177</v>
      </c>
      <c r="C65" s="465" t="s">
        <v>3172</v>
      </c>
      <c r="D65" s="659"/>
      <c r="E65" s="634" t="s">
        <v>3173</v>
      </c>
      <c r="F65" s="631">
        <v>373676.21</v>
      </c>
      <c r="G65" s="631">
        <v>373676.21</v>
      </c>
      <c r="H65" s="624">
        <f t="shared" si="1"/>
        <v>0</v>
      </c>
      <c r="I65" s="632">
        <v>373676.21</v>
      </c>
      <c r="J65" s="107"/>
    </row>
    <row r="66" spans="1:10" ht="30">
      <c r="A66" s="619">
        <v>58</v>
      </c>
      <c r="B66" s="658">
        <v>41172</v>
      </c>
      <c r="C66" s="465" t="s">
        <v>3174</v>
      </c>
      <c r="D66" s="659" t="s">
        <v>3175</v>
      </c>
      <c r="E66" s="176" t="s">
        <v>1642</v>
      </c>
      <c r="F66" s="631">
        <v>19950</v>
      </c>
      <c r="G66" s="631">
        <v>19950</v>
      </c>
      <c r="H66" s="624">
        <f t="shared" si="1"/>
        <v>0</v>
      </c>
      <c r="I66" s="632">
        <v>19950</v>
      </c>
      <c r="J66" s="107"/>
    </row>
    <row r="67" spans="1:10" ht="36">
      <c r="A67" s="619">
        <v>59</v>
      </c>
      <c r="B67" s="658">
        <v>41170</v>
      </c>
      <c r="C67" s="465" t="s">
        <v>3176</v>
      </c>
      <c r="D67" s="659" t="s">
        <v>3177</v>
      </c>
      <c r="E67" s="660" t="s">
        <v>3178</v>
      </c>
      <c r="F67" s="631">
        <v>625</v>
      </c>
      <c r="G67" s="631">
        <v>625</v>
      </c>
      <c r="H67" s="624">
        <f t="shared" si="1"/>
        <v>0</v>
      </c>
      <c r="I67" s="632">
        <v>625</v>
      </c>
      <c r="J67" s="107"/>
    </row>
    <row r="68" spans="1:10" ht="36">
      <c r="A68" s="619">
        <v>60</v>
      </c>
      <c r="B68" s="658">
        <v>41176</v>
      </c>
      <c r="C68" s="465" t="s">
        <v>3179</v>
      </c>
      <c r="D68" s="659" t="s">
        <v>3180</v>
      </c>
      <c r="E68" s="660" t="s">
        <v>3178</v>
      </c>
      <c r="F68" s="631">
        <v>187.5</v>
      </c>
      <c r="G68" s="631">
        <v>187.5</v>
      </c>
      <c r="H68" s="624">
        <f t="shared" si="1"/>
        <v>0</v>
      </c>
      <c r="I68" s="632">
        <v>187.5</v>
      </c>
      <c r="J68" s="107"/>
    </row>
    <row r="69" spans="1:10" ht="18">
      <c r="A69" s="619">
        <v>61</v>
      </c>
      <c r="B69" s="658">
        <v>41182</v>
      </c>
      <c r="C69" s="465" t="s">
        <v>3181</v>
      </c>
      <c r="D69" s="659" t="s">
        <v>3182</v>
      </c>
      <c r="E69" s="660" t="s">
        <v>3074</v>
      </c>
      <c r="F69" s="635">
        <v>41513.61</v>
      </c>
      <c r="G69" s="635">
        <v>41513.61</v>
      </c>
      <c r="H69" s="629" t="s">
        <v>3077</v>
      </c>
      <c r="I69" s="635">
        <v>41513.61</v>
      </c>
      <c r="J69" s="107"/>
    </row>
    <row r="70" spans="1:10" ht="18">
      <c r="A70" s="619">
        <v>62</v>
      </c>
      <c r="B70" s="658">
        <v>41182</v>
      </c>
      <c r="C70" s="465" t="s">
        <v>3183</v>
      </c>
      <c r="D70" s="659" t="s">
        <v>3184</v>
      </c>
      <c r="E70" s="654" t="s">
        <v>3163</v>
      </c>
      <c r="F70" s="631">
        <v>846.78</v>
      </c>
      <c r="G70" s="631">
        <v>846.78</v>
      </c>
      <c r="H70" s="624">
        <f t="shared" si="1"/>
        <v>0</v>
      </c>
      <c r="I70" s="632">
        <v>846.78</v>
      </c>
      <c r="J70" s="107"/>
    </row>
    <row r="71" spans="1:10" ht="18">
      <c r="A71" s="619">
        <v>63</v>
      </c>
      <c r="B71" s="658">
        <v>41182</v>
      </c>
      <c r="C71" s="465" t="s">
        <v>3185</v>
      </c>
      <c r="D71" s="659" t="s">
        <v>3186</v>
      </c>
      <c r="E71" s="654" t="s">
        <v>3163</v>
      </c>
      <c r="F71" s="631">
        <v>2916.65</v>
      </c>
      <c r="G71" s="631">
        <v>2916.65</v>
      </c>
      <c r="H71" s="624">
        <f t="shared" si="1"/>
        <v>0</v>
      </c>
      <c r="I71" s="632">
        <v>2916.65</v>
      </c>
      <c r="J71" s="107"/>
    </row>
    <row r="72" spans="1:10" ht="18">
      <c r="A72" s="619">
        <v>64</v>
      </c>
      <c r="B72" s="658">
        <v>41182</v>
      </c>
      <c r="C72" s="465" t="s">
        <v>3187</v>
      </c>
      <c r="D72" s="659" t="s">
        <v>3188</v>
      </c>
      <c r="E72" s="654" t="s">
        <v>3163</v>
      </c>
      <c r="F72" s="631">
        <v>500</v>
      </c>
      <c r="G72" s="631">
        <v>500</v>
      </c>
      <c r="H72" s="624">
        <f t="shared" si="1"/>
        <v>0</v>
      </c>
      <c r="I72" s="632">
        <v>500</v>
      </c>
      <c r="J72" s="107"/>
    </row>
    <row r="73" spans="1:10" ht="18">
      <c r="A73" s="619">
        <v>65</v>
      </c>
      <c r="B73" s="658">
        <v>41182</v>
      </c>
      <c r="C73" s="465" t="s">
        <v>3189</v>
      </c>
      <c r="D73" s="659" t="s">
        <v>3190</v>
      </c>
      <c r="E73" s="654" t="s">
        <v>3163</v>
      </c>
      <c r="F73" s="631">
        <v>625</v>
      </c>
      <c r="G73" s="631">
        <v>625</v>
      </c>
      <c r="H73" s="624">
        <f t="shared" si="1"/>
        <v>0</v>
      </c>
      <c r="I73" s="632">
        <v>625</v>
      </c>
      <c r="J73" s="107"/>
    </row>
    <row r="74" spans="1:10" ht="18">
      <c r="A74" s="619">
        <v>66</v>
      </c>
      <c r="B74" s="661">
        <v>41187</v>
      </c>
      <c r="C74" s="650" t="s">
        <v>3191</v>
      </c>
      <c r="D74" s="651"/>
      <c r="E74" s="662" t="s">
        <v>3192</v>
      </c>
      <c r="F74" s="663">
        <v>52478.12</v>
      </c>
      <c r="G74" s="663">
        <v>52478.12</v>
      </c>
      <c r="H74" s="664">
        <f t="shared" si="1"/>
        <v>0</v>
      </c>
      <c r="I74" s="665">
        <v>52478.12</v>
      </c>
      <c r="J74" s="107"/>
    </row>
    <row r="75" spans="1:10" ht="18">
      <c r="A75" s="619">
        <v>67</v>
      </c>
      <c r="B75" s="661">
        <v>41153</v>
      </c>
      <c r="C75" s="666" t="s">
        <v>3193</v>
      </c>
      <c r="D75" s="667" t="s">
        <v>3194</v>
      </c>
      <c r="E75" s="654" t="s">
        <v>3163</v>
      </c>
      <c r="F75" s="668">
        <v>747.32</v>
      </c>
      <c r="G75" s="668">
        <v>747.32</v>
      </c>
      <c r="H75" s="669">
        <v>0</v>
      </c>
      <c r="I75" s="668">
        <v>747.32</v>
      </c>
      <c r="J75" s="107"/>
    </row>
    <row r="76" spans="1:10">
      <c r="A76" s="619">
        <v>68</v>
      </c>
      <c r="B76" s="670">
        <v>41059</v>
      </c>
      <c r="C76" s="666" t="s">
        <v>3195</v>
      </c>
      <c r="D76" s="667" t="s">
        <v>3196</v>
      </c>
      <c r="E76" s="671" t="s">
        <v>3197</v>
      </c>
      <c r="F76" s="668">
        <v>65</v>
      </c>
      <c r="G76" s="668">
        <v>65</v>
      </c>
      <c r="H76" s="669">
        <v>0</v>
      </c>
      <c r="I76" s="668">
        <v>65</v>
      </c>
      <c r="J76" s="107"/>
    </row>
    <row r="77" spans="1:10" ht="54">
      <c r="A77" s="619">
        <v>69</v>
      </c>
      <c r="B77" s="672">
        <v>41559</v>
      </c>
      <c r="C77" s="673" t="s">
        <v>3198</v>
      </c>
      <c r="D77" s="674" t="s">
        <v>3199</v>
      </c>
      <c r="E77" s="675" t="s">
        <v>3200</v>
      </c>
      <c r="F77" s="668">
        <v>270904.40000000002</v>
      </c>
      <c r="G77" s="668">
        <v>270904.40000000002</v>
      </c>
      <c r="H77" s="676" t="s">
        <v>3077</v>
      </c>
      <c r="I77" s="668">
        <v>270904.40000000002</v>
      </c>
      <c r="J77" s="107"/>
    </row>
    <row r="78" spans="1:10" ht="45">
      <c r="A78" s="619">
        <v>70</v>
      </c>
      <c r="B78" s="661">
        <v>41639</v>
      </c>
      <c r="C78" s="650" t="s">
        <v>3201</v>
      </c>
      <c r="D78" s="651" t="s">
        <v>3202</v>
      </c>
      <c r="E78" s="662" t="s">
        <v>3203</v>
      </c>
      <c r="F78" s="663">
        <v>100</v>
      </c>
      <c r="G78" s="663">
        <v>100</v>
      </c>
      <c r="H78" s="664">
        <v>0</v>
      </c>
      <c r="I78" s="665">
        <v>100</v>
      </c>
      <c r="J78" s="107"/>
    </row>
    <row r="79" spans="1:10" ht="36">
      <c r="A79" s="619">
        <v>71</v>
      </c>
      <c r="B79" s="661">
        <v>41639</v>
      </c>
      <c r="C79" s="666" t="s">
        <v>3204</v>
      </c>
      <c r="D79" s="667" t="s">
        <v>3205</v>
      </c>
      <c r="E79" s="654" t="s">
        <v>1434</v>
      </c>
      <c r="F79" s="668">
        <v>1161.29</v>
      </c>
      <c r="G79" s="668">
        <v>1161.29</v>
      </c>
      <c r="H79" s="669">
        <v>0</v>
      </c>
      <c r="I79" s="668">
        <v>1161.29</v>
      </c>
      <c r="J79" s="107"/>
    </row>
    <row r="80" spans="1:10">
      <c r="A80" s="172" t="s">
        <v>280</v>
      </c>
      <c r="B80" s="209"/>
      <c r="C80" s="180"/>
      <c r="D80" s="180"/>
      <c r="E80" s="179"/>
      <c r="F80" s="179"/>
      <c r="G80" s="281"/>
      <c r="H80" s="291" t="s">
        <v>434</v>
      </c>
      <c r="I80" s="282">
        <f>SUM(I9:I79)</f>
        <v>2219557.66</v>
      </c>
      <c r="J80" s="107"/>
    </row>
    <row r="82" spans="1:12">
      <c r="A82" s="187" t="s">
        <v>470</v>
      </c>
    </row>
    <row r="84" spans="1:12">
      <c r="B84" s="189" t="s">
        <v>107</v>
      </c>
      <c r="F84" s="190"/>
    </row>
    <row r="85" spans="1:12">
      <c r="F85" s="188"/>
      <c r="I85" s="188"/>
      <c r="J85" s="188"/>
      <c r="K85" s="188"/>
      <c r="L85" s="188"/>
    </row>
    <row r="86" spans="1:12">
      <c r="C86" s="191"/>
      <c r="F86" s="191"/>
      <c r="G86" s="191"/>
      <c r="H86" s="194"/>
      <c r="I86" s="192"/>
      <c r="J86" s="188"/>
      <c r="K86" s="188"/>
      <c r="L86" s="188"/>
    </row>
    <row r="87" spans="1:12">
      <c r="A87" s="188"/>
      <c r="C87" s="193" t="s">
        <v>269</v>
      </c>
      <c r="F87" s="194" t="s">
        <v>274</v>
      </c>
      <c r="G87" s="193"/>
      <c r="H87" s="193"/>
      <c r="I87" s="192"/>
      <c r="J87" s="188"/>
      <c r="K87" s="188"/>
      <c r="L87" s="188"/>
    </row>
    <row r="88" spans="1:12">
      <c r="A88" s="188"/>
      <c r="C88" s="195" t="s">
        <v>140</v>
      </c>
      <c r="F88" s="187" t="s">
        <v>270</v>
      </c>
      <c r="I88" s="188"/>
      <c r="J88" s="188"/>
      <c r="K88" s="188"/>
      <c r="L88" s="188"/>
    </row>
    <row r="89" spans="1:12" s="188" customFormat="1">
      <c r="B89" s="187"/>
      <c r="C89" s="195"/>
      <c r="G89" s="195"/>
      <c r="H89" s="195"/>
    </row>
    <row r="90" spans="1:12" s="188" customFormat="1" ht="12.75"/>
    <row r="91" spans="1:12" s="188" customFormat="1" ht="12.75"/>
    <row r="92" spans="1:12" s="188" customFormat="1" ht="12.75"/>
    <row r="93" spans="1:12" s="188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0 B7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7:B79 B9:B75">
      <formula1>40543</formula1>
      <formula2>42004</formula2>
    </dataValidation>
  </dataValidations>
  <printOptions gridLines="1"/>
  <pageMargins left="0.7" right="0.7" top="0.75" bottom="0.75" header="0.3" footer="0.3"/>
  <pageSetup scale="5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topLeftCell="A7" zoomScale="70" zoomScaleNormal="100" zoomScaleSheetLayoutView="70" workbookViewId="0">
      <selection activeCell="J12" sqref="J12"/>
    </sheetView>
  </sheetViews>
  <sheetFormatPr defaultRowHeight="12.75"/>
  <cols>
    <col min="1" max="1" width="2.7109375" style="199" customWidth="1"/>
    <col min="2" max="2" width="11.42578125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>
      <c r="A1" s="196" t="s">
        <v>472</v>
      </c>
      <c r="B1" s="197"/>
      <c r="C1" s="197"/>
      <c r="D1" s="197"/>
      <c r="E1" s="197"/>
      <c r="F1" s="197"/>
      <c r="G1" s="197"/>
      <c r="H1" s="197"/>
      <c r="I1" s="200"/>
      <c r="J1" s="268"/>
      <c r="K1" s="268"/>
      <c r="L1" s="268"/>
      <c r="M1" s="268" t="s">
        <v>423</v>
      </c>
      <c r="N1" s="200"/>
    </row>
    <row r="2" spans="1:14" ht="15">
      <c r="A2" s="200" t="s">
        <v>319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734" t="s">
        <v>1163</v>
      </c>
      <c r="N2" s="735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>
      <c r="A4" s="116" t="s">
        <v>275</v>
      </c>
      <c r="B4" s="197"/>
      <c r="C4" s="197"/>
      <c r="D4" s="201"/>
      <c r="E4" s="269"/>
      <c r="F4" s="201"/>
      <c r="G4" s="198"/>
      <c r="H4" s="198"/>
      <c r="I4" s="198"/>
      <c r="J4" s="198"/>
      <c r="K4" s="198"/>
      <c r="L4" s="197"/>
      <c r="M4" s="198"/>
      <c r="N4" s="200"/>
    </row>
    <row r="5" spans="1:14" ht="15">
      <c r="A5" s="386" t="s">
        <v>1164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0"/>
    </row>
    <row r="7" spans="1:14" ht="51">
      <c r="A7" s="271" t="s">
        <v>64</v>
      </c>
      <c r="B7" s="272" t="s">
        <v>424</v>
      </c>
      <c r="C7" s="272" t="s">
        <v>425</v>
      </c>
      <c r="D7" s="273" t="s">
        <v>426</v>
      </c>
      <c r="E7" s="273" t="s">
        <v>276</v>
      </c>
      <c r="F7" s="273" t="s">
        <v>427</v>
      </c>
      <c r="G7" s="273" t="s">
        <v>428</v>
      </c>
      <c r="H7" s="272" t="s">
        <v>429</v>
      </c>
      <c r="I7" s="274" t="s">
        <v>430</v>
      </c>
      <c r="J7" s="274" t="s">
        <v>431</v>
      </c>
      <c r="K7" s="275" t="s">
        <v>432</v>
      </c>
      <c r="L7" s="275" t="s">
        <v>433</v>
      </c>
      <c r="M7" s="273" t="s">
        <v>423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63.75">
      <c r="A9" s="208">
        <v>1</v>
      </c>
      <c r="B9" s="209">
        <v>41284</v>
      </c>
      <c r="C9" s="464" t="s">
        <v>486</v>
      </c>
      <c r="D9" s="209" t="s">
        <v>3206</v>
      </c>
      <c r="E9" s="199" t="s">
        <v>222</v>
      </c>
      <c r="F9" s="208">
        <v>900000</v>
      </c>
      <c r="G9" s="208">
        <v>3</v>
      </c>
      <c r="H9" s="208">
        <v>12</v>
      </c>
      <c r="I9" s="208" t="s">
        <v>3207</v>
      </c>
      <c r="J9" s="677" t="s">
        <v>3208</v>
      </c>
      <c r="K9" s="208"/>
      <c r="L9" s="208"/>
      <c r="M9" s="678" t="str">
        <f>IF(ISBLANK(D9),"",$M$2)</f>
        <v>01/01/2013-31/12/2013</v>
      </c>
      <c r="N9" s="200"/>
    </row>
    <row r="10" spans="1:14" ht="15">
      <c r="A10" s="208">
        <v>2</v>
      </c>
      <c r="B10" s="209"/>
      <c r="C10" s="276"/>
      <c r="D10" s="208"/>
      <c r="E10" s="208"/>
      <c r="F10" s="208"/>
      <c r="G10" s="208"/>
      <c r="H10" s="208"/>
      <c r="I10" s="208"/>
      <c r="J10" s="208"/>
      <c r="K10" s="208"/>
      <c r="L10" s="208"/>
      <c r="M10" s="277" t="str">
        <f t="shared" ref="M10:M14" si="0">IF(ISBLANK(B10),"",$M$2)</f>
        <v/>
      </c>
      <c r="N10" s="200"/>
    </row>
    <row r="11" spans="1:14" ht="15">
      <c r="A11" s="208">
        <v>3</v>
      </c>
      <c r="B11" s="209"/>
      <c r="C11" s="276"/>
      <c r="D11" s="208"/>
      <c r="E11" s="208"/>
      <c r="F11" s="208"/>
      <c r="G11" s="208"/>
      <c r="H11" s="208"/>
      <c r="I11" s="208"/>
      <c r="J11" s="208"/>
      <c r="K11" s="208"/>
      <c r="L11" s="208"/>
      <c r="M11" s="277" t="str">
        <f t="shared" si="0"/>
        <v/>
      </c>
      <c r="N11" s="200"/>
    </row>
    <row r="12" spans="1:14" ht="15">
      <c r="A12" s="208">
        <v>4</v>
      </c>
      <c r="B12" s="209"/>
      <c r="C12" s="276"/>
      <c r="D12" s="208"/>
      <c r="E12" s="208"/>
      <c r="F12" s="208"/>
      <c r="G12" s="208"/>
      <c r="H12" s="208"/>
      <c r="I12" s="208"/>
      <c r="J12" s="208"/>
      <c r="K12" s="208"/>
      <c r="L12" s="208"/>
      <c r="M12" s="277" t="str">
        <f t="shared" si="0"/>
        <v/>
      </c>
      <c r="N12" s="200"/>
    </row>
    <row r="13" spans="1:14" ht="15">
      <c r="A13" s="208">
        <v>5</v>
      </c>
      <c r="B13" s="209"/>
      <c r="C13" s="276"/>
      <c r="D13" s="208"/>
      <c r="E13" s="208"/>
      <c r="F13" s="208"/>
      <c r="G13" s="208"/>
      <c r="H13" s="208"/>
      <c r="I13" s="208"/>
      <c r="J13" s="208"/>
      <c r="K13" s="208"/>
      <c r="L13" s="208"/>
      <c r="M13" s="277" t="str">
        <f t="shared" si="0"/>
        <v/>
      </c>
      <c r="N13" s="200"/>
    </row>
    <row r="14" spans="1:14" ht="15">
      <c r="A14" s="278" t="s">
        <v>280</v>
      </c>
      <c r="B14" s="209"/>
      <c r="C14" s="276"/>
      <c r="D14" s="208"/>
      <c r="E14" s="208"/>
      <c r="F14" s="208"/>
      <c r="G14" s="208"/>
      <c r="H14" s="208"/>
      <c r="I14" s="208"/>
      <c r="J14" s="208"/>
      <c r="K14" s="208"/>
      <c r="L14" s="208"/>
      <c r="M14" s="277" t="str">
        <f t="shared" si="0"/>
        <v/>
      </c>
      <c r="N14" s="200"/>
    </row>
    <row r="15" spans="1:14" s="215" customFormat="1"/>
    <row r="18" spans="2:13" s="21" customFormat="1" ht="15">
      <c r="B18" s="210" t="s">
        <v>107</v>
      </c>
    </row>
    <row r="19" spans="2:13" s="21" customFormat="1" ht="15">
      <c r="B19" s="210"/>
    </row>
    <row r="20" spans="2:13" s="21" customFormat="1" ht="15">
      <c r="C20" s="212"/>
      <c r="D20" s="211"/>
      <c r="E20" s="211"/>
      <c r="H20" s="212"/>
      <c r="I20" s="212"/>
      <c r="J20" s="211"/>
      <c r="K20" s="211"/>
      <c r="L20" s="211"/>
    </row>
    <row r="21" spans="2:13" s="21" customFormat="1" ht="15">
      <c r="C21" s="213" t="s">
        <v>269</v>
      </c>
      <c r="D21" s="211"/>
      <c r="E21" s="211"/>
      <c r="H21" s="210" t="s">
        <v>321</v>
      </c>
      <c r="M21" s="211"/>
    </row>
    <row r="22" spans="2:13" s="21" customFormat="1" ht="15">
      <c r="C22" s="213" t="s">
        <v>140</v>
      </c>
      <c r="D22" s="211"/>
      <c r="E22" s="211"/>
      <c r="H22" s="214" t="s">
        <v>270</v>
      </c>
      <c r="M22" s="211"/>
    </row>
    <row r="23" spans="2:13" ht="15">
      <c r="C23" s="213"/>
      <c r="F23" s="214"/>
      <c r="J23" s="216"/>
      <c r="K23" s="216"/>
      <c r="L23" s="216"/>
      <c r="M23" s="216"/>
    </row>
    <row r="24" spans="2:13" ht="15">
      <c r="C24" s="213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0:E1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 B9:B1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4" t="s">
        <v>238</v>
      </c>
    </row>
    <row r="3" spans="1:7" ht="15">
      <c r="A3" s="62">
        <v>40908</v>
      </c>
      <c r="C3" t="s">
        <v>202</v>
      </c>
      <c r="E3" t="s">
        <v>233</v>
      </c>
      <c r="G3" s="64" t="s">
        <v>239</v>
      </c>
    </row>
    <row r="4" spans="1:7" ht="15">
      <c r="A4" s="62">
        <v>40909</v>
      </c>
      <c r="C4" t="s">
        <v>203</v>
      </c>
      <c r="E4" t="s">
        <v>234</v>
      </c>
      <c r="G4" s="64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M8" sqref="M8"/>
    </sheetView>
  </sheetViews>
  <sheetFormatPr defaultRowHeight="15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273</v>
      </c>
      <c r="B1" s="257"/>
      <c r="C1" s="744" t="s">
        <v>110</v>
      </c>
      <c r="D1" s="744"/>
      <c r="E1" s="115"/>
    </row>
    <row r="2" spans="1:12" s="6" customFormat="1">
      <c r="A2" s="78" t="s">
        <v>141</v>
      </c>
      <c r="B2" s="257"/>
      <c r="C2" s="734" t="s">
        <v>1163</v>
      </c>
      <c r="D2" s="735"/>
      <c r="E2" s="115"/>
    </row>
    <row r="3" spans="1:12" s="6" customFormat="1">
      <c r="A3" s="78"/>
      <c r="B3" s="257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58"/>
      <c r="C4" s="78"/>
      <c r="D4" s="78"/>
      <c r="E4" s="110"/>
      <c r="L4" s="6"/>
    </row>
    <row r="5" spans="1:12" s="2" customFormat="1">
      <c r="A5" s="386" t="s">
        <v>1164</v>
      </c>
      <c r="B5" s="259"/>
      <c r="C5" s="59"/>
      <c r="D5" s="59"/>
      <c r="E5" s="110"/>
    </row>
    <row r="6" spans="1:12" s="2" customFormat="1">
      <c r="A6" s="79"/>
      <c r="B6" s="258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>
      <c r="A9" s="244">
        <v>1</v>
      </c>
      <c r="B9" s="244" t="s">
        <v>65</v>
      </c>
      <c r="C9" s="87">
        <f>SUM(C10,C25)</f>
        <v>3793687.5200000005</v>
      </c>
      <c r="D9" s="87">
        <f>SUM(D10,D25)</f>
        <v>4720327.45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SUM(C11,C12,C15,C18,C24)</f>
        <v>3790290.5300000003</v>
      </c>
      <c r="D10" s="87">
        <f>SUM(D11,D12,D15,D18,D23,D24)</f>
        <v>4720327.45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310</v>
      </c>
      <c r="C12" s="109">
        <f>SUM(C13:C14)</f>
        <v>2977882.99</v>
      </c>
      <c r="D12" s="109">
        <f>SUM(D13:D14)</f>
        <v>3014210.99</v>
      </c>
      <c r="E12" s="115"/>
    </row>
    <row r="13" spans="1:12" s="3" customFormat="1">
      <c r="A13" s="99" t="s">
        <v>81</v>
      </c>
      <c r="B13" s="99" t="s">
        <v>313</v>
      </c>
      <c r="C13" s="8">
        <v>2977882.99</v>
      </c>
      <c r="D13" s="8">
        <v>3014210.99</v>
      </c>
      <c r="E13" s="115"/>
    </row>
    <row r="14" spans="1:12" s="3" customFormat="1">
      <c r="A14" s="99" t="s">
        <v>109</v>
      </c>
      <c r="B14" s="99" t="s">
        <v>97</v>
      </c>
      <c r="C14" s="8"/>
      <c r="D14" s="8"/>
      <c r="E14" s="115"/>
    </row>
    <row r="15" spans="1:12" s="3" customFormat="1">
      <c r="A15" s="90" t="s">
        <v>82</v>
      </c>
      <c r="B15" s="90" t="s">
        <v>83</v>
      </c>
      <c r="C15" s="109">
        <f>SUM(C16:C17)</f>
        <v>812407.54</v>
      </c>
      <c r="D15" s="109">
        <f>SUM(D16:D17)</f>
        <v>744807.17</v>
      </c>
      <c r="E15" s="115"/>
    </row>
    <row r="16" spans="1:12" s="3" customFormat="1">
      <c r="A16" s="99" t="s">
        <v>84</v>
      </c>
      <c r="B16" s="99" t="s">
        <v>86</v>
      </c>
      <c r="C16" s="8">
        <v>763477.87</v>
      </c>
      <c r="D16" s="8">
        <v>695877.5</v>
      </c>
      <c r="E16" s="115"/>
    </row>
    <row r="17" spans="1:5" s="3" customFormat="1" ht="30">
      <c r="A17" s="99" t="s">
        <v>85</v>
      </c>
      <c r="B17" s="99" t="s">
        <v>111</v>
      </c>
      <c r="C17" s="8">
        <v>48929.67</v>
      </c>
      <c r="D17" s="8">
        <v>48929.67</v>
      </c>
      <c r="E17" s="115"/>
    </row>
    <row r="18" spans="1:5" s="3" customFormat="1">
      <c r="A18" s="90" t="s">
        <v>87</v>
      </c>
      <c r="B18" s="90" t="s">
        <v>420</v>
      </c>
      <c r="C18" s="109">
        <f>SUM(C19:C22)</f>
        <v>0</v>
      </c>
      <c r="D18" s="109">
        <f>SUM(D19:D22)</f>
        <v>0</v>
      </c>
      <c r="E18" s="115"/>
    </row>
    <row r="19" spans="1:5" s="3" customFormat="1">
      <c r="A19" s="99" t="s">
        <v>88</v>
      </c>
      <c r="B19" s="99" t="s">
        <v>89</v>
      </c>
      <c r="C19" s="8"/>
      <c r="D19" s="8"/>
      <c r="E19" s="115"/>
    </row>
    <row r="20" spans="1:5" s="3" customFormat="1" ht="30">
      <c r="A20" s="99" t="s">
        <v>92</v>
      </c>
      <c r="B20" s="99" t="s">
        <v>90</v>
      </c>
      <c r="C20" s="8"/>
      <c r="D20" s="8"/>
      <c r="E20" s="115"/>
    </row>
    <row r="21" spans="1:5" s="3" customFormat="1">
      <c r="A21" s="99" t="s">
        <v>93</v>
      </c>
      <c r="B21" s="99" t="s">
        <v>91</v>
      </c>
      <c r="C21" s="8"/>
      <c r="D21" s="8"/>
      <c r="E21" s="115"/>
    </row>
    <row r="22" spans="1:5" s="3" customFormat="1">
      <c r="A22" s="99" t="s">
        <v>94</v>
      </c>
      <c r="B22" s="99" t="s">
        <v>448</v>
      </c>
      <c r="C22" s="8"/>
      <c r="D22" s="8"/>
      <c r="E22" s="115"/>
    </row>
    <row r="23" spans="1:5" s="3" customFormat="1">
      <c r="A23" s="90" t="s">
        <v>95</v>
      </c>
      <c r="B23" s="90" t="s">
        <v>449</v>
      </c>
      <c r="C23" s="283"/>
      <c r="D23" s="8">
        <v>900000</v>
      </c>
      <c r="E23" s="115"/>
    </row>
    <row r="24" spans="1:5" s="3" customFormat="1">
      <c r="A24" s="90" t="s">
        <v>252</v>
      </c>
      <c r="B24" s="90" t="s">
        <v>455</v>
      </c>
      <c r="C24" s="8"/>
      <c r="D24" s="8">
        <v>61309.29</v>
      </c>
      <c r="E24" s="115"/>
    </row>
    <row r="25" spans="1:5" s="3" customFormat="1">
      <c r="A25" s="89">
        <v>1.2</v>
      </c>
      <c r="B25" s="244" t="s">
        <v>96</v>
      </c>
      <c r="C25" s="87">
        <f>SUM(C26,C30)</f>
        <v>3396.99</v>
      </c>
      <c r="D25" s="87">
        <f>SUM(D26,D30)</f>
        <v>0</v>
      </c>
      <c r="E25" s="115"/>
    </row>
    <row r="26" spans="1:5">
      <c r="A26" s="90" t="s">
        <v>32</v>
      </c>
      <c r="B26" s="90" t="s">
        <v>313</v>
      </c>
      <c r="C26" s="109">
        <f>SUM(C27:C29)</f>
        <v>3200</v>
      </c>
      <c r="D26" s="109">
        <f>SUM(D27:D29)</f>
        <v>0</v>
      </c>
      <c r="E26" s="115"/>
    </row>
    <row r="27" spans="1:5">
      <c r="A27" s="252" t="s">
        <v>98</v>
      </c>
      <c r="B27" s="99" t="s">
        <v>311</v>
      </c>
      <c r="C27" s="8">
        <v>1200</v>
      </c>
      <c r="D27" s="8"/>
      <c r="E27" s="115"/>
    </row>
    <row r="28" spans="1:5">
      <c r="A28" s="252" t="s">
        <v>99</v>
      </c>
      <c r="B28" s="99" t="s">
        <v>314</v>
      </c>
      <c r="C28" s="8"/>
      <c r="D28" s="8"/>
      <c r="E28" s="115"/>
    </row>
    <row r="29" spans="1:5">
      <c r="A29" s="252" t="s">
        <v>458</v>
      </c>
      <c r="B29" s="99" t="s">
        <v>312</v>
      </c>
      <c r="C29" s="8">
        <v>2000</v>
      </c>
      <c r="D29" s="8"/>
      <c r="E29" s="115"/>
    </row>
    <row r="30" spans="1:5">
      <c r="A30" s="90" t="s">
        <v>33</v>
      </c>
      <c r="B30" s="280" t="s">
        <v>456</v>
      </c>
      <c r="C30" s="8">
        <v>196.99</v>
      </c>
      <c r="D30" s="8"/>
      <c r="E30" s="115"/>
    </row>
    <row r="31" spans="1:5" s="23" customFormat="1" ht="12.75">
      <c r="B31" s="260"/>
    </row>
    <row r="32" spans="1:5" s="2" customFormat="1">
      <c r="A32" s="1"/>
      <c r="B32" s="261"/>
      <c r="E32" s="5"/>
    </row>
    <row r="33" spans="1:9" s="2" customFormat="1">
      <c r="B33" s="261"/>
      <c r="E33" s="5"/>
    </row>
    <row r="34" spans="1:9">
      <c r="A34" s="1"/>
    </row>
    <row r="35" spans="1:9">
      <c r="A35" s="2"/>
    </row>
    <row r="36" spans="1:9" s="2" customFormat="1">
      <c r="A36" s="71" t="s">
        <v>107</v>
      </c>
      <c r="B36" s="261"/>
      <c r="E36" s="5"/>
    </row>
    <row r="37" spans="1:9" s="2" customFormat="1">
      <c r="B37" s="261"/>
      <c r="E37"/>
      <c r="F37"/>
      <c r="G37"/>
      <c r="H37"/>
      <c r="I37"/>
    </row>
    <row r="38" spans="1:9" s="2" customFormat="1">
      <c r="B38" s="261"/>
      <c r="D38" s="12"/>
      <c r="E38"/>
      <c r="F38"/>
      <c r="G38"/>
      <c r="H38"/>
      <c r="I38"/>
    </row>
    <row r="39" spans="1:9" s="2" customFormat="1">
      <c r="A39"/>
      <c r="B39" s="263" t="s">
        <v>452</v>
      </c>
      <c r="D39" s="12"/>
      <c r="E39"/>
      <c r="F39"/>
      <c r="G39"/>
      <c r="H39"/>
      <c r="I39"/>
    </row>
    <row r="40" spans="1:9" s="2" customFormat="1">
      <c r="A40"/>
      <c r="B40" s="261" t="s">
        <v>271</v>
      </c>
      <c r="D40" s="12"/>
      <c r="E40"/>
      <c r="F40"/>
      <c r="G40"/>
      <c r="H40"/>
      <c r="I40"/>
    </row>
    <row r="41" spans="1:9" customFormat="1" ht="12.75">
      <c r="B41" s="264" t="s">
        <v>140</v>
      </c>
    </row>
    <row r="42" spans="1:9" customFormat="1" ht="12.75">
      <c r="B42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Normal="100" zoomScaleSheetLayoutView="70" workbookViewId="0">
      <selection activeCell="D53" sqref="D5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408</v>
      </c>
      <c r="B1" s="242"/>
      <c r="C1" s="744" t="s">
        <v>110</v>
      </c>
      <c r="D1" s="744"/>
      <c r="E1" s="93"/>
    </row>
    <row r="2" spans="1:5" s="6" customFormat="1">
      <c r="A2" s="76" t="s">
        <v>409</v>
      </c>
      <c r="B2" s="242"/>
      <c r="C2" s="734" t="s">
        <v>1163</v>
      </c>
      <c r="D2" s="735"/>
      <c r="E2" s="93"/>
    </row>
    <row r="3" spans="1:5" s="6" customFormat="1">
      <c r="A3" s="76" t="s">
        <v>410</v>
      </c>
      <c r="B3" s="242"/>
      <c r="C3" s="243"/>
      <c r="D3" s="243"/>
      <c r="E3" s="93"/>
    </row>
    <row r="4" spans="1:5" s="6" customFormat="1">
      <c r="A4" s="78" t="s">
        <v>141</v>
      </c>
      <c r="B4" s="242"/>
      <c r="C4" s="243"/>
      <c r="D4" s="243"/>
      <c r="E4" s="93"/>
    </row>
    <row r="5" spans="1:5" s="6" customFormat="1">
      <c r="A5" s="78"/>
      <c r="B5" s="242"/>
      <c r="C5" s="243"/>
      <c r="D5" s="243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386" t="s">
        <v>1164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2"/>
      <c r="B9" s="242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4">
        <v>1</v>
      </c>
      <c r="B11" s="244" t="s">
        <v>57</v>
      </c>
      <c r="C11" s="84">
        <f>SUM(C12,C15,C54,C57,C58,C59,C77)</f>
        <v>828884.89</v>
      </c>
      <c r="D11" s="84">
        <f>SUM(D12,D15,D54,D57,D58,D59,D65,D73,D74)</f>
        <v>2754916.98</v>
      </c>
      <c r="E11" s="245"/>
    </row>
    <row r="12" spans="1:5" s="9" customFormat="1" ht="18">
      <c r="A12" s="89">
        <v>1.1000000000000001</v>
      </c>
      <c r="B12" s="89" t="s">
        <v>58</v>
      </c>
      <c r="C12" s="85">
        <f>SUM(C13:C14)</f>
        <v>91115</v>
      </c>
      <c r="D12" s="85">
        <f>SUM(D13:D14)</f>
        <v>159362</v>
      </c>
      <c r="E12" s="95"/>
    </row>
    <row r="13" spans="1:5" s="10" customFormat="1">
      <c r="A13" s="90" t="s">
        <v>30</v>
      </c>
      <c r="B13" s="90" t="s">
        <v>59</v>
      </c>
      <c r="C13" s="4">
        <v>91115</v>
      </c>
      <c r="D13" s="4">
        <v>159362</v>
      </c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86">
        <f>SUM(C16,C19,C31,C32,C33,C34,C37,C38,C44:C48,C52,C53)</f>
        <v>694914</v>
      </c>
      <c r="D15" s="86">
        <f>SUM(D16,D19,D31,D32,D33,D34,D37,D38,D44:D48,D52,D53)</f>
        <v>1611766.96</v>
      </c>
      <c r="E15" s="245"/>
    </row>
    <row r="16" spans="1:5" s="3" customFormat="1">
      <c r="A16" s="90" t="s">
        <v>32</v>
      </c>
      <c r="B16" s="90" t="s">
        <v>1</v>
      </c>
      <c r="C16" s="85">
        <f>SUM(C17:C18)</f>
        <v>4956</v>
      </c>
      <c r="D16" s="85">
        <f>SUM(D17:D18)</f>
        <v>6589</v>
      </c>
      <c r="E16" s="97"/>
    </row>
    <row r="17" spans="1:6" s="3" customFormat="1">
      <c r="A17" s="99" t="s">
        <v>98</v>
      </c>
      <c r="B17" s="99" t="s">
        <v>61</v>
      </c>
      <c r="C17" s="4">
        <v>807</v>
      </c>
      <c r="D17" s="246">
        <v>2331</v>
      </c>
      <c r="E17" s="97"/>
    </row>
    <row r="18" spans="1:6" s="3" customFormat="1">
      <c r="A18" s="99" t="s">
        <v>99</v>
      </c>
      <c r="B18" s="99" t="s">
        <v>62</v>
      </c>
      <c r="C18" s="4">
        <v>4149</v>
      </c>
      <c r="D18" s="246">
        <v>4258</v>
      </c>
      <c r="E18" s="97"/>
    </row>
    <row r="19" spans="1:6" s="3" customFormat="1">
      <c r="A19" s="90" t="s">
        <v>33</v>
      </c>
      <c r="B19" s="90" t="s">
        <v>2</v>
      </c>
      <c r="C19" s="85">
        <f>SUM(C20:C25,C30)</f>
        <v>146212</v>
      </c>
      <c r="D19" s="85">
        <f>SUM(D20:D25,D30)</f>
        <v>154697.96</v>
      </c>
      <c r="E19" s="247"/>
      <c r="F19" s="248"/>
    </row>
    <row r="20" spans="1:6" s="251" customFormat="1" ht="30">
      <c r="A20" s="99" t="s">
        <v>12</v>
      </c>
      <c r="B20" s="99" t="s">
        <v>251</v>
      </c>
      <c r="C20" s="249">
        <v>24871</v>
      </c>
      <c r="D20" s="38">
        <v>26396</v>
      </c>
      <c r="E20" s="250"/>
    </row>
    <row r="21" spans="1:6" s="251" customFormat="1">
      <c r="A21" s="99" t="s">
        <v>13</v>
      </c>
      <c r="B21" s="99" t="s">
        <v>14</v>
      </c>
      <c r="C21" s="249"/>
      <c r="D21" s="39"/>
      <c r="E21" s="250"/>
    </row>
    <row r="22" spans="1:6" s="251" customFormat="1" ht="30">
      <c r="A22" s="99" t="s">
        <v>283</v>
      </c>
      <c r="B22" s="99" t="s">
        <v>22</v>
      </c>
      <c r="C22" s="249">
        <v>500</v>
      </c>
      <c r="D22" s="40">
        <v>500</v>
      </c>
      <c r="E22" s="250"/>
    </row>
    <row r="23" spans="1:6" s="251" customFormat="1" ht="16.5" customHeight="1">
      <c r="A23" s="99" t="s">
        <v>284</v>
      </c>
      <c r="B23" s="99" t="s">
        <v>15</v>
      </c>
      <c r="C23" s="249">
        <v>73231</v>
      </c>
      <c r="D23" s="40">
        <v>79909</v>
      </c>
      <c r="E23" s="250"/>
    </row>
    <row r="24" spans="1:6" s="251" customFormat="1" ht="16.5" customHeight="1">
      <c r="A24" s="99" t="s">
        <v>285</v>
      </c>
      <c r="B24" s="99" t="s">
        <v>16</v>
      </c>
      <c r="C24" s="249"/>
      <c r="D24" s="40"/>
      <c r="E24" s="250"/>
    </row>
    <row r="25" spans="1:6" s="251" customFormat="1" ht="16.5" customHeight="1">
      <c r="A25" s="99" t="s">
        <v>286</v>
      </c>
      <c r="B25" s="99" t="s">
        <v>17</v>
      </c>
      <c r="C25" s="85">
        <f>SUM(C26:C29)</f>
        <v>47610</v>
      </c>
      <c r="D25" s="85">
        <f>SUM(D26:D29)</f>
        <v>47892.959999999999</v>
      </c>
      <c r="E25" s="250"/>
    </row>
    <row r="26" spans="1:6" s="251" customFormat="1" ht="16.5" customHeight="1">
      <c r="A26" s="252" t="s">
        <v>287</v>
      </c>
      <c r="B26" s="252" t="s">
        <v>18</v>
      </c>
      <c r="C26" s="249">
        <v>33443</v>
      </c>
      <c r="D26" s="40">
        <v>32210</v>
      </c>
      <c r="E26" s="250"/>
    </row>
    <row r="27" spans="1:6" s="251" customFormat="1" ht="16.5" customHeight="1">
      <c r="A27" s="252" t="s">
        <v>288</v>
      </c>
      <c r="B27" s="252" t="s">
        <v>19</v>
      </c>
      <c r="C27" s="249">
        <v>6426</v>
      </c>
      <c r="D27" s="40">
        <v>6179</v>
      </c>
      <c r="E27" s="250"/>
    </row>
    <row r="28" spans="1:6" s="251" customFormat="1" ht="16.5" customHeight="1">
      <c r="A28" s="252" t="s">
        <v>289</v>
      </c>
      <c r="B28" s="252" t="s">
        <v>20</v>
      </c>
      <c r="C28" s="249">
        <v>6073</v>
      </c>
      <c r="D28" s="40">
        <v>8514</v>
      </c>
      <c r="E28" s="250"/>
    </row>
    <row r="29" spans="1:6" s="251" customFormat="1" ht="16.5" customHeight="1">
      <c r="A29" s="252" t="s">
        <v>290</v>
      </c>
      <c r="B29" s="252" t="s">
        <v>23</v>
      </c>
      <c r="C29" s="249">
        <v>1668</v>
      </c>
      <c r="D29" s="40">
        <v>989.96</v>
      </c>
      <c r="E29" s="250"/>
    </row>
    <row r="30" spans="1:6" s="251" customFormat="1" ht="16.5" customHeight="1">
      <c r="A30" s="99" t="s">
        <v>291</v>
      </c>
      <c r="B30" s="99" t="s">
        <v>21</v>
      </c>
      <c r="C30" s="249"/>
      <c r="D30" s="41"/>
      <c r="E30" s="250"/>
    </row>
    <row r="31" spans="1:6" s="3" customFormat="1" ht="16.5" customHeight="1">
      <c r="A31" s="90" t="s">
        <v>34</v>
      </c>
      <c r="B31" s="90" t="s">
        <v>3</v>
      </c>
      <c r="C31" s="4">
        <v>4011</v>
      </c>
      <c r="D31" s="246">
        <v>8296</v>
      </c>
      <c r="E31" s="247"/>
    </row>
    <row r="32" spans="1:6" s="3" customFormat="1" ht="16.5" customHeight="1">
      <c r="A32" s="90" t="s">
        <v>35</v>
      </c>
      <c r="B32" s="90" t="s">
        <v>4</v>
      </c>
      <c r="C32" s="4"/>
      <c r="D32" s="246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6"/>
      <c r="E33" s="97"/>
    </row>
    <row r="34" spans="1:5" s="3" customFormat="1">
      <c r="A34" s="90" t="s">
        <v>37</v>
      </c>
      <c r="B34" s="90" t="s">
        <v>63</v>
      </c>
      <c r="C34" s="85">
        <f>SUM(C35:C36)</f>
        <v>1819</v>
      </c>
      <c r="D34" s="85">
        <f>SUM(D35:D36)</f>
        <v>4330</v>
      </c>
      <c r="E34" s="97"/>
    </row>
    <row r="35" spans="1:5" s="3" customFormat="1" ht="16.5" customHeight="1">
      <c r="A35" s="99" t="s">
        <v>292</v>
      </c>
      <c r="B35" s="99" t="s">
        <v>56</v>
      </c>
      <c r="C35" s="4">
        <v>1589</v>
      </c>
      <c r="D35" s="246">
        <v>4100</v>
      </c>
      <c r="E35" s="97"/>
    </row>
    <row r="36" spans="1:5" s="3" customFormat="1" ht="16.5" customHeight="1">
      <c r="A36" s="99" t="s">
        <v>293</v>
      </c>
      <c r="B36" s="99" t="s">
        <v>55</v>
      </c>
      <c r="C36" s="4">
        <v>230</v>
      </c>
      <c r="D36" s="246">
        <v>230</v>
      </c>
      <c r="E36" s="97"/>
    </row>
    <row r="37" spans="1:5" s="3" customFormat="1" ht="16.5" customHeight="1">
      <c r="A37" s="90" t="s">
        <v>38</v>
      </c>
      <c r="B37" s="90" t="s">
        <v>49</v>
      </c>
      <c r="C37" s="4">
        <v>1435</v>
      </c>
      <c r="D37" s="246">
        <v>1435</v>
      </c>
      <c r="E37" s="97"/>
    </row>
    <row r="38" spans="1:5" s="3" customFormat="1" ht="16.5" customHeight="1">
      <c r="A38" s="90" t="s">
        <v>39</v>
      </c>
      <c r="B38" s="90" t="s">
        <v>411</v>
      </c>
      <c r="C38" s="85">
        <f>SUM(C39:C43)</f>
        <v>0</v>
      </c>
      <c r="D38" s="85">
        <f>SUM(D39:D43)</f>
        <v>20921</v>
      </c>
      <c r="E38" s="97"/>
    </row>
    <row r="39" spans="1:5" s="3" customFormat="1" ht="16.5" customHeight="1">
      <c r="A39" s="17" t="s">
        <v>357</v>
      </c>
      <c r="B39" s="17" t="s">
        <v>361</v>
      </c>
      <c r="C39" s="4"/>
      <c r="D39" s="246">
        <v>18421</v>
      </c>
      <c r="E39" s="97"/>
    </row>
    <row r="40" spans="1:5" s="3" customFormat="1" ht="16.5" customHeight="1">
      <c r="A40" s="17" t="s">
        <v>358</v>
      </c>
      <c r="B40" s="17" t="s">
        <v>362</v>
      </c>
      <c r="C40" s="4"/>
      <c r="D40" s="246"/>
      <c r="E40" s="97"/>
    </row>
    <row r="41" spans="1:5" s="3" customFormat="1" ht="16.5" customHeight="1">
      <c r="A41" s="17" t="s">
        <v>359</v>
      </c>
      <c r="B41" s="17" t="s">
        <v>365</v>
      </c>
      <c r="C41" s="4"/>
      <c r="D41" s="246"/>
      <c r="E41" s="97"/>
    </row>
    <row r="42" spans="1:5" s="3" customFormat="1" ht="16.5" customHeight="1">
      <c r="A42" s="17" t="s">
        <v>364</v>
      </c>
      <c r="B42" s="17" t="s">
        <v>366</v>
      </c>
      <c r="C42" s="4"/>
      <c r="D42" s="246"/>
      <c r="E42" s="97"/>
    </row>
    <row r="43" spans="1:5" s="3" customFormat="1" ht="16.5" customHeight="1">
      <c r="A43" s="17" t="s">
        <v>367</v>
      </c>
      <c r="B43" s="17" t="s">
        <v>363</v>
      </c>
      <c r="C43" s="4"/>
      <c r="D43" s="246">
        <v>2500</v>
      </c>
      <c r="E43" s="97"/>
    </row>
    <row r="44" spans="1:5" s="3" customFormat="1" ht="30">
      <c r="A44" s="90" t="s">
        <v>40</v>
      </c>
      <c r="B44" s="90" t="s">
        <v>28</v>
      </c>
      <c r="C44" s="4">
        <v>128986</v>
      </c>
      <c r="D44" s="246">
        <v>84467</v>
      </c>
      <c r="E44" s="97"/>
    </row>
    <row r="45" spans="1:5" s="3" customFormat="1" ht="16.5" customHeight="1">
      <c r="A45" s="90" t="s">
        <v>41</v>
      </c>
      <c r="B45" s="90" t="s">
        <v>24</v>
      </c>
      <c r="C45" s="4">
        <v>58</v>
      </c>
      <c r="D45" s="246">
        <v>2298</v>
      </c>
      <c r="E45" s="97"/>
    </row>
    <row r="46" spans="1:5" s="3" customFormat="1" ht="16.5" customHeight="1">
      <c r="A46" s="90" t="s">
        <v>42</v>
      </c>
      <c r="B46" s="90" t="s">
        <v>25</v>
      </c>
      <c r="C46" s="4">
        <v>4000</v>
      </c>
      <c r="D46" s="246">
        <v>4750</v>
      </c>
      <c r="E46" s="97"/>
    </row>
    <row r="47" spans="1:5" s="3" customFormat="1" ht="16.5" customHeight="1">
      <c r="A47" s="90" t="s">
        <v>43</v>
      </c>
      <c r="B47" s="90" t="s">
        <v>26</v>
      </c>
      <c r="C47" s="4"/>
      <c r="D47" s="246"/>
      <c r="E47" s="97"/>
    </row>
    <row r="48" spans="1:5" s="3" customFormat="1" ht="16.5" customHeight="1">
      <c r="A48" s="90" t="s">
        <v>44</v>
      </c>
      <c r="B48" s="90" t="s">
        <v>412</v>
      </c>
      <c r="C48" s="85">
        <f>SUM(C49:C51)</f>
        <v>395908</v>
      </c>
      <c r="D48" s="85">
        <f>SUM(D49:D51)</f>
        <v>461277</v>
      </c>
      <c r="E48" s="97"/>
    </row>
    <row r="49" spans="1:6" s="3" customFormat="1" ht="16.5" customHeight="1">
      <c r="A49" s="99" t="s">
        <v>373</v>
      </c>
      <c r="B49" s="99" t="s">
        <v>376</v>
      </c>
      <c r="C49" s="4">
        <v>363408</v>
      </c>
      <c r="D49" s="246">
        <v>417677</v>
      </c>
      <c r="E49" s="97"/>
    </row>
    <row r="50" spans="1:6" s="3" customFormat="1" ht="16.5" customHeight="1">
      <c r="A50" s="99" t="s">
        <v>374</v>
      </c>
      <c r="B50" s="99" t="s">
        <v>375</v>
      </c>
      <c r="C50" s="4">
        <v>2500</v>
      </c>
      <c r="D50" s="246">
        <v>3600</v>
      </c>
      <c r="E50" s="97"/>
    </row>
    <row r="51" spans="1:6" s="3" customFormat="1" ht="16.5" customHeight="1">
      <c r="A51" s="99" t="s">
        <v>377</v>
      </c>
      <c r="B51" s="99" t="s">
        <v>378</v>
      </c>
      <c r="C51" s="4">
        <v>30000</v>
      </c>
      <c r="D51" s="246">
        <v>40000</v>
      </c>
      <c r="E51" s="97"/>
    </row>
    <row r="52" spans="1:6" s="3" customFormat="1">
      <c r="A52" s="90" t="s">
        <v>45</v>
      </c>
      <c r="B52" s="90" t="s">
        <v>29</v>
      </c>
      <c r="C52" s="4"/>
      <c r="D52" s="246"/>
      <c r="E52" s="97"/>
    </row>
    <row r="53" spans="1:6" s="3" customFormat="1" ht="16.5" customHeight="1">
      <c r="A53" s="90" t="s">
        <v>46</v>
      </c>
      <c r="B53" s="90" t="s">
        <v>6</v>
      </c>
      <c r="C53" s="4">
        <v>7529</v>
      </c>
      <c r="D53" s="246">
        <v>862706</v>
      </c>
      <c r="E53" s="247"/>
      <c r="F53" s="248"/>
    </row>
    <row r="54" spans="1:6" s="3" customFormat="1" ht="30">
      <c r="A54" s="89">
        <v>1.3</v>
      </c>
      <c r="B54" s="89" t="s">
        <v>417</v>
      </c>
      <c r="C54" s="86">
        <f>SUM(C55:C56)</f>
        <v>0</v>
      </c>
      <c r="D54" s="86">
        <f>SUM(D55:D56)</f>
        <v>0</v>
      </c>
      <c r="E54" s="247"/>
      <c r="F54" s="248"/>
    </row>
    <row r="55" spans="1:6" s="3" customFormat="1" ht="30">
      <c r="A55" s="90" t="s">
        <v>50</v>
      </c>
      <c r="B55" s="90" t="s">
        <v>48</v>
      </c>
      <c r="C55" s="4"/>
      <c r="D55" s="246"/>
      <c r="E55" s="247"/>
      <c r="F55" s="248"/>
    </row>
    <row r="56" spans="1:6" s="3" customFormat="1" ht="16.5" customHeight="1">
      <c r="A56" s="90" t="s">
        <v>51</v>
      </c>
      <c r="B56" s="90" t="s">
        <v>47</v>
      </c>
      <c r="C56" s="4"/>
      <c r="D56" s="246"/>
      <c r="E56" s="247"/>
      <c r="F56" s="248"/>
    </row>
    <row r="57" spans="1:6" s="3" customFormat="1">
      <c r="A57" s="89">
        <v>1.4</v>
      </c>
      <c r="B57" s="89" t="s">
        <v>419</v>
      </c>
      <c r="C57" s="4"/>
      <c r="D57" s="246"/>
      <c r="E57" s="247"/>
      <c r="F57" s="248"/>
    </row>
    <row r="58" spans="1:6" s="251" customFormat="1">
      <c r="A58" s="89">
        <v>1.5</v>
      </c>
      <c r="B58" s="89" t="s">
        <v>7</v>
      </c>
      <c r="C58" s="249"/>
      <c r="D58" s="40"/>
      <c r="E58" s="250"/>
    </row>
    <row r="59" spans="1:6" s="251" customFormat="1">
      <c r="A59" s="89">
        <v>1.6</v>
      </c>
      <c r="B59" s="45" t="s">
        <v>8</v>
      </c>
      <c r="C59" s="87">
        <f>SUM(C60:C64)</f>
        <v>7979.89</v>
      </c>
      <c r="D59" s="88">
        <f>SUM(D60:D64)</f>
        <v>7977</v>
      </c>
      <c r="E59" s="250"/>
    </row>
    <row r="60" spans="1:6" s="251" customFormat="1">
      <c r="A60" s="90" t="s">
        <v>299</v>
      </c>
      <c r="B60" s="46" t="s">
        <v>52</v>
      </c>
      <c r="C60" s="249">
        <v>6427</v>
      </c>
      <c r="D60" s="40">
        <v>6427</v>
      </c>
      <c r="E60" s="250"/>
    </row>
    <row r="61" spans="1:6" s="251" customFormat="1" ht="30">
      <c r="A61" s="90" t="s">
        <v>300</v>
      </c>
      <c r="B61" s="46" t="s">
        <v>54</v>
      </c>
      <c r="C61" s="249"/>
      <c r="D61" s="40"/>
      <c r="E61" s="250"/>
    </row>
    <row r="62" spans="1:6" s="251" customFormat="1">
      <c r="A62" s="90" t="s">
        <v>301</v>
      </c>
      <c r="B62" s="46" t="s">
        <v>53</v>
      </c>
      <c r="C62" s="40">
        <v>125</v>
      </c>
      <c r="D62" s="40">
        <v>125</v>
      </c>
      <c r="E62" s="250"/>
    </row>
    <row r="63" spans="1:6" s="251" customFormat="1">
      <c r="A63" s="90" t="s">
        <v>302</v>
      </c>
      <c r="B63" s="46" t="s">
        <v>1421</v>
      </c>
      <c r="C63" s="249">
        <v>1425</v>
      </c>
      <c r="D63" s="40">
        <v>1425</v>
      </c>
      <c r="E63" s="250"/>
    </row>
    <row r="64" spans="1:6" s="251" customFormat="1">
      <c r="A64" s="90" t="s">
        <v>339</v>
      </c>
      <c r="B64" s="46" t="s">
        <v>340</v>
      </c>
      <c r="C64" s="249">
        <v>2.89</v>
      </c>
      <c r="D64" s="40"/>
      <c r="E64" s="250"/>
    </row>
    <row r="65" spans="1:5">
      <c r="A65" s="244">
        <v>2</v>
      </c>
      <c r="B65" s="244" t="s">
        <v>413</v>
      </c>
      <c r="C65" s="253"/>
      <c r="D65" s="87">
        <f>SUM(D66:D72)</f>
        <v>75811.02</v>
      </c>
      <c r="E65" s="98"/>
    </row>
    <row r="66" spans="1:5">
      <c r="A66" s="100">
        <v>2.1</v>
      </c>
      <c r="B66" s="254" t="s">
        <v>100</v>
      </c>
      <c r="C66" s="255"/>
      <c r="D66" s="22"/>
      <c r="E66" s="98"/>
    </row>
    <row r="67" spans="1:5">
      <c r="A67" s="100">
        <v>2.2000000000000002</v>
      </c>
      <c r="B67" s="254" t="s">
        <v>414</v>
      </c>
      <c r="C67" s="255"/>
      <c r="D67" s="22"/>
      <c r="E67" s="98"/>
    </row>
    <row r="68" spans="1:5">
      <c r="A68" s="100">
        <v>2.2999999999999998</v>
      </c>
      <c r="B68" s="254" t="s">
        <v>104</v>
      </c>
      <c r="C68" s="255"/>
      <c r="D68" s="22"/>
      <c r="E68" s="98"/>
    </row>
    <row r="69" spans="1:5">
      <c r="A69" s="100">
        <v>2.4</v>
      </c>
      <c r="B69" s="254" t="s">
        <v>103</v>
      </c>
      <c r="C69" s="255"/>
      <c r="D69" s="22">
        <v>66066.13</v>
      </c>
      <c r="E69" s="98"/>
    </row>
    <row r="70" spans="1:5">
      <c r="A70" s="100">
        <v>2.5</v>
      </c>
      <c r="B70" s="254" t="s">
        <v>415</v>
      </c>
      <c r="C70" s="255"/>
      <c r="D70" s="22">
        <v>9444.89</v>
      </c>
      <c r="E70" s="98"/>
    </row>
    <row r="71" spans="1:5">
      <c r="A71" s="100">
        <v>2.6</v>
      </c>
      <c r="B71" s="254" t="s">
        <v>101</v>
      </c>
      <c r="C71" s="255"/>
      <c r="D71" s="22"/>
      <c r="E71" s="98"/>
    </row>
    <row r="72" spans="1:5">
      <c r="A72" s="100">
        <v>2.7</v>
      </c>
      <c r="B72" s="254" t="s">
        <v>102</v>
      </c>
      <c r="C72" s="256"/>
      <c r="D72" s="22">
        <v>300</v>
      </c>
      <c r="E72" s="98"/>
    </row>
    <row r="73" spans="1:5">
      <c r="A73" s="244">
        <v>3</v>
      </c>
      <c r="B73" s="244" t="s">
        <v>453</v>
      </c>
      <c r="C73" s="87"/>
      <c r="D73" s="22"/>
      <c r="E73" s="98"/>
    </row>
    <row r="74" spans="1:5">
      <c r="A74" s="244">
        <v>4</v>
      </c>
      <c r="B74" s="244" t="s">
        <v>253</v>
      </c>
      <c r="C74" s="87"/>
      <c r="D74" s="87">
        <f>SUM(D75:D76)</f>
        <v>900000</v>
      </c>
      <c r="E74" s="98"/>
    </row>
    <row r="75" spans="1:5">
      <c r="A75" s="100">
        <v>4.0999999999999996</v>
      </c>
      <c r="B75" s="100" t="s">
        <v>254</v>
      </c>
      <c r="C75" s="255"/>
      <c r="D75" s="8">
        <v>900000</v>
      </c>
      <c r="E75" s="98"/>
    </row>
    <row r="76" spans="1:5">
      <c r="A76" s="100">
        <v>4.2</v>
      </c>
      <c r="B76" s="100" t="s">
        <v>255</v>
      </c>
      <c r="C76" s="256"/>
      <c r="D76" s="8"/>
      <c r="E76" s="98"/>
    </row>
    <row r="77" spans="1:5">
      <c r="A77" s="244">
        <v>5</v>
      </c>
      <c r="B77" s="244" t="s">
        <v>281</v>
      </c>
      <c r="C77" s="285">
        <v>34876</v>
      </c>
      <c r="D77" s="256"/>
      <c r="E77" s="98"/>
    </row>
    <row r="78" spans="1:5">
      <c r="B78" s="44"/>
    </row>
    <row r="79" spans="1:5">
      <c r="E79" s="5"/>
    </row>
    <row r="80" spans="1:5">
      <c r="B80" s="44"/>
    </row>
    <row r="81" spans="1:9" s="23" customFormat="1" ht="12.75"/>
    <row r="82" spans="1:9">
      <c r="A82" s="71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1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7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topLeftCell="A7" zoomScale="70" zoomScaleNormal="100" zoomScaleSheetLayoutView="70" workbookViewId="0">
      <selection activeCell="A6" sqref="A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329</v>
      </c>
      <c r="B1" s="79"/>
      <c r="C1" s="744" t="s">
        <v>110</v>
      </c>
      <c r="D1" s="744"/>
      <c r="E1" s="93"/>
    </row>
    <row r="2" spans="1:5" s="6" customFormat="1">
      <c r="A2" s="76" t="s">
        <v>330</v>
      </c>
      <c r="B2" s="79"/>
      <c r="C2" s="734" t="s">
        <v>1163</v>
      </c>
      <c r="D2" s="735"/>
      <c r="E2" s="93"/>
    </row>
    <row r="3" spans="1:5" s="6" customFormat="1">
      <c r="A3" s="78" t="s">
        <v>141</v>
      </c>
      <c r="B3" s="76"/>
      <c r="C3" s="164"/>
      <c r="D3" s="164"/>
      <c r="E3" s="93"/>
    </row>
    <row r="4" spans="1:5" s="6" customFormat="1">
      <c r="A4" s="78"/>
      <c r="B4" s="78"/>
      <c r="C4" s="164"/>
      <c r="D4" s="164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386" t="s">
        <v>1164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3"/>
      <c r="B8" s="163"/>
      <c r="C8" s="80"/>
      <c r="D8" s="80"/>
      <c r="E8" s="93"/>
    </row>
    <row r="9" spans="1:5" s="6" customFormat="1" ht="30">
      <c r="A9" s="91" t="s">
        <v>64</v>
      </c>
      <c r="B9" s="91" t="s">
        <v>335</v>
      </c>
      <c r="C9" s="81" t="s">
        <v>10</v>
      </c>
      <c r="D9" s="81" t="s">
        <v>9</v>
      </c>
      <c r="E9" s="93"/>
    </row>
    <row r="10" spans="1:5" s="9" customFormat="1" ht="30">
      <c r="A10" s="100" t="s">
        <v>333</v>
      </c>
      <c r="B10" s="100" t="s">
        <v>1422</v>
      </c>
      <c r="C10" s="407">
        <v>0</v>
      </c>
      <c r="D10" s="407">
        <v>538270</v>
      </c>
      <c r="E10" s="95"/>
    </row>
    <row r="11" spans="1:5" s="10" customFormat="1" ht="30">
      <c r="A11" s="100" t="s">
        <v>334</v>
      </c>
      <c r="B11" s="100" t="s">
        <v>1423</v>
      </c>
      <c r="C11" s="407">
        <v>0</v>
      </c>
      <c r="D11" s="407">
        <v>0</v>
      </c>
      <c r="E11" s="96"/>
    </row>
    <row r="12" spans="1:5" s="10" customFormat="1" ht="30">
      <c r="A12" s="100" t="s">
        <v>1424</v>
      </c>
      <c r="B12" s="100" t="s">
        <v>1425</v>
      </c>
      <c r="C12" s="407">
        <v>0</v>
      </c>
      <c r="D12" s="407">
        <v>0</v>
      </c>
      <c r="E12" s="96"/>
    </row>
    <row r="13" spans="1:5" s="10" customFormat="1" ht="30">
      <c r="A13" s="100" t="s">
        <v>1436</v>
      </c>
      <c r="B13" s="100" t="s">
        <v>1426</v>
      </c>
      <c r="C13" s="407">
        <v>0</v>
      </c>
      <c r="D13" s="407">
        <v>36283</v>
      </c>
      <c r="E13" s="96"/>
    </row>
    <row r="14" spans="1:5" s="10" customFormat="1" ht="30">
      <c r="A14" s="100" t="s">
        <v>1437</v>
      </c>
      <c r="B14" s="100" t="s">
        <v>1427</v>
      </c>
      <c r="C14" s="407">
        <v>0</v>
      </c>
      <c r="D14" s="407">
        <v>6481</v>
      </c>
      <c r="E14" s="96"/>
    </row>
    <row r="15" spans="1:5" s="10" customFormat="1" ht="30">
      <c r="A15" s="100" t="s">
        <v>1438</v>
      </c>
      <c r="B15" s="100" t="s">
        <v>1428</v>
      </c>
      <c r="C15" s="407">
        <v>0</v>
      </c>
      <c r="D15" s="407">
        <v>91350</v>
      </c>
      <c r="E15" s="96"/>
    </row>
    <row r="16" spans="1:5" s="10" customFormat="1" ht="30">
      <c r="A16" s="100" t="s">
        <v>1439</v>
      </c>
      <c r="B16" s="100" t="s">
        <v>1429</v>
      </c>
      <c r="C16" s="407">
        <v>357.5</v>
      </c>
      <c r="D16" s="407">
        <v>801</v>
      </c>
      <c r="E16" s="96"/>
    </row>
    <row r="17" spans="1:5" s="10" customFormat="1" ht="17.25" customHeight="1">
      <c r="A17" s="100" t="s">
        <v>1440</v>
      </c>
      <c r="B17" s="100" t="s">
        <v>1430</v>
      </c>
      <c r="C17" s="407">
        <v>0</v>
      </c>
      <c r="D17" s="407">
        <v>8430</v>
      </c>
      <c r="E17" s="96"/>
    </row>
    <row r="18" spans="1:5" s="10" customFormat="1" ht="18" customHeight="1">
      <c r="A18" s="100" t="s">
        <v>1441</v>
      </c>
      <c r="B18" s="100" t="s">
        <v>1431</v>
      </c>
      <c r="C18" s="407">
        <v>0</v>
      </c>
      <c r="D18" s="407">
        <v>136908</v>
      </c>
      <c r="E18" s="96"/>
    </row>
    <row r="19" spans="1:5" s="10" customFormat="1" ht="30">
      <c r="A19" s="100" t="s">
        <v>1442</v>
      </c>
      <c r="B19" s="100" t="s">
        <v>1432</v>
      </c>
      <c r="C19" s="407">
        <v>187.5</v>
      </c>
      <c r="D19" s="407">
        <v>187.5</v>
      </c>
      <c r="E19" s="96"/>
    </row>
    <row r="20" spans="1:5" s="10" customFormat="1" ht="30">
      <c r="A20" s="100" t="s">
        <v>1443</v>
      </c>
      <c r="B20" s="100" t="s">
        <v>1433</v>
      </c>
      <c r="C20" s="407"/>
      <c r="D20" s="407">
        <v>25450</v>
      </c>
      <c r="E20" s="96"/>
    </row>
    <row r="21" spans="1:5" s="10" customFormat="1" ht="30">
      <c r="A21" s="100" t="s">
        <v>1444</v>
      </c>
      <c r="B21" s="100" t="s">
        <v>1434</v>
      </c>
      <c r="C21" s="407">
        <v>2841</v>
      </c>
      <c r="D21" s="407">
        <v>1680</v>
      </c>
      <c r="E21" s="96"/>
    </row>
    <row r="22" spans="1:5" s="10" customFormat="1" ht="30">
      <c r="A22" s="100" t="s">
        <v>1445</v>
      </c>
      <c r="B22" s="89" t="s">
        <v>1435</v>
      </c>
      <c r="C22" s="407">
        <v>4142.46</v>
      </c>
      <c r="D22" s="407">
        <v>16865.8</v>
      </c>
      <c r="E22" s="96"/>
    </row>
    <row r="23" spans="1:5" s="10" customFormat="1">
      <c r="A23" s="89" t="s">
        <v>280</v>
      </c>
      <c r="B23" s="89"/>
      <c r="C23" s="4"/>
      <c r="D23" s="4"/>
      <c r="E23" s="96"/>
    </row>
    <row r="24" spans="1:5">
      <c r="A24" s="101"/>
      <c r="B24" s="101" t="s">
        <v>338</v>
      </c>
      <c r="C24" s="88">
        <f>SUM(C10:C23)</f>
        <v>7528.46</v>
      </c>
      <c r="D24" s="88">
        <f>SUM(D10:D23)</f>
        <v>862706.3</v>
      </c>
      <c r="E24" s="98"/>
    </row>
    <row r="25" spans="1:5">
      <c r="A25" s="44"/>
      <c r="B25" s="44"/>
    </row>
    <row r="26" spans="1:5">
      <c r="A26" s="266" t="s">
        <v>443</v>
      </c>
      <c r="E26" s="5"/>
    </row>
    <row r="27" spans="1:5">
      <c r="A27" s="2" t="s">
        <v>444</v>
      </c>
    </row>
    <row r="28" spans="1:5">
      <c r="A28" s="218" t="s">
        <v>445</v>
      </c>
    </row>
    <row r="29" spans="1:5">
      <c r="A29" s="218"/>
    </row>
    <row r="30" spans="1:5">
      <c r="A30" s="218" t="s">
        <v>353</v>
      </c>
    </row>
    <row r="31" spans="1:5" s="23" customFormat="1" ht="12.75"/>
    <row r="32" spans="1:5">
      <c r="A32" s="71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7"/>
      <c r="B37" s="67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view="pageBreakPreview" topLeftCell="A88" zoomScale="70" zoomScaleNormal="100" zoomScaleSheetLayoutView="70" workbookViewId="0">
      <selection activeCell="L12" sqref="L1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6" t="s">
        <v>416</v>
      </c>
      <c r="B1" s="76"/>
      <c r="C1" s="79"/>
      <c r="D1" s="79"/>
      <c r="E1" s="79"/>
      <c r="F1" s="79"/>
      <c r="G1" s="230"/>
      <c r="H1" s="230"/>
      <c r="I1" s="744" t="s">
        <v>110</v>
      </c>
      <c r="J1" s="744"/>
    </row>
    <row r="2" spans="1:10" ht="15">
      <c r="A2" s="78" t="s">
        <v>141</v>
      </c>
      <c r="B2" s="76"/>
      <c r="C2" s="79"/>
      <c r="D2" s="79"/>
      <c r="E2" s="79"/>
      <c r="F2" s="79"/>
      <c r="G2" s="230"/>
      <c r="H2" s="230"/>
      <c r="I2" s="734" t="s">
        <v>1163</v>
      </c>
      <c r="J2" s="735"/>
    </row>
    <row r="3" spans="1:10" ht="15">
      <c r="A3" s="78"/>
      <c r="B3" s="78"/>
      <c r="C3" s="76"/>
      <c r="D3" s="76"/>
      <c r="E3" s="76"/>
      <c r="F3" s="76"/>
      <c r="G3" s="166"/>
      <c r="H3" s="166"/>
      <c r="I3" s="230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386" t="s">
        <v>1164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5"/>
      <c r="B7" s="165"/>
      <c r="C7" s="165"/>
      <c r="D7" s="224"/>
      <c r="E7" s="165"/>
      <c r="F7" s="165"/>
      <c r="G7" s="80"/>
      <c r="H7" s="80"/>
      <c r="I7" s="80"/>
    </row>
    <row r="8" spans="1:10" ht="45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347</v>
      </c>
      <c r="F8" s="92" t="s">
        <v>351</v>
      </c>
      <c r="G8" s="81" t="s">
        <v>10</v>
      </c>
      <c r="H8" s="81" t="s">
        <v>9</v>
      </c>
      <c r="I8" s="81" t="s">
        <v>398</v>
      </c>
      <c r="J8" s="233" t="s">
        <v>350</v>
      </c>
    </row>
    <row r="9" spans="1:10" ht="15">
      <c r="A9" s="92">
        <v>1</v>
      </c>
      <c r="B9" s="100" t="s">
        <v>495</v>
      </c>
      <c r="C9" s="100" t="s">
        <v>1446</v>
      </c>
      <c r="D9" s="408" t="s">
        <v>1447</v>
      </c>
      <c r="E9" s="100" t="s">
        <v>1448</v>
      </c>
      <c r="F9" s="100" t="s">
        <v>350</v>
      </c>
      <c r="G9" s="4">
        <f>1250+2500+1250+1250+1250</f>
        <v>7500</v>
      </c>
      <c r="H9" s="4">
        <f>1250+2500+1250+1250+1250</f>
        <v>7500</v>
      </c>
      <c r="I9" s="4">
        <f>G9*0.2</f>
        <v>1500</v>
      </c>
      <c r="J9" s="233"/>
    </row>
    <row r="10" spans="1:10" ht="30">
      <c r="A10" s="92">
        <v>2</v>
      </c>
      <c r="B10" s="409" t="s">
        <v>1449</v>
      </c>
      <c r="C10" s="409" t="s">
        <v>514</v>
      </c>
      <c r="D10" s="410" t="s">
        <v>1450</v>
      </c>
      <c r="E10" s="411" t="s">
        <v>1451</v>
      </c>
      <c r="F10" s="409" t="s">
        <v>350</v>
      </c>
      <c r="G10" s="412">
        <f>3750+1875+302.5+2971.41</f>
        <v>8898.91</v>
      </c>
      <c r="H10" s="412">
        <f>3750+1875+302.5+2971.41-774.7+1093</f>
        <v>9217.2099999999991</v>
      </c>
      <c r="I10" s="4">
        <f t="shared" ref="I10:I25" si="0">G10*0.2</f>
        <v>1779.7820000000002</v>
      </c>
      <c r="J10" s="233"/>
    </row>
    <row r="11" spans="1:10" ht="45">
      <c r="A11" s="92">
        <v>3</v>
      </c>
      <c r="B11" s="409" t="s">
        <v>1452</v>
      </c>
      <c r="C11" s="409" t="s">
        <v>1453</v>
      </c>
      <c r="D11" s="410" t="s">
        <v>1454</v>
      </c>
      <c r="E11" s="411" t="s">
        <v>1455</v>
      </c>
      <c r="F11" s="409" t="s">
        <v>350</v>
      </c>
      <c r="G11" s="412">
        <f>3250+1625+1625+1845.66</f>
        <v>8345.66</v>
      </c>
      <c r="H11" s="412">
        <f>3250+1625+1625+1845.66</f>
        <v>8345.66</v>
      </c>
      <c r="I11" s="4">
        <f t="shared" si="0"/>
        <v>1669.1320000000001</v>
      </c>
      <c r="J11" s="233"/>
    </row>
    <row r="12" spans="1:10" ht="30">
      <c r="A12" s="92">
        <v>4</v>
      </c>
      <c r="B12" s="409" t="s">
        <v>1456</v>
      </c>
      <c r="C12" s="409" t="s">
        <v>563</v>
      </c>
      <c r="D12" s="410" t="s">
        <v>1457</v>
      </c>
      <c r="E12" s="411" t="s">
        <v>1458</v>
      </c>
      <c r="F12" s="409" t="s">
        <v>350</v>
      </c>
      <c r="G12" s="412">
        <f t="shared" ref="G12:H14" si="1">3000+1500+1500+1500</f>
        <v>7500</v>
      </c>
      <c r="H12" s="412">
        <f t="shared" si="1"/>
        <v>7500</v>
      </c>
      <c r="I12" s="4">
        <f t="shared" si="0"/>
        <v>1500</v>
      </c>
      <c r="J12" s="233"/>
    </row>
    <row r="13" spans="1:10" ht="45">
      <c r="A13" s="92">
        <v>5</v>
      </c>
      <c r="B13" s="409" t="s">
        <v>684</v>
      </c>
      <c r="C13" s="409" t="s">
        <v>1459</v>
      </c>
      <c r="D13" s="410" t="s">
        <v>1460</v>
      </c>
      <c r="E13" s="411" t="s">
        <v>1461</v>
      </c>
      <c r="F13" s="409" t="s">
        <v>350</v>
      </c>
      <c r="G13" s="412">
        <f t="shared" si="1"/>
        <v>7500</v>
      </c>
      <c r="H13" s="412">
        <f t="shared" si="1"/>
        <v>7500</v>
      </c>
      <c r="I13" s="4">
        <f t="shared" si="0"/>
        <v>1500</v>
      </c>
      <c r="J13" s="233"/>
    </row>
    <row r="14" spans="1:10" ht="60">
      <c r="A14" s="92">
        <v>6</v>
      </c>
      <c r="B14" s="409" t="s">
        <v>491</v>
      </c>
      <c r="C14" s="409" t="s">
        <v>490</v>
      </c>
      <c r="D14" s="410" t="s">
        <v>492</v>
      </c>
      <c r="E14" s="411" t="s">
        <v>1462</v>
      </c>
      <c r="F14" s="409" t="s">
        <v>350</v>
      </c>
      <c r="G14" s="412">
        <f t="shared" si="1"/>
        <v>7500</v>
      </c>
      <c r="H14" s="412">
        <f t="shared" si="1"/>
        <v>7500</v>
      </c>
      <c r="I14" s="4">
        <f t="shared" si="0"/>
        <v>1500</v>
      </c>
      <c r="J14" s="233"/>
    </row>
    <row r="15" spans="1:10" ht="30">
      <c r="A15" s="92">
        <v>7</v>
      </c>
      <c r="B15" s="409" t="s">
        <v>896</v>
      </c>
      <c r="C15" s="409" t="s">
        <v>1463</v>
      </c>
      <c r="D15" s="410" t="s">
        <v>1464</v>
      </c>
      <c r="E15" s="411" t="s">
        <v>1465</v>
      </c>
      <c r="F15" s="409" t="s">
        <v>350</v>
      </c>
      <c r="G15" s="412">
        <f>2500+1250+1250+1250</f>
        <v>6250</v>
      </c>
      <c r="H15" s="412">
        <f>2500+1250+1250+1250</f>
        <v>6250</v>
      </c>
      <c r="I15" s="4">
        <f t="shared" si="0"/>
        <v>1250</v>
      </c>
      <c r="J15" s="233"/>
    </row>
    <row r="16" spans="1:10" ht="15.75">
      <c r="A16" s="92">
        <v>8</v>
      </c>
      <c r="B16" s="413" t="s">
        <v>710</v>
      </c>
      <c r="C16" s="409" t="s">
        <v>641</v>
      </c>
      <c r="D16" s="414" t="s">
        <v>1466</v>
      </c>
      <c r="E16" s="411" t="s">
        <v>1467</v>
      </c>
      <c r="F16" s="411" t="s">
        <v>350</v>
      </c>
      <c r="G16" s="412">
        <f>1000+500+500</f>
        <v>2000</v>
      </c>
      <c r="H16" s="412">
        <f>1000+500+500</f>
        <v>2000</v>
      </c>
      <c r="I16" s="4">
        <f t="shared" si="0"/>
        <v>400</v>
      </c>
      <c r="J16" s="233"/>
    </row>
    <row r="17" spans="1:10" ht="45">
      <c r="A17" s="92">
        <v>9</v>
      </c>
      <c r="B17" s="409" t="s">
        <v>495</v>
      </c>
      <c r="C17" s="409" t="s">
        <v>720</v>
      </c>
      <c r="D17" s="410" t="s">
        <v>1468</v>
      </c>
      <c r="E17" s="411" t="s">
        <v>1469</v>
      </c>
      <c r="F17" s="409" t="s">
        <v>350</v>
      </c>
      <c r="G17" s="412">
        <f>2500+1250+1250+1250</f>
        <v>6250</v>
      </c>
      <c r="H17" s="412">
        <f>2500+1250+1250+1250</f>
        <v>6250</v>
      </c>
      <c r="I17" s="4">
        <f t="shared" si="0"/>
        <v>1250</v>
      </c>
      <c r="J17" s="233"/>
    </row>
    <row r="18" spans="1:10" ht="45">
      <c r="A18" s="92">
        <v>10</v>
      </c>
      <c r="B18" s="409" t="s">
        <v>495</v>
      </c>
      <c r="C18" s="409" t="s">
        <v>1470</v>
      </c>
      <c r="D18" s="410" t="s">
        <v>1471</v>
      </c>
      <c r="E18" s="411" t="s">
        <v>1472</v>
      </c>
      <c r="F18" s="409" t="s">
        <v>350</v>
      </c>
      <c r="G18" s="412">
        <f>1500+750+750+475</f>
        <v>3475</v>
      </c>
      <c r="H18" s="412">
        <f>1500+750+750+475</f>
        <v>3475</v>
      </c>
      <c r="I18" s="4">
        <f t="shared" si="0"/>
        <v>695</v>
      </c>
      <c r="J18" s="233"/>
    </row>
    <row r="19" spans="1:10" ht="60">
      <c r="A19" s="92">
        <v>11</v>
      </c>
      <c r="B19" s="409" t="s">
        <v>987</v>
      </c>
      <c r="C19" s="409" t="s">
        <v>1473</v>
      </c>
      <c r="D19" s="410" t="s">
        <v>1474</v>
      </c>
      <c r="E19" s="411" t="s">
        <v>1475</v>
      </c>
      <c r="F19" s="409" t="s">
        <v>350</v>
      </c>
      <c r="G19" s="412">
        <f>1250+625+625+395</f>
        <v>2895</v>
      </c>
      <c r="H19" s="412">
        <f>1250+625+625+395</f>
        <v>2895</v>
      </c>
      <c r="I19" s="4">
        <f t="shared" si="0"/>
        <v>579</v>
      </c>
      <c r="J19" s="233"/>
    </row>
    <row r="20" spans="1:10" ht="60">
      <c r="A20" s="92">
        <v>12</v>
      </c>
      <c r="B20" s="415" t="s">
        <v>506</v>
      </c>
      <c r="C20" s="416" t="s">
        <v>1476</v>
      </c>
      <c r="D20" s="417" t="s">
        <v>1477</v>
      </c>
      <c r="E20" s="418" t="s">
        <v>1478</v>
      </c>
      <c r="F20" s="418" t="s">
        <v>350</v>
      </c>
      <c r="G20" s="412">
        <f>1250+1500+1500</f>
        <v>4250</v>
      </c>
      <c r="H20" s="412">
        <f>1000+1500+1500</f>
        <v>4000</v>
      </c>
      <c r="I20" s="4">
        <f t="shared" si="0"/>
        <v>850</v>
      </c>
      <c r="J20" s="233"/>
    </row>
    <row r="21" spans="1:10" ht="75">
      <c r="A21" s="92">
        <v>13</v>
      </c>
      <c r="B21" s="415" t="s">
        <v>1080</v>
      </c>
      <c r="C21" s="416" t="s">
        <v>1479</v>
      </c>
      <c r="D21" s="417" t="s">
        <v>1480</v>
      </c>
      <c r="E21" s="418" t="s">
        <v>1481</v>
      </c>
      <c r="F21" s="418" t="s">
        <v>350</v>
      </c>
      <c r="G21" s="412">
        <f>1250+1500</f>
        <v>2750</v>
      </c>
      <c r="H21" s="412">
        <f>1250+1500</f>
        <v>2750</v>
      </c>
      <c r="I21" s="4">
        <f t="shared" si="0"/>
        <v>550</v>
      </c>
      <c r="J21" s="233"/>
    </row>
    <row r="22" spans="1:10" ht="30">
      <c r="A22" s="92">
        <v>14</v>
      </c>
      <c r="B22" s="416" t="s">
        <v>664</v>
      </c>
      <c r="C22" s="416" t="s">
        <v>1482</v>
      </c>
      <c r="D22" s="419" t="s">
        <v>1483</v>
      </c>
      <c r="E22" s="418" t="s">
        <v>1484</v>
      </c>
      <c r="F22" s="418" t="s">
        <v>350</v>
      </c>
      <c r="G22" s="412">
        <f>466.62+1000+1000</f>
        <v>2466.62</v>
      </c>
      <c r="H22" s="412">
        <f>1000+1000</f>
        <v>2000</v>
      </c>
      <c r="I22" s="4">
        <f t="shared" si="0"/>
        <v>493.32400000000001</v>
      </c>
      <c r="J22" s="233"/>
    </row>
    <row r="23" spans="1:10" ht="75">
      <c r="A23" s="92">
        <v>15</v>
      </c>
      <c r="B23" s="416" t="s">
        <v>714</v>
      </c>
      <c r="C23" s="416" t="s">
        <v>1485</v>
      </c>
      <c r="D23" s="419" t="s">
        <v>1486</v>
      </c>
      <c r="E23" s="418" t="s">
        <v>1487</v>
      </c>
      <c r="F23" s="418" t="s">
        <v>350</v>
      </c>
      <c r="G23" s="412">
        <f>666.5+800+800</f>
        <v>2266.5</v>
      </c>
      <c r="H23" s="412">
        <f>666.5+800+800</f>
        <v>2266.5</v>
      </c>
      <c r="I23" s="4">
        <f t="shared" si="0"/>
        <v>453.3</v>
      </c>
      <c r="J23" s="233"/>
    </row>
    <row r="24" spans="1:10" ht="75">
      <c r="A24" s="92">
        <v>16</v>
      </c>
      <c r="B24" s="415" t="s">
        <v>1488</v>
      </c>
      <c r="C24" s="416" t="s">
        <v>1489</v>
      </c>
      <c r="D24" s="417" t="s">
        <v>1490</v>
      </c>
      <c r="E24" s="418" t="s">
        <v>1487</v>
      </c>
      <c r="F24" s="418" t="s">
        <v>350</v>
      </c>
      <c r="G24" s="412">
        <f>666.5+800+800</f>
        <v>2266.5</v>
      </c>
      <c r="H24" s="412">
        <f>666.5+800+800</f>
        <v>2266.5</v>
      </c>
      <c r="I24" s="4">
        <f t="shared" si="0"/>
        <v>453.3</v>
      </c>
      <c r="J24" s="233"/>
    </row>
    <row r="25" spans="1:10" ht="75">
      <c r="A25" s="92">
        <v>17</v>
      </c>
      <c r="B25" s="415" t="s">
        <v>611</v>
      </c>
      <c r="C25" s="416" t="s">
        <v>1491</v>
      </c>
      <c r="D25" s="417" t="s">
        <v>1492</v>
      </c>
      <c r="E25" s="418" t="s">
        <v>1493</v>
      </c>
      <c r="F25" s="418" t="s">
        <v>350</v>
      </c>
      <c r="G25" s="412">
        <f>1250+1500+1500</f>
        <v>4250</v>
      </c>
      <c r="H25" s="412">
        <f>1250+1500+1500</f>
        <v>4250</v>
      </c>
      <c r="I25" s="4">
        <f t="shared" si="0"/>
        <v>850</v>
      </c>
      <c r="J25" s="233"/>
    </row>
    <row r="26" spans="1:10" ht="126">
      <c r="A26" s="92">
        <v>18</v>
      </c>
      <c r="B26" s="420" t="s">
        <v>739</v>
      </c>
      <c r="C26" s="416" t="s">
        <v>1494</v>
      </c>
      <c r="D26" s="421">
        <v>39001012652</v>
      </c>
      <c r="E26" s="422" t="s">
        <v>1495</v>
      </c>
      <c r="F26" s="418" t="s">
        <v>350</v>
      </c>
      <c r="G26" s="412">
        <f>1000+1000</f>
        <v>2000</v>
      </c>
      <c r="H26" s="412">
        <f>1000+1000</f>
        <v>2000</v>
      </c>
      <c r="I26" s="412">
        <f>G26*0.2</f>
        <v>400</v>
      </c>
      <c r="J26" s="233"/>
    </row>
    <row r="27" spans="1:10" ht="110.25">
      <c r="A27" s="92">
        <v>19</v>
      </c>
      <c r="B27" s="100" t="s">
        <v>714</v>
      </c>
      <c r="C27" s="100" t="s">
        <v>801</v>
      </c>
      <c r="D27" s="408" t="s">
        <v>1496</v>
      </c>
      <c r="E27" s="422" t="s">
        <v>1497</v>
      </c>
      <c r="F27" s="418" t="s">
        <v>350</v>
      </c>
      <c r="G27" s="423">
        <v>1250</v>
      </c>
      <c r="H27" s="423">
        <v>1250</v>
      </c>
      <c r="I27" s="423">
        <f>G27*0.2</f>
        <v>250</v>
      </c>
      <c r="J27" s="233"/>
    </row>
    <row r="28" spans="1:10" ht="30">
      <c r="A28" s="92">
        <v>20</v>
      </c>
      <c r="B28" s="411" t="s">
        <v>664</v>
      </c>
      <c r="C28" s="411" t="s">
        <v>1498</v>
      </c>
      <c r="D28" s="424" t="s">
        <v>1499</v>
      </c>
      <c r="E28" s="100" t="s">
        <v>1500</v>
      </c>
      <c r="F28" s="100" t="s">
        <v>350</v>
      </c>
      <c r="G28" s="423">
        <v>0</v>
      </c>
      <c r="H28" s="425">
        <v>1250</v>
      </c>
      <c r="I28" s="426">
        <v>250</v>
      </c>
      <c r="J28" s="233"/>
    </row>
    <row r="29" spans="1:10" ht="45">
      <c r="A29" s="92">
        <v>21</v>
      </c>
      <c r="B29" s="411" t="s">
        <v>602</v>
      </c>
      <c r="C29" s="411" t="s">
        <v>1501</v>
      </c>
      <c r="D29" s="424" t="s">
        <v>1502</v>
      </c>
      <c r="E29" s="100" t="s">
        <v>1503</v>
      </c>
      <c r="F29" s="100" t="s">
        <v>350</v>
      </c>
      <c r="G29" s="423">
        <v>0</v>
      </c>
      <c r="H29" s="425">
        <v>900</v>
      </c>
      <c r="I29" s="426">
        <v>180</v>
      </c>
      <c r="J29" s="233"/>
    </row>
    <row r="30" spans="1:10" ht="45">
      <c r="A30" s="92">
        <v>22</v>
      </c>
      <c r="B30" s="411" t="s">
        <v>506</v>
      </c>
      <c r="C30" s="411" t="s">
        <v>1504</v>
      </c>
      <c r="D30" s="411">
        <v>65002007395</v>
      </c>
      <c r="E30" s="100" t="s">
        <v>1505</v>
      </c>
      <c r="F30" s="100" t="s">
        <v>350</v>
      </c>
      <c r="G30" s="423">
        <v>0</v>
      </c>
      <c r="H30" s="425">
        <v>900</v>
      </c>
      <c r="I30" s="426">
        <v>180</v>
      </c>
      <c r="J30" s="233"/>
    </row>
    <row r="31" spans="1:10" ht="60">
      <c r="A31" s="92">
        <v>23</v>
      </c>
      <c r="B31" s="411" t="s">
        <v>540</v>
      </c>
      <c r="C31" s="411" t="s">
        <v>1506</v>
      </c>
      <c r="D31" s="424" t="s">
        <v>1507</v>
      </c>
      <c r="E31" s="100" t="s">
        <v>1508</v>
      </c>
      <c r="F31" s="100" t="s">
        <v>350</v>
      </c>
      <c r="G31" s="423">
        <v>0</v>
      </c>
      <c r="H31" s="425">
        <v>900</v>
      </c>
      <c r="I31" s="426">
        <v>180</v>
      </c>
      <c r="J31" s="233"/>
    </row>
    <row r="32" spans="1:10" ht="60">
      <c r="A32" s="92">
        <v>24</v>
      </c>
      <c r="B32" s="411" t="s">
        <v>768</v>
      </c>
      <c r="C32" s="411" t="s">
        <v>1509</v>
      </c>
      <c r="D32" s="424" t="s">
        <v>1510</v>
      </c>
      <c r="E32" s="100" t="s">
        <v>1511</v>
      </c>
      <c r="F32" s="100" t="s">
        <v>350</v>
      </c>
      <c r="G32" s="423">
        <v>0</v>
      </c>
      <c r="H32" s="425">
        <v>850</v>
      </c>
      <c r="I32" s="426">
        <v>170</v>
      </c>
      <c r="J32" s="233"/>
    </row>
    <row r="33" spans="1:10" ht="30">
      <c r="A33" s="92">
        <v>25</v>
      </c>
      <c r="B33" s="411" t="s">
        <v>1107</v>
      </c>
      <c r="C33" s="411" t="s">
        <v>1512</v>
      </c>
      <c r="D33" s="424" t="s">
        <v>1513</v>
      </c>
      <c r="E33" s="100" t="s">
        <v>1514</v>
      </c>
      <c r="F33" s="100" t="s">
        <v>350</v>
      </c>
      <c r="G33" s="423">
        <v>0</v>
      </c>
      <c r="H33" s="425">
        <v>800</v>
      </c>
      <c r="I33" s="426">
        <v>160</v>
      </c>
      <c r="J33" s="233"/>
    </row>
    <row r="34" spans="1:10" ht="30">
      <c r="A34" s="92">
        <v>26</v>
      </c>
      <c r="B34" s="411" t="s">
        <v>564</v>
      </c>
      <c r="C34" s="411" t="s">
        <v>1515</v>
      </c>
      <c r="D34" s="424" t="s">
        <v>1516</v>
      </c>
      <c r="E34" s="100" t="s">
        <v>1517</v>
      </c>
      <c r="F34" s="100" t="s">
        <v>350</v>
      </c>
      <c r="G34" s="423">
        <v>0</v>
      </c>
      <c r="H34" s="425">
        <v>625</v>
      </c>
      <c r="I34" s="426">
        <v>125</v>
      </c>
      <c r="J34" s="233"/>
    </row>
    <row r="35" spans="1:10" ht="45">
      <c r="A35" s="92">
        <v>27</v>
      </c>
      <c r="B35" s="411" t="s">
        <v>957</v>
      </c>
      <c r="C35" s="411" t="s">
        <v>1518</v>
      </c>
      <c r="D35" s="424" t="s">
        <v>1519</v>
      </c>
      <c r="E35" s="100" t="s">
        <v>1520</v>
      </c>
      <c r="F35" s="100" t="s">
        <v>350</v>
      </c>
      <c r="G35" s="423">
        <v>0</v>
      </c>
      <c r="H35" s="425">
        <v>625</v>
      </c>
      <c r="I35" s="426">
        <v>125</v>
      </c>
      <c r="J35" s="233"/>
    </row>
    <row r="36" spans="1:10" ht="45">
      <c r="A36" s="92">
        <v>28</v>
      </c>
      <c r="B36" s="411" t="s">
        <v>599</v>
      </c>
      <c r="C36" s="411" t="s">
        <v>1521</v>
      </c>
      <c r="D36" s="424" t="s">
        <v>1522</v>
      </c>
      <c r="E36" s="100" t="s">
        <v>1523</v>
      </c>
      <c r="F36" s="100" t="s">
        <v>350</v>
      </c>
      <c r="G36" s="423">
        <v>0</v>
      </c>
      <c r="H36" s="425">
        <v>500</v>
      </c>
      <c r="I36" s="426">
        <v>100</v>
      </c>
      <c r="J36" s="233"/>
    </row>
    <row r="37" spans="1:10" ht="45">
      <c r="A37" s="92">
        <v>29</v>
      </c>
      <c r="B37" s="411" t="s">
        <v>841</v>
      </c>
      <c r="C37" s="411" t="s">
        <v>840</v>
      </c>
      <c r="D37" s="424" t="s">
        <v>842</v>
      </c>
      <c r="E37" s="100" t="s">
        <v>1524</v>
      </c>
      <c r="F37" s="100" t="s">
        <v>350</v>
      </c>
      <c r="G37" s="423">
        <v>0</v>
      </c>
      <c r="H37" s="425">
        <v>500</v>
      </c>
      <c r="I37" s="426">
        <v>100</v>
      </c>
      <c r="J37" s="233"/>
    </row>
    <row r="38" spans="1:10" ht="45">
      <c r="A38" s="92">
        <v>30</v>
      </c>
      <c r="B38" s="411" t="s">
        <v>506</v>
      </c>
      <c r="C38" s="411" t="s">
        <v>833</v>
      </c>
      <c r="D38" s="424" t="s">
        <v>834</v>
      </c>
      <c r="E38" s="100" t="s">
        <v>1525</v>
      </c>
      <c r="F38" s="100" t="s">
        <v>350</v>
      </c>
      <c r="G38" s="423">
        <v>0</v>
      </c>
      <c r="H38" s="425">
        <v>500</v>
      </c>
      <c r="I38" s="426">
        <v>100</v>
      </c>
      <c r="J38" s="233"/>
    </row>
    <row r="39" spans="1:10" ht="45">
      <c r="A39" s="92">
        <v>31</v>
      </c>
      <c r="B39" s="411" t="s">
        <v>837</v>
      </c>
      <c r="C39" s="411" t="s">
        <v>836</v>
      </c>
      <c r="D39" s="424" t="s">
        <v>838</v>
      </c>
      <c r="E39" s="100" t="s">
        <v>1525</v>
      </c>
      <c r="F39" s="100" t="s">
        <v>350</v>
      </c>
      <c r="G39" s="423">
        <v>0</v>
      </c>
      <c r="H39" s="425">
        <v>500</v>
      </c>
      <c r="I39" s="426">
        <v>100</v>
      </c>
      <c r="J39" s="233"/>
    </row>
    <row r="40" spans="1:10" ht="45">
      <c r="A40" s="92">
        <v>32</v>
      </c>
      <c r="B40" s="411" t="s">
        <v>664</v>
      </c>
      <c r="C40" s="411" t="s">
        <v>1526</v>
      </c>
      <c r="D40" s="424" t="s">
        <v>1527</v>
      </c>
      <c r="E40" s="100" t="s">
        <v>1528</v>
      </c>
      <c r="F40" s="100" t="s">
        <v>350</v>
      </c>
      <c r="G40" s="423">
        <v>0</v>
      </c>
      <c r="H40" s="425">
        <v>210</v>
      </c>
      <c r="I40" s="426">
        <v>42</v>
      </c>
      <c r="J40" s="233"/>
    </row>
    <row r="41" spans="1:10" ht="15">
      <c r="A41" s="92">
        <v>33</v>
      </c>
      <c r="B41" s="411" t="s">
        <v>896</v>
      </c>
      <c r="C41" s="411" t="s">
        <v>1529</v>
      </c>
      <c r="D41" s="424" t="s">
        <v>1530</v>
      </c>
      <c r="E41" s="100" t="s">
        <v>1531</v>
      </c>
      <c r="F41" s="100" t="s">
        <v>350</v>
      </c>
      <c r="G41" s="423">
        <v>0</v>
      </c>
      <c r="H41" s="425">
        <v>375</v>
      </c>
      <c r="I41" s="426">
        <v>75</v>
      </c>
      <c r="J41" s="233"/>
    </row>
    <row r="42" spans="1:10" ht="30">
      <c r="A42" s="92">
        <v>34</v>
      </c>
      <c r="B42" s="427" t="s">
        <v>1532</v>
      </c>
      <c r="C42" s="427" t="s">
        <v>1533</v>
      </c>
      <c r="D42" s="428" t="s">
        <v>1534</v>
      </c>
      <c r="E42" s="89" t="s">
        <v>1535</v>
      </c>
      <c r="F42" s="100" t="s">
        <v>350</v>
      </c>
      <c r="G42" s="423">
        <v>0</v>
      </c>
      <c r="H42" s="4">
        <v>400</v>
      </c>
      <c r="I42" s="4">
        <v>80</v>
      </c>
      <c r="J42" s="233"/>
    </row>
    <row r="43" spans="1:10" ht="15">
      <c r="A43" s="92">
        <v>35</v>
      </c>
      <c r="B43" s="429" t="s">
        <v>987</v>
      </c>
      <c r="C43" s="429" t="s">
        <v>1536</v>
      </c>
      <c r="D43" s="428" t="s">
        <v>1537</v>
      </c>
      <c r="E43" s="430" t="s">
        <v>1538</v>
      </c>
      <c r="F43" s="100" t="s">
        <v>350</v>
      </c>
      <c r="G43" s="423">
        <v>0</v>
      </c>
      <c r="H43" s="4">
        <v>400</v>
      </c>
      <c r="I43" s="4">
        <v>80</v>
      </c>
      <c r="J43" s="233"/>
    </row>
    <row r="44" spans="1:10" ht="15">
      <c r="A44" s="92">
        <v>36</v>
      </c>
      <c r="B44" s="427" t="s">
        <v>684</v>
      </c>
      <c r="C44" s="427" t="s">
        <v>1539</v>
      </c>
      <c r="D44" s="428" t="s">
        <v>1540</v>
      </c>
      <c r="E44" s="89" t="s">
        <v>1467</v>
      </c>
      <c r="F44" s="100" t="s">
        <v>350</v>
      </c>
      <c r="G44" s="423">
        <v>0</v>
      </c>
      <c r="H44" s="4">
        <v>525</v>
      </c>
      <c r="I44" s="4">
        <v>105</v>
      </c>
      <c r="J44" s="233"/>
    </row>
    <row r="45" spans="1:10" ht="15">
      <c r="A45" s="92">
        <v>37</v>
      </c>
      <c r="B45" s="427" t="s">
        <v>1541</v>
      </c>
      <c r="C45" s="427" t="s">
        <v>1542</v>
      </c>
      <c r="D45" s="428" t="s">
        <v>1543</v>
      </c>
      <c r="E45" s="89" t="s">
        <v>1538</v>
      </c>
      <c r="F45" s="100" t="s">
        <v>350</v>
      </c>
      <c r="G45" s="423">
        <v>0</v>
      </c>
      <c r="H45" s="4">
        <v>400</v>
      </c>
      <c r="I45" s="4">
        <v>80</v>
      </c>
      <c r="J45" s="233"/>
    </row>
    <row r="46" spans="1:10" ht="15">
      <c r="A46" s="92">
        <v>38</v>
      </c>
      <c r="B46" s="427" t="s">
        <v>1544</v>
      </c>
      <c r="C46" s="427" t="s">
        <v>1545</v>
      </c>
      <c r="D46" s="431" t="s">
        <v>1546</v>
      </c>
      <c r="E46" s="89" t="s">
        <v>1538</v>
      </c>
      <c r="F46" s="100" t="s">
        <v>350</v>
      </c>
      <c r="G46" s="423">
        <v>0</v>
      </c>
      <c r="H46" s="4">
        <v>1250</v>
      </c>
      <c r="I46" s="4">
        <v>250</v>
      </c>
      <c r="J46" s="233"/>
    </row>
    <row r="47" spans="1:10" ht="30">
      <c r="A47" s="92">
        <v>39</v>
      </c>
      <c r="B47" s="411" t="s">
        <v>664</v>
      </c>
      <c r="C47" s="411" t="s">
        <v>1498</v>
      </c>
      <c r="D47" s="424" t="s">
        <v>1499</v>
      </c>
      <c r="E47" s="100" t="s">
        <v>1500</v>
      </c>
      <c r="F47" s="100" t="s">
        <v>350</v>
      </c>
      <c r="G47" s="423">
        <v>0</v>
      </c>
      <c r="H47" s="425">
        <v>1250</v>
      </c>
      <c r="I47" s="432">
        <v>250</v>
      </c>
      <c r="J47" s="233"/>
    </row>
    <row r="48" spans="1:10" ht="45">
      <c r="A48" s="92">
        <v>40</v>
      </c>
      <c r="B48" s="411" t="s">
        <v>602</v>
      </c>
      <c r="C48" s="411" t="s">
        <v>1501</v>
      </c>
      <c r="D48" s="424" t="s">
        <v>1502</v>
      </c>
      <c r="E48" s="100" t="s">
        <v>1503</v>
      </c>
      <c r="F48" s="100" t="s">
        <v>350</v>
      </c>
      <c r="G48" s="423">
        <v>0</v>
      </c>
      <c r="H48" s="425">
        <v>900</v>
      </c>
      <c r="I48" s="432">
        <v>180</v>
      </c>
      <c r="J48" s="233"/>
    </row>
    <row r="49" spans="1:10" ht="45">
      <c r="A49" s="92">
        <v>41</v>
      </c>
      <c r="B49" s="411" t="s">
        <v>506</v>
      </c>
      <c r="C49" s="411" t="s">
        <v>1504</v>
      </c>
      <c r="D49" s="411">
        <v>65002007395</v>
      </c>
      <c r="E49" s="100" t="s">
        <v>1505</v>
      </c>
      <c r="F49" s="100" t="s">
        <v>350</v>
      </c>
      <c r="G49" s="423">
        <v>0</v>
      </c>
      <c r="H49" s="425">
        <v>900</v>
      </c>
      <c r="I49" s="432">
        <v>180</v>
      </c>
      <c r="J49" s="233"/>
    </row>
    <row r="50" spans="1:10" ht="60">
      <c r="A50" s="92">
        <v>42</v>
      </c>
      <c r="B50" s="411" t="s">
        <v>540</v>
      </c>
      <c r="C50" s="411" t="s">
        <v>1506</v>
      </c>
      <c r="D50" s="424" t="s">
        <v>1507</v>
      </c>
      <c r="E50" s="100" t="s">
        <v>1508</v>
      </c>
      <c r="F50" s="100" t="s">
        <v>350</v>
      </c>
      <c r="G50" s="423">
        <v>0</v>
      </c>
      <c r="H50" s="425">
        <v>900</v>
      </c>
      <c r="I50" s="432">
        <v>180</v>
      </c>
      <c r="J50" s="233"/>
    </row>
    <row r="51" spans="1:10" ht="60">
      <c r="A51" s="92">
        <v>43</v>
      </c>
      <c r="B51" s="411" t="s">
        <v>768</v>
      </c>
      <c r="C51" s="411" t="s">
        <v>1509</v>
      </c>
      <c r="D51" s="424" t="s">
        <v>1510</v>
      </c>
      <c r="E51" s="100" t="s">
        <v>1511</v>
      </c>
      <c r="F51" s="100" t="s">
        <v>350</v>
      </c>
      <c r="G51" s="423">
        <v>0</v>
      </c>
      <c r="H51" s="425">
        <v>850</v>
      </c>
      <c r="I51" s="432">
        <v>170</v>
      </c>
      <c r="J51" s="233"/>
    </row>
    <row r="52" spans="1:10" ht="30">
      <c r="A52" s="92">
        <v>44</v>
      </c>
      <c r="B52" s="411" t="s">
        <v>1107</v>
      </c>
      <c r="C52" s="411" t="s">
        <v>1512</v>
      </c>
      <c r="D52" s="424" t="s">
        <v>1513</v>
      </c>
      <c r="E52" s="100" t="s">
        <v>1514</v>
      </c>
      <c r="F52" s="100" t="s">
        <v>350</v>
      </c>
      <c r="G52" s="423">
        <v>0</v>
      </c>
      <c r="H52" s="425">
        <v>800</v>
      </c>
      <c r="I52" s="432">
        <v>160</v>
      </c>
      <c r="J52" s="233"/>
    </row>
    <row r="53" spans="1:10" ht="30">
      <c r="A53" s="92">
        <v>45</v>
      </c>
      <c r="B53" s="411" t="s">
        <v>564</v>
      </c>
      <c r="C53" s="411" t="s">
        <v>1515</v>
      </c>
      <c r="D53" s="424" t="s">
        <v>1516</v>
      </c>
      <c r="E53" s="100" t="s">
        <v>1517</v>
      </c>
      <c r="F53" s="100" t="s">
        <v>350</v>
      </c>
      <c r="G53" s="423">
        <v>0</v>
      </c>
      <c r="H53" s="425">
        <v>625</v>
      </c>
      <c r="I53" s="432">
        <v>125</v>
      </c>
      <c r="J53" s="233"/>
    </row>
    <row r="54" spans="1:10" ht="45">
      <c r="A54" s="92">
        <v>46</v>
      </c>
      <c r="B54" s="411" t="s">
        <v>957</v>
      </c>
      <c r="C54" s="411" t="s">
        <v>1518</v>
      </c>
      <c r="D54" s="424" t="s">
        <v>1519</v>
      </c>
      <c r="E54" s="100" t="s">
        <v>1520</v>
      </c>
      <c r="F54" s="100" t="s">
        <v>350</v>
      </c>
      <c r="G54" s="423">
        <v>0</v>
      </c>
      <c r="H54" s="425">
        <v>625</v>
      </c>
      <c r="I54" s="432">
        <v>125</v>
      </c>
      <c r="J54" s="233"/>
    </row>
    <row r="55" spans="1:10" ht="45">
      <c r="A55" s="92">
        <v>47</v>
      </c>
      <c r="B55" s="411" t="s">
        <v>599</v>
      </c>
      <c r="C55" s="411" t="s">
        <v>1521</v>
      </c>
      <c r="D55" s="424" t="s">
        <v>1522</v>
      </c>
      <c r="E55" s="100" t="s">
        <v>1523</v>
      </c>
      <c r="F55" s="100" t="s">
        <v>350</v>
      </c>
      <c r="G55" s="423">
        <v>0</v>
      </c>
      <c r="H55" s="425">
        <v>500</v>
      </c>
      <c r="I55" s="432">
        <v>100</v>
      </c>
      <c r="J55" s="233"/>
    </row>
    <row r="56" spans="1:10" ht="45">
      <c r="A56" s="92">
        <v>48</v>
      </c>
      <c r="B56" s="411" t="s">
        <v>841</v>
      </c>
      <c r="C56" s="411" t="s">
        <v>840</v>
      </c>
      <c r="D56" s="424" t="s">
        <v>842</v>
      </c>
      <c r="E56" s="100" t="s">
        <v>1524</v>
      </c>
      <c r="F56" s="100" t="s">
        <v>350</v>
      </c>
      <c r="G56" s="423">
        <v>0</v>
      </c>
      <c r="H56" s="425">
        <v>500</v>
      </c>
      <c r="I56" s="432">
        <v>100</v>
      </c>
      <c r="J56" s="233"/>
    </row>
    <row r="57" spans="1:10" ht="45">
      <c r="A57" s="92">
        <v>49</v>
      </c>
      <c r="B57" s="411" t="s">
        <v>506</v>
      </c>
      <c r="C57" s="411" t="s">
        <v>833</v>
      </c>
      <c r="D57" s="424" t="s">
        <v>834</v>
      </c>
      <c r="E57" s="100" t="s">
        <v>1525</v>
      </c>
      <c r="F57" s="100" t="s">
        <v>350</v>
      </c>
      <c r="G57" s="423">
        <v>0</v>
      </c>
      <c r="H57" s="425">
        <v>500</v>
      </c>
      <c r="I57" s="432">
        <v>100</v>
      </c>
      <c r="J57" s="233"/>
    </row>
    <row r="58" spans="1:10" ht="45">
      <c r="A58" s="92">
        <v>50</v>
      </c>
      <c r="B58" s="411" t="s">
        <v>837</v>
      </c>
      <c r="C58" s="411" t="s">
        <v>836</v>
      </c>
      <c r="D58" s="424" t="s">
        <v>838</v>
      </c>
      <c r="E58" s="100" t="s">
        <v>1525</v>
      </c>
      <c r="F58" s="100" t="s">
        <v>350</v>
      </c>
      <c r="G58" s="423">
        <v>0</v>
      </c>
      <c r="H58" s="425">
        <v>500</v>
      </c>
      <c r="I58" s="432">
        <v>100</v>
      </c>
      <c r="J58" s="233"/>
    </row>
    <row r="59" spans="1:10" ht="45">
      <c r="A59" s="92">
        <v>51</v>
      </c>
      <c r="B59" s="411" t="s">
        <v>664</v>
      </c>
      <c r="C59" s="411" t="s">
        <v>1526</v>
      </c>
      <c r="D59" s="424" t="s">
        <v>1527</v>
      </c>
      <c r="E59" s="100" t="s">
        <v>1528</v>
      </c>
      <c r="F59" s="100" t="s">
        <v>350</v>
      </c>
      <c r="G59" s="423">
        <v>0</v>
      </c>
      <c r="H59" s="425">
        <v>210</v>
      </c>
      <c r="I59" s="432">
        <v>42</v>
      </c>
      <c r="J59" s="233"/>
    </row>
    <row r="60" spans="1:10" ht="15">
      <c r="A60" s="92">
        <v>52</v>
      </c>
      <c r="B60" s="411" t="s">
        <v>896</v>
      </c>
      <c r="C60" s="411" t="s">
        <v>1529</v>
      </c>
      <c r="D60" s="424" t="s">
        <v>1530</v>
      </c>
      <c r="E60" s="100" t="s">
        <v>1531</v>
      </c>
      <c r="F60" s="100" t="s">
        <v>350</v>
      </c>
      <c r="G60" s="423">
        <v>0</v>
      </c>
      <c r="H60" s="425">
        <v>375</v>
      </c>
      <c r="I60" s="432">
        <v>75</v>
      </c>
      <c r="J60" s="233"/>
    </row>
    <row r="61" spans="1:10" ht="15">
      <c r="A61" s="92">
        <v>53</v>
      </c>
      <c r="B61" s="411" t="s">
        <v>1532</v>
      </c>
      <c r="C61" s="411" t="s">
        <v>1533</v>
      </c>
      <c r="D61" s="433" t="s">
        <v>1534</v>
      </c>
      <c r="E61" s="100" t="s">
        <v>1535</v>
      </c>
      <c r="F61" s="100" t="s">
        <v>350</v>
      </c>
      <c r="G61" s="423">
        <v>0</v>
      </c>
      <c r="H61" s="434">
        <v>400</v>
      </c>
      <c r="I61" s="434">
        <v>80</v>
      </c>
      <c r="J61" s="233"/>
    </row>
    <row r="62" spans="1:10" ht="15">
      <c r="A62" s="92">
        <v>54</v>
      </c>
      <c r="B62" s="435" t="s">
        <v>987</v>
      </c>
      <c r="C62" s="435" t="s">
        <v>1536</v>
      </c>
      <c r="D62" s="433" t="s">
        <v>1537</v>
      </c>
      <c r="E62" s="436" t="s">
        <v>1538</v>
      </c>
      <c r="F62" s="100" t="s">
        <v>350</v>
      </c>
      <c r="G62" s="423">
        <v>0</v>
      </c>
      <c r="H62" s="434">
        <v>400</v>
      </c>
      <c r="I62" s="434">
        <v>80</v>
      </c>
      <c r="J62" s="233"/>
    </row>
    <row r="63" spans="1:10" ht="15">
      <c r="A63" s="92">
        <v>55</v>
      </c>
      <c r="B63" s="411" t="s">
        <v>684</v>
      </c>
      <c r="C63" s="411" t="s">
        <v>1539</v>
      </c>
      <c r="D63" s="433" t="s">
        <v>1540</v>
      </c>
      <c r="E63" s="100" t="s">
        <v>1467</v>
      </c>
      <c r="F63" s="100" t="s">
        <v>350</v>
      </c>
      <c r="G63" s="423">
        <v>0</v>
      </c>
      <c r="H63" s="434">
        <v>525</v>
      </c>
      <c r="I63" s="434">
        <v>105</v>
      </c>
      <c r="J63" s="233"/>
    </row>
    <row r="64" spans="1:10" ht="15">
      <c r="A64" s="92">
        <v>56</v>
      </c>
      <c r="B64" s="411" t="s">
        <v>1541</v>
      </c>
      <c r="C64" s="411" t="s">
        <v>1547</v>
      </c>
      <c r="D64" s="433" t="s">
        <v>1543</v>
      </c>
      <c r="E64" s="100" t="s">
        <v>1538</v>
      </c>
      <c r="F64" s="100" t="s">
        <v>350</v>
      </c>
      <c r="G64" s="423">
        <v>0</v>
      </c>
      <c r="H64" s="434">
        <v>400</v>
      </c>
      <c r="I64" s="434">
        <v>80</v>
      </c>
      <c r="J64" s="233"/>
    </row>
    <row r="65" spans="1:10" ht="15">
      <c r="A65" s="92">
        <v>57</v>
      </c>
      <c r="B65" s="409" t="s">
        <v>1544</v>
      </c>
      <c r="C65" s="409" t="s">
        <v>1545</v>
      </c>
      <c r="D65" s="437" t="s">
        <v>1546</v>
      </c>
      <c r="E65" s="100" t="s">
        <v>1538</v>
      </c>
      <c r="F65" s="100" t="s">
        <v>350</v>
      </c>
      <c r="G65" s="423">
        <v>0</v>
      </c>
      <c r="H65" s="434">
        <v>1250</v>
      </c>
      <c r="I65" s="434">
        <v>250</v>
      </c>
      <c r="J65" s="233"/>
    </row>
    <row r="66" spans="1:10" ht="15">
      <c r="A66" s="92">
        <v>58</v>
      </c>
      <c r="B66" s="409" t="s">
        <v>1548</v>
      </c>
      <c r="C66" s="409" t="s">
        <v>1549</v>
      </c>
      <c r="D66" s="438" t="s">
        <v>1550</v>
      </c>
      <c r="E66" s="439" t="s">
        <v>1551</v>
      </c>
      <c r="F66" s="100" t="s">
        <v>350</v>
      </c>
      <c r="G66" s="423">
        <v>0</v>
      </c>
      <c r="H66" s="440">
        <f>2350+2350</f>
        <v>4700</v>
      </c>
      <c r="I66" s="441">
        <v>470</v>
      </c>
      <c r="J66" s="233"/>
    </row>
    <row r="67" spans="1:10" ht="30">
      <c r="A67" s="92">
        <v>59</v>
      </c>
      <c r="B67" s="409" t="s">
        <v>611</v>
      </c>
      <c r="C67" s="409" t="s">
        <v>1552</v>
      </c>
      <c r="D67" s="438" t="s">
        <v>1553</v>
      </c>
      <c r="E67" s="439" t="s">
        <v>1554</v>
      </c>
      <c r="F67" s="442" t="s">
        <v>350</v>
      </c>
      <c r="G67" s="423">
        <v>0</v>
      </c>
      <c r="H67" s="443">
        <f>2125+2125</f>
        <v>4250</v>
      </c>
      <c r="I67" s="441">
        <v>425</v>
      </c>
      <c r="J67" s="233"/>
    </row>
    <row r="68" spans="1:10" ht="30">
      <c r="A68" s="92">
        <v>60</v>
      </c>
      <c r="B68" s="409" t="s">
        <v>625</v>
      </c>
      <c r="C68" s="409" t="s">
        <v>1555</v>
      </c>
      <c r="D68" s="444" t="s">
        <v>1556</v>
      </c>
      <c r="E68" s="439" t="s">
        <v>1557</v>
      </c>
      <c r="F68" s="442" t="s">
        <v>350</v>
      </c>
      <c r="G68" s="423">
        <v>0</v>
      </c>
      <c r="H68" s="443">
        <f>1000+1000</f>
        <v>2000</v>
      </c>
      <c r="I68" s="441">
        <v>200</v>
      </c>
      <c r="J68" s="233"/>
    </row>
    <row r="69" spans="1:10" ht="60">
      <c r="A69" s="92">
        <v>61</v>
      </c>
      <c r="B69" s="409" t="s">
        <v>1558</v>
      </c>
      <c r="C69" s="409" t="s">
        <v>573</v>
      </c>
      <c r="D69" s="445" t="s">
        <v>575</v>
      </c>
      <c r="E69" s="439" t="s">
        <v>1559</v>
      </c>
      <c r="F69" s="442" t="s">
        <v>350</v>
      </c>
      <c r="G69" s="423">
        <v>0</v>
      </c>
      <c r="H69" s="443">
        <f>1000+1000</f>
        <v>2000</v>
      </c>
      <c r="I69" s="441">
        <v>200</v>
      </c>
      <c r="J69" s="233"/>
    </row>
    <row r="70" spans="1:10" ht="30">
      <c r="A70" s="92">
        <v>62</v>
      </c>
      <c r="B70" s="409" t="s">
        <v>1560</v>
      </c>
      <c r="C70" s="409" t="s">
        <v>1561</v>
      </c>
      <c r="D70" s="445" t="s">
        <v>1562</v>
      </c>
      <c r="E70" s="439" t="s">
        <v>1517</v>
      </c>
      <c r="F70" s="442" t="s">
        <v>350</v>
      </c>
      <c r="G70" s="423">
        <v>0</v>
      </c>
      <c r="H70" s="443">
        <f>1000+1000</f>
        <v>2000</v>
      </c>
      <c r="I70" s="441">
        <v>200</v>
      </c>
      <c r="J70" s="233"/>
    </row>
    <row r="71" spans="1:10" ht="30">
      <c r="A71" s="92">
        <v>63</v>
      </c>
      <c r="B71" s="409" t="s">
        <v>1563</v>
      </c>
      <c r="C71" s="409" t="s">
        <v>677</v>
      </c>
      <c r="D71" s="446">
        <v>62001013701</v>
      </c>
      <c r="E71" s="439" t="s">
        <v>1564</v>
      </c>
      <c r="F71" s="442" t="s">
        <v>350</v>
      </c>
      <c r="G71" s="423">
        <v>0</v>
      </c>
      <c r="H71" s="443">
        <f>812.5+812.5</f>
        <v>1625</v>
      </c>
      <c r="I71" s="441">
        <v>162.5</v>
      </c>
      <c r="J71" s="233"/>
    </row>
    <row r="72" spans="1:10" ht="15">
      <c r="A72" s="92">
        <v>64</v>
      </c>
      <c r="B72" s="409" t="s">
        <v>1565</v>
      </c>
      <c r="C72" s="409" t="s">
        <v>1566</v>
      </c>
      <c r="D72" s="446">
        <v>18001061186</v>
      </c>
      <c r="E72" s="439" t="s">
        <v>1567</v>
      </c>
      <c r="F72" s="442" t="s">
        <v>350</v>
      </c>
      <c r="G72" s="423">
        <v>0</v>
      </c>
      <c r="H72" s="443">
        <f>437.5+437.5</f>
        <v>875</v>
      </c>
      <c r="I72" s="441">
        <v>87.5</v>
      </c>
      <c r="J72" s="233"/>
    </row>
    <row r="73" spans="1:10" ht="15">
      <c r="A73" s="92">
        <v>65</v>
      </c>
      <c r="B73" s="409" t="s">
        <v>1568</v>
      </c>
      <c r="C73" s="409" t="s">
        <v>1569</v>
      </c>
      <c r="D73" s="445" t="s">
        <v>1570</v>
      </c>
      <c r="E73" s="439" t="s">
        <v>1467</v>
      </c>
      <c r="F73" s="442" t="s">
        <v>350</v>
      </c>
      <c r="G73" s="423">
        <v>0</v>
      </c>
      <c r="H73" s="443">
        <f>812.5+812.5</f>
        <v>1625</v>
      </c>
      <c r="I73" s="441">
        <v>162.5</v>
      </c>
      <c r="J73" s="233"/>
    </row>
    <row r="74" spans="1:10" ht="30">
      <c r="A74" s="92">
        <v>66</v>
      </c>
      <c r="B74" s="409" t="s">
        <v>1571</v>
      </c>
      <c r="C74" s="409" t="s">
        <v>1572</v>
      </c>
      <c r="D74" s="445" t="s">
        <v>1573</v>
      </c>
      <c r="E74" s="439" t="s">
        <v>1574</v>
      </c>
      <c r="F74" s="442" t="s">
        <v>350</v>
      </c>
      <c r="G74" s="423">
        <v>0</v>
      </c>
      <c r="H74" s="443">
        <f>750+750</f>
        <v>1500</v>
      </c>
      <c r="I74" s="441">
        <v>150</v>
      </c>
      <c r="J74" s="233"/>
    </row>
    <row r="75" spans="1:10" ht="30">
      <c r="A75" s="92">
        <v>67</v>
      </c>
      <c r="B75" s="409" t="s">
        <v>1107</v>
      </c>
      <c r="C75" s="409" t="s">
        <v>1575</v>
      </c>
      <c r="D75" s="446">
        <v>62005008579</v>
      </c>
      <c r="E75" s="439" t="s">
        <v>1564</v>
      </c>
      <c r="F75" s="442" t="s">
        <v>350</v>
      </c>
      <c r="G75" s="423">
        <v>0</v>
      </c>
      <c r="H75" s="443">
        <f>812.5+812.5</f>
        <v>1625</v>
      </c>
      <c r="I75" s="441">
        <v>162.5</v>
      </c>
      <c r="J75" s="233"/>
    </row>
    <row r="76" spans="1:10" ht="60">
      <c r="A76" s="92">
        <v>68</v>
      </c>
      <c r="B76" s="409" t="s">
        <v>1086</v>
      </c>
      <c r="C76" s="409" t="s">
        <v>1576</v>
      </c>
      <c r="D76" s="445" t="s">
        <v>1577</v>
      </c>
      <c r="E76" s="439" t="s">
        <v>1578</v>
      </c>
      <c r="F76" s="442" t="s">
        <v>350</v>
      </c>
      <c r="G76" s="423">
        <v>0</v>
      </c>
      <c r="H76" s="443">
        <f>625+625</f>
        <v>1250</v>
      </c>
      <c r="I76" s="441">
        <v>125</v>
      </c>
      <c r="J76" s="233"/>
    </row>
    <row r="77" spans="1:10" ht="30">
      <c r="A77" s="92">
        <v>69</v>
      </c>
      <c r="B77" s="409" t="s">
        <v>1579</v>
      </c>
      <c r="C77" s="409" t="s">
        <v>1580</v>
      </c>
      <c r="D77" s="446">
        <v>51001027942</v>
      </c>
      <c r="E77" s="439" t="s">
        <v>1581</v>
      </c>
      <c r="F77" s="442" t="s">
        <v>350</v>
      </c>
      <c r="G77" s="423">
        <v>0</v>
      </c>
      <c r="H77" s="443">
        <f>437.5+437.5</f>
        <v>875</v>
      </c>
      <c r="I77" s="441">
        <v>87.5</v>
      </c>
      <c r="J77" s="233"/>
    </row>
    <row r="78" spans="1:10" ht="15">
      <c r="A78" s="92">
        <v>70</v>
      </c>
      <c r="B78" s="409" t="s">
        <v>1582</v>
      </c>
      <c r="C78" s="409" t="s">
        <v>1583</v>
      </c>
      <c r="D78" s="445" t="s">
        <v>1584</v>
      </c>
      <c r="E78" s="439" t="s">
        <v>1531</v>
      </c>
      <c r="F78" s="442" t="s">
        <v>350</v>
      </c>
      <c r="G78" s="423">
        <v>0</v>
      </c>
      <c r="H78" s="443">
        <f>375+375</f>
        <v>750</v>
      </c>
      <c r="I78" s="441">
        <v>75</v>
      </c>
      <c r="J78" s="233" t="s">
        <v>0</v>
      </c>
    </row>
    <row r="79" spans="1:10" ht="15">
      <c r="A79" s="92">
        <v>71</v>
      </c>
      <c r="B79" s="409" t="s">
        <v>1585</v>
      </c>
      <c r="C79" s="409" t="s">
        <v>1586</v>
      </c>
      <c r="D79" s="446">
        <v>62001035383</v>
      </c>
      <c r="E79" s="439" t="s">
        <v>1531</v>
      </c>
      <c r="F79" s="442" t="s">
        <v>350</v>
      </c>
      <c r="G79" s="423">
        <v>0</v>
      </c>
      <c r="H79" s="443">
        <f>375+375</f>
        <v>750</v>
      </c>
      <c r="I79" s="441">
        <v>75</v>
      </c>
    </row>
    <row r="80" spans="1:10" ht="30">
      <c r="A80" s="92">
        <v>72</v>
      </c>
      <c r="B80" s="409" t="s">
        <v>611</v>
      </c>
      <c r="C80" s="409" t="s">
        <v>1587</v>
      </c>
      <c r="D80" s="446">
        <v>62001010470</v>
      </c>
      <c r="E80" s="439" t="s">
        <v>1564</v>
      </c>
      <c r="F80" s="442" t="s">
        <v>350</v>
      </c>
      <c r="G80" s="423">
        <v>0</v>
      </c>
      <c r="H80" s="443">
        <f>812.5+812.5</f>
        <v>1625</v>
      </c>
      <c r="I80" s="441">
        <v>162.5</v>
      </c>
    </row>
    <row r="81" spans="1:9" ht="30">
      <c r="A81" s="92">
        <v>73</v>
      </c>
      <c r="B81" s="409" t="s">
        <v>1588</v>
      </c>
      <c r="C81" s="409" t="s">
        <v>573</v>
      </c>
      <c r="D81" s="447" t="s">
        <v>1589</v>
      </c>
      <c r="E81" s="439" t="s">
        <v>1590</v>
      </c>
      <c r="F81" s="442" t="s">
        <v>350</v>
      </c>
      <c r="G81" s="423">
        <v>0</v>
      </c>
      <c r="H81" s="443">
        <f>750+750</f>
        <v>1500</v>
      </c>
      <c r="I81" s="441">
        <v>150</v>
      </c>
    </row>
    <row r="82" spans="1:9" ht="45">
      <c r="A82" s="92">
        <v>74</v>
      </c>
      <c r="B82" s="409" t="s">
        <v>495</v>
      </c>
      <c r="C82" s="409" t="s">
        <v>775</v>
      </c>
      <c r="D82" s="445" t="s">
        <v>1591</v>
      </c>
      <c r="E82" s="439" t="s">
        <v>1592</v>
      </c>
      <c r="F82" s="442" t="s">
        <v>350</v>
      </c>
      <c r="G82" s="423">
        <v>0</v>
      </c>
      <c r="H82" s="443">
        <f>500+500</f>
        <v>1000</v>
      </c>
      <c r="I82" s="441">
        <v>100</v>
      </c>
    </row>
    <row r="83" spans="1:9" ht="45">
      <c r="A83" s="92">
        <v>75</v>
      </c>
      <c r="B83" s="409" t="s">
        <v>1593</v>
      </c>
      <c r="C83" s="409" t="s">
        <v>1594</v>
      </c>
      <c r="D83" s="445" t="s">
        <v>1595</v>
      </c>
      <c r="E83" s="439" t="s">
        <v>1596</v>
      </c>
      <c r="F83" s="442" t="s">
        <v>350</v>
      </c>
      <c r="G83" s="423">
        <v>0</v>
      </c>
      <c r="H83" s="443">
        <f>1000+1000</f>
        <v>2000</v>
      </c>
      <c r="I83" s="441">
        <v>200</v>
      </c>
    </row>
    <row r="84" spans="1:9" ht="15">
      <c r="A84" s="92">
        <v>76</v>
      </c>
      <c r="B84" s="409" t="s">
        <v>1022</v>
      </c>
      <c r="C84" s="409" t="s">
        <v>1597</v>
      </c>
      <c r="D84" s="446">
        <v>62001009060</v>
      </c>
      <c r="E84" s="439" t="s">
        <v>1467</v>
      </c>
      <c r="F84" s="442" t="s">
        <v>350</v>
      </c>
      <c r="G84" s="423">
        <v>0</v>
      </c>
      <c r="H84" s="443">
        <f>750+750</f>
        <v>1500</v>
      </c>
      <c r="I84" s="441">
        <v>150</v>
      </c>
    </row>
    <row r="85" spans="1:9" ht="45">
      <c r="A85" s="92">
        <v>77</v>
      </c>
      <c r="B85" s="409" t="s">
        <v>1598</v>
      </c>
      <c r="C85" s="409" t="s">
        <v>1599</v>
      </c>
      <c r="D85" s="445" t="s">
        <v>1600</v>
      </c>
      <c r="E85" s="439" t="s">
        <v>1601</v>
      </c>
      <c r="F85" s="442" t="s">
        <v>350</v>
      </c>
      <c r="G85" s="423">
        <v>0</v>
      </c>
      <c r="H85" s="443">
        <f>750+750</f>
        <v>1500</v>
      </c>
      <c r="I85" s="441">
        <v>150</v>
      </c>
    </row>
    <row r="86" spans="1:9" ht="45">
      <c r="A86" s="92">
        <v>78</v>
      </c>
      <c r="B86" s="409" t="s">
        <v>1602</v>
      </c>
      <c r="C86" s="409" t="s">
        <v>1603</v>
      </c>
      <c r="D86" s="446">
        <v>35001011729</v>
      </c>
      <c r="E86" s="439" t="s">
        <v>1604</v>
      </c>
      <c r="F86" s="442" t="s">
        <v>350</v>
      </c>
      <c r="G86" s="423">
        <v>0</v>
      </c>
      <c r="H86" s="443">
        <f>750+750</f>
        <v>1500</v>
      </c>
      <c r="I86" s="441">
        <v>150</v>
      </c>
    </row>
    <row r="87" spans="1:9" ht="30">
      <c r="A87" s="92">
        <v>79</v>
      </c>
      <c r="B87" s="409" t="s">
        <v>530</v>
      </c>
      <c r="C87" s="409" t="s">
        <v>1605</v>
      </c>
      <c r="D87" s="444" t="s">
        <v>1606</v>
      </c>
      <c r="E87" s="439" t="s">
        <v>1607</v>
      </c>
      <c r="F87" s="442" t="s">
        <v>350</v>
      </c>
      <c r="G87" s="423">
        <v>0</v>
      </c>
      <c r="H87" s="443">
        <f>875+875</f>
        <v>1750</v>
      </c>
      <c r="I87" s="441">
        <v>175</v>
      </c>
    </row>
    <row r="88" spans="1:9" ht="30">
      <c r="A88" s="92">
        <v>80</v>
      </c>
      <c r="B88" s="409" t="s">
        <v>495</v>
      </c>
      <c r="C88" s="409" t="s">
        <v>1608</v>
      </c>
      <c r="D88" s="446">
        <v>62001012979</v>
      </c>
      <c r="E88" s="439" t="s">
        <v>1607</v>
      </c>
      <c r="F88" s="442" t="s">
        <v>350</v>
      </c>
      <c r="G88" s="423">
        <v>0</v>
      </c>
      <c r="H88" s="443">
        <f>625+625</f>
        <v>1250</v>
      </c>
      <c r="I88" s="441">
        <v>125</v>
      </c>
    </row>
    <row r="89" spans="1:9" ht="30">
      <c r="A89" s="92">
        <v>81</v>
      </c>
      <c r="B89" s="409" t="s">
        <v>684</v>
      </c>
      <c r="C89" s="409" t="s">
        <v>1609</v>
      </c>
      <c r="D89" s="445" t="s">
        <v>1610</v>
      </c>
      <c r="E89" s="439" t="s">
        <v>1611</v>
      </c>
      <c r="F89" s="442" t="s">
        <v>350</v>
      </c>
      <c r="G89" s="423">
        <v>0</v>
      </c>
      <c r="H89" s="443">
        <f>625+625</f>
        <v>1250</v>
      </c>
      <c r="I89" s="441">
        <v>125</v>
      </c>
    </row>
    <row r="90" spans="1:9" ht="30">
      <c r="A90" s="92">
        <v>82</v>
      </c>
      <c r="B90" s="409" t="s">
        <v>526</v>
      </c>
      <c r="C90" s="409" t="s">
        <v>1612</v>
      </c>
      <c r="D90" s="445">
        <v>62001018885</v>
      </c>
      <c r="E90" s="439" t="s">
        <v>1613</v>
      </c>
      <c r="F90" s="442" t="s">
        <v>350</v>
      </c>
      <c r="G90" s="423">
        <v>0</v>
      </c>
      <c r="H90" s="443">
        <f>812.5+812.5</f>
        <v>1625</v>
      </c>
      <c r="I90" s="441">
        <v>162.5</v>
      </c>
    </row>
    <row r="91" spans="1:9" ht="45">
      <c r="A91" s="92">
        <v>83</v>
      </c>
      <c r="B91" s="409" t="s">
        <v>1022</v>
      </c>
      <c r="C91" s="409" t="s">
        <v>641</v>
      </c>
      <c r="D91" s="448">
        <v>33001005523</v>
      </c>
      <c r="E91" s="439" t="s">
        <v>1604</v>
      </c>
      <c r="F91" s="442" t="s">
        <v>350</v>
      </c>
      <c r="G91" s="423">
        <v>0</v>
      </c>
      <c r="H91" s="443">
        <f>750+750</f>
        <v>1500</v>
      </c>
      <c r="I91" s="441">
        <v>150</v>
      </c>
    </row>
    <row r="92" spans="1:9" ht="45">
      <c r="A92" s="92">
        <v>84</v>
      </c>
      <c r="B92" s="409" t="s">
        <v>837</v>
      </c>
      <c r="C92" s="409" t="s">
        <v>1614</v>
      </c>
      <c r="D92" s="410" t="s">
        <v>1615</v>
      </c>
      <c r="E92" s="411" t="s">
        <v>1616</v>
      </c>
      <c r="F92" s="409" t="s">
        <v>350</v>
      </c>
      <c r="G92" s="449">
        <f>550+950</f>
        <v>1500</v>
      </c>
      <c r="H92" s="450">
        <v>1500</v>
      </c>
      <c r="I92" s="434">
        <v>300</v>
      </c>
    </row>
    <row r="93" spans="1:9" ht="15">
      <c r="A93" s="89" t="s">
        <v>278</v>
      </c>
      <c r="B93" s="89"/>
      <c r="C93" s="89"/>
      <c r="D93" s="89"/>
      <c r="E93" s="89"/>
      <c r="F93" s="100"/>
      <c r="G93" s="4"/>
      <c r="H93" s="4"/>
      <c r="I93" s="4"/>
    </row>
    <row r="94" spans="1:9" ht="15">
      <c r="A94" s="89"/>
      <c r="B94" s="101"/>
      <c r="C94" s="101"/>
      <c r="D94" s="101"/>
      <c r="E94" s="101"/>
      <c r="F94" s="89" t="s">
        <v>459</v>
      </c>
      <c r="G94" s="88">
        <f>SUM(G9:G93)</f>
        <v>91114.19</v>
      </c>
      <c r="H94" s="88">
        <f>SUM(H9:H93)</f>
        <v>159360.87</v>
      </c>
      <c r="I94" s="88">
        <f>SUM(I9:I93)</f>
        <v>27569.338</v>
      </c>
    </row>
    <row r="95" spans="1:9" ht="15">
      <c r="A95" s="231"/>
      <c r="B95" s="231"/>
      <c r="C95" s="231"/>
      <c r="D95" s="231"/>
      <c r="E95" s="231"/>
      <c r="F95" s="231"/>
      <c r="G95" s="231"/>
      <c r="H95" s="187"/>
      <c r="I95" s="187"/>
    </row>
    <row r="96" spans="1:9" ht="15">
      <c r="A96" s="232" t="s">
        <v>447</v>
      </c>
      <c r="B96" s="232"/>
      <c r="C96" s="231"/>
      <c r="D96" s="231"/>
      <c r="E96" s="231"/>
      <c r="F96" s="231"/>
      <c r="G96" s="231"/>
      <c r="H96" s="187"/>
      <c r="I96" s="187"/>
    </row>
    <row r="97" spans="1:9" ht="15">
      <c r="A97" s="232"/>
      <c r="B97" s="232"/>
      <c r="C97" s="231"/>
      <c r="D97" s="231"/>
      <c r="E97" s="231"/>
      <c r="F97" s="231"/>
      <c r="G97" s="231"/>
      <c r="H97" s="187"/>
      <c r="I97" s="187"/>
    </row>
    <row r="98" spans="1:9" ht="15">
      <c r="A98" s="232"/>
      <c r="B98" s="232"/>
      <c r="C98" s="187"/>
      <c r="D98" s="187"/>
      <c r="E98" s="187"/>
      <c r="F98" s="187"/>
      <c r="G98" s="187"/>
      <c r="H98" s="187"/>
      <c r="I98" s="187"/>
    </row>
    <row r="99" spans="1:9" ht="15">
      <c r="A99" s="232"/>
      <c r="B99" s="232"/>
      <c r="C99" s="187"/>
      <c r="D99" s="187"/>
      <c r="E99" s="187"/>
      <c r="F99" s="187"/>
      <c r="G99" s="187"/>
      <c r="H99" s="187"/>
      <c r="I99" s="187"/>
    </row>
    <row r="100" spans="1:9">
      <c r="A100" s="228"/>
      <c r="B100" s="228"/>
      <c r="C100" s="228"/>
      <c r="D100" s="228"/>
      <c r="E100" s="228"/>
      <c r="F100" s="228"/>
      <c r="G100" s="228"/>
      <c r="H100" s="228"/>
      <c r="I100" s="228"/>
    </row>
    <row r="101" spans="1:9" ht="15">
      <c r="A101" s="193" t="s">
        <v>107</v>
      </c>
      <c r="B101" s="193"/>
      <c r="C101" s="187"/>
      <c r="D101" s="187"/>
      <c r="E101" s="187"/>
      <c r="F101" s="187"/>
      <c r="G101" s="187"/>
      <c r="H101" s="187"/>
      <c r="I101" s="187"/>
    </row>
    <row r="102" spans="1:9" ht="15">
      <c r="A102" s="187"/>
      <c r="B102" s="187"/>
      <c r="C102" s="187"/>
      <c r="D102" s="187"/>
      <c r="E102" s="187"/>
      <c r="F102" s="187"/>
      <c r="G102" s="187"/>
      <c r="H102" s="187"/>
      <c r="I102" s="187"/>
    </row>
    <row r="103" spans="1:9" ht="15">
      <c r="A103" s="187"/>
      <c r="B103" s="187"/>
      <c r="C103" s="187"/>
      <c r="D103" s="187"/>
      <c r="E103" s="191"/>
      <c r="F103" s="191"/>
      <c r="G103" s="191"/>
      <c r="H103" s="187"/>
      <c r="I103" s="187"/>
    </row>
    <row r="104" spans="1:9" ht="15">
      <c r="A104" s="193"/>
      <c r="B104" s="193"/>
      <c r="C104" s="193" t="s">
        <v>397</v>
      </c>
      <c r="D104" s="193"/>
      <c r="E104" s="193"/>
      <c r="F104" s="193"/>
      <c r="G104" s="193"/>
      <c r="H104" s="187"/>
      <c r="I104" s="187"/>
    </row>
    <row r="105" spans="1:9" ht="15">
      <c r="A105" s="187"/>
      <c r="B105" s="187"/>
      <c r="C105" s="187" t="s">
        <v>396</v>
      </c>
      <c r="D105" s="187"/>
      <c r="E105" s="187"/>
      <c r="F105" s="187"/>
      <c r="G105" s="187"/>
      <c r="H105" s="187"/>
      <c r="I105" s="187"/>
    </row>
    <row r="106" spans="1:9">
      <c r="A106" s="195"/>
      <c r="B106" s="195"/>
      <c r="C106" s="195" t="s">
        <v>140</v>
      </c>
      <c r="D106" s="195"/>
      <c r="E106" s="195"/>
      <c r="F106" s="195"/>
      <c r="G106" s="195"/>
    </row>
  </sheetData>
  <mergeCells count="2">
    <mergeCell ref="I1:J1"/>
    <mergeCell ref="I2:J2"/>
  </mergeCells>
  <dataValidations count="1">
    <dataValidation type="list" allowBlank="1" showInputMessage="1" showErrorMessage="1" sqref="F51 F32">
      <formula1>$J$8:$J$9</formula1>
    </dataValidation>
  </dataValidations>
  <printOptions gridLines="1"/>
  <pageMargins left="0.25" right="0.25" top="0.75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zoomScale="70" zoomScaleNormal="100" zoomScaleSheetLayoutView="70" workbookViewId="0">
      <selection activeCell="K16" sqref="K1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2" ht="15">
      <c r="A1" s="76" t="s">
        <v>368</v>
      </c>
      <c r="B1" s="79"/>
      <c r="C1" s="79"/>
      <c r="D1" s="79"/>
      <c r="E1" s="79"/>
      <c r="F1" s="79"/>
      <c r="G1" s="744" t="s">
        <v>110</v>
      </c>
      <c r="H1" s="744"/>
    </row>
    <row r="2" spans="1:12" ht="15">
      <c r="A2" s="78" t="s">
        <v>141</v>
      </c>
      <c r="B2" s="79"/>
      <c r="C2" s="79"/>
      <c r="D2" s="79"/>
      <c r="E2" s="79"/>
      <c r="F2" s="79"/>
      <c r="G2" s="734" t="s">
        <v>1163</v>
      </c>
      <c r="H2" s="735"/>
    </row>
    <row r="3" spans="1:12" ht="15">
      <c r="A3" s="78"/>
      <c r="B3" s="78"/>
      <c r="C3" s="78"/>
      <c r="D3" s="78"/>
      <c r="E3" s="78"/>
      <c r="F3" s="78"/>
      <c r="G3" s="166"/>
      <c r="H3" s="166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2" ht="15">
      <c r="A5" s="386" t="s">
        <v>1164</v>
      </c>
      <c r="B5" s="82"/>
      <c r="C5" s="82"/>
      <c r="D5" s="82"/>
      <c r="E5" s="82"/>
      <c r="F5" s="82"/>
      <c r="G5" s="83"/>
      <c r="H5" s="83"/>
    </row>
    <row r="6" spans="1:12" ht="15">
      <c r="A6" s="79"/>
      <c r="B6" s="79"/>
      <c r="C6" s="79"/>
      <c r="D6" s="79"/>
      <c r="E6" s="79"/>
      <c r="F6" s="79"/>
      <c r="G6" s="78"/>
      <c r="H6" s="78"/>
    </row>
    <row r="7" spans="1:12" ht="15">
      <c r="A7" s="165"/>
      <c r="B7" s="165"/>
      <c r="C7" s="279"/>
      <c r="D7" s="165"/>
      <c r="E7" s="165"/>
      <c r="F7" s="165"/>
      <c r="G7" s="80"/>
      <c r="H7" s="80"/>
    </row>
    <row r="8" spans="1:12" ht="45">
      <c r="A8" s="92" t="s">
        <v>342</v>
      </c>
      <c r="B8" s="92" t="s">
        <v>343</v>
      </c>
      <c r="C8" s="92" t="s">
        <v>228</v>
      </c>
      <c r="D8" s="92" t="s">
        <v>346</v>
      </c>
      <c r="E8" s="92" t="s">
        <v>345</v>
      </c>
      <c r="F8" s="92" t="s">
        <v>392</v>
      </c>
      <c r="G8" s="81" t="s">
        <v>10</v>
      </c>
      <c r="H8" s="81" t="s">
        <v>9</v>
      </c>
    </row>
    <row r="9" spans="1:12" ht="30">
      <c r="A9" s="100" t="s">
        <v>1449</v>
      </c>
      <c r="B9" s="100" t="s">
        <v>514</v>
      </c>
      <c r="C9" s="100">
        <v>61001007452</v>
      </c>
      <c r="D9" s="100" t="s">
        <v>1617</v>
      </c>
      <c r="E9" s="100" t="s">
        <v>1618</v>
      </c>
      <c r="F9" s="100" t="s">
        <v>1619</v>
      </c>
      <c r="G9" s="451">
        <v>1117.55</v>
      </c>
      <c r="H9" s="451">
        <v>1117.55</v>
      </c>
      <c r="J9" s="733"/>
      <c r="K9" s="733"/>
      <c r="L9" s="733"/>
    </row>
    <row r="10" spans="1:12" ht="30">
      <c r="A10" s="100" t="s">
        <v>495</v>
      </c>
      <c r="B10" s="100" t="s">
        <v>1470</v>
      </c>
      <c r="C10" s="410" t="s">
        <v>1471</v>
      </c>
      <c r="D10" s="100" t="s">
        <v>1617</v>
      </c>
      <c r="E10" s="100" t="s">
        <v>1620</v>
      </c>
      <c r="F10" s="100">
        <v>4</v>
      </c>
      <c r="G10" s="451">
        <v>450</v>
      </c>
      <c r="H10" s="451">
        <v>450</v>
      </c>
    </row>
    <row r="11" spans="1:12" ht="30">
      <c r="A11" s="100" t="s">
        <v>506</v>
      </c>
      <c r="B11" s="100" t="s">
        <v>1476</v>
      </c>
      <c r="C11" s="417" t="s">
        <v>1477</v>
      </c>
      <c r="D11" s="100" t="s">
        <v>1617</v>
      </c>
      <c r="E11" s="89" t="s">
        <v>1621</v>
      </c>
      <c r="F11" s="89">
        <v>4</v>
      </c>
      <c r="G11" s="451">
        <v>60</v>
      </c>
      <c r="H11" s="451"/>
    </row>
    <row r="12" spans="1:12" ht="45">
      <c r="A12" s="452" t="s">
        <v>776</v>
      </c>
      <c r="B12" s="452" t="s">
        <v>1622</v>
      </c>
      <c r="C12" s="452"/>
      <c r="D12" s="100" t="s">
        <v>1617</v>
      </c>
      <c r="E12" s="100" t="s">
        <v>1623</v>
      </c>
      <c r="F12" s="100" t="s">
        <v>1624</v>
      </c>
      <c r="G12" s="454">
        <v>237</v>
      </c>
      <c r="H12" s="434">
        <v>237</v>
      </c>
    </row>
    <row r="13" spans="1:12" ht="30">
      <c r="A13" s="100" t="s">
        <v>506</v>
      </c>
      <c r="B13" s="100" t="s">
        <v>1625</v>
      </c>
      <c r="C13" s="100">
        <v>19001092838</v>
      </c>
      <c r="D13" s="100" t="s">
        <v>1626</v>
      </c>
      <c r="E13" s="100" t="s">
        <v>1627</v>
      </c>
      <c r="F13" s="100" t="s">
        <v>1628</v>
      </c>
      <c r="G13" s="453"/>
      <c r="H13" s="434">
        <v>1500</v>
      </c>
    </row>
    <row r="14" spans="1:12" ht="30">
      <c r="A14" s="100" t="s">
        <v>1449</v>
      </c>
      <c r="B14" s="100" t="s">
        <v>514</v>
      </c>
      <c r="C14" s="100">
        <v>61001007452</v>
      </c>
      <c r="D14" s="100" t="s">
        <v>1617</v>
      </c>
      <c r="E14" s="100" t="s">
        <v>1620</v>
      </c>
      <c r="F14" s="89">
        <v>2</v>
      </c>
      <c r="G14" s="451">
        <v>60</v>
      </c>
      <c r="H14" s="451">
        <f>3000+1727-871.58-1118-1093-1130-104</f>
        <v>410.42000000000007</v>
      </c>
    </row>
    <row r="15" spans="1:12" ht="30">
      <c r="A15" s="100" t="s">
        <v>1449</v>
      </c>
      <c r="B15" s="100" t="s">
        <v>514</v>
      </c>
      <c r="C15" s="100">
        <v>61001007452</v>
      </c>
      <c r="D15" s="100" t="s">
        <v>1617</v>
      </c>
      <c r="E15" s="100" t="s">
        <v>1618</v>
      </c>
      <c r="F15" s="100" t="s">
        <v>1629</v>
      </c>
      <c r="G15" s="451">
        <v>2159</v>
      </c>
      <c r="H15" s="451">
        <v>2002</v>
      </c>
    </row>
    <row r="16" spans="1:12" ht="30">
      <c r="A16" s="100" t="s">
        <v>495</v>
      </c>
      <c r="B16" s="100" t="s">
        <v>1470</v>
      </c>
      <c r="C16" s="410" t="s">
        <v>1471</v>
      </c>
      <c r="D16" s="100" t="s">
        <v>1617</v>
      </c>
      <c r="E16" s="100" t="s">
        <v>1618</v>
      </c>
      <c r="F16" s="100" t="s">
        <v>1619</v>
      </c>
      <c r="G16" s="451">
        <v>871.58</v>
      </c>
      <c r="H16" s="451">
        <v>871.58</v>
      </c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101"/>
      <c r="B20" s="101"/>
      <c r="C20" s="101"/>
      <c r="D20" s="101"/>
      <c r="E20" s="101"/>
      <c r="F20" s="101" t="s">
        <v>341</v>
      </c>
      <c r="G20" s="88">
        <f>SUM(G9:G19)</f>
        <v>4955.13</v>
      </c>
      <c r="H20" s="88">
        <f>SUM(H9:H19)</f>
        <v>6588.55</v>
      </c>
    </row>
    <row r="21" spans="1:8" ht="15">
      <c r="A21" s="231"/>
      <c r="B21" s="231"/>
      <c r="C21" s="231"/>
      <c r="D21" s="231"/>
      <c r="E21" s="231"/>
      <c r="F21" s="231"/>
      <c r="G21" s="187"/>
      <c r="H21" s="187"/>
    </row>
    <row r="22" spans="1:8" ht="15">
      <c r="A22" s="232" t="s">
        <v>352</v>
      </c>
      <c r="B22" s="231"/>
      <c r="C22" s="231"/>
      <c r="D22" s="231"/>
      <c r="E22" s="231"/>
      <c r="F22" s="231"/>
      <c r="G22" s="187"/>
      <c r="H22" s="187"/>
    </row>
    <row r="23" spans="1:8" ht="15">
      <c r="A23" s="232" t="s">
        <v>355</v>
      </c>
      <c r="B23" s="231"/>
      <c r="C23" s="231"/>
      <c r="D23" s="231"/>
      <c r="E23" s="231"/>
      <c r="F23" s="231"/>
      <c r="G23" s="187"/>
      <c r="H23" s="187"/>
    </row>
    <row r="24" spans="1:8" ht="15">
      <c r="A24" s="232"/>
      <c r="B24" s="187"/>
      <c r="C24" s="187"/>
      <c r="D24" s="187"/>
      <c r="E24" s="187"/>
      <c r="F24" s="187"/>
      <c r="G24" s="187"/>
      <c r="H24" s="187"/>
    </row>
    <row r="25" spans="1:8" ht="15">
      <c r="A25" s="232"/>
      <c r="B25" s="187"/>
      <c r="C25" s="187"/>
      <c r="D25" s="187"/>
      <c r="E25" s="187"/>
      <c r="F25" s="187"/>
      <c r="G25" s="187"/>
      <c r="H25" s="187"/>
    </row>
    <row r="26" spans="1:8">
      <c r="A26" s="228"/>
      <c r="B26" s="228"/>
      <c r="C26" s="228"/>
      <c r="D26" s="228"/>
      <c r="E26" s="228"/>
      <c r="F26" s="228"/>
      <c r="G26" s="228"/>
      <c r="H26" s="228"/>
    </row>
    <row r="27" spans="1:8" ht="15">
      <c r="A27" s="193" t="s">
        <v>107</v>
      </c>
      <c r="B27" s="187"/>
      <c r="C27" s="187"/>
      <c r="D27" s="187"/>
      <c r="E27" s="187"/>
      <c r="F27" s="187"/>
      <c r="G27" s="187"/>
      <c r="H27" s="187"/>
    </row>
    <row r="28" spans="1:8" ht="15">
      <c r="A28" s="187"/>
      <c r="B28" s="187"/>
      <c r="C28" s="187"/>
      <c r="D28" s="187"/>
      <c r="E28" s="187"/>
      <c r="F28" s="187"/>
      <c r="G28" s="187"/>
      <c r="H28" s="187"/>
    </row>
    <row r="29" spans="1:8" ht="15">
      <c r="A29" s="187"/>
      <c r="B29" s="187"/>
      <c r="C29" s="187"/>
      <c r="D29" s="187"/>
      <c r="E29" s="187"/>
      <c r="F29" s="187"/>
      <c r="G29" s="187"/>
      <c r="H29" s="194"/>
    </row>
    <row r="30" spans="1:8" ht="15">
      <c r="A30" s="193"/>
      <c r="B30" s="193" t="s">
        <v>272</v>
      </c>
      <c r="C30" s="193"/>
      <c r="D30" s="193"/>
      <c r="E30" s="193"/>
      <c r="F30" s="193"/>
      <c r="G30" s="187"/>
      <c r="H30" s="194"/>
    </row>
    <row r="31" spans="1:8" ht="15">
      <c r="A31" s="187"/>
      <c r="B31" s="187" t="s">
        <v>271</v>
      </c>
      <c r="C31" s="187"/>
      <c r="D31" s="187"/>
      <c r="E31" s="187"/>
      <c r="F31" s="187"/>
      <c r="G31" s="187"/>
      <c r="H31" s="194"/>
    </row>
    <row r="32" spans="1:8">
      <c r="A32" s="195"/>
      <c r="B32" s="195" t="s">
        <v>140</v>
      </c>
      <c r="C32" s="195"/>
      <c r="D32" s="195"/>
      <c r="E32" s="195"/>
      <c r="F32" s="195"/>
      <c r="G32" s="188"/>
      <c r="H32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6" t="s">
        <v>471</v>
      </c>
      <c r="B1" s="76"/>
      <c r="C1" s="79"/>
      <c r="D1" s="79"/>
      <c r="E1" s="79"/>
      <c r="F1" s="79"/>
      <c r="G1" s="744" t="s">
        <v>110</v>
      </c>
      <c r="H1" s="744"/>
    </row>
    <row r="2" spans="1:10" ht="15">
      <c r="A2" s="78" t="s">
        <v>141</v>
      </c>
      <c r="B2" s="76"/>
      <c r="C2" s="79"/>
      <c r="D2" s="79"/>
      <c r="E2" s="79"/>
      <c r="F2" s="79"/>
      <c r="G2" s="734" t="s">
        <v>1163</v>
      </c>
      <c r="H2" s="735"/>
    </row>
    <row r="3" spans="1:10" ht="15">
      <c r="A3" s="78"/>
      <c r="B3" s="78"/>
      <c r="C3" s="78"/>
      <c r="D3" s="78"/>
      <c r="E3" s="78"/>
      <c r="F3" s="78"/>
      <c r="G3" s="222"/>
      <c r="H3" s="222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386" t="s">
        <v>1164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1"/>
      <c r="B7" s="221"/>
      <c r="C7" s="221"/>
      <c r="D7" s="224"/>
      <c r="E7" s="221"/>
      <c r="F7" s="221"/>
      <c r="G7" s="80"/>
      <c r="H7" s="80"/>
    </row>
    <row r="8" spans="1:10" ht="30">
      <c r="A8" s="92" t="s">
        <v>64</v>
      </c>
      <c r="B8" s="92" t="s">
        <v>342</v>
      </c>
      <c r="C8" s="92" t="s">
        <v>343</v>
      </c>
      <c r="D8" s="92" t="s">
        <v>228</v>
      </c>
      <c r="E8" s="92" t="s">
        <v>351</v>
      </c>
      <c r="F8" s="92" t="s">
        <v>344</v>
      </c>
      <c r="G8" s="81" t="s">
        <v>10</v>
      </c>
      <c r="H8" s="81" t="s">
        <v>9</v>
      </c>
      <c r="J8" s="233" t="s">
        <v>350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3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349</v>
      </c>
      <c r="G34" s="88">
        <f>SUM(G9:G33)</f>
        <v>0</v>
      </c>
      <c r="H34" s="88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7"/>
      <c r="I35" s="187"/>
    </row>
    <row r="36" spans="1:9" ht="15">
      <c r="A36" s="232" t="s">
        <v>403</v>
      </c>
      <c r="B36" s="232"/>
      <c r="C36" s="231"/>
      <c r="D36" s="231"/>
      <c r="E36" s="231"/>
      <c r="F36" s="231"/>
      <c r="G36" s="231"/>
      <c r="H36" s="187"/>
      <c r="I36" s="187"/>
    </row>
    <row r="37" spans="1:9" ht="15">
      <c r="A37" s="232" t="s">
        <v>348</v>
      </c>
      <c r="B37" s="232"/>
      <c r="C37" s="231"/>
      <c r="D37" s="231"/>
      <c r="E37" s="231"/>
      <c r="F37" s="231"/>
      <c r="G37" s="231"/>
      <c r="H37" s="187"/>
      <c r="I37" s="187"/>
    </row>
    <row r="38" spans="1:9" ht="15">
      <c r="A38" s="232"/>
      <c r="B38" s="232"/>
      <c r="C38" s="187"/>
      <c r="D38" s="187"/>
      <c r="E38" s="187"/>
      <c r="F38" s="187"/>
      <c r="G38" s="187"/>
      <c r="H38" s="187"/>
      <c r="I38" s="187"/>
    </row>
    <row r="39" spans="1:9" ht="15">
      <c r="A39" s="232"/>
      <c r="B39" s="232"/>
      <c r="C39" s="187"/>
      <c r="D39" s="187"/>
      <c r="E39" s="187"/>
      <c r="F39" s="187"/>
      <c r="G39" s="187"/>
      <c r="H39" s="187"/>
      <c r="I39" s="187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436</v>
      </c>
      <c r="D44" s="193"/>
      <c r="E44" s="231"/>
      <c r="F44" s="193"/>
      <c r="G44" s="193"/>
      <c r="H44" s="187"/>
      <c r="I44" s="194"/>
    </row>
    <row r="45" spans="1:9" ht="15">
      <c r="A45" s="187"/>
      <c r="B45" s="187"/>
      <c r="C45" s="187" t="s">
        <v>271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140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16" zoomScale="70" zoomScaleNormal="100" zoomScaleSheetLayoutView="70" workbookViewId="0">
      <selection activeCell="C14" sqref="C14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304</v>
      </c>
      <c r="B1" s="116"/>
      <c r="C1" s="744" t="s">
        <v>110</v>
      </c>
      <c r="D1" s="744"/>
      <c r="E1" s="154"/>
    </row>
    <row r="2" spans="1:12">
      <c r="A2" s="78" t="s">
        <v>141</v>
      </c>
      <c r="B2" s="116"/>
      <c r="C2" s="734" t="s">
        <v>1163</v>
      </c>
      <c r="D2" s="735"/>
      <c r="E2" s="154"/>
    </row>
    <row r="3" spans="1:12">
      <c r="A3" s="78"/>
      <c r="B3" s="116"/>
      <c r="C3" s="77"/>
      <c r="D3" s="77"/>
      <c r="E3" s="154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>
      <c r="A5" s="386" t="s">
        <v>1164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102"/>
      <c r="B7" s="102"/>
      <c r="C7" s="80"/>
      <c r="D7" s="80"/>
      <c r="E7" s="155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5"/>
    </row>
    <row r="9" spans="1:12" s="9" customFormat="1" ht="18">
      <c r="A9" s="13">
        <v>1</v>
      </c>
      <c r="B9" s="13" t="s">
        <v>57</v>
      </c>
      <c r="C9" s="84">
        <f>SUM(C10,C13,C52,C55,C56,C57,C74,C75)</f>
        <v>3637933.6</v>
      </c>
      <c r="D9" s="84">
        <f>SUM(D10,D13,D52,D55,D56,D57,D63,D70,D71,D75)</f>
        <v>3529429.5</v>
      </c>
      <c r="E9" s="156"/>
    </row>
    <row r="10" spans="1:12" s="9" customFormat="1" ht="18">
      <c r="A10" s="14">
        <v>1.1000000000000001</v>
      </c>
      <c r="B10" s="14" t="s">
        <v>58</v>
      </c>
      <c r="C10" s="86">
        <f>SUM(C11:C12)</f>
        <v>90662</v>
      </c>
      <c r="D10" s="86">
        <f>SUM(D11:D12)</f>
        <v>90760</v>
      </c>
      <c r="E10" s="156"/>
    </row>
    <row r="11" spans="1:12" s="9" customFormat="1" ht="16.5" customHeight="1">
      <c r="A11" s="16" t="s">
        <v>30</v>
      </c>
      <c r="B11" s="16" t="s">
        <v>59</v>
      </c>
      <c r="C11" s="33">
        <v>90662</v>
      </c>
      <c r="D11" s="34">
        <v>90760</v>
      </c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6">
        <f>SUM(C14,C17,C29:C32,C35,C36,C42,C43,C44,C45,C46,C50,C51)</f>
        <v>3171129.1</v>
      </c>
      <c r="D13" s="86">
        <f>SUM(D14,D17,D29:D32,D35,D36,D42,D43,D44,D45,D46,D50,D51)</f>
        <v>3318857</v>
      </c>
      <c r="E13" s="154"/>
    </row>
    <row r="14" spans="1:12">
      <c r="A14" s="16" t="s">
        <v>32</v>
      </c>
      <c r="B14" s="16" t="s">
        <v>1</v>
      </c>
      <c r="C14" s="85">
        <f>SUM(C15:C16)</f>
        <v>8558</v>
      </c>
      <c r="D14" s="85">
        <f>SUM(D15:D16)</f>
        <v>8468</v>
      </c>
      <c r="E14" s="154"/>
    </row>
    <row r="15" spans="1:12" ht="17.25" customHeight="1">
      <c r="A15" s="17" t="s">
        <v>98</v>
      </c>
      <c r="B15" s="17" t="s">
        <v>61</v>
      </c>
      <c r="C15" s="35">
        <v>6590</v>
      </c>
      <c r="D15" s="36">
        <v>6500</v>
      </c>
      <c r="E15" s="154"/>
    </row>
    <row r="16" spans="1:12" ht="17.25" customHeight="1">
      <c r="A16" s="17" t="s">
        <v>99</v>
      </c>
      <c r="B16" s="17" t="s">
        <v>62</v>
      </c>
      <c r="C16" s="35">
        <v>1968</v>
      </c>
      <c r="D16" s="36">
        <v>1968</v>
      </c>
      <c r="E16" s="154"/>
    </row>
    <row r="17" spans="1:5">
      <c r="A17" s="16" t="s">
        <v>33</v>
      </c>
      <c r="B17" s="16" t="s">
        <v>2</v>
      </c>
      <c r="C17" s="85">
        <f>SUM(C18:C23,C28)</f>
        <v>139898.1</v>
      </c>
      <c r="D17" s="85">
        <f>SUM(D18:D23,D28)</f>
        <v>145446</v>
      </c>
      <c r="E17" s="154"/>
    </row>
    <row r="18" spans="1:5" ht="30">
      <c r="A18" s="17" t="s">
        <v>12</v>
      </c>
      <c r="B18" s="17" t="s">
        <v>251</v>
      </c>
      <c r="C18" s="37">
        <v>36161.25</v>
      </c>
      <c r="D18" s="38">
        <v>36219.800000000003</v>
      </c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283</v>
      </c>
      <c r="B20" s="17" t="s">
        <v>22</v>
      </c>
      <c r="C20" s="37">
        <v>6616.8</v>
      </c>
      <c r="D20" s="40">
        <v>6616.8</v>
      </c>
      <c r="E20" s="154"/>
    </row>
    <row r="21" spans="1:5">
      <c r="A21" s="17" t="s">
        <v>284</v>
      </c>
      <c r="B21" s="17" t="s">
        <v>15</v>
      </c>
      <c r="C21" s="37">
        <v>60758.26</v>
      </c>
      <c r="D21" s="40">
        <v>65880.13</v>
      </c>
      <c r="E21" s="154"/>
    </row>
    <row r="22" spans="1:5">
      <c r="A22" s="17" t="s">
        <v>285</v>
      </c>
      <c r="B22" s="17" t="s">
        <v>16</v>
      </c>
      <c r="C22" s="37"/>
      <c r="D22" s="40"/>
      <c r="E22" s="154"/>
    </row>
    <row r="23" spans="1:5">
      <c r="A23" s="17" t="s">
        <v>286</v>
      </c>
      <c r="B23" s="17" t="s">
        <v>17</v>
      </c>
      <c r="C23" s="119">
        <f>SUM(C24:C27)</f>
        <v>33595.79</v>
      </c>
      <c r="D23" s="119">
        <f>SUM(D24:D27)</f>
        <v>33963.270000000004</v>
      </c>
      <c r="E23" s="154"/>
    </row>
    <row r="24" spans="1:5" ht="16.5" customHeight="1">
      <c r="A24" s="18" t="s">
        <v>287</v>
      </c>
      <c r="B24" s="18" t="s">
        <v>18</v>
      </c>
      <c r="C24" s="37">
        <v>27702.080000000002</v>
      </c>
      <c r="D24" s="40">
        <v>28060.639999999999</v>
      </c>
      <c r="E24" s="154"/>
    </row>
    <row r="25" spans="1:5" ht="16.5" customHeight="1">
      <c r="A25" s="18" t="s">
        <v>288</v>
      </c>
      <c r="B25" s="18" t="s">
        <v>19</v>
      </c>
      <c r="C25" s="37">
        <v>5207.21</v>
      </c>
      <c r="D25" s="40">
        <v>5176.46</v>
      </c>
      <c r="E25" s="154"/>
    </row>
    <row r="26" spans="1:5" ht="16.5" customHeight="1">
      <c r="A26" s="18" t="s">
        <v>289</v>
      </c>
      <c r="B26" s="18" t="s">
        <v>20</v>
      </c>
      <c r="C26" s="37">
        <v>211.49</v>
      </c>
      <c r="D26" s="40">
        <v>188.16</v>
      </c>
      <c r="E26" s="154"/>
    </row>
    <row r="27" spans="1:5" ht="16.5" customHeight="1">
      <c r="A27" s="18" t="s">
        <v>290</v>
      </c>
      <c r="B27" s="18" t="s">
        <v>23</v>
      </c>
      <c r="C27" s="37">
        <v>475.01</v>
      </c>
      <c r="D27" s="40">
        <v>538.01</v>
      </c>
      <c r="E27" s="154"/>
    </row>
    <row r="28" spans="1:5">
      <c r="A28" s="17" t="s">
        <v>291</v>
      </c>
      <c r="B28" s="17" t="s">
        <v>21</v>
      </c>
      <c r="C28" s="37">
        <v>2766</v>
      </c>
      <c r="D28" s="40">
        <v>2766</v>
      </c>
      <c r="E28" s="154"/>
    </row>
    <row r="29" spans="1:5">
      <c r="A29" s="16" t="s">
        <v>34</v>
      </c>
      <c r="B29" s="16" t="s">
        <v>3</v>
      </c>
      <c r="C29" s="33">
        <v>9585</v>
      </c>
      <c r="D29" s="34">
        <v>7996</v>
      </c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 ht="30">
      <c r="A32" s="16" t="s">
        <v>37</v>
      </c>
      <c r="B32" s="16" t="s">
        <v>63</v>
      </c>
      <c r="C32" s="85">
        <f>SUM(C33:C34)</f>
        <v>25615</v>
      </c>
      <c r="D32" s="85">
        <f>SUM(D33:D34)</f>
        <v>27857</v>
      </c>
      <c r="E32" s="154"/>
    </row>
    <row r="33" spans="1:5">
      <c r="A33" s="17" t="s">
        <v>292</v>
      </c>
      <c r="B33" s="17" t="s">
        <v>56</v>
      </c>
      <c r="C33" s="33">
        <v>20998</v>
      </c>
      <c r="D33" s="34">
        <v>23610</v>
      </c>
      <c r="E33" s="154"/>
    </row>
    <row r="34" spans="1:5">
      <c r="A34" s="17" t="s">
        <v>293</v>
      </c>
      <c r="B34" s="17" t="s">
        <v>55</v>
      </c>
      <c r="C34" s="33">
        <v>4617</v>
      </c>
      <c r="D34" s="34">
        <v>4247</v>
      </c>
      <c r="E34" s="154"/>
    </row>
    <row r="35" spans="1:5">
      <c r="A35" s="16" t="s">
        <v>38</v>
      </c>
      <c r="B35" s="16" t="s">
        <v>49</v>
      </c>
      <c r="C35" s="33">
        <v>2181</v>
      </c>
      <c r="D35" s="34">
        <v>2181</v>
      </c>
      <c r="E35" s="154"/>
    </row>
    <row r="36" spans="1:5">
      <c r="A36" s="16" t="s">
        <v>39</v>
      </c>
      <c r="B36" s="16" t="s">
        <v>360</v>
      </c>
      <c r="C36" s="85">
        <f>SUM(C37:C41)</f>
        <v>662937</v>
      </c>
      <c r="D36" s="85">
        <f>SUM(D37:D41)</f>
        <v>558468</v>
      </c>
      <c r="E36" s="154"/>
    </row>
    <row r="37" spans="1:5">
      <c r="A37" s="17" t="s">
        <v>357</v>
      </c>
      <c r="B37" s="17" t="s">
        <v>361</v>
      </c>
      <c r="C37" s="33">
        <v>187094</v>
      </c>
      <c r="D37" s="33">
        <v>87323</v>
      </c>
      <c r="E37" s="154"/>
    </row>
    <row r="38" spans="1:5">
      <c r="A38" s="17" t="s">
        <v>358</v>
      </c>
      <c r="B38" s="17" t="s">
        <v>362</v>
      </c>
      <c r="C38" s="33">
        <v>29160</v>
      </c>
      <c r="D38" s="33">
        <v>29160</v>
      </c>
      <c r="E38" s="154"/>
    </row>
    <row r="39" spans="1:5">
      <c r="A39" s="17" t="s">
        <v>359</v>
      </c>
      <c r="B39" s="17" t="s">
        <v>365</v>
      </c>
      <c r="C39" s="33">
        <v>40247</v>
      </c>
      <c r="D39" s="34">
        <v>40247</v>
      </c>
      <c r="E39" s="154"/>
    </row>
    <row r="40" spans="1:5">
      <c r="A40" s="17" t="s">
        <v>364</v>
      </c>
      <c r="B40" s="17" t="s">
        <v>366</v>
      </c>
      <c r="C40" s="33"/>
      <c r="D40" s="34"/>
      <c r="E40" s="154"/>
    </row>
    <row r="41" spans="1:5">
      <c r="A41" s="17" t="s">
        <v>367</v>
      </c>
      <c r="B41" s="17" t="s">
        <v>363</v>
      </c>
      <c r="C41" s="33">
        <v>406436</v>
      </c>
      <c r="D41" s="34">
        <v>401738</v>
      </c>
      <c r="E41" s="154"/>
    </row>
    <row r="42" spans="1:5" ht="30">
      <c r="A42" s="16" t="s">
        <v>40</v>
      </c>
      <c r="B42" s="16" t="s">
        <v>28</v>
      </c>
      <c r="C42" s="33"/>
      <c r="D42" s="34"/>
      <c r="E42" s="154"/>
    </row>
    <row r="43" spans="1:5">
      <c r="A43" s="16" t="s">
        <v>41</v>
      </c>
      <c r="B43" s="16" t="s">
        <v>24</v>
      </c>
      <c r="C43" s="33">
        <v>37831</v>
      </c>
      <c r="D43" s="34">
        <v>37831</v>
      </c>
      <c r="E43" s="154"/>
    </row>
    <row r="44" spans="1:5">
      <c r="A44" s="16" t="s">
        <v>42</v>
      </c>
      <c r="B44" s="16" t="s">
        <v>25</v>
      </c>
      <c r="C44" s="33">
        <v>10000</v>
      </c>
      <c r="D44" s="34">
        <v>10000</v>
      </c>
      <c r="E44" s="154"/>
    </row>
    <row r="45" spans="1:5">
      <c r="A45" s="16" t="s">
        <v>43</v>
      </c>
      <c r="B45" s="16" t="s">
        <v>26</v>
      </c>
      <c r="C45" s="33"/>
      <c r="D45" s="34"/>
      <c r="E45" s="154"/>
    </row>
    <row r="46" spans="1:5">
      <c r="A46" s="16" t="s">
        <v>44</v>
      </c>
      <c r="B46" s="16" t="s">
        <v>298</v>
      </c>
      <c r="C46" s="85">
        <f>SUM(C47:C49)</f>
        <v>519484</v>
      </c>
      <c r="D46" s="85">
        <f>SUM(D47:D49)</f>
        <v>523211</v>
      </c>
      <c r="E46" s="154"/>
    </row>
    <row r="47" spans="1:5">
      <c r="A47" s="99" t="s">
        <v>373</v>
      </c>
      <c r="B47" s="99" t="s">
        <v>376</v>
      </c>
      <c r="C47" s="33">
        <v>469202</v>
      </c>
      <c r="D47" s="34">
        <v>472929</v>
      </c>
      <c r="E47" s="154"/>
    </row>
    <row r="48" spans="1:5">
      <c r="A48" s="99" t="s">
        <v>374</v>
      </c>
      <c r="B48" s="99" t="s">
        <v>375</v>
      </c>
      <c r="C48" s="33">
        <v>7838</v>
      </c>
      <c r="D48" s="34">
        <v>7838</v>
      </c>
      <c r="E48" s="154"/>
    </row>
    <row r="49" spans="1:5">
      <c r="A49" s="99" t="s">
        <v>377</v>
      </c>
      <c r="B49" s="99" t="s">
        <v>378</v>
      </c>
      <c r="C49" s="33">
        <v>42444</v>
      </c>
      <c r="D49" s="34">
        <v>42444</v>
      </c>
      <c r="E49" s="154"/>
    </row>
    <row r="50" spans="1:5" ht="26.25" customHeight="1">
      <c r="A50" s="16" t="s">
        <v>45</v>
      </c>
      <c r="B50" s="16" t="s">
        <v>29</v>
      </c>
      <c r="C50" s="33"/>
      <c r="D50" s="34"/>
      <c r="E50" s="154"/>
    </row>
    <row r="51" spans="1:5">
      <c r="A51" s="16" t="s">
        <v>46</v>
      </c>
      <c r="B51" s="16" t="s">
        <v>6</v>
      </c>
      <c r="C51" s="33">
        <f>1765165-10125</f>
        <v>1755040</v>
      </c>
      <c r="D51" s="34">
        <f>2007524-10125</f>
        <v>1997399</v>
      </c>
      <c r="E51" s="154"/>
    </row>
    <row r="52" spans="1:5" ht="30">
      <c r="A52" s="14">
        <v>1.3</v>
      </c>
      <c r="B52" s="89" t="s">
        <v>417</v>
      </c>
      <c r="C52" s="86">
        <f>SUM(C53:C54)</f>
        <v>353910</v>
      </c>
      <c r="D52" s="86">
        <f>SUM(D53:D54)</f>
        <v>14610</v>
      </c>
      <c r="E52" s="154"/>
    </row>
    <row r="53" spans="1:5" ht="30">
      <c r="A53" s="16" t="s">
        <v>50</v>
      </c>
      <c r="B53" s="16" t="s">
        <v>48</v>
      </c>
      <c r="C53" s="33">
        <v>353910</v>
      </c>
      <c r="D53" s="34">
        <v>14610</v>
      </c>
      <c r="E53" s="154"/>
    </row>
    <row r="54" spans="1:5">
      <c r="A54" s="16" t="s">
        <v>51</v>
      </c>
      <c r="B54" s="16" t="s">
        <v>47</v>
      </c>
      <c r="C54" s="33"/>
      <c r="D54" s="34"/>
      <c r="E54" s="154"/>
    </row>
    <row r="55" spans="1:5">
      <c r="A55" s="14">
        <v>1.4</v>
      </c>
      <c r="B55" s="14" t="s">
        <v>419</v>
      </c>
      <c r="C55" s="33"/>
      <c r="D55" s="34"/>
      <c r="E55" s="154"/>
    </row>
    <row r="56" spans="1:5">
      <c r="A56" s="14">
        <v>1.5</v>
      </c>
      <c r="B56" s="14" t="s">
        <v>7</v>
      </c>
      <c r="C56" s="37"/>
      <c r="D56" s="40"/>
      <c r="E56" s="154"/>
    </row>
    <row r="57" spans="1:5">
      <c r="A57" s="14">
        <v>1.6</v>
      </c>
      <c r="B57" s="45" t="s">
        <v>8</v>
      </c>
      <c r="C57" s="86">
        <f>SUM(C58:C62)</f>
        <v>920</v>
      </c>
      <c r="D57" s="86">
        <f>SUM(D58:D62)</f>
        <v>920</v>
      </c>
      <c r="E57" s="154"/>
    </row>
    <row r="58" spans="1:5">
      <c r="A58" s="16" t="s">
        <v>299</v>
      </c>
      <c r="B58" s="46" t="s">
        <v>52</v>
      </c>
      <c r="C58" s="37"/>
      <c r="D58" s="40"/>
      <c r="E58" s="154"/>
    </row>
    <row r="59" spans="1:5" ht="30">
      <c r="A59" s="16" t="s">
        <v>300</v>
      </c>
      <c r="B59" s="46" t="s">
        <v>54</v>
      </c>
      <c r="C59" s="37"/>
      <c r="D59" s="40"/>
      <c r="E59" s="154"/>
    </row>
    <row r="60" spans="1:5">
      <c r="A60" s="16" t="s">
        <v>301</v>
      </c>
      <c r="B60" s="46" t="s">
        <v>53</v>
      </c>
      <c r="C60" s="40"/>
      <c r="D60" s="40"/>
      <c r="E60" s="154"/>
    </row>
    <row r="61" spans="1:5">
      <c r="A61" s="16" t="s">
        <v>302</v>
      </c>
      <c r="B61" s="46" t="s">
        <v>27</v>
      </c>
      <c r="C61" s="37">
        <v>920</v>
      </c>
      <c r="D61" s="40">
        <v>920</v>
      </c>
      <c r="E61" s="154"/>
    </row>
    <row r="62" spans="1:5">
      <c r="A62" s="16" t="s">
        <v>339</v>
      </c>
      <c r="B62" s="219" t="s">
        <v>340</v>
      </c>
      <c r="C62" s="37"/>
      <c r="D62" s="220"/>
      <c r="E62" s="154"/>
    </row>
    <row r="63" spans="1:5">
      <c r="A63" s="13">
        <v>2</v>
      </c>
      <c r="B63" s="47" t="s">
        <v>106</v>
      </c>
      <c r="C63" s="288"/>
      <c r="D63" s="120">
        <f>SUM(D64:D69)</f>
        <v>82970</v>
      </c>
      <c r="E63" s="154"/>
    </row>
    <row r="64" spans="1:5">
      <c r="A64" s="15">
        <v>2.1</v>
      </c>
      <c r="B64" s="48" t="s">
        <v>100</v>
      </c>
      <c r="C64" s="288"/>
      <c r="D64" s="42"/>
      <c r="E64" s="154"/>
    </row>
    <row r="65" spans="1:5">
      <c r="A65" s="15">
        <v>2.2000000000000002</v>
      </c>
      <c r="B65" s="48" t="s">
        <v>104</v>
      </c>
      <c r="C65" s="290"/>
      <c r="D65" s="43"/>
      <c r="E65" s="154"/>
    </row>
    <row r="66" spans="1:5">
      <c r="A66" s="15">
        <v>2.2999999999999998</v>
      </c>
      <c r="B66" s="48" t="s">
        <v>103</v>
      </c>
      <c r="C66" s="290"/>
      <c r="D66" s="43"/>
      <c r="E66" s="154"/>
    </row>
    <row r="67" spans="1:5">
      <c r="A67" s="15">
        <v>2.4</v>
      </c>
      <c r="B67" s="48" t="s">
        <v>105</v>
      </c>
      <c r="C67" s="290"/>
      <c r="D67" s="43">
        <v>1780</v>
      </c>
      <c r="E67" s="154"/>
    </row>
    <row r="68" spans="1:5">
      <c r="A68" s="15">
        <v>2.5</v>
      </c>
      <c r="B68" s="48" t="s">
        <v>101</v>
      </c>
      <c r="C68" s="290"/>
      <c r="D68" s="43"/>
      <c r="E68" s="154"/>
    </row>
    <row r="69" spans="1:5">
      <c r="A69" s="15">
        <v>2.6</v>
      </c>
      <c r="B69" s="48" t="s">
        <v>102</v>
      </c>
      <c r="C69" s="290"/>
      <c r="D69" s="43">
        <v>81190</v>
      </c>
      <c r="E69" s="154"/>
    </row>
    <row r="70" spans="1:5" s="2" customFormat="1">
      <c r="A70" s="13">
        <v>3</v>
      </c>
      <c r="B70" s="286" t="s">
        <v>453</v>
      </c>
      <c r="C70" s="289"/>
      <c r="D70" s="287"/>
      <c r="E70" s="107"/>
    </row>
    <row r="71" spans="1:5" s="2" customFormat="1">
      <c r="A71" s="13">
        <v>4</v>
      </c>
      <c r="B71" s="13" t="s">
        <v>253</v>
      </c>
      <c r="C71" s="289">
        <f>SUM(C72:C73)</f>
        <v>0</v>
      </c>
      <c r="D71" s="87">
        <f>SUM(D72:D73)</f>
        <v>0</v>
      </c>
      <c r="E71" s="107"/>
    </row>
    <row r="72" spans="1:5" s="2" customFormat="1">
      <c r="A72" s="15">
        <v>4.0999999999999996</v>
      </c>
      <c r="B72" s="15" t="s">
        <v>254</v>
      </c>
      <c r="C72" s="8"/>
      <c r="D72" s="8"/>
      <c r="E72" s="107"/>
    </row>
    <row r="73" spans="1:5" s="2" customFormat="1">
      <c r="A73" s="15">
        <v>4.2</v>
      </c>
      <c r="B73" s="15" t="s">
        <v>255</v>
      </c>
      <c r="C73" s="8"/>
      <c r="D73" s="8"/>
      <c r="E73" s="107"/>
    </row>
    <row r="74" spans="1:5" s="2" customFormat="1">
      <c r="A74" s="13">
        <v>5</v>
      </c>
      <c r="B74" s="284" t="s">
        <v>281</v>
      </c>
      <c r="C74" s="8"/>
      <c r="D74" s="87"/>
      <c r="E74" s="107"/>
    </row>
    <row r="75" spans="1:5" s="2" customFormat="1" ht="30">
      <c r="A75" s="13">
        <v>6</v>
      </c>
      <c r="B75" s="284" t="s">
        <v>464</v>
      </c>
      <c r="C75" s="86">
        <f>SUM(C76:C81)</f>
        <v>21312.5</v>
      </c>
      <c r="D75" s="86">
        <f>SUM(D76:D81)</f>
        <v>21312.5</v>
      </c>
      <c r="E75" s="107"/>
    </row>
    <row r="76" spans="1:5" s="2" customFormat="1">
      <c r="A76" s="15">
        <v>6.1</v>
      </c>
      <c r="B76" s="15" t="s">
        <v>68</v>
      </c>
      <c r="C76" s="8"/>
      <c r="D76" s="8"/>
      <c r="E76" s="107"/>
    </row>
    <row r="77" spans="1:5" s="2" customFormat="1">
      <c r="A77" s="15">
        <v>6.2</v>
      </c>
      <c r="B77" s="15" t="s">
        <v>74</v>
      </c>
      <c r="C77" s="8"/>
      <c r="D77" s="8"/>
      <c r="E77" s="107"/>
    </row>
    <row r="78" spans="1:5" s="2" customFormat="1">
      <c r="A78" s="15">
        <v>6.3</v>
      </c>
      <c r="B78" s="15" t="s">
        <v>69</v>
      </c>
      <c r="C78" s="8"/>
      <c r="D78" s="8"/>
      <c r="E78" s="107"/>
    </row>
    <row r="79" spans="1:5" s="2" customFormat="1">
      <c r="A79" s="15">
        <v>6.4</v>
      </c>
      <c r="B79" s="15" t="s">
        <v>465</v>
      </c>
      <c r="C79" s="8"/>
      <c r="D79" s="8"/>
      <c r="E79" s="107"/>
    </row>
    <row r="80" spans="1:5" s="2" customFormat="1">
      <c r="A80" s="15">
        <v>6.5</v>
      </c>
      <c r="B80" s="15" t="s">
        <v>466</v>
      </c>
      <c r="C80" s="8"/>
      <c r="D80" s="8"/>
      <c r="E80" s="107"/>
    </row>
    <row r="81" spans="1:9" s="2" customFormat="1">
      <c r="A81" s="15">
        <v>6.6</v>
      </c>
      <c r="B81" s="15" t="s">
        <v>3232</v>
      </c>
      <c r="C81" s="8">
        <f>11187.5+10125</f>
        <v>21312.5</v>
      </c>
      <c r="D81" s="8">
        <f>11187.5+10125</f>
        <v>21312.5</v>
      </c>
      <c r="E81" s="107"/>
    </row>
    <row r="82" spans="1:9" s="23" customFormat="1" ht="12.75"/>
    <row r="83" spans="1:9" s="23" customFormat="1" ht="12.75"/>
    <row r="84" spans="1:9" s="23" customFormat="1" ht="12.75"/>
    <row r="85" spans="1:9" s="2" customFormat="1">
      <c r="A85" s="71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1" t="s">
        <v>272</v>
      </c>
      <c r="D88" s="12"/>
      <c r="E88"/>
      <c r="F88"/>
      <c r="G88"/>
      <c r="H88"/>
      <c r="I88"/>
    </row>
    <row r="89" spans="1:9" s="2" customFormat="1">
      <c r="A89"/>
      <c r="B89" s="2" t="s">
        <v>271</v>
      </c>
      <c r="D89" s="12"/>
      <c r="E89"/>
      <c r="F89"/>
      <c r="G89"/>
      <c r="H89"/>
      <c r="I89"/>
    </row>
    <row r="90" spans="1:9" customFormat="1" ht="12.75">
      <c r="B90" s="67" t="s">
        <v>140</v>
      </c>
    </row>
    <row r="91" spans="1:9" s="2" customFormat="1">
      <c r="A91" s="11"/>
    </row>
    <row r="92" spans="1:9" s="23" customFormat="1" ht="12.75"/>
    <row r="93" spans="1:9" s="23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18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 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2014-01-20T08:22:30Z</cp:lastPrinted>
  <dcterms:created xsi:type="dcterms:W3CDTF">2011-12-27T13:20:18Z</dcterms:created>
  <dcterms:modified xsi:type="dcterms:W3CDTF">2016-03-30T11:19:35Z</dcterms:modified>
</cp:coreProperties>
</file>