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5.2 " sheetId="43" r:id="rId11"/>
    <sheet name="ფორმა N5.3" sheetId="44" r:id="rId12"/>
    <sheet name="ფორმა 5.4" sheetId="45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</externalReferences>
  <definedNames>
    <definedName name="_xlnm._FilterDatabase" localSheetId="10" hidden="1">'ფორმა 5.2 '!$A$8:$I$177</definedName>
    <definedName name="_xlnm._FilterDatabase" localSheetId="12" hidden="1">'ფორმა 5.4'!$A$9:$J$11</definedName>
    <definedName name="_xlnm._FilterDatabase" localSheetId="0" hidden="1">'ფორმა N1'!$A$8:$L$833</definedName>
    <definedName name="_xlnm._FilterDatabase" localSheetId="1" hidden="1">'ფორმა N2'!$A$8:$G$8</definedName>
    <definedName name="_xlnm._FilterDatabase" localSheetId="2" hidden="1">'ფორმა N3'!$A$8:$D$14</definedName>
    <definedName name="_xlnm._FilterDatabase" localSheetId="3" hidden="1">'ფორმა N4'!$A$10:$D$63</definedName>
    <definedName name="_xlnm._FilterDatabase" localSheetId="4" hidden="1">'ფორმა N4.1'!$B$9:$D$24</definedName>
    <definedName name="_xlnm._FilterDatabase" localSheetId="8" hidden="1">'ფორმა N5'!$A$8:$D$11</definedName>
    <definedName name="_xlnm._FilterDatabase" localSheetId="9" hidden="1">'ფორმა N5.1'!$B$9:$D$32</definedName>
    <definedName name="_xlnm._FilterDatabase" localSheetId="11" hidden="1">'ფორმა N5.3'!$A$8:$H$88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10">#REF!</definedName>
    <definedName name="Date" localSheetId="12">#REF!</definedName>
    <definedName name="Date" localSheetId="21">#REF!</definedName>
    <definedName name="Date" localSheetId="24">#REF!</definedName>
    <definedName name="Date" localSheetId="25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14">#REF!</definedName>
    <definedName name="Date" localSheetId="26">#REF!</definedName>
    <definedName name="Date">#REF!</definedName>
    <definedName name="_xlnm.Print_Area" localSheetId="7">'ფორმა 4.4'!$A$1:$H$46</definedName>
    <definedName name="_xlnm.Print_Area" localSheetId="10">'ფორმა 5.2 '!$A$1:$I$189</definedName>
    <definedName name="_xlnm.Print_Area" localSheetId="12">'ფორმა 5.4'!$A$1:$H$29</definedName>
    <definedName name="_xlnm.Print_Area" localSheetId="23">'ფორმა 9.5'!$A$1:$L$372</definedName>
    <definedName name="_xlnm.Print_Area" localSheetId="24">'ფორმა 9.6'!$A$1:$I$55</definedName>
    <definedName name="_xlnm.Print_Area" localSheetId="17">'ფორმა N 8.1'!$A$1:$G$51</definedName>
    <definedName name="_xlnm.Print_Area" localSheetId="25">'ფორმა N 9.7'!$A$1:$I$98</definedName>
    <definedName name="_xlnm.Print_Area" localSheetId="0">'ფორმა N1'!$A$1:$L$853</definedName>
    <definedName name="_xlnm.Print_Area" localSheetId="1">'ფორმა N2'!$A$1:$D$41</definedName>
    <definedName name="_xlnm.Print_Area" localSheetId="2">'ფორმა N3'!$A$1:$D$42</definedName>
    <definedName name="_xlnm.Print_Area" localSheetId="3">'ფორმა N4'!$A$1:$D$89</definedName>
    <definedName name="_xlnm.Print_Area" localSheetId="4">'ფორმა N4.1'!$A$1:$D$39</definedName>
    <definedName name="_xlnm.Print_Area" localSheetId="8">'ფორმა N5'!$A$1:$D$90</definedName>
    <definedName name="_xlnm.Print_Area" localSheetId="13">'ფორმა N6'!$A$1:$D$32</definedName>
    <definedName name="_xlnm.Print_Area" localSheetId="15">'ფორმა N7'!$A$1:$D$90</definedName>
    <definedName name="_xlnm.Print_Area" localSheetId="18">'ფორმა N9'!$A$1:$J$52</definedName>
    <definedName name="_xlnm.Print_Area" localSheetId="19">'ფორმა N9.1'!$A$1:$H$35</definedName>
    <definedName name="_xlnm.Print_Area" localSheetId="20">'ფორმა N9.2'!$A$1:$I$36</definedName>
    <definedName name="_xlnm.Print_Area" localSheetId="26">'ფორმა N9.7.1'!$A$1:$M$42</definedName>
  </definedNames>
  <calcPr calcId="145621"/>
</workbook>
</file>

<file path=xl/calcChain.xml><?xml version="1.0" encoding="utf-8"?>
<calcChain xmlns="http://schemas.openxmlformats.org/spreadsheetml/2006/main">
  <c r="D32" i="12" l="1"/>
  <c r="D20" i="12"/>
  <c r="D28" i="12"/>
  <c r="J16" i="7"/>
  <c r="J24" i="7"/>
  <c r="J15" i="8"/>
  <c r="H9" i="30"/>
  <c r="G18" i="40"/>
  <c r="D18" i="40" s="1"/>
  <c r="H13" i="30"/>
  <c r="G13" i="30" s="1"/>
  <c r="H12" i="30"/>
  <c r="G12" i="30" s="1"/>
  <c r="H11" i="30"/>
  <c r="G11" i="30" s="1"/>
  <c r="H10" i="30"/>
  <c r="G10" i="30" s="1"/>
  <c r="G341" i="32" l="1"/>
  <c r="G337" i="32"/>
  <c r="G336" i="32"/>
  <c r="I73" i="35" l="1"/>
  <c r="F73" i="35"/>
  <c r="H68" i="35"/>
  <c r="H67" i="35"/>
  <c r="H66" i="35"/>
  <c r="H65" i="35"/>
  <c r="H64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I10" i="35"/>
  <c r="H10" i="35" s="1"/>
  <c r="S42" i="12" l="1"/>
  <c r="P42" i="12"/>
  <c r="J42" i="12"/>
  <c r="G21" i="18" l="1"/>
  <c r="G22" i="18" s="1"/>
  <c r="G23" i="18" s="1"/>
  <c r="G24" i="18" s="1"/>
  <c r="G25" i="18" s="1"/>
  <c r="G26" i="18" s="1"/>
  <c r="G27" i="18" s="1"/>
  <c r="G28" i="18" s="1"/>
  <c r="G20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M9" i="41" l="1"/>
  <c r="R20" i="40"/>
  <c r="R18" i="40"/>
  <c r="C18" i="40" s="1"/>
  <c r="W42" i="10" l="1"/>
  <c r="W41" i="10"/>
  <c r="W40" i="10"/>
  <c r="W38" i="10"/>
  <c r="W37" i="10"/>
  <c r="W35" i="10"/>
  <c r="W34" i="10"/>
  <c r="W33" i="10"/>
  <c r="W31" i="10"/>
  <c r="W30" i="10"/>
  <c r="W29" i="10"/>
  <c r="W28" i="10"/>
  <c r="W27" i="10"/>
  <c r="W26" i="10"/>
  <c r="W25" i="10"/>
  <c r="W23" i="10"/>
  <c r="W22" i="10"/>
  <c r="W21" i="10"/>
  <c r="W20" i="10"/>
  <c r="W18" i="10"/>
  <c r="W16" i="10"/>
  <c r="W15" i="10"/>
  <c r="W13" i="10"/>
  <c r="W11" i="10"/>
  <c r="W12" i="10"/>
  <c r="Z42" i="10" l="1"/>
  <c r="V42" i="10"/>
  <c r="Y42" i="10" s="1"/>
  <c r="AF42" i="10" s="1"/>
  <c r="AI42" i="10" s="1"/>
  <c r="AP42" i="10" s="1"/>
  <c r="AS42" i="10" s="1"/>
  <c r="AZ42" i="10" s="1"/>
  <c r="BC42" i="10" s="1"/>
  <c r="BJ42" i="10" s="1"/>
  <c r="BL42" i="10" s="1"/>
  <c r="V41" i="10"/>
  <c r="W39" i="10"/>
  <c r="V40" i="10"/>
  <c r="Y40" i="10" s="1"/>
  <c r="V38" i="10"/>
  <c r="Z37" i="10"/>
  <c r="AG37" i="10" s="1"/>
  <c r="V37" i="10"/>
  <c r="V35" i="10"/>
  <c r="W32" i="10"/>
  <c r="V34" i="10"/>
  <c r="Y34" i="10" s="1"/>
  <c r="AF34" i="10" s="1"/>
  <c r="AI34" i="10" s="1"/>
  <c r="AP34" i="10" s="1"/>
  <c r="AS34" i="10" s="1"/>
  <c r="AZ34" i="10" s="1"/>
  <c r="BC34" i="10" s="1"/>
  <c r="BJ34" i="10" s="1"/>
  <c r="V33" i="10"/>
  <c r="Z31" i="10"/>
  <c r="V31" i="10"/>
  <c r="Y31" i="10" s="1"/>
  <c r="AF31" i="10" s="1"/>
  <c r="AI31" i="10" s="1"/>
  <c r="AP31" i="10" s="1"/>
  <c r="AS31" i="10" s="1"/>
  <c r="AZ31" i="10" s="1"/>
  <c r="BC31" i="10" s="1"/>
  <c r="BJ31" i="10" s="1"/>
  <c r="V30" i="10"/>
  <c r="Z29" i="10"/>
  <c r="V29" i="10"/>
  <c r="Y29" i="10" s="1"/>
  <c r="AF29" i="10" s="1"/>
  <c r="AI29" i="10" s="1"/>
  <c r="AP29" i="10" s="1"/>
  <c r="AS29" i="10" s="1"/>
  <c r="AZ29" i="10" s="1"/>
  <c r="BC29" i="10" s="1"/>
  <c r="BJ29" i="10" s="1"/>
  <c r="V28" i="10"/>
  <c r="Z27" i="10"/>
  <c r="V27" i="10"/>
  <c r="Y27" i="10" s="1"/>
  <c r="AF27" i="10" s="1"/>
  <c r="AI27" i="10" s="1"/>
  <c r="AP27" i="10" s="1"/>
  <c r="AS27" i="10" s="1"/>
  <c r="AZ27" i="10" s="1"/>
  <c r="BC27" i="10" s="1"/>
  <c r="BJ27" i="10" s="1"/>
  <c r="BL27" i="10" s="1"/>
  <c r="V26" i="10"/>
  <c r="Z25" i="10"/>
  <c r="AG25" i="10" s="1"/>
  <c r="V25" i="10"/>
  <c r="Y25" i="10" s="1"/>
  <c r="V23" i="10"/>
  <c r="Z22" i="10"/>
  <c r="V22" i="10"/>
  <c r="Y22" i="10" s="1"/>
  <c r="AF22" i="10" s="1"/>
  <c r="AI22" i="10" s="1"/>
  <c r="AP22" i="10" s="1"/>
  <c r="AS22" i="10" s="1"/>
  <c r="AZ22" i="10" s="1"/>
  <c r="BC22" i="10" s="1"/>
  <c r="BJ22" i="10" s="1"/>
  <c r="BL22" i="10" s="1"/>
  <c r="Z21" i="10"/>
  <c r="V21" i="10"/>
  <c r="Y21" i="10" s="1"/>
  <c r="AF21" i="10" s="1"/>
  <c r="AI21" i="10" s="1"/>
  <c r="AP21" i="10" s="1"/>
  <c r="AS21" i="10" s="1"/>
  <c r="AZ21" i="10" s="1"/>
  <c r="BC21" i="10" s="1"/>
  <c r="BJ21" i="10" s="1"/>
  <c r="BL21" i="10" s="1"/>
  <c r="Z20" i="10"/>
  <c r="AG20" i="10" s="1"/>
  <c r="V20" i="10"/>
  <c r="Y20" i="10" s="1"/>
  <c r="V18" i="10"/>
  <c r="V16" i="10"/>
  <c r="Y16" i="10" s="1"/>
  <c r="AF16" i="10" s="1"/>
  <c r="AI16" i="10" s="1"/>
  <c r="AP16" i="10" s="1"/>
  <c r="AS16" i="10" s="1"/>
  <c r="AZ16" i="10" s="1"/>
  <c r="BC16" i="10" s="1"/>
  <c r="BJ16" i="10" s="1"/>
  <c r="Z15" i="10"/>
  <c r="AG15" i="10" s="1"/>
  <c r="V15" i="10"/>
  <c r="Z13" i="10"/>
  <c r="V13" i="10"/>
  <c r="Y13" i="10" s="1"/>
  <c r="AF13" i="10" s="1"/>
  <c r="AI13" i="10" s="1"/>
  <c r="AP13" i="10" s="1"/>
  <c r="AS13" i="10" s="1"/>
  <c r="AZ13" i="10" s="1"/>
  <c r="BC13" i="10" s="1"/>
  <c r="BJ13" i="10" s="1"/>
  <c r="V12" i="10"/>
  <c r="Z11" i="10"/>
  <c r="AG11" i="10" s="1"/>
  <c r="V11" i="10"/>
  <c r="Y11" i="10" s="1"/>
  <c r="H42" i="10"/>
  <c r="G42" i="10"/>
  <c r="F42" i="10"/>
  <c r="E42" i="10"/>
  <c r="D42" i="10"/>
  <c r="C42" i="10"/>
  <c r="B42" i="10"/>
  <c r="I42" i="10" s="1"/>
  <c r="H41" i="10"/>
  <c r="G41" i="10"/>
  <c r="F41" i="10"/>
  <c r="E41" i="10"/>
  <c r="D41" i="10"/>
  <c r="C41" i="10"/>
  <c r="B41" i="10"/>
  <c r="I41" i="10" s="1"/>
  <c r="H40" i="10"/>
  <c r="G40" i="10"/>
  <c r="F40" i="10"/>
  <c r="E40" i="10"/>
  <c r="D40" i="10"/>
  <c r="I40" i="10" s="1"/>
  <c r="C40" i="10"/>
  <c r="B40" i="10"/>
  <c r="H38" i="10"/>
  <c r="G38" i="10"/>
  <c r="F38" i="10"/>
  <c r="E38" i="10"/>
  <c r="D38" i="10"/>
  <c r="C38" i="10"/>
  <c r="B38" i="10"/>
  <c r="I38" i="10" s="1"/>
  <c r="H37" i="10"/>
  <c r="G37" i="10"/>
  <c r="F37" i="10"/>
  <c r="E37" i="10"/>
  <c r="D37" i="10"/>
  <c r="C37" i="10"/>
  <c r="J37" i="10" s="1"/>
  <c r="B37" i="10"/>
  <c r="H35" i="10"/>
  <c r="G35" i="10"/>
  <c r="F35" i="10"/>
  <c r="E35" i="10"/>
  <c r="D35" i="10"/>
  <c r="C35" i="10"/>
  <c r="B35" i="10"/>
  <c r="I35" i="10" s="1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J30" i="10" s="1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I28" i="10" s="1"/>
  <c r="H27" i="10"/>
  <c r="G27" i="10"/>
  <c r="F27" i="10"/>
  <c r="E27" i="10"/>
  <c r="D27" i="10"/>
  <c r="C27" i="10"/>
  <c r="B27" i="10"/>
  <c r="I27" i="10" s="1"/>
  <c r="H26" i="10"/>
  <c r="G26" i="10"/>
  <c r="F26" i="10"/>
  <c r="E26" i="10"/>
  <c r="D26" i="10"/>
  <c r="C26" i="10"/>
  <c r="B26" i="10"/>
  <c r="H25" i="10"/>
  <c r="G25" i="10"/>
  <c r="F25" i="10"/>
  <c r="E25" i="10"/>
  <c r="D25" i="10"/>
  <c r="I25" i="10" s="1"/>
  <c r="C25" i="10"/>
  <c r="J25" i="10" s="1"/>
  <c r="B25" i="10"/>
  <c r="I23" i="10"/>
  <c r="H23" i="10"/>
  <c r="G23" i="10"/>
  <c r="F23" i="10"/>
  <c r="E23" i="10"/>
  <c r="D23" i="10"/>
  <c r="C23" i="10"/>
  <c r="J23" i="10" s="1"/>
  <c r="B23" i="10"/>
  <c r="H22" i="10"/>
  <c r="G22" i="10"/>
  <c r="F22" i="10"/>
  <c r="E22" i="10"/>
  <c r="D22" i="10"/>
  <c r="C22" i="10"/>
  <c r="B22" i="10"/>
  <c r="I22" i="10" s="1"/>
  <c r="H21" i="10"/>
  <c r="G21" i="10"/>
  <c r="F21" i="10"/>
  <c r="E21" i="10"/>
  <c r="D21" i="10"/>
  <c r="C21" i="10"/>
  <c r="B21" i="10"/>
  <c r="I21" i="10" s="1"/>
  <c r="H20" i="10"/>
  <c r="G20" i="10"/>
  <c r="F20" i="10"/>
  <c r="E20" i="10"/>
  <c r="D20" i="10"/>
  <c r="I20" i="10" s="1"/>
  <c r="C20" i="10"/>
  <c r="B20" i="10"/>
  <c r="H18" i="10"/>
  <c r="G18" i="10"/>
  <c r="F18" i="10"/>
  <c r="E18" i="10"/>
  <c r="D18" i="10"/>
  <c r="C18" i="10"/>
  <c r="B18" i="10"/>
  <c r="I18" i="10" s="1"/>
  <c r="H16" i="10"/>
  <c r="G16" i="10"/>
  <c r="F16" i="10"/>
  <c r="E16" i="10"/>
  <c r="D16" i="10"/>
  <c r="C16" i="10"/>
  <c r="B16" i="10"/>
  <c r="H15" i="10"/>
  <c r="J15" i="10" s="1"/>
  <c r="G15" i="10"/>
  <c r="F15" i="10"/>
  <c r="E15" i="10"/>
  <c r="D15" i="10"/>
  <c r="C15" i="10"/>
  <c r="B15" i="10"/>
  <c r="I15" i="10" s="1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Z41" i="10"/>
  <c r="Y41" i="10"/>
  <c r="AF41" i="10" s="1"/>
  <c r="AI41" i="10" s="1"/>
  <c r="AP41" i="10" s="1"/>
  <c r="AS41" i="10" s="1"/>
  <c r="AZ41" i="10" s="1"/>
  <c r="BC41" i="10" s="1"/>
  <c r="BJ41" i="10" s="1"/>
  <c r="BL41" i="10" s="1"/>
  <c r="Z38" i="10"/>
  <c r="AG38" i="10" s="1"/>
  <c r="AJ38" i="10" s="1"/>
  <c r="Y38" i="10"/>
  <c r="Z35" i="10"/>
  <c r="Y35" i="10"/>
  <c r="AF35" i="10" s="1"/>
  <c r="AI35" i="10" s="1"/>
  <c r="AP35" i="10" s="1"/>
  <c r="AS35" i="10" s="1"/>
  <c r="AZ35" i="10" s="1"/>
  <c r="BC35" i="10" s="1"/>
  <c r="BJ35" i="10" s="1"/>
  <c r="BL35" i="10" s="1"/>
  <c r="Z33" i="10"/>
  <c r="AG33" i="10" s="1"/>
  <c r="Y33" i="10"/>
  <c r="Z30" i="10"/>
  <c r="Y30" i="10"/>
  <c r="AF30" i="10" s="1"/>
  <c r="AI30" i="10" s="1"/>
  <c r="AP30" i="10" s="1"/>
  <c r="AS30" i="10" s="1"/>
  <c r="AZ30" i="10" s="1"/>
  <c r="BC30" i="10" s="1"/>
  <c r="BJ30" i="10" s="1"/>
  <c r="Z28" i="10"/>
  <c r="Y28" i="10"/>
  <c r="AF28" i="10" s="1"/>
  <c r="AI28" i="10" s="1"/>
  <c r="AP28" i="10" s="1"/>
  <c r="AS28" i="10" s="1"/>
  <c r="AZ28" i="10" s="1"/>
  <c r="BC28" i="10" s="1"/>
  <c r="BJ28" i="10" s="1"/>
  <c r="BL28" i="10" s="1"/>
  <c r="Z26" i="10"/>
  <c r="Y26" i="10"/>
  <c r="AF26" i="10" s="1"/>
  <c r="AI26" i="10" s="1"/>
  <c r="AP26" i="10" s="1"/>
  <c r="AS26" i="10" s="1"/>
  <c r="AZ26" i="10" s="1"/>
  <c r="BC26" i="10" s="1"/>
  <c r="BJ26" i="10" s="1"/>
  <c r="Z23" i="10"/>
  <c r="Y23" i="10"/>
  <c r="AF23" i="10" s="1"/>
  <c r="AI23" i="10" s="1"/>
  <c r="AP23" i="10" s="1"/>
  <c r="AS23" i="10" s="1"/>
  <c r="AZ23" i="10" s="1"/>
  <c r="BC23" i="10" s="1"/>
  <c r="BJ23" i="10" s="1"/>
  <c r="BL23" i="10" s="1"/>
  <c r="Z18" i="10"/>
  <c r="AG18" i="10" s="1"/>
  <c r="AJ18" i="10" s="1"/>
  <c r="AQ18" i="10" s="1"/>
  <c r="Y18" i="10"/>
  <c r="Y15" i="10"/>
  <c r="Z12" i="10"/>
  <c r="Y12" i="10"/>
  <c r="AF12" i="10" s="1"/>
  <c r="AI12" i="10" s="1"/>
  <c r="AP12" i="10" s="1"/>
  <c r="AS12" i="10" s="1"/>
  <c r="AZ12" i="10" s="1"/>
  <c r="BC12" i="10" s="1"/>
  <c r="BJ12" i="10" s="1"/>
  <c r="BL12" i="10" s="1"/>
  <c r="BI39" i="10"/>
  <c r="BH39" i="10"/>
  <c r="BH36" i="10" s="1"/>
  <c r="BG39" i="10"/>
  <c r="BG36" i="10" s="1"/>
  <c r="BF39" i="10"/>
  <c r="BE39" i="10"/>
  <c r="BI36" i="10"/>
  <c r="BF36" i="10"/>
  <c r="BE36" i="10"/>
  <c r="BI32" i="10"/>
  <c r="BH32" i="10"/>
  <c r="BG32" i="10"/>
  <c r="BF32" i="10"/>
  <c r="BE32" i="10"/>
  <c r="BI24" i="10"/>
  <c r="BH24" i="10"/>
  <c r="BG24" i="10"/>
  <c r="BF24" i="10"/>
  <c r="BE24" i="10"/>
  <c r="BI19" i="10"/>
  <c r="BI17" i="10" s="1"/>
  <c r="BH19" i="10"/>
  <c r="BG19" i="10"/>
  <c r="BG17" i="10" s="1"/>
  <c r="BF19" i="10"/>
  <c r="BE19" i="10"/>
  <c r="BH17" i="10"/>
  <c r="BF17" i="10"/>
  <c r="BE17" i="10"/>
  <c r="BI14" i="10"/>
  <c r="BH14" i="10"/>
  <c r="BG14" i="10"/>
  <c r="BF14" i="10"/>
  <c r="BE14" i="10"/>
  <c r="BI10" i="10"/>
  <c r="BI9" i="10" s="1"/>
  <c r="BH10" i="10"/>
  <c r="BG10" i="10"/>
  <c r="BG9" i="10" s="1"/>
  <c r="BF10" i="10"/>
  <c r="BE10" i="10"/>
  <c r="BE9" i="10"/>
  <c r="AY39" i="10"/>
  <c r="AX39" i="10"/>
  <c r="AX36" i="10" s="1"/>
  <c r="AW39" i="10"/>
  <c r="AV39" i="10"/>
  <c r="AV36" i="10" s="1"/>
  <c r="AU39" i="10"/>
  <c r="AY36" i="10"/>
  <c r="AW36" i="10"/>
  <c r="AU36" i="10"/>
  <c r="AY32" i="10"/>
  <c r="AX32" i="10"/>
  <c r="AW32" i="10"/>
  <c r="AV32" i="10"/>
  <c r="AU32" i="10"/>
  <c r="AY24" i="10"/>
  <c r="AX24" i="10"/>
  <c r="AW24" i="10"/>
  <c r="AV24" i="10"/>
  <c r="AU24" i="10"/>
  <c r="AY19" i="10"/>
  <c r="AY17" i="10" s="1"/>
  <c r="AX19" i="10"/>
  <c r="AW19" i="10"/>
  <c r="AW17" i="10" s="1"/>
  <c r="AV19" i="10"/>
  <c r="AV17" i="10" s="1"/>
  <c r="AU19" i="10"/>
  <c r="AX17" i="10"/>
  <c r="AU17" i="10"/>
  <c r="AY14" i="10"/>
  <c r="AX14" i="10"/>
  <c r="AX9" i="10" s="1"/>
  <c r="AW14" i="10"/>
  <c r="AV14" i="10"/>
  <c r="AU14" i="10"/>
  <c r="AY10" i="10"/>
  <c r="AX10" i="10"/>
  <c r="AW10" i="10"/>
  <c r="AV10" i="10"/>
  <c r="AU10" i="10"/>
  <c r="AO39" i="10"/>
  <c r="AO36" i="10" s="1"/>
  <c r="AN39" i="10"/>
  <c r="AM39" i="10"/>
  <c r="AL39" i="10"/>
  <c r="AK39" i="10"/>
  <c r="AK36" i="10" s="1"/>
  <c r="AN36" i="10"/>
  <c r="AM36" i="10"/>
  <c r="AL36" i="10"/>
  <c r="AO32" i="10"/>
  <c r="AN32" i="10"/>
  <c r="AM32" i="10"/>
  <c r="AL32" i="10"/>
  <c r="AK32" i="10"/>
  <c r="AO24" i="10"/>
  <c r="AN24" i="10"/>
  <c r="AM24" i="10"/>
  <c r="AL24" i="10"/>
  <c r="AK24" i="10"/>
  <c r="AO19" i="10"/>
  <c r="AO17" i="10" s="1"/>
  <c r="AN19" i="10"/>
  <c r="AM19" i="10"/>
  <c r="AL19" i="10"/>
  <c r="AK19" i="10"/>
  <c r="AK17" i="10" s="1"/>
  <c r="AN17" i="10"/>
  <c r="AM17" i="10"/>
  <c r="AL17" i="10"/>
  <c r="AO14" i="10"/>
  <c r="AN14" i="10"/>
  <c r="AM14" i="10"/>
  <c r="AL14" i="10"/>
  <c r="AK14" i="10"/>
  <c r="AO10" i="10"/>
  <c r="AN10" i="10"/>
  <c r="AM10" i="10"/>
  <c r="AL10" i="10"/>
  <c r="AL9" i="10" s="1"/>
  <c r="AK10" i="10"/>
  <c r="AM9" i="10"/>
  <c r="AE39" i="10"/>
  <c r="AD39" i="10"/>
  <c r="AD36" i="10" s="1"/>
  <c r="AC39" i="10"/>
  <c r="AC36" i="10" s="1"/>
  <c r="AB39" i="10"/>
  <c r="AB36" i="10" s="1"/>
  <c r="AA39" i="10"/>
  <c r="AE36" i="10"/>
  <c r="AA36" i="10"/>
  <c r="AE32" i="10"/>
  <c r="AD32" i="10"/>
  <c r="AC32" i="10"/>
  <c r="AB32" i="10"/>
  <c r="AA32" i="10"/>
  <c r="AE24" i="10"/>
  <c r="AD24" i="10"/>
  <c r="AC24" i="10"/>
  <c r="AB24" i="10"/>
  <c r="AA24" i="10"/>
  <c r="AE19" i="10"/>
  <c r="AD19" i="10"/>
  <c r="AD17" i="10" s="1"/>
  <c r="AC19" i="10"/>
  <c r="AC17" i="10" s="1"/>
  <c r="AB19" i="10"/>
  <c r="AB17" i="10" s="1"/>
  <c r="AA19" i="10"/>
  <c r="AE17" i="10"/>
  <c r="AA17" i="10"/>
  <c r="AE14" i="10"/>
  <c r="AD14" i="10"/>
  <c r="AC14" i="10"/>
  <c r="AB14" i="10"/>
  <c r="AA14" i="10"/>
  <c r="AE10" i="10"/>
  <c r="AD10" i="10"/>
  <c r="AC10" i="10"/>
  <c r="AC9" i="10" s="1"/>
  <c r="AB10" i="10"/>
  <c r="AA10" i="10"/>
  <c r="U39" i="10"/>
  <c r="U36" i="10" s="1"/>
  <c r="T39" i="10"/>
  <c r="T36" i="10" s="1"/>
  <c r="S39" i="10"/>
  <c r="R39" i="10"/>
  <c r="R36" i="10" s="1"/>
  <c r="Q39" i="10"/>
  <c r="Q36" i="10" s="1"/>
  <c r="P39" i="10"/>
  <c r="P36" i="10" s="1"/>
  <c r="O39" i="10"/>
  <c r="S36" i="10"/>
  <c r="O36" i="10"/>
  <c r="V32" i="10"/>
  <c r="U32" i="10"/>
  <c r="T32" i="10"/>
  <c r="S32" i="10"/>
  <c r="R32" i="10"/>
  <c r="Q32" i="10"/>
  <c r="P32" i="10"/>
  <c r="O32" i="10"/>
  <c r="W24" i="10"/>
  <c r="U24" i="10"/>
  <c r="T24" i="10"/>
  <c r="S24" i="10"/>
  <c r="R24" i="10"/>
  <c r="Q24" i="10"/>
  <c r="P24" i="10"/>
  <c r="O24" i="10"/>
  <c r="U19" i="10"/>
  <c r="U17" i="10" s="1"/>
  <c r="T19" i="10"/>
  <c r="T17" i="10" s="1"/>
  <c r="S19" i="10"/>
  <c r="R19" i="10"/>
  <c r="R17" i="10" s="1"/>
  <c r="Q19" i="10"/>
  <c r="Q17" i="10" s="1"/>
  <c r="P19" i="10"/>
  <c r="P17" i="10" s="1"/>
  <c r="O19" i="10"/>
  <c r="O17" i="10" s="1"/>
  <c r="S17" i="10"/>
  <c r="U14" i="10"/>
  <c r="T14" i="10"/>
  <c r="S14" i="10"/>
  <c r="R14" i="10"/>
  <c r="Q14" i="10"/>
  <c r="P14" i="10"/>
  <c r="O14" i="10"/>
  <c r="W10" i="10"/>
  <c r="V10" i="10"/>
  <c r="U10" i="10"/>
  <c r="T10" i="10"/>
  <c r="S10" i="10"/>
  <c r="R10" i="10"/>
  <c r="Q10" i="10"/>
  <c r="P10" i="10"/>
  <c r="O10" i="10"/>
  <c r="D40" i="18"/>
  <c r="C40" i="18"/>
  <c r="G29" i="18"/>
  <c r="O10" i="9"/>
  <c r="M15" i="9"/>
  <c r="G10" i="9" s="1"/>
  <c r="N15" i="9"/>
  <c r="H10" i="9" s="1"/>
  <c r="L11" i="9"/>
  <c r="O11" i="9" s="1"/>
  <c r="L12" i="9" s="1"/>
  <c r="O12" i="9" s="1"/>
  <c r="L13" i="9" s="1"/>
  <c r="O13" i="9" s="1"/>
  <c r="L14" i="9" s="1"/>
  <c r="O14" i="9" s="1"/>
  <c r="F10" i="9"/>
  <c r="R67" i="12"/>
  <c r="R66" i="12"/>
  <c r="R65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2" i="12"/>
  <c r="R41" i="12"/>
  <c r="R40" i="12"/>
  <c r="R39" i="12"/>
  <c r="R38" i="12"/>
  <c r="R37" i="12"/>
  <c r="R36" i="12"/>
  <c r="R35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O67" i="12"/>
  <c r="O66" i="12"/>
  <c r="O65" i="12"/>
  <c r="O64" i="12" s="1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2" i="12"/>
  <c r="O41" i="12"/>
  <c r="O40" i="12"/>
  <c r="O39" i="12"/>
  <c r="O38" i="12"/>
  <c r="O37" i="12"/>
  <c r="O36" i="12"/>
  <c r="O35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L67" i="12"/>
  <c r="L66" i="12"/>
  <c r="L65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2" i="12"/>
  <c r="L41" i="12"/>
  <c r="L40" i="12"/>
  <c r="L39" i="12"/>
  <c r="L38" i="12"/>
  <c r="L37" i="12"/>
  <c r="L36" i="12"/>
  <c r="L35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I67" i="12"/>
  <c r="I66" i="12"/>
  <c r="I65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5" i="12" s="1"/>
  <c r="I46" i="12"/>
  <c r="I42" i="12"/>
  <c r="I41" i="12"/>
  <c r="I40" i="12"/>
  <c r="I39" i="12"/>
  <c r="I38" i="12"/>
  <c r="I37" i="12"/>
  <c r="I36" i="12"/>
  <c r="I35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67" i="12"/>
  <c r="C67" i="12"/>
  <c r="D66" i="12"/>
  <c r="C66" i="12"/>
  <c r="D65" i="12"/>
  <c r="C65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C32" i="12"/>
  <c r="D31" i="12"/>
  <c r="C31" i="12"/>
  <c r="D30" i="12"/>
  <c r="C30" i="12"/>
  <c r="D29" i="12"/>
  <c r="C29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S64" i="12"/>
  <c r="S45" i="12"/>
  <c r="S34" i="12"/>
  <c r="S11" i="12"/>
  <c r="P64" i="12"/>
  <c r="P44" i="12" s="1"/>
  <c r="P45" i="12"/>
  <c r="P34" i="12"/>
  <c r="P11" i="12"/>
  <c r="M64" i="12"/>
  <c r="M45" i="12"/>
  <c r="M34" i="12"/>
  <c r="M11" i="12"/>
  <c r="J64" i="12"/>
  <c r="J45" i="12"/>
  <c r="J44" i="12"/>
  <c r="J34" i="12"/>
  <c r="J11" i="12"/>
  <c r="J10" i="12" s="1"/>
  <c r="G64" i="12"/>
  <c r="F64" i="12"/>
  <c r="G45" i="12"/>
  <c r="F45" i="12"/>
  <c r="G44" i="12"/>
  <c r="F44" i="12"/>
  <c r="G34" i="12"/>
  <c r="F34" i="12"/>
  <c r="G11" i="12"/>
  <c r="G10" i="12" s="1"/>
  <c r="F11" i="12"/>
  <c r="F10" i="12" s="1"/>
  <c r="R2" i="12"/>
  <c r="O2" i="12"/>
  <c r="L2" i="12"/>
  <c r="I2" i="12"/>
  <c r="F2" i="12"/>
  <c r="R2" i="28"/>
  <c r="O2" i="28"/>
  <c r="L2" i="28"/>
  <c r="I2" i="28"/>
  <c r="F2" i="28"/>
  <c r="R2" i="5"/>
  <c r="O2" i="5"/>
  <c r="L2" i="5"/>
  <c r="I2" i="5"/>
  <c r="F2" i="5"/>
  <c r="R2" i="27"/>
  <c r="O2" i="27"/>
  <c r="L2" i="27"/>
  <c r="I2" i="27"/>
  <c r="F2" i="27"/>
  <c r="D16" i="28"/>
  <c r="C16" i="28"/>
  <c r="D15" i="28"/>
  <c r="C15" i="28"/>
  <c r="D14" i="28"/>
  <c r="C14" i="28"/>
  <c r="D13" i="28"/>
  <c r="C13" i="28"/>
  <c r="D12" i="28"/>
  <c r="C12" i="28"/>
  <c r="D11" i="28"/>
  <c r="C11" i="28"/>
  <c r="D10" i="28"/>
  <c r="C10" i="28"/>
  <c r="S17" i="28"/>
  <c r="R17" i="28"/>
  <c r="P17" i="28"/>
  <c r="O17" i="28"/>
  <c r="M17" i="28"/>
  <c r="L17" i="28"/>
  <c r="J17" i="28"/>
  <c r="I17" i="28"/>
  <c r="G17" i="28"/>
  <c r="F17" i="28"/>
  <c r="D22" i="5"/>
  <c r="C22" i="5"/>
  <c r="D21" i="5"/>
  <c r="C21" i="5"/>
  <c r="D20" i="5"/>
  <c r="C20" i="5"/>
  <c r="D18" i="5"/>
  <c r="C18" i="5"/>
  <c r="D16" i="5"/>
  <c r="C16" i="5"/>
  <c r="D15" i="5"/>
  <c r="C15" i="5"/>
  <c r="D13" i="5"/>
  <c r="C13" i="5"/>
  <c r="D12" i="5"/>
  <c r="C12" i="5"/>
  <c r="S17" i="5"/>
  <c r="R17" i="5"/>
  <c r="S14" i="5"/>
  <c r="R14" i="5"/>
  <c r="S11" i="5"/>
  <c r="R11" i="5"/>
  <c r="R10" i="5" s="1"/>
  <c r="P17" i="5"/>
  <c r="O17" i="5"/>
  <c r="P14" i="5"/>
  <c r="O14" i="5"/>
  <c r="P11" i="5"/>
  <c r="P10" i="5" s="1"/>
  <c r="O11" i="5"/>
  <c r="O10" i="5"/>
  <c r="M17" i="5"/>
  <c r="L17" i="5"/>
  <c r="M14" i="5"/>
  <c r="L14" i="5"/>
  <c r="M11" i="5"/>
  <c r="M10" i="5" s="1"/>
  <c r="L11" i="5"/>
  <c r="J17" i="5"/>
  <c r="I17" i="5"/>
  <c r="J14" i="5"/>
  <c r="I14" i="5"/>
  <c r="J11" i="5"/>
  <c r="I11" i="5"/>
  <c r="I10" i="5" s="1"/>
  <c r="G17" i="5"/>
  <c r="F17" i="5"/>
  <c r="G14" i="5"/>
  <c r="F14" i="5"/>
  <c r="G11" i="5"/>
  <c r="G10" i="5" s="1"/>
  <c r="F11" i="5"/>
  <c r="F10" i="5"/>
  <c r="G2" i="45"/>
  <c r="BL30" i="10" l="1"/>
  <c r="BL29" i="10"/>
  <c r="BL34" i="10"/>
  <c r="J10" i="5"/>
  <c r="S10" i="5"/>
  <c r="W47" i="12"/>
  <c r="R64" i="12"/>
  <c r="AV9" i="10"/>
  <c r="BF9" i="10"/>
  <c r="AG23" i="10"/>
  <c r="AJ23" i="10" s="1"/>
  <c r="AQ23" i="10" s="1"/>
  <c r="AT23" i="10" s="1"/>
  <c r="AJ28" i="10"/>
  <c r="AG28" i="10"/>
  <c r="J11" i="10"/>
  <c r="I13" i="10"/>
  <c r="BL13" i="10" s="1"/>
  <c r="J18" i="10"/>
  <c r="J20" i="10"/>
  <c r="J21" i="10"/>
  <c r="J26" i="10"/>
  <c r="I30" i="10"/>
  <c r="I34" i="10"/>
  <c r="I37" i="10"/>
  <c r="J38" i="10"/>
  <c r="J40" i="10"/>
  <c r="AG13" i="10"/>
  <c r="AJ13" i="10" s="1"/>
  <c r="AQ13" i="10" s="1"/>
  <c r="AT13" i="10" s="1"/>
  <c r="AJ27" i="10"/>
  <c r="AQ27" i="10" s="1"/>
  <c r="AT27" i="10" s="1"/>
  <c r="AG27" i="10"/>
  <c r="AD9" i="10"/>
  <c r="AW9" i="10"/>
  <c r="L16" i="9"/>
  <c r="L34" i="12"/>
  <c r="L45" i="12"/>
  <c r="L64" i="12"/>
  <c r="O34" i="12"/>
  <c r="O45" i="12"/>
  <c r="O44" i="12" s="1"/>
  <c r="S9" i="10"/>
  <c r="R9" i="10"/>
  <c r="Q9" i="10"/>
  <c r="AA9" i="10"/>
  <c r="AE9" i="10"/>
  <c r="AK9" i="10"/>
  <c r="AN9" i="10"/>
  <c r="BH9" i="10"/>
  <c r="AG12" i="10"/>
  <c r="AG10" i="10" s="1"/>
  <c r="AG26" i="10"/>
  <c r="AG24" i="10" s="1"/>
  <c r="AG30" i="10"/>
  <c r="AJ30" i="10" s="1"/>
  <c r="AQ30" i="10" s="1"/>
  <c r="AT30" i="10" s="1"/>
  <c r="AG35" i="10"/>
  <c r="AJ35" i="10" s="1"/>
  <c r="AQ35" i="10" s="1"/>
  <c r="AT35" i="10" s="1"/>
  <c r="AG41" i="10"/>
  <c r="AJ41" i="10" s="1"/>
  <c r="AQ41" i="10" s="1"/>
  <c r="AT41" i="10" s="1"/>
  <c r="J22" i="10"/>
  <c r="J28" i="10"/>
  <c r="J29" i="10"/>
  <c r="J31" i="10"/>
  <c r="J35" i="10"/>
  <c r="J42" i="10"/>
  <c r="AG22" i="10"/>
  <c r="AJ22" i="10" s="1"/>
  <c r="AQ22" i="10" s="1"/>
  <c r="AT22" i="10" s="1"/>
  <c r="AG31" i="10"/>
  <c r="AJ31" i="10" s="1"/>
  <c r="AQ31" i="10" s="1"/>
  <c r="AT31" i="10" s="1"/>
  <c r="AG42" i="10"/>
  <c r="AJ42" i="10" s="1"/>
  <c r="AQ42" i="10" s="1"/>
  <c r="AT42" i="10" s="1"/>
  <c r="L10" i="5"/>
  <c r="G31" i="18"/>
  <c r="G32" i="18" s="1"/>
  <c r="G33" i="18" s="1"/>
  <c r="G34" i="18" s="1"/>
  <c r="G35" i="18" s="1"/>
  <c r="G36" i="18" s="1"/>
  <c r="G37" i="18" s="1"/>
  <c r="G38" i="18" s="1"/>
  <c r="G39" i="18" s="1"/>
  <c r="G40" i="18" s="1"/>
  <c r="G30" i="18"/>
  <c r="T9" i="10"/>
  <c r="AU9" i="10"/>
  <c r="AY9" i="10"/>
  <c r="I11" i="10"/>
  <c r="J12" i="10"/>
  <c r="J13" i="10"/>
  <c r="I26" i="10"/>
  <c r="BL26" i="10" s="1"/>
  <c r="J27" i="10"/>
  <c r="I29" i="10"/>
  <c r="I31" i="10"/>
  <c r="BL31" i="10" s="1"/>
  <c r="J33" i="10"/>
  <c r="J34" i="10"/>
  <c r="J41" i="10"/>
  <c r="AG29" i="10"/>
  <c r="AJ29" i="10" s="1"/>
  <c r="AQ29" i="10" s="1"/>
  <c r="AT29" i="10" s="1"/>
  <c r="O15" i="9"/>
  <c r="O16" i="9" s="1"/>
  <c r="M44" i="12"/>
  <c r="S10" i="12"/>
  <c r="I11" i="12"/>
  <c r="I10" i="12" s="1"/>
  <c r="I34" i="12"/>
  <c r="L11" i="12"/>
  <c r="L10" i="12" s="1"/>
  <c r="O11" i="12"/>
  <c r="O10" i="12" s="1"/>
  <c r="I64" i="12"/>
  <c r="I44" i="12" s="1"/>
  <c r="AO9" i="10"/>
  <c r="AB9" i="10"/>
  <c r="J16" i="10"/>
  <c r="I16" i="10"/>
  <c r="BL16" i="10" s="1"/>
  <c r="AG21" i="10"/>
  <c r="AG19" i="10" s="1"/>
  <c r="U9" i="10"/>
  <c r="AQ38" i="10"/>
  <c r="AT38" i="10" s="1"/>
  <c r="AQ28" i="10"/>
  <c r="AT28" i="10" s="1"/>
  <c r="O9" i="10"/>
  <c r="V14" i="10"/>
  <c r="W14" i="10"/>
  <c r="V24" i="10"/>
  <c r="P9" i="10"/>
  <c r="AJ11" i="10"/>
  <c r="AQ11" i="10" s="1"/>
  <c r="AJ25" i="10"/>
  <c r="AQ25" i="10" s="1"/>
  <c r="AJ37" i="10"/>
  <c r="AQ37" i="10" s="1"/>
  <c r="AJ33" i="10"/>
  <c r="AQ33" i="10" s="1"/>
  <c r="AF11" i="10"/>
  <c r="Y10" i="10"/>
  <c r="Y9" i="10" s="1"/>
  <c r="AF20" i="10"/>
  <c r="Y19" i="10"/>
  <c r="Y39" i="10"/>
  <c r="AF40" i="10"/>
  <c r="AT18" i="10"/>
  <c r="BA18" i="10" s="1"/>
  <c r="AJ15" i="10"/>
  <c r="AQ15" i="10" s="1"/>
  <c r="Z19" i="10"/>
  <c r="Z17" i="10" s="1"/>
  <c r="AF25" i="10"/>
  <c r="Y24" i="10"/>
  <c r="Y17" i="10"/>
  <c r="Y32" i="10"/>
  <c r="Z16" i="10"/>
  <c r="Z34" i="10"/>
  <c r="Z40" i="10"/>
  <c r="AG40" i="10" s="1"/>
  <c r="AG39" i="10" s="1"/>
  <c r="AG36" i="10" s="1"/>
  <c r="V19" i="10"/>
  <c r="V17" i="10" s="1"/>
  <c r="W36" i="10"/>
  <c r="V39" i="10"/>
  <c r="V36" i="10" s="1"/>
  <c r="Y37" i="10"/>
  <c r="AF37" i="10" s="1"/>
  <c r="Y14" i="10"/>
  <c r="W19" i="10"/>
  <c r="W17" i="10" s="1"/>
  <c r="AF18" i="10"/>
  <c r="AF38" i="10"/>
  <c r="AI38" i="10" s="1"/>
  <c r="AP38" i="10" s="1"/>
  <c r="AS38" i="10" s="1"/>
  <c r="AZ38" i="10" s="1"/>
  <c r="BC38" i="10" s="1"/>
  <c r="BJ38" i="10" s="1"/>
  <c r="BL38" i="10" s="1"/>
  <c r="Z10" i="10"/>
  <c r="Z24" i="10"/>
  <c r="AF15" i="10"/>
  <c r="AF33" i="10"/>
  <c r="I10" i="9"/>
  <c r="S44" i="12"/>
  <c r="R45" i="12"/>
  <c r="R44" i="12" s="1"/>
  <c r="R34" i="12"/>
  <c r="P10" i="12"/>
  <c r="R11" i="12"/>
  <c r="R10" i="12" s="1"/>
  <c r="M10" i="12"/>
  <c r="V9" i="10" l="1"/>
  <c r="AJ26" i="10"/>
  <c r="AQ26" i="10" s="1"/>
  <c r="AT26" i="10" s="1"/>
  <c r="W9" i="10"/>
  <c r="AG34" i="10"/>
  <c r="AG32" i="10" s="1"/>
  <c r="AG17" i="10"/>
  <c r="Y36" i="10"/>
  <c r="AJ12" i="10"/>
  <c r="AQ12" i="10" s="1"/>
  <c r="AT12" i="10" s="1"/>
  <c r="L44" i="12"/>
  <c r="AJ21" i="10"/>
  <c r="AQ21" i="10" s="1"/>
  <c r="AT21" i="10" s="1"/>
  <c r="BA21" i="10" s="1"/>
  <c r="BD21" i="10" s="1"/>
  <c r="AQ24" i="10"/>
  <c r="AG16" i="10"/>
  <c r="AG14" i="10" s="1"/>
  <c r="BA22" i="10"/>
  <c r="BD22" i="10" s="1"/>
  <c r="BD29" i="10"/>
  <c r="BA29" i="10"/>
  <c r="BA27" i="10"/>
  <c r="BD27" i="10" s="1"/>
  <c r="BD23" i="10"/>
  <c r="BK23" i="10" s="1"/>
  <c r="BM23" i="10" s="1"/>
  <c r="BA23" i="10"/>
  <c r="BA35" i="10"/>
  <c r="BD35" i="10" s="1"/>
  <c r="BD42" i="10"/>
  <c r="BK42" i="10" s="1"/>
  <c r="BM42" i="10" s="1"/>
  <c r="BA42" i="10"/>
  <c r="BA12" i="10"/>
  <c r="BD12" i="10" s="1"/>
  <c r="BD28" i="10"/>
  <c r="BA28" i="10"/>
  <c r="BA26" i="10"/>
  <c r="BD26" i="10" s="1"/>
  <c r="BD31" i="10"/>
  <c r="BA31" i="10"/>
  <c r="BA38" i="10"/>
  <c r="BD38" i="10" s="1"/>
  <c r="BD13" i="10"/>
  <c r="BA13" i="10"/>
  <c r="BA30" i="10"/>
  <c r="BD30" i="10" s="1"/>
  <c r="AQ10" i="10"/>
  <c r="BA41" i="10"/>
  <c r="BD41" i="10" s="1"/>
  <c r="Z32" i="10"/>
  <c r="Z14" i="10"/>
  <c r="Z9" i="10" s="1"/>
  <c r="AI37" i="10"/>
  <c r="Z39" i="10"/>
  <c r="Z36" i="10" s="1"/>
  <c r="AI25" i="10"/>
  <c r="AF24" i="10"/>
  <c r="AF39" i="10"/>
  <c r="AF36" i="10" s="1"/>
  <c r="AI40" i="10"/>
  <c r="AF14" i="10"/>
  <c r="AI15" i="10"/>
  <c r="BD18" i="10"/>
  <c r="BK18" i="10" s="1"/>
  <c r="AF19" i="10"/>
  <c r="AI20" i="10"/>
  <c r="AJ24" i="10"/>
  <c r="AJ20" i="10"/>
  <c r="AQ20" i="10" s="1"/>
  <c r="AQ19" i="10" s="1"/>
  <c r="AQ17" i="10" s="1"/>
  <c r="AI11" i="10"/>
  <c r="AF10" i="10"/>
  <c r="AJ10" i="10"/>
  <c r="AF17" i="10"/>
  <c r="AI18" i="10"/>
  <c r="AF32" i="10"/>
  <c r="AI33" i="10"/>
  <c r="AG9" i="10" l="1"/>
  <c r="AJ34" i="10"/>
  <c r="AJ16" i="10"/>
  <c r="BK41" i="10"/>
  <c r="BM41" i="10" s="1"/>
  <c r="BM38" i="10"/>
  <c r="BK38" i="10"/>
  <c r="BK12" i="10"/>
  <c r="BM12" i="10" s="1"/>
  <c r="BK27" i="10"/>
  <c r="BM27" i="10" s="1"/>
  <c r="BK13" i="10"/>
  <c r="BM13" i="10" s="1"/>
  <c r="BK31" i="10"/>
  <c r="BM31" i="10" s="1"/>
  <c r="BK28" i="10"/>
  <c r="BM28" i="10" s="1"/>
  <c r="BM29" i="10"/>
  <c r="BK29" i="10"/>
  <c r="BK30" i="10"/>
  <c r="BM30" i="10" s="1"/>
  <c r="BK26" i="10"/>
  <c r="BM26" i="10" s="1"/>
  <c r="BM35" i="10"/>
  <c r="BK35" i="10"/>
  <c r="BK22" i="10"/>
  <c r="BM22" i="10" s="1"/>
  <c r="BK21" i="10"/>
  <c r="BM21" i="10" s="1"/>
  <c r="AF9" i="10"/>
  <c r="AI32" i="10"/>
  <c r="AP33" i="10"/>
  <c r="AT15" i="10"/>
  <c r="BA15" i="10" s="1"/>
  <c r="AT25" i="10"/>
  <c r="BA25" i="10" s="1"/>
  <c r="BA24" i="10" s="1"/>
  <c r="AI19" i="10"/>
  <c r="AI17" i="10" s="1"/>
  <c r="AP20" i="10"/>
  <c r="AI14" i="10"/>
  <c r="AP15" i="10"/>
  <c r="AI39" i="10"/>
  <c r="AP40" i="10"/>
  <c r="AJ19" i="10"/>
  <c r="AJ17" i="10" s="1"/>
  <c r="BM18" i="10"/>
  <c r="AI24" i="10"/>
  <c r="AP25" i="10"/>
  <c r="AI36" i="10"/>
  <c r="AP37" i="10"/>
  <c r="AP18" i="10"/>
  <c r="AT11" i="10"/>
  <c r="BA11" i="10" s="1"/>
  <c r="BA10" i="10" s="1"/>
  <c r="AT33" i="10"/>
  <c r="BA33" i="10" s="1"/>
  <c r="AT37" i="10"/>
  <c r="BA37" i="10" s="1"/>
  <c r="AI10" i="10"/>
  <c r="AP11" i="10"/>
  <c r="AJ40" i="10"/>
  <c r="AQ40" i="10" s="1"/>
  <c r="AQ39" i="10" s="1"/>
  <c r="AQ36" i="10" s="1"/>
  <c r="AQ34" i="10" l="1"/>
  <c r="AJ32" i="10"/>
  <c r="AJ14" i="10"/>
  <c r="AJ9" i="10" s="1"/>
  <c r="AQ16" i="10"/>
  <c r="AS11" i="10"/>
  <c r="AP10" i="10"/>
  <c r="AS25" i="10"/>
  <c r="AP24" i="10"/>
  <c r="AP14" i="10"/>
  <c r="AS15" i="10"/>
  <c r="AT24" i="10"/>
  <c r="AS33" i="10"/>
  <c r="AP32" i="10"/>
  <c r="AJ39" i="10"/>
  <c r="AJ36" i="10" s="1"/>
  <c r="AT10" i="10"/>
  <c r="AS37" i="10"/>
  <c r="AP39" i="10"/>
  <c r="AP36" i="10" s="1"/>
  <c r="AS40" i="10"/>
  <c r="AP19" i="10"/>
  <c r="AP17" i="10" s="1"/>
  <c r="AS20" i="10"/>
  <c r="AS18" i="10"/>
  <c r="AT20" i="10"/>
  <c r="BA20" i="10" s="1"/>
  <c r="BA19" i="10" s="1"/>
  <c r="BA17" i="10" s="1"/>
  <c r="AI9" i="10"/>
  <c r="G2" i="44"/>
  <c r="AQ32" i="10" l="1"/>
  <c r="AT34" i="10"/>
  <c r="AT16" i="10"/>
  <c r="AQ14" i="10"/>
  <c r="AQ9" i="10" s="1"/>
  <c r="AP9" i="10"/>
  <c r="AT40" i="10"/>
  <c r="BA40" i="10" s="1"/>
  <c r="BA39" i="10" s="1"/>
  <c r="BA36" i="10" s="1"/>
  <c r="AS24" i="10"/>
  <c r="AZ25" i="10"/>
  <c r="AZ11" i="10"/>
  <c r="AS10" i="10"/>
  <c r="AT19" i="10"/>
  <c r="AT17" i="10" s="1"/>
  <c r="BD15" i="10"/>
  <c r="BK15" i="10" s="1"/>
  <c r="AZ40" i="10"/>
  <c r="AS39" i="10"/>
  <c r="AS36" i="10" s="1"/>
  <c r="BD37" i="10"/>
  <c r="BK37" i="10" s="1"/>
  <c r="BD25" i="10"/>
  <c r="BK25" i="10" s="1"/>
  <c r="BK24" i="10" s="1"/>
  <c r="AZ37" i="10"/>
  <c r="AS32" i="10"/>
  <c r="AZ33" i="10"/>
  <c r="AZ18" i="10"/>
  <c r="AS19" i="10"/>
  <c r="AS17" i="10" s="1"/>
  <c r="AZ20" i="10"/>
  <c r="BD11" i="10"/>
  <c r="BK11" i="10" s="1"/>
  <c r="BK10" i="10" s="1"/>
  <c r="AS14" i="10"/>
  <c r="AZ15" i="10"/>
  <c r="BD33" i="10"/>
  <c r="BK33" i="10" s="1"/>
  <c r="I2" i="43"/>
  <c r="A5" i="43"/>
  <c r="BA34" i="10" l="1"/>
  <c r="AT32" i="10"/>
  <c r="BA16" i="10"/>
  <c r="AT14" i="10"/>
  <c r="AT9" i="10" s="1"/>
  <c r="AS9" i="10"/>
  <c r="BC18" i="10"/>
  <c r="BC37" i="10"/>
  <c r="BM37" i="10"/>
  <c r="AT39" i="10"/>
  <c r="AT36" i="10" s="1"/>
  <c r="BD10" i="10"/>
  <c r="AZ39" i="10"/>
  <c r="AZ36" i="10" s="1"/>
  <c r="BC40" i="10"/>
  <c r="BD20" i="10"/>
  <c r="BK20" i="10" s="1"/>
  <c r="BK19" i="10" s="1"/>
  <c r="BK17" i="10" s="1"/>
  <c r="BC33" i="10"/>
  <c r="AZ32" i="10"/>
  <c r="BD24" i="10"/>
  <c r="AZ24" i="10"/>
  <c r="BC25" i="10"/>
  <c r="BC15" i="10"/>
  <c r="AZ14" i="10"/>
  <c r="AZ19" i="10"/>
  <c r="AZ17" i="10" s="1"/>
  <c r="BC20" i="10"/>
  <c r="BC11" i="10"/>
  <c r="AZ10" i="10"/>
  <c r="H17" i="45"/>
  <c r="G17" i="45"/>
  <c r="H90" i="44"/>
  <c r="G90" i="44"/>
  <c r="I177" i="43"/>
  <c r="H177" i="43"/>
  <c r="G177" i="43"/>
  <c r="BD34" i="10" l="1"/>
  <c r="BA32" i="10"/>
  <c r="BD16" i="10"/>
  <c r="BA14" i="10"/>
  <c r="BA9" i="10" s="1"/>
  <c r="BM33" i="10"/>
  <c r="BM25" i="10"/>
  <c r="BM11" i="10"/>
  <c r="BM15" i="10"/>
  <c r="BC19" i="10"/>
  <c r="BC17" i="10" s="1"/>
  <c r="BJ20" i="10"/>
  <c r="BC24" i="10"/>
  <c r="BJ25" i="10"/>
  <c r="BJ40" i="10"/>
  <c r="BC39" i="10"/>
  <c r="BC36" i="10" s="1"/>
  <c r="BJ18" i="10"/>
  <c r="BL18" i="10" s="1"/>
  <c r="BC14" i="10"/>
  <c r="BJ15" i="10"/>
  <c r="BD40" i="10"/>
  <c r="BK40" i="10" s="1"/>
  <c r="BK39" i="10" s="1"/>
  <c r="BK36" i="10" s="1"/>
  <c r="BJ37" i="10"/>
  <c r="BD19" i="10"/>
  <c r="BD17" i="10" s="1"/>
  <c r="BJ11" i="10"/>
  <c r="BC10" i="10"/>
  <c r="BC32" i="10"/>
  <c r="BJ33" i="10"/>
  <c r="AZ9" i="10"/>
  <c r="D32" i="27"/>
  <c r="D31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C32" i="27"/>
  <c r="C31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BJ10" i="10" l="1"/>
  <c r="BL11" i="10"/>
  <c r="BJ39" i="10"/>
  <c r="BL40" i="10"/>
  <c r="BK34" i="10"/>
  <c r="BD32" i="10"/>
  <c r="BJ32" i="10"/>
  <c r="BL33" i="10"/>
  <c r="BJ24" i="10"/>
  <c r="BL25" i="10"/>
  <c r="BJ36" i="10"/>
  <c r="BL37" i="10"/>
  <c r="BJ19" i="10"/>
  <c r="BL20" i="10"/>
  <c r="BK16" i="10"/>
  <c r="BD14" i="10"/>
  <c r="BD9" i="10" s="1"/>
  <c r="BM20" i="10"/>
  <c r="BJ14" i="10"/>
  <c r="BL15" i="10"/>
  <c r="BC9" i="10"/>
  <c r="BD39" i="10"/>
  <c r="BD36" i="10" s="1"/>
  <c r="BJ17" i="10"/>
  <c r="S33" i="27"/>
  <c r="S51" i="8" s="1"/>
  <c r="R33" i="27"/>
  <c r="R51" i="8" s="1"/>
  <c r="P33" i="27"/>
  <c r="P51" i="8" s="1"/>
  <c r="O33" i="27"/>
  <c r="O51" i="8" s="1"/>
  <c r="M33" i="27"/>
  <c r="M51" i="8" s="1"/>
  <c r="L33" i="27"/>
  <c r="L51" i="8" s="1"/>
  <c r="J33" i="27"/>
  <c r="J51" i="8" s="1"/>
  <c r="I33" i="27"/>
  <c r="I51" i="8" s="1"/>
  <c r="C51" i="8" s="1"/>
  <c r="G33" i="27"/>
  <c r="G51" i="8" s="1"/>
  <c r="F33" i="27"/>
  <c r="F51" i="8" s="1"/>
  <c r="L2" i="41"/>
  <c r="H2" i="35"/>
  <c r="H2" i="39"/>
  <c r="K2" i="32"/>
  <c r="J2" i="33"/>
  <c r="F2" i="25"/>
  <c r="H2" i="17"/>
  <c r="G2" i="16"/>
  <c r="I2" i="10"/>
  <c r="G2" i="18"/>
  <c r="I2" i="9"/>
  <c r="C2" i="12"/>
  <c r="C2" i="28"/>
  <c r="C2" i="5"/>
  <c r="C2" i="8"/>
  <c r="G2" i="34"/>
  <c r="G2" i="30"/>
  <c r="I2" i="29"/>
  <c r="C2" i="3"/>
  <c r="C2" i="27" s="1"/>
  <c r="A5" i="41"/>
  <c r="A5" i="35"/>
  <c r="A5" i="39"/>
  <c r="A5" i="32"/>
  <c r="A5" i="33"/>
  <c r="A5" i="25"/>
  <c r="A5" i="17"/>
  <c r="A5" i="16"/>
  <c r="A5" i="10"/>
  <c r="A5" i="18"/>
  <c r="A5" i="9"/>
  <c r="A5" i="12"/>
  <c r="A6" i="28"/>
  <c r="A6" i="5"/>
  <c r="A6" i="27"/>
  <c r="A5" i="8"/>
  <c r="A5" i="34"/>
  <c r="A5" i="30"/>
  <c r="A5" i="29"/>
  <c r="A6" i="26"/>
  <c r="A7" i="40"/>
  <c r="A5" i="7"/>
  <c r="A5" i="3"/>
  <c r="D81" i="8"/>
  <c r="C81" i="8"/>
  <c r="D80" i="8"/>
  <c r="C80" i="8"/>
  <c r="D79" i="8"/>
  <c r="C79" i="8"/>
  <c r="D78" i="8"/>
  <c r="C78" i="8"/>
  <c r="D77" i="8"/>
  <c r="C77" i="8"/>
  <c r="D76" i="8"/>
  <c r="C76" i="8"/>
  <c r="C74" i="8"/>
  <c r="D73" i="8"/>
  <c r="C73" i="8"/>
  <c r="D72" i="8"/>
  <c r="C72" i="8"/>
  <c r="D70" i="8"/>
  <c r="D69" i="8"/>
  <c r="D68" i="8"/>
  <c r="D67" i="8"/>
  <c r="D66" i="8"/>
  <c r="D65" i="8"/>
  <c r="D64" i="8"/>
  <c r="D62" i="8"/>
  <c r="C62" i="8"/>
  <c r="D61" i="8"/>
  <c r="C61" i="8"/>
  <c r="D60" i="8"/>
  <c r="C60" i="8"/>
  <c r="D59" i="8"/>
  <c r="C59" i="8"/>
  <c r="D58" i="8"/>
  <c r="C58" i="8"/>
  <c r="D56" i="8"/>
  <c r="C56" i="8"/>
  <c r="D55" i="8"/>
  <c r="C55" i="8"/>
  <c r="D54" i="8"/>
  <c r="C54" i="8"/>
  <c r="D53" i="8"/>
  <c r="C53" i="8"/>
  <c r="D50" i="8"/>
  <c r="C50" i="8"/>
  <c r="D49" i="8"/>
  <c r="C49" i="8"/>
  <c r="D48" i="8"/>
  <c r="C48" i="8"/>
  <c r="D47" i="8"/>
  <c r="C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5" i="8"/>
  <c r="C35" i="8"/>
  <c r="D34" i="8"/>
  <c r="C34" i="8"/>
  <c r="D33" i="8"/>
  <c r="C33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2" i="8"/>
  <c r="C22" i="8"/>
  <c r="D21" i="8"/>
  <c r="C21" i="8"/>
  <c r="D20" i="8"/>
  <c r="C20" i="8"/>
  <c r="D19" i="8"/>
  <c r="C19" i="8"/>
  <c r="D18" i="8"/>
  <c r="C18" i="8"/>
  <c r="D16" i="8"/>
  <c r="C16" i="8"/>
  <c r="D15" i="8"/>
  <c r="C15" i="8"/>
  <c r="D12" i="8"/>
  <c r="C12" i="8"/>
  <c r="D11" i="8"/>
  <c r="C11" i="8"/>
  <c r="R2" i="8"/>
  <c r="O2" i="8"/>
  <c r="L2" i="8"/>
  <c r="I2" i="8"/>
  <c r="F2" i="8"/>
  <c r="S75" i="8"/>
  <c r="R75" i="8"/>
  <c r="S71" i="8"/>
  <c r="R71" i="8"/>
  <c r="S63" i="8"/>
  <c r="S57" i="8"/>
  <c r="R57" i="8"/>
  <c r="S52" i="8"/>
  <c r="R52" i="8"/>
  <c r="S46" i="8"/>
  <c r="R46" i="8"/>
  <c r="S36" i="8"/>
  <c r="R36" i="8"/>
  <c r="S32" i="8"/>
  <c r="R32" i="8"/>
  <c r="S23" i="8"/>
  <c r="R23" i="8"/>
  <c r="R17" i="8" s="1"/>
  <c r="S17" i="8"/>
  <c r="S14" i="8"/>
  <c r="S13" i="8" s="1"/>
  <c r="S9" i="8" s="1"/>
  <c r="R14" i="8"/>
  <c r="S10" i="8"/>
  <c r="R10" i="8"/>
  <c r="P75" i="8"/>
  <c r="O75" i="8"/>
  <c r="P71" i="8"/>
  <c r="O71" i="8"/>
  <c r="P63" i="8"/>
  <c r="P57" i="8"/>
  <c r="O57" i="8"/>
  <c r="P52" i="8"/>
  <c r="O52" i="8"/>
  <c r="P46" i="8"/>
  <c r="O46" i="8"/>
  <c r="P36" i="8"/>
  <c r="O36" i="8"/>
  <c r="P32" i="8"/>
  <c r="O32" i="8"/>
  <c r="P23" i="8"/>
  <c r="P17" i="8" s="1"/>
  <c r="O23" i="8"/>
  <c r="O17" i="8"/>
  <c r="P14" i="8"/>
  <c r="O14" i="8"/>
  <c r="P10" i="8"/>
  <c r="O10" i="8"/>
  <c r="M75" i="8"/>
  <c r="L75" i="8"/>
  <c r="M71" i="8"/>
  <c r="L71" i="8"/>
  <c r="M63" i="8"/>
  <c r="M57" i="8"/>
  <c r="L57" i="8"/>
  <c r="M52" i="8"/>
  <c r="L52" i="8"/>
  <c r="M46" i="8"/>
  <c r="L46" i="8"/>
  <c r="M36" i="8"/>
  <c r="L36" i="8"/>
  <c r="M32" i="8"/>
  <c r="L32" i="8"/>
  <c r="M23" i="8"/>
  <c r="M17" i="8" s="1"/>
  <c r="L23" i="8"/>
  <c r="L17" i="8"/>
  <c r="L13" i="8" s="1"/>
  <c r="L9" i="8" s="1"/>
  <c r="M14" i="8"/>
  <c r="L14" i="8"/>
  <c r="M10" i="8"/>
  <c r="L10" i="8"/>
  <c r="J75" i="8"/>
  <c r="I75" i="8"/>
  <c r="J71" i="8"/>
  <c r="I71" i="8"/>
  <c r="J63" i="8"/>
  <c r="J57" i="8"/>
  <c r="I57" i="8"/>
  <c r="J52" i="8"/>
  <c r="I52" i="8"/>
  <c r="J46" i="8"/>
  <c r="I46" i="8"/>
  <c r="J36" i="8"/>
  <c r="I36" i="8"/>
  <c r="J32" i="8"/>
  <c r="I32" i="8"/>
  <c r="J23" i="8"/>
  <c r="J17" i="8" s="1"/>
  <c r="I23" i="8"/>
  <c r="I17" i="8" s="1"/>
  <c r="J14" i="8"/>
  <c r="I14" i="8"/>
  <c r="J10" i="8"/>
  <c r="I10" i="8"/>
  <c r="G75" i="8"/>
  <c r="F75" i="8"/>
  <c r="G71" i="8"/>
  <c r="F71" i="8"/>
  <c r="G63" i="8"/>
  <c r="G57" i="8"/>
  <c r="F57" i="8"/>
  <c r="G52" i="8"/>
  <c r="F52" i="8"/>
  <c r="G46" i="8"/>
  <c r="F46" i="8"/>
  <c r="G36" i="8"/>
  <c r="F36" i="8"/>
  <c r="G32" i="8"/>
  <c r="F32" i="8"/>
  <c r="G23" i="8"/>
  <c r="F23" i="8"/>
  <c r="F17" i="8" s="1"/>
  <c r="G17" i="8"/>
  <c r="G13" i="8" s="1"/>
  <c r="G9" i="8" s="1"/>
  <c r="G14" i="8"/>
  <c r="F14" i="8"/>
  <c r="G10" i="8"/>
  <c r="F10" i="8"/>
  <c r="O13" i="8" l="1"/>
  <c r="O9" i="8" s="1"/>
  <c r="M13" i="8"/>
  <c r="F13" i="8"/>
  <c r="D51" i="8"/>
  <c r="BM34" i="10"/>
  <c r="BK32" i="10"/>
  <c r="BM16" i="10"/>
  <c r="BK14" i="10"/>
  <c r="BK9" i="10" s="1"/>
  <c r="BM40" i="10"/>
  <c r="BJ9" i="10"/>
  <c r="F9" i="8"/>
  <c r="P13" i="8"/>
  <c r="P9" i="8" s="1"/>
  <c r="I13" i="8"/>
  <c r="I9" i="8" s="1"/>
  <c r="J13" i="8"/>
  <c r="J9" i="8" s="1"/>
  <c r="M9" i="8"/>
  <c r="R13" i="8"/>
  <c r="R9" i="8" s="1"/>
  <c r="G13" i="40"/>
  <c r="F13" i="40"/>
  <c r="D13" i="26" l="1"/>
  <c r="C13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2" i="26"/>
  <c r="C12" i="26"/>
  <c r="D11" i="26"/>
  <c r="C11" i="26"/>
  <c r="D10" i="26"/>
  <c r="C10" i="26"/>
  <c r="R2" i="26" l="1"/>
  <c r="O2" i="26"/>
  <c r="L2" i="26"/>
  <c r="I2" i="26"/>
  <c r="F2" i="26"/>
  <c r="C2" i="26"/>
  <c r="S25" i="26"/>
  <c r="S53" i="40" s="1"/>
  <c r="R25" i="26"/>
  <c r="R53" i="40" s="1"/>
  <c r="P25" i="26"/>
  <c r="P53" i="40" s="1"/>
  <c r="O25" i="26"/>
  <c r="O53" i="40" s="1"/>
  <c r="M25" i="26"/>
  <c r="M53" i="40" s="1"/>
  <c r="L25" i="26"/>
  <c r="L53" i="40" s="1"/>
  <c r="J25" i="26"/>
  <c r="J53" i="40" s="1"/>
  <c r="I25" i="26"/>
  <c r="I53" i="40" s="1"/>
  <c r="G25" i="26"/>
  <c r="G53" i="40" s="1"/>
  <c r="F25" i="26"/>
  <c r="F53" i="40" s="1"/>
  <c r="D76" i="40" l="1"/>
  <c r="D75" i="40"/>
  <c r="D73" i="40"/>
  <c r="D72" i="40"/>
  <c r="D71" i="40"/>
  <c r="D70" i="40"/>
  <c r="D69" i="40"/>
  <c r="D68" i="40"/>
  <c r="D67" i="40"/>
  <c r="D66" i="40"/>
  <c r="D64" i="40"/>
  <c r="C64" i="40"/>
  <c r="D63" i="40"/>
  <c r="C63" i="40"/>
  <c r="D62" i="40"/>
  <c r="C62" i="40"/>
  <c r="D61" i="40"/>
  <c r="C61" i="40"/>
  <c r="D60" i="40"/>
  <c r="C60" i="40"/>
  <c r="D58" i="40"/>
  <c r="C58" i="40"/>
  <c r="D57" i="40"/>
  <c r="C57" i="40"/>
  <c r="D56" i="40"/>
  <c r="C56" i="40"/>
  <c r="D55" i="40"/>
  <c r="C55" i="40"/>
  <c r="D53" i="40"/>
  <c r="C53" i="40"/>
  <c r="D52" i="40"/>
  <c r="C52" i="40"/>
  <c r="D51" i="40"/>
  <c r="C51" i="40"/>
  <c r="D50" i="40"/>
  <c r="C50" i="40"/>
  <c r="D49" i="40"/>
  <c r="C49" i="40"/>
  <c r="D47" i="40"/>
  <c r="C47" i="40"/>
  <c r="D46" i="40"/>
  <c r="C46" i="40"/>
  <c r="D45" i="40"/>
  <c r="C45" i="40"/>
  <c r="D44" i="40"/>
  <c r="C44" i="40"/>
  <c r="D43" i="40"/>
  <c r="C43" i="40"/>
  <c r="D42" i="40"/>
  <c r="C42" i="40"/>
  <c r="D41" i="40"/>
  <c r="C41" i="40"/>
  <c r="D40" i="40"/>
  <c r="C40" i="40"/>
  <c r="D39" i="40"/>
  <c r="C39" i="40"/>
  <c r="D37" i="40"/>
  <c r="C37" i="40"/>
  <c r="D36" i="40"/>
  <c r="C36" i="40"/>
  <c r="D35" i="40"/>
  <c r="C35" i="40"/>
  <c r="D33" i="40"/>
  <c r="C33" i="40"/>
  <c r="D32" i="40"/>
  <c r="C32" i="40"/>
  <c r="D31" i="40"/>
  <c r="C31" i="40"/>
  <c r="D30" i="40"/>
  <c r="C30" i="40"/>
  <c r="D29" i="40"/>
  <c r="C29" i="40"/>
  <c r="D28" i="40"/>
  <c r="C28" i="40"/>
  <c r="D27" i="40"/>
  <c r="C27" i="40"/>
  <c r="D26" i="40"/>
  <c r="C26" i="40"/>
  <c r="D24" i="40"/>
  <c r="C24" i="40"/>
  <c r="D23" i="40"/>
  <c r="C23" i="40"/>
  <c r="D22" i="40"/>
  <c r="C22" i="40"/>
  <c r="D21" i="40"/>
  <c r="D20" i="40"/>
  <c r="C20" i="40"/>
  <c r="D17" i="40"/>
  <c r="C17" i="40"/>
  <c r="D14" i="40"/>
  <c r="C14" i="40"/>
  <c r="D13" i="40"/>
  <c r="C13" i="40"/>
  <c r="R2" i="40"/>
  <c r="O2" i="40"/>
  <c r="L2" i="40"/>
  <c r="I2" i="40"/>
  <c r="F2" i="40"/>
  <c r="C2" i="7"/>
  <c r="C2" i="40"/>
  <c r="R2" i="7"/>
  <c r="O2" i="7"/>
  <c r="L2" i="7"/>
  <c r="I2" i="7"/>
  <c r="F2" i="7"/>
  <c r="S74" i="40"/>
  <c r="S65" i="40"/>
  <c r="S59" i="40"/>
  <c r="R59" i="40"/>
  <c r="S54" i="40"/>
  <c r="R54" i="40"/>
  <c r="S48" i="40"/>
  <c r="R48" i="40"/>
  <c r="S38" i="40"/>
  <c r="R38" i="40"/>
  <c r="S34" i="40"/>
  <c r="R34" i="40"/>
  <c r="S25" i="40"/>
  <c r="S19" i="40" s="1"/>
  <c r="R25" i="40"/>
  <c r="R19" i="40" s="1"/>
  <c r="S16" i="40"/>
  <c r="R16" i="40"/>
  <c r="S12" i="40"/>
  <c r="R12" i="40"/>
  <c r="P74" i="40"/>
  <c r="P65" i="40"/>
  <c r="P59" i="40"/>
  <c r="O59" i="40"/>
  <c r="P54" i="40"/>
  <c r="O54" i="40"/>
  <c r="P48" i="40"/>
  <c r="O48" i="40"/>
  <c r="P38" i="40"/>
  <c r="O38" i="40"/>
  <c r="P34" i="40"/>
  <c r="O34" i="40"/>
  <c r="P25" i="40"/>
  <c r="O25" i="40"/>
  <c r="O19" i="40" s="1"/>
  <c r="P19" i="40"/>
  <c r="P16" i="40"/>
  <c r="P15" i="40" s="1"/>
  <c r="O16" i="40"/>
  <c r="P12" i="40"/>
  <c r="O12" i="40"/>
  <c r="M74" i="40"/>
  <c r="M65" i="40"/>
  <c r="M59" i="40"/>
  <c r="L59" i="40"/>
  <c r="M54" i="40"/>
  <c r="L54" i="40"/>
  <c r="M48" i="40"/>
  <c r="L48" i="40"/>
  <c r="M38" i="40"/>
  <c r="L38" i="40"/>
  <c r="M34" i="40"/>
  <c r="L34" i="40"/>
  <c r="M25" i="40"/>
  <c r="M19" i="40" s="1"/>
  <c r="L25" i="40"/>
  <c r="L19" i="40" s="1"/>
  <c r="M16" i="40"/>
  <c r="L16" i="40"/>
  <c r="M12" i="40"/>
  <c r="L12" i="40"/>
  <c r="J74" i="40"/>
  <c r="J65" i="40"/>
  <c r="J59" i="40"/>
  <c r="I59" i="40"/>
  <c r="J54" i="40"/>
  <c r="I54" i="40"/>
  <c r="J48" i="40"/>
  <c r="I48" i="40"/>
  <c r="J38" i="40"/>
  <c r="I38" i="40"/>
  <c r="J34" i="40"/>
  <c r="I34" i="40"/>
  <c r="J25" i="40"/>
  <c r="J19" i="40" s="1"/>
  <c r="J15" i="40" s="1"/>
  <c r="I25" i="40"/>
  <c r="I19" i="40" s="1"/>
  <c r="J16" i="40"/>
  <c r="I16" i="40"/>
  <c r="J12" i="40"/>
  <c r="I12" i="40"/>
  <c r="G74" i="40"/>
  <c r="G65" i="40"/>
  <c r="G59" i="40"/>
  <c r="F59" i="40"/>
  <c r="G54" i="40"/>
  <c r="F54" i="40"/>
  <c r="G48" i="40"/>
  <c r="F48" i="40"/>
  <c r="G38" i="40"/>
  <c r="F38" i="40"/>
  <c r="G34" i="40"/>
  <c r="F34" i="40"/>
  <c r="G25" i="40"/>
  <c r="G19" i="40" s="1"/>
  <c r="F25" i="40"/>
  <c r="F19" i="40" s="1"/>
  <c r="G16" i="40"/>
  <c r="F16" i="40"/>
  <c r="G12" i="40"/>
  <c r="F12" i="40"/>
  <c r="M15" i="40" l="1"/>
  <c r="P11" i="40"/>
  <c r="J11" i="40"/>
  <c r="S15" i="40"/>
  <c r="S11" i="40" s="1"/>
  <c r="M11" i="40"/>
  <c r="G15" i="40"/>
  <c r="G11" i="40" s="1"/>
  <c r="F15" i="40"/>
  <c r="F11" i="40" s="1"/>
  <c r="I15" i="40"/>
  <c r="I11" i="40" s="1"/>
  <c r="L15" i="40"/>
  <c r="L11" i="40" s="1"/>
  <c r="O15" i="40"/>
  <c r="O11" i="40" s="1"/>
  <c r="R15" i="40"/>
  <c r="R11" i="40" s="1"/>
  <c r="D30" i="7" l="1"/>
  <c r="C30" i="7"/>
  <c r="D29" i="7"/>
  <c r="C29" i="7"/>
  <c r="D28" i="7"/>
  <c r="C28" i="7"/>
  <c r="D27" i="7"/>
  <c r="C27" i="7"/>
  <c r="D24" i="7"/>
  <c r="C24" i="7"/>
  <c r="D23" i="7"/>
  <c r="C23" i="7"/>
  <c r="D22" i="7"/>
  <c r="C22" i="7"/>
  <c r="D21" i="7"/>
  <c r="C21" i="7"/>
  <c r="D20" i="7"/>
  <c r="C20" i="7"/>
  <c r="D19" i="7"/>
  <c r="C19" i="7"/>
  <c r="D17" i="7"/>
  <c r="C17" i="7"/>
  <c r="D16" i="7"/>
  <c r="C16" i="7"/>
  <c r="D14" i="7"/>
  <c r="C14" i="7"/>
  <c r="D13" i="7"/>
  <c r="C13" i="7"/>
  <c r="D11" i="7"/>
  <c r="C11" i="7"/>
  <c r="S26" i="7"/>
  <c r="S25" i="7" s="1"/>
  <c r="R26" i="7"/>
  <c r="R25" i="7" s="1"/>
  <c r="S18" i="7"/>
  <c r="R18" i="7"/>
  <c r="S15" i="7"/>
  <c r="R15" i="7"/>
  <c r="S12" i="7"/>
  <c r="R12" i="7"/>
  <c r="R10" i="7" s="1"/>
  <c r="R9" i="7" s="1"/>
  <c r="P26" i="7"/>
  <c r="P25" i="7" s="1"/>
  <c r="O26" i="7"/>
  <c r="O25" i="7"/>
  <c r="P18" i="7"/>
  <c r="O18" i="7"/>
  <c r="P15" i="7"/>
  <c r="O15" i="7"/>
  <c r="P12" i="7"/>
  <c r="P10" i="7" s="1"/>
  <c r="O12" i="7"/>
  <c r="O10" i="7"/>
  <c r="O9" i="7" s="1"/>
  <c r="M26" i="7"/>
  <c r="M25" i="7" s="1"/>
  <c r="L26" i="7"/>
  <c r="L25" i="7" s="1"/>
  <c r="M18" i="7"/>
  <c r="L18" i="7"/>
  <c r="M15" i="7"/>
  <c r="L15" i="7"/>
  <c r="M12" i="7"/>
  <c r="L12" i="7"/>
  <c r="L10" i="7" s="1"/>
  <c r="L9" i="7" s="1"/>
  <c r="J26" i="7"/>
  <c r="J25" i="7" s="1"/>
  <c r="I26" i="7"/>
  <c r="I25" i="7"/>
  <c r="J18" i="7"/>
  <c r="I18" i="7"/>
  <c r="J15" i="7"/>
  <c r="I15" i="7"/>
  <c r="J12" i="7"/>
  <c r="J10" i="7" s="1"/>
  <c r="I12" i="7"/>
  <c r="I10" i="7" s="1"/>
  <c r="I9" i="7" s="1"/>
  <c r="G26" i="7"/>
  <c r="G25" i="7" s="1"/>
  <c r="F26" i="7"/>
  <c r="F25" i="7" s="1"/>
  <c r="G18" i="7"/>
  <c r="F18" i="7"/>
  <c r="G15" i="7"/>
  <c r="F15" i="7"/>
  <c r="G12" i="7"/>
  <c r="G10" i="7" s="1"/>
  <c r="F12" i="7"/>
  <c r="D30" i="3"/>
  <c r="C30" i="3"/>
  <c r="D29" i="3"/>
  <c r="C29" i="3"/>
  <c r="D28" i="3"/>
  <c r="C28" i="3"/>
  <c r="D27" i="3"/>
  <c r="C27" i="3"/>
  <c r="D24" i="3"/>
  <c r="C24" i="3"/>
  <c r="D23" i="3"/>
  <c r="C23" i="3"/>
  <c r="D22" i="3"/>
  <c r="C22" i="3"/>
  <c r="D21" i="3"/>
  <c r="C21" i="3"/>
  <c r="D20" i="3"/>
  <c r="C20" i="3"/>
  <c r="D19" i="3"/>
  <c r="C19" i="3"/>
  <c r="D17" i="3"/>
  <c r="C17" i="3"/>
  <c r="D16" i="3"/>
  <c r="C16" i="3"/>
  <c r="D14" i="3"/>
  <c r="C14" i="3"/>
  <c r="D13" i="3"/>
  <c r="C13" i="3"/>
  <c r="D11" i="3"/>
  <c r="C11" i="3"/>
  <c r="P9" i="7" l="1"/>
  <c r="F10" i="7"/>
  <c r="F9" i="7" s="1"/>
  <c r="J9" i="7"/>
  <c r="M10" i="7"/>
  <c r="S10" i="7"/>
  <c r="S9" i="7" s="1"/>
  <c r="G9" i="7"/>
  <c r="M9" i="7"/>
  <c r="S26" i="3"/>
  <c r="S25" i="3" s="1"/>
  <c r="R26" i="3"/>
  <c r="R25" i="3" s="1"/>
  <c r="S18" i="3"/>
  <c r="R18" i="3"/>
  <c r="S15" i="3"/>
  <c r="R15" i="3"/>
  <c r="S12" i="3"/>
  <c r="R12" i="3"/>
  <c r="P26" i="3"/>
  <c r="P25" i="3" s="1"/>
  <c r="O26" i="3"/>
  <c r="O25" i="3" s="1"/>
  <c r="P18" i="3"/>
  <c r="O18" i="3"/>
  <c r="P15" i="3"/>
  <c r="O15" i="3"/>
  <c r="P12" i="3"/>
  <c r="O12" i="3"/>
  <c r="O10" i="3" s="1"/>
  <c r="O9" i="3" s="1"/>
  <c r="M26" i="3"/>
  <c r="M25" i="3" s="1"/>
  <c r="L26" i="3"/>
  <c r="L25" i="3" s="1"/>
  <c r="M18" i="3"/>
  <c r="L18" i="3"/>
  <c r="M15" i="3"/>
  <c r="L15" i="3"/>
  <c r="M12" i="3"/>
  <c r="L12" i="3"/>
  <c r="L10" i="3" s="1"/>
  <c r="J26" i="3"/>
  <c r="J25" i="3" s="1"/>
  <c r="I26" i="3"/>
  <c r="I25" i="3" s="1"/>
  <c r="J18" i="3"/>
  <c r="I18" i="3"/>
  <c r="J15" i="3"/>
  <c r="I15" i="3"/>
  <c r="J12" i="3"/>
  <c r="J10" i="3" s="1"/>
  <c r="J9" i="3" s="1"/>
  <c r="I12" i="3"/>
  <c r="G26" i="3"/>
  <c r="G25" i="3" s="1"/>
  <c r="F26" i="3"/>
  <c r="F25" i="3" s="1"/>
  <c r="G18" i="3"/>
  <c r="F18" i="3"/>
  <c r="G15" i="3"/>
  <c r="F15" i="3"/>
  <c r="G12" i="3"/>
  <c r="F12" i="3"/>
  <c r="I10" i="3" l="1"/>
  <c r="I9" i="3" s="1"/>
  <c r="F10" i="3"/>
  <c r="F9" i="3" s="1"/>
  <c r="P10" i="3"/>
  <c r="P9" i="3" s="1"/>
  <c r="R10" i="3"/>
  <c r="G10" i="3"/>
  <c r="G9" i="3" s="1"/>
  <c r="M10" i="3"/>
  <c r="M9" i="3" s="1"/>
  <c r="S10" i="3"/>
  <c r="S9" i="3" s="1"/>
  <c r="L9" i="3"/>
  <c r="R9" i="3"/>
  <c r="D837" i="42"/>
  <c r="H88" i="35" l="1"/>
  <c r="G88" i="35"/>
  <c r="D75" i="8"/>
  <c r="C75" i="8"/>
  <c r="I8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D25" i="7" l="1"/>
  <c r="C25" i="7"/>
  <c r="D18" i="7"/>
  <c r="D15" i="7"/>
  <c r="C15" i="7"/>
  <c r="D12" i="7"/>
  <c r="C12" i="7"/>
  <c r="C10" i="7" l="1"/>
  <c r="C9" i="7" s="1"/>
  <c r="D10" i="7"/>
  <c r="D9" i="7" s="1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57" i="8"/>
  <c r="C57" i="8"/>
  <c r="D33" i="27"/>
  <c r="C33" i="27"/>
  <c r="A5" i="27"/>
  <c r="D25" i="26"/>
  <c r="C25" i="26"/>
  <c r="A5" i="26"/>
  <c r="A4" i="18" l="1"/>
  <c r="D52" i="8" l="1"/>
  <c r="C52" i="8"/>
  <c r="H10" i="10" l="1"/>
  <c r="H9" i="10" s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BL24" i="10" s="1"/>
  <c r="G24" i="10"/>
  <c r="F24" i="10"/>
  <c r="E24" i="10"/>
  <c r="D24" i="10"/>
  <c r="C24" i="10"/>
  <c r="B24" i="10"/>
  <c r="BM24" i="10" l="1"/>
  <c r="D71" i="8"/>
  <c r="C71" i="8"/>
  <c r="I39" i="10" l="1"/>
  <c r="I32" i="10"/>
  <c r="BL32" i="10" s="1"/>
  <c r="I19" i="10"/>
  <c r="I14" i="10"/>
  <c r="BL14" i="10" s="1"/>
  <c r="I10" i="10"/>
  <c r="BL10" i="10" s="1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I36" i="10" l="1"/>
  <c r="BL36" i="10" s="1"/>
  <c r="BL39" i="10"/>
  <c r="I17" i="10"/>
  <c r="BL17" i="10" s="1"/>
  <c r="BL19" i="10"/>
  <c r="E9" i="10"/>
  <c r="G9" i="10"/>
  <c r="C9" i="10"/>
  <c r="D45" i="12"/>
  <c r="C45" i="12"/>
  <c r="D34" i="12"/>
  <c r="C34" i="12"/>
  <c r="D11" i="12"/>
  <c r="C11" i="12"/>
  <c r="J39" i="10"/>
  <c r="F39" i="10"/>
  <c r="F36" i="10" s="1"/>
  <c r="D39" i="10"/>
  <c r="D36" i="10" s="1"/>
  <c r="B39" i="10"/>
  <c r="B36" i="10" s="1"/>
  <c r="J32" i="10"/>
  <c r="F32" i="10"/>
  <c r="D32" i="10"/>
  <c r="B32" i="10"/>
  <c r="J19" i="10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D10" i="5" l="1"/>
  <c r="V34" i="12"/>
  <c r="BM10" i="10"/>
  <c r="BM32" i="10"/>
  <c r="J36" i="10"/>
  <c r="BM39" i="10"/>
  <c r="BM14" i="10"/>
  <c r="J17" i="10"/>
  <c r="BM19" i="10"/>
  <c r="I9" i="10"/>
  <c r="BL9" i="10" s="1"/>
  <c r="C10" i="3"/>
  <c r="C10" i="5"/>
  <c r="C13" i="8"/>
  <c r="C9" i="8" s="1"/>
  <c r="D13" i="8"/>
  <c r="D9" i="8" s="1"/>
  <c r="C25" i="3"/>
  <c r="D10" i="3"/>
  <c r="B9" i="10"/>
  <c r="D10" i="12"/>
  <c r="D44" i="12"/>
  <c r="J9" i="10"/>
  <c r="BM9" i="10" s="1"/>
  <c r="D25" i="3"/>
  <c r="C10" i="12"/>
  <c r="C44" i="12"/>
  <c r="D9" i="10"/>
  <c r="F9" i="10"/>
  <c r="BM36" i="10" l="1"/>
  <c r="BM17" i="10"/>
  <c r="C9" i="3"/>
  <c r="W11" i="12" s="1"/>
  <c r="D9" i="3"/>
  <c r="W16" i="12" s="1"/>
  <c r="W10" i="12" l="1"/>
  <c r="X11" i="12"/>
  <c r="Y11" i="12" s="1"/>
  <c r="X10" i="12"/>
  <c r="Y10" i="12" s="1"/>
  <c r="Y12" i="12" l="1"/>
</calcChain>
</file>

<file path=xl/sharedStrings.xml><?xml version="1.0" encoding="utf-8"?>
<sst xmlns="http://schemas.openxmlformats.org/spreadsheetml/2006/main" count="10929" uniqueCount="4902">
  <si>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</si>
  <si>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</si>
  <si>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</si>
  <si>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</si>
  <si>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</si>
  <si>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</si>
  <si>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</si>
  <si>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</si>
  <si>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</si>
  <si>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</si>
  <si>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</si>
  <si>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</si>
  <si>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</si>
  <si>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</si>
  <si>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</si>
  <si>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</si>
  <si>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</si>
  <si>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</si>
  <si>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</si>
  <si>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</si>
  <si>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</si>
  <si>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</si>
  <si>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</si>
  <si>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</si>
  <si>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</si>
  <si>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</si>
  <si>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</si>
  <si>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</si>
  <si>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</si>
  <si>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</si>
  <si>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</si>
  <si>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</si>
  <si>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</si>
  <si>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</si>
  <si>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</si>
  <si>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</si>
  <si>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</si>
  <si>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</si>
  <si>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</si>
  <si>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</si>
  <si>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</si>
  <si>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</si>
  <si>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</si>
  <si>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</si>
  <si>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</si>
  <si>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</si>
  <si>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</si>
  <si>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</si>
  <si>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</si>
  <si>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</si>
  <si>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</si>
  <si>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</si>
  <si>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</si>
  <si>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</si>
  <si>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</si>
  <si>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</si>
  <si>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</si>
  <si>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</si>
  <si>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</si>
  <si>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</si>
  <si>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</si>
  <si>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</si>
  <si>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</si>
  <si>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</si>
  <si>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</si>
  <si>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</si>
  <si>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</si>
  <si>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</si>
  <si>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</si>
  <si>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</si>
  <si>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</si>
  <si>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</si>
  <si>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</si>
  <si>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</si>
  <si>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</si>
  <si>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</si>
  <si>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</si>
  <si>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</si>
  <si>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</si>
  <si>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</si>
  <si>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</si>
  <si>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</si>
  <si>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</si>
  <si>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</si>
  <si>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</si>
  <si>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</si>
  <si>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</si>
  <si>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</si>
  <si>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</si>
  <si>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</si>
  <si>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</si>
  <si>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</si>
  <si>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</si>
  <si>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</si>
  <si>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</si>
  <si>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</si>
  <si>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</si>
  <si>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</si>
  <si>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</si>
  <si>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</si>
  <si>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</si>
  <si>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</si>
  <si>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</si>
  <si>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</si>
  <si>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</si>
  <si>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</si>
  <si>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</si>
  <si>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</si>
  <si>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</si>
  <si>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</si>
  <si>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</si>
  <si>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</si>
  <si>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</si>
  <si>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</si>
  <si>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</si>
  <si>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</si>
  <si>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</si>
  <si>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</si>
  <si>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</si>
  <si>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</si>
  <si>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</si>
  <si>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</si>
  <si>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</si>
  <si>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</si>
  <si>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</si>
  <si>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</si>
  <si>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</si>
  <si>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</si>
  <si>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</si>
  <si>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</si>
  <si>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</si>
  <si>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</si>
  <si>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</si>
  <si>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</si>
  <si>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</si>
  <si>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</si>
  <si>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</si>
  <si>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</si>
  <si>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</si>
  <si>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</si>
  <si>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</si>
  <si>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</si>
  <si>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</si>
  <si>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</si>
  <si>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</si>
  <si>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</si>
  <si>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</si>
  <si>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</si>
  <si>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</si>
  <si>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</si>
  <si>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</si>
  <si>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</si>
  <si>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</si>
  <si>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</si>
  <si>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</si>
  <si>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</si>
  <si>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</si>
  <si>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</si>
  <si>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</si>
  <si>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</si>
  <si>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</si>
  <si>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</si>
  <si>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</si>
  <si>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</si>
  <si>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</si>
  <si>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</si>
  <si>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</si>
  <si>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</si>
  <si>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</si>
  <si>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</si>
  <si>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</si>
  <si>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</si>
  <si>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</si>
  <si>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</si>
  <si>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</si>
  <si>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</si>
  <si>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</si>
  <si>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</si>
  <si>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</si>
  <si>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</si>
  <si>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</si>
  <si>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</si>
  <si>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</si>
  <si>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</si>
  <si>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</si>
  <si>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</si>
  <si>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</si>
  <si>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</si>
  <si>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</si>
  <si>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</si>
  <si>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</si>
  <si>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</si>
  <si>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</si>
  <si>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</si>
  <si>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</si>
  <si>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</si>
  <si>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</si>
  <si>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</si>
  <si>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</si>
  <si>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</si>
  <si>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</si>
  <si>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</si>
  <si>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</si>
  <si>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</si>
  <si>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</si>
  <si>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</si>
  <si>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</si>
  <si>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</si>
  <si>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</si>
  <si>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</si>
  <si>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</si>
  <si>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</si>
  <si>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</si>
  <si>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</si>
  <si>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</si>
  <si>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</si>
  <si>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</si>
  <si>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</si>
  <si>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</si>
  <si>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</si>
  <si>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</si>
  <si>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</si>
  <si>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</si>
  <si>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</si>
  <si>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</si>
  <si>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</si>
  <si>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</si>
  <si>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</si>
  <si>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</si>
  <si>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</si>
  <si>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</si>
  <si>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</si>
  <si>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</si>
  <si>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</si>
  <si>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</si>
  <si>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</si>
  <si>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</si>
  <si>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</si>
  <si>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</si>
  <si>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</si>
  <si>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</si>
  <si>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</si>
  <si>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</si>
  <si>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</si>
  <si>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</si>
  <si>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</si>
  <si>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</si>
  <si>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</si>
  <si>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</si>
  <si>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</si>
  <si>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</si>
  <si>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</si>
  <si>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</si>
  <si>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</si>
  <si>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</si>
  <si>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</si>
  <si>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</si>
  <si>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</si>
  <si>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</si>
  <si>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</si>
  <si>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</si>
  <si>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</si>
  <si>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</si>
  <si>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</si>
  <si>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</si>
  <si>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</si>
  <si>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</si>
  <si>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</si>
  <si>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</si>
  <si>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</si>
  <si>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</si>
  <si>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</si>
  <si>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</si>
  <si>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</si>
  <si>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</si>
  <si>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</si>
  <si>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</si>
  <si>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</si>
  <si>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</si>
  <si>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</si>
  <si>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</si>
  <si>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</si>
  <si>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</si>
  <si>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</si>
  <si>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</si>
  <si>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</si>
  <si>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</si>
  <si>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</si>
  <si>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</si>
  <si>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</si>
  <si>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</si>
  <si>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</si>
  <si>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</si>
  <si>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</si>
  <si>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</si>
  <si>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</si>
  <si>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</si>
  <si>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</si>
  <si>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</si>
  <si>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</si>
  <si>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</si>
  <si>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</si>
  <si>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</si>
  <si>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</si>
  <si>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</si>
  <si>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</si>
  <si>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</si>
  <si>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</si>
  <si>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</si>
  <si>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</si>
  <si>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</si>
  <si>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</si>
  <si>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</si>
  <si>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</si>
  <si>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</si>
  <si>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</si>
  <si>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</si>
  <si>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</si>
  <si>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</si>
  <si>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</si>
  <si>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</si>
  <si>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</si>
  <si>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</si>
  <si>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</si>
  <si>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</si>
  <si>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</si>
  <si>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</si>
  <si>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</si>
  <si>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</si>
  <si>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</si>
  <si>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</si>
  <si>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</si>
  <si>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</si>
  <si>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</si>
  <si>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</si>
  <si>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</si>
  <si>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</si>
  <si>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</si>
  <si>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</si>
  <si>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</si>
  <si>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</si>
  <si>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</si>
  <si>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</si>
  <si>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</si>
  <si>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</si>
  <si>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</si>
  <si>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</si>
  <si>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</si>
  <si>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</si>
  <si>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</si>
  <si>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</si>
  <si>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</si>
  <si>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</si>
  <si>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</si>
  <si>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</si>
  <si>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</si>
  <si>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</si>
  <si>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</si>
  <si>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</si>
  <si>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</si>
  <si>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</si>
  <si>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</si>
  <si>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</si>
  <si>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</si>
  <si>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</si>
  <si>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</si>
  <si>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</si>
  <si>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</si>
  <si>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</si>
  <si>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</si>
  <si>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</si>
  <si>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</si>
  <si>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</si>
  <si>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</si>
  <si>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</si>
  <si>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</si>
  <si>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</si>
  <si>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</si>
  <si>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</si>
  <si>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</si>
  <si>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</si>
  <si>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</si>
  <si>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</si>
  <si>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</si>
  <si>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</si>
  <si>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</si>
  <si>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</si>
  <si>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</si>
  <si>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</si>
  <si>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</si>
  <si>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</si>
  <si>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</si>
  <si>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</si>
  <si>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</si>
  <si>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</si>
  <si>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</si>
  <si>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</si>
  <si>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</si>
  <si>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</si>
  <si>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</si>
  <si>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</si>
  <si>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</si>
  <si>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</si>
  <si>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</si>
  <si>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</si>
  <si>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</si>
  <si>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</si>
  <si>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</si>
  <si>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</si>
  <si>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</si>
  <si>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</si>
  <si>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</si>
  <si>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</si>
  <si>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</si>
  <si>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</si>
  <si>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</si>
  <si>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</si>
  <si>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</si>
  <si>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</si>
  <si>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</si>
  <si>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</si>
  <si>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</si>
  <si>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</si>
  <si>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</si>
  <si>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</si>
  <si>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</si>
  <si>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</si>
  <si>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</si>
  <si>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</si>
  <si>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</si>
  <si>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</si>
  <si>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</si>
  <si>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</si>
  <si>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</si>
  <si>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</si>
  <si>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</si>
  <si>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</si>
  <si>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</si>
  <si>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</si>
  <si>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</si>
  <si>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</si>
  <si>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</si>
  <si>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</si>
  <si>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</si>
  <si>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</si>
  <si>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</si>
  <si>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</si>
  <si>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</si>
  <si>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</si>
  <si>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</si>
  <si>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</si>
  <si>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</si>
  <si>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</si>
  <si>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</si>
  <si>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</si>
  <si>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</si>
  <si>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</si>
  <si>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</si>
  <si>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</si>
  <si>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</si>
  <si>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</si>
  <si>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</si>
  <si>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</si>
  <si>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</si>
  <si>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</si>
  <si>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</si>
  <si>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</si>
  <si>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</si>
  <si>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</si>
  <si>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</si>
  <si>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</si>
  <si>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</si>
  <si>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</si>
  <si>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</si>
  <si>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</si>
  <si>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</si>
  <si>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</si>
  <si>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</si>
  <si>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</si>
  <si>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</si>
  <si>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მ.პ.გ. ,, ქართული ოცნება - დემოკრატიული საქართველო "</t>
  </si>
  <si>
    <t>ფულადი შემოწირულობა</t>
  </si>
  <si>
    <t>არაფულადი შემოწირულობა</t>
  </si>
  <si>
    <t>02/07/2014</t>
  </si>
  <si>
    <t>02/17/2014</t>
  </si>
  <si>
    <t>03/05/2014</t>
  </si>
  <si>
    <t>თამაზ ავდალიანი</t>
  </si>
  <si>
    <t>01008023648</t>
  </si>
  <si>
    <t>GE47CR0000000916713601</t>
  </si>
  <si>
    <t>ბანკი ქართუ</t>
  </si>
  <si>
    <t>01013029025</t>
  </si>
  <si>
    <t>GE66CR0000000928943601</t>
  </si>
  <si>
    <t>12001029558</t>
  </si>
  <si>
    <t>GE17CR0000000928953601</t>
  </si>
  <si>
    <t>01019013304</t>
  </si>
  <si>
    <t>GE65CR0000000928963601</t>
  </si>
  <si>
    <t>04001003635</t>
  </si>
  <si>
    <t>GE64CR0000000928983601</t>
  </si>
  <si>
    <t>04001002281</t>
  </si>
  <si>
    <t>GE15CR0000000928993601</t>
  </si>
  <si>
    <t>01010000500</t>
  </si>
  <si>
    <t>GE96CR0120007038173601</t>
  </si>
  <si>
    <t>22001007101</t>
  </si>
  <si>
    <t>GE89CR0130006012683601</t>
  </si>
  <si>
    <t>01008004249</t>
  </si>
  <si>
    <t>GE66CR0000000052063601</t>
  </si>
  <si>
    <t>33001003197</t>
  </si>
  <si>
    <t>GE25CR0000000924913601</t>
  </si>
  <si>
    <t>58001003770</t>
  </si>
  <si>
    <t>GE24CR0000000924933601</t>
  </si>
  <si>
    <t>48001002147</t>
  </si>
  <si>
    <t>GE56CR0000000929143601</t>
  </si>
  <si>
    <t>30001000182</t>
  </si>
  <si>
    <t>GE35CR0000000870393601</t>
  </si>
  <si>
    <t>12001055283</t>
  </si>
  <si>
    <t>GE71CR0000000926903601</t>
  </si>
  <si>
    <t>01029011483</t>
  </si>
  <si>
    <t>GE89CR0000000924603601</t>
  </si>
  <si>
    <t>36001003618</t>
  </si>
  <si>
    <t>GE86CR0000000870343601</t>
  </si>
  <si>
    <t>01019025884</t>
  </si>
  <si>
    <t>GE07CR0000000850583601</t>
  </si>
  <si>
    <t>01029006229</t>
  </si>
  <si>
    <t>GE24CR0000000926873601</t>
  </si>
  <si>
    <t>01011018647</t>
  </si>
  <si>
    <t>GE90CR0000000074863601</t>
  </si>
  <si>
    <t>01007002848</t>
  </si>
  <si>
    <t>GE55CR0000000929163601</t>
  </si>
  <si>
    <t>01005016585</t>
  </si>
  <si>
    <t>GE06CR0000000929173601</t>
  </si>
  <si>
    <t>01030020107</t>
  </si>
  <si>
    <t>GE90CR0000000924583601</t>
  </si>
  <si>
    <t>01011006342</t>
  </si>
  <si>
    <t>GE15CR0000000927053601</t>
  </si>
  <si>
    <t>01025001522</t>
  </si>
  <si>
    <t>GE44CR0000000924533601</t>
  </si>
  <si>
    <t>01005001720</t>
  </si>
  <si>
    <t>GE41CR0000000924593601</t>
  </si>
  <si>
    <t>01030023813</t>
  </si>
  <si>
    <t>GE42CR0000000924573601</t>
  </si>
  <si>
    <t>01013011161</t>
  </si>
  <si>
    <t>GE54CR0000000929183601</t>
  </si>
  <si>
    <t>26001005347</t>
  </si>
  <si>
    <t>GE69CR0000000925003601</t>
  </si>
  <si>
    <t>01017013429</t>
  </si>
  <si>
    <t>GE71CR0000000924963601</t>
  </si>
  <si>
    <t>01023009475</t>
  </si>
  <si>
    <t>GE05CR0000000929193601</t>
  </si>
  <si>
    <t>01003000105</t>
  </si>
  <si>
    <t>GE53CR0000000929203601</t>
  </si>
  <si>
    <t>01006007957</t>
  </si>
  <si>
    <t>GE20CR0000000925013601</t>
  </si>
  <si>
    <t>01002019844</t>
  </si>
  <si>
    <t>GE51CR0000000929243601</t>
  </si>
  <si>
    <t>01024001490</t>
  </si>
  <si>
    <t>GE50CR0000000929263601</t>
  </si>
  <si>
    <t>01024000222</t>
  </si>
  <si>
    <t>GE98CR0000000929273601</t>
  </si>
  <si>
    <t>01017005294</t>
  </si>
  <si>
    <t>GE49CR0000000929283601</t>
  </si>
  <si>
    <t>01027038324</t>
  </si>
  <si>
    <t>GE97CR0000000929293601</t>
  </si>
  <si>
    <t>01027039092</t>
  </si>
  <si>
    <t>GE48CR0000000929303601</t>
  </si>
  <si>
    <t>01027043628</t>
  </si>
  <si>
    <t>GE96CR0000000929313601</t>
  </si>
  <si>
    <t>12001008475</t>
  </si>
  <si>
    <t>GE64CR0000000892123601</t>
  </si>
  <si>
    <t>01019037402</t>
  </si>
  <si>
    <t>GE95CR0000000365763601</t>
  </si>
  <si>
    <t>24001036807</t>
  </si>
  <si>
    <t>GE95CR0000000929333601</t>
  </si>
  <si>
    <t>01023011864</t>
  </si>
  <si>
    <t>GE46CR0000000929343601</t>
  </si>
  <si>
    <t>01014006692</t>
  </si>
  <si>
    <t>GE95CR0130006006743601</t>
  </si>
  <si>
    <t>01011063986</t>
  </si>
  <si>
    <t>GE94CR0000000929353601</t>
  </si>
  <si>
    <t>01029004140</t>
  </si>
  <si>
    <t>GE48CR0130006014473601</t>
  </si>
  <si>
    <t>01012020365</t>
  </si>
  <si>
    <t>GE09CR0130006020103601</t>
  </si>
  <si>
    <t>01011044022</t>
  </si>
  <si>
    <t>GE66CR0130006005383601</t>
  </si>
  <si>
    <t>01008024528</t>
  </si>
  <si>
    <t>GE63CR0000000925123601</t>
  </si>
  <si>
    <t>01005002572</t>
  </si>
  <si>
    <t>GE45CR0000000929363601</t>
  </si>
  <si>
    <t>01013002376</t>
  </si>
  <si>
    <t>GE44CR0000000929383601</t>
  </si>
  <si>
    <t>14001001035</t>
  </si>
  <si>
    <t>54001002275</t>
  </si>
  <si>
    <t>GE25CR0000000879323601</t>
  </si>
  <si>
    <t>01024020426</t>
  </si>
  <si>
    <t>GE84CR0000000042973601</t>
  </si>
  <si>
    <t>62003014553</t>
  </si>
  <si>
    <t>GE66CR0000000054003601</t>
  </si>
  <si>
    <t>კობახიძე</t>
  </si>
  <si>
    <t>01008002436</t>
  </si>
  <si>
    <t>GE27CR0000000888983601</t>
  </si>
  <si>
    <t>31001019104</t>
  </si>
  <si>
    <t>GE66CR0000000050123601</t>
  </si>
  <si>
    <t>01003004171</t>
  </si>
  <si>
    <t>GE06CR0000000906863601</t>
  </si>
  <si>
    <t>01029006642</t>
  </si>
  <si>
    <t>GE27CR0000000930693601</t>
  </si>
  <si>
    <t>01024007517</t>
  </si>
  <si>
    <t>GE80CR0000000077003601</t>
  </si>
  <si>
    <t>01003011336</t>
  </si>
  <si>
    <t>GE75CR0000000016963601</t>
  </si>
  <si>
    <t>12001031377</t>
  </si>
  <si>
    <t>GE11CR0000007118643601</t>
  </si>
  <si>
    <t/>
  </si>
  <si>
    <t>ალექსანდრე არაქელოვი</t>
  </si>
  <si>
    <t>ვახტანგი შერმაზანაშვილი</t>
  </si>
  <si>
    <t>ლევან წერეთელი</t>
  </si>
  <si>
    <t>ლევან თევდორაძე</t>
  </si>
  <si>
    <t>რაიბულ მურუსიძე</t>
  </si>
  <si>
    <t>ზვიად ქურდაძე</t>
  </si>
  <si>
    <t>რამაზ ჭელიძე</t>
  </si>
  <si>
    <t>თეიმურაზ ჩოჩუა</t>
  </si>
  <si>
    <t>სერგო გოგმაჩაძე</t>
  </si>
  <si>
    <t>ვილი პაჭკორია</t>
  </si>
  <si>
    <t>მამუკა ვეკუა</t>
  </si>
  <si>
    <t>მუხრან ქალდანი</t>
  </si>
  <si>
    <t>ზურაბ თამლიანი</t>
  </si>
  <si>
    <t>მარინე ხმალაძე</t>
  </si>
  <si>
    <t>ტასო ჩართოლანი</t>
  </si>
  <si>
    <t>თამარ ბოლქვაძე</t>
  </si>
  <si>
    <t>შალვა ფირცხალავა</t>
  </si>
  <si>
    <t>კახ აბოლქვაძე</t>
  </si>
  <si>
    <t>ჯულიეტა ჯანჯღავა</t>
  </si>
  <si>
    <t>ნელი ნაჭყებია</t>
  </si>
  <si>
    <t>ავთანდილ ნარიმანიძე</t>
  </si>
  <si>
    <t>ზაზა ჩარკვიანი</t>
  </si>
  <si>
    <t>ზურაბ ბაქანიძე</t>
  </si>
  <si>
    <t>ვახტან გკიკნაძე</t>
  </si>
  <si>
    <t>გიორგი ლევერაშვილი</t>
  </si>
  <si>
    <t>დურმიშხან გიორგაძე</t>
  </si>
  <si>
    <t>გელა ჯულაყიძე</t>
  </si>
  <si>
    <t>თორნიკე ალაშვილი</t>
  </si>
  <si>
    <t>თეა მამაცაშვილი</t>
  </si>
  <si>
    <t>თინათინ ელეფტერიადუ</t>
  </si>
  <si>
    <t>თეიმურაზ კვიწინაშვილი</t>
  </si>
  <si>
    <t>გიორგი ბარნაბიშვილი</t>
  </si>
  <si>
    <t>რომან მახარაძე</t>
  </si>
  <si>
    <t>დავით ოტიაშვილი</t>
  </si>
  <si>
    <t>ვლადიმერ ფანგანი</t>
  </si>
  <si>
    <t>აბესალომ შარაშიძე</t>
  </si>
  <si>
    <t>ავთანდილ პაპოშვილი</t>
  </si>
  <si>
    <t>ვახტანგ კაშია</t>
  </si>
  <si>
    <t>ჯანიკო მაისურაძე</t>
  </si>
  <si>
    <t>ლელა ბექაური</t>
  </si>
  <si>
    <t>რობერტ ოხანაშვილი</t>
  </si>
  <si>
    <t>ინგა ვეშაპელი</t>
  </si>
  <si>
    <t>მარინა დავითულიანი</t>
  </si>
  <si>
    <t>ეკატერინე კუჭაშვილი-გაგნიძე</t>
  </si>
  <si>
    <t>თამარ ფრუიძე</t>
  </si>
  <si>
    <t>ბახვა დვალიშვილი</t>
  </si>
  <si>
    <t>მარინე მაზმიშვილი</t>
  </si>
  <si>
    <t>ალექსანდრე ჯავახიშვილი</t>
  </si>
  <si>
    <t>დავით მიქაძე</t>
  </si>
  <si>
    <t>აგირამ გაჯიევი</t>
  </si>
  <si>
    <t>თამაზ თამაზაშვილი</t>
  </si>
  <si>
    <t>მარინა ლაბაძე</t>
  </si>
  <si>
    <t>ალექსანდრე ხარებავა</t>
  </si>
  <si>
    <t>ვახტანგ ლიპარტიანი</t>
  </si>
  <si>
    <t>თევდორე კობახიძე</t>
  </si>
  <si>
    <t>მირიან მჭედლიშვილი</t>
  </si>
  <si>
    <t>კონსტანტინე მურადაშვილი</t>
  </si>
  <si>
    <t>გიორგი დვალაძე</t>
  </si>
  <si>
    <t>ნოდარ ჯავახიშვილი</t>
  </si>
  <si>
    <t>ნატო ხაინდრავა</t>
  </si>
  <si>
    <t>დავით გალუაშვილი</t>
  </si>
  <si>
    <t>დედოფლისწყარო ჰერეთის ქ.#74 ფართი 123,24 ს.კ. 52,08,33,010 უსასყიდლოდ სარგებლობა 186 დღით</t>
  </si>
  <si>
    <t>14/04/2014 - 22/07/2014</t>
  </si>
  <si>
    <t>01/01/2014 - 14/04/2014</t>
  </si>
  <si>
    <t>23/07/2014 - 07/09/2014</t>
  </si>
  <si>
    <t>08/09/2014 - 04/11/2014</t>
  </si>
  <si>
    <t>05/11/2014 - 31/12/2014</t>
  </si>
  <si>
    <t>01/01/2014 - 31/12/2014</t>
  </si>
  <si>
    <t>ბეჭვდითი მომსახურეობა (ძველი დავალიანება)</t>
  </si>
  <si>
    <t>ოფისთან მუსიკალური ღონისძიების ხარჯი</t>
  </si>
  <si>
    <t>1.2.15.3</t>
  </si>
  <si>
    <t>1.2.15.4</t>
  </si>
  <si>
    <t>კვლევითი მომსახურეობა</t>
  </si>
  <si>
    <t>1.2.15.5</t>
  </si>
  <si>
    <t>ა/ტ მომსახურეობის ხარჯები</t>
  </si>
  <si>
    <t>1.2.15.6</t>
  </si>
  <si>
    <t>ა/ტ მომსახურეობის ხარჯები (ძველი დავალიანება)</t>
  </si>
  <si>
    <t>1.2.15.7</t>
  </si>
  <si>
    <t>საინფორმაციო მომსახურება</t>
  </si>
  <si>
    <t>1.2.15.8</t>
  </si>
  <si>
    <t>ცეესკოზე დაბრუნებული თანხა</t>
  </si>
  <si>
    <t>1.2.15.9</t>
  </si>
  <si>
    <t>აგიტატორები</t>
  </si>
  <si>
    <t>1.2.15.10</t>
  </si>
  <si>
    <t xml:space="preserve">გახმოვანებით მომსახურება </t>
  </si>
  <si>
    <t>1.2.15.11</t>
  </si>
  <si>
    <t>წარმომადგენლები</t>
  </si>
  <si>
    <t>1.2.15.12</t>
  </si>
  <si>
    <t>დაცვის მომსახურეობა</t>
  </si>
  <si>
    <t>1.2.15.13</t>
  </si>
  <si>
    <t>სესხის პროცენტი</t>
  </si>
  <si>
    <t>1.2.15.14</t>
  </si>
  <si>
    <t>ცეესკოში დაბრუნებული თანხა</t>
  </si>
  <si>
    <t>გიორგი</t>
  </si>
  <si>
    <t>ქსოვრელი</t>
  </si>
  <si>
    <t>თეოდორე</t>
  </si>
  <si>
    <t>01030027208</t>
  </si>
  <si>
    <t>ბუღალტერი</t>
  </si>
  <si>
    <t>იურიდიული სამს. უფროსი</t>
  </si>
  <si>
    <t>არმაზ</t>
  </si>
  <si>
    <t>ახვლედიანი</t>
  </si>
  <si>
    <t>სამსახურეობრივი</t>
  </si>
  <si>
    <t>იტალია რომი</t>
  </si>
  <si>
    <t xml:space="preserve">ირაკლი </t>
  </si>
  <si>
    <t>ამირანაშვილი</t>
  </si>
  <si>
    <t>01030013035</t>
  </si>
  <si>
    <t>მ.პ.გ. ,,ქართული ოცნება - დემოკრატიული საქართველო"</t>
  </si>
  <si>
    <t>ბეჭდვითი მომსახურეობა</t>
  </si>
  <si>
    <t>კვლევის ხარჯი</t>
  </si>
  <si>
    <t>ა/ტ მომსახურეობა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</si>
  <si>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</si>
  <si>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</si>
  <si>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</si>
  <si>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</si>
  <si>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</si>
  <si>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მუსიკალური გაფორმება; საკონცერტო ნომრები და სხვა გასართობი ღონისძიებები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</si>
  <si>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</si>
  <si>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</si>
  <si>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</si>
  <si>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ვიდეო სიგნალის მოწოდება</t>
  </si>
  <si>
    <t>სპორტული ღონისძიების ხარჯი</t>
  </si>
  <si>
    <t>ნერგების ხარჯი</t>
  </si>
  <si>
    <t>1.2.15.15</t>
  </si>
  <si>
    <t>ფოტო მომსახურეობა</t>
  </si>
  <si>
    <t>1.2.15.16</t>
  </si>
  <si>
    <t xml:space="preserve">საშემოსავლო </t>
  </si>
  <si>
    <t>1.2.15.17</t>
  </si>
  <si>
    <t>თანხის დაბრუნება</t>
  </si>
  <si>
    <t>1.2.15.18</t>
  </si>
  <si>
    <t>წარმომადგენელთა ანაზღაურება</t>
  </si>
  <si>
    <t>1.2.15.19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</si>
  <si>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</si>
  <si>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</si>
  <si>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</si>
  <si>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მამუკა</t>
  </si>
  <si>
    <t>ცაავა</t>
  </si>
  <si>
    <t>01024035588</t>
  </si>
  <si>
    <t>ვაკის რაიონული ორგანიზაციის თავმჯდომარე</t>
  </si>
  <si>
    <t xml:space="preserve">აკაკი </t>
  </si>
  <si>
    <t>კარტოზია</t>
  </si>
  <si>
    <t>01005007455</t>
  </si>
  <si>
    <t>თბილისის ორგანიზაციის აღმასრულებელი მდივანი</t>
  </si>
  <si>
    <t>ბენედიქტე</t>
  </si>
  <si>
    <t>გეგეჭკორი</t>
  </si>
  <si>
    <t>01024035105</t>
  </si>
  <si>
    <t>ადმინისტრაციის უფროსი</t>
  </si>
  <si>
    <t>მაია</t>
  </si>
  <si>
    <t>თავაძე</t>
  </si>
  <si>
    <t>33001018441</t>
  </si>
  <si>
    <t>ფინანსისტი</t>
  </si>
  <si>
    <t>ქადაგიშვილი</t>
  </si>
  <si>
    <t>01017008972</t>
  </si>
  <si>
    <t>თავმჯდომარე</t>
  </si>
  <si>
    <t>თეიმურაზ</t>
  </si>
  <si>
    <t>სალუქვაძე</t>
  </si>
  <si>
    <t>33001003497</t>
  </si>
  <si>
    <t>რეგიონალური მართვის მდივანი</t>
  </si>
  <si>
    <t>ნაზიკო</t>
  </si>
  <si>
    <t>სხულუხია</t>
  </si>
  <si>
    <t>01006001624</t>
  </si>
  <si>
    <t>მთავარი ბუღალტერი</t>
  </si>
  <si>
    <t xml:space="preserve">ვლადიმერ </t>
  </si>
  <si>
    <t>სურმავა</t>
  </si>
  <si>
    <t>უსაფრთხოების სპეციალისტი</t>
  </si>
  <si>
    <t>სალომე</t>
  </si>
  <si>
    <t>მაცაბერიძე</t>
  </si>
  <si>
    <t>მდივანი</t>
  </si>
  <si>
    <t>ჯანო</t>
  </si>
  <si>
    <t>ტაკაშვილი</t>
  </si>
  <si>
    <t>01011009749</t>
  </si>
  <si>
    <t>მძღოლი</t>
  </si>
  <si>
    <t>ანი</t>
  </si>
  <si>
    <t>მძევაშვილი</t>
  </si>
  <si>
    <t>01024073287</t>
  </si>
  <si>
    <t>კანცელარიის უფროსი</t>
  </si>
  <si>
    <t>კახა</t>
  </si>
  <si>
    <t>ფაღავა</t>
  </si>
  <si>
    <t>ანა</t>
  </si>
  <si>
    <t>ჭანტურიშვილი</t>
  </si>
  <si>
    <t>01031004709</t>
  </si>
  <si>
    <t>დოკუმენტბრუნვისა და საარქივო მასალის სპეციალისტი</t>
  </si>
  <si>
    <t>სოფია</t>
  </si>
  <si>
    <t>კვარაცხელია</t>
  </si>
  <si>
    <t>თავმჯდომარის მდივანი</t>
  </si>
  <si>
    <t>ნანა</t>
  </si>
  <si>
    <t>ზანდარაშვილი</t>
  </si>
  <si>
    <t>01008031658</t>
  </si>
  <si>
    <t>დამლაგებელი</t>
  </si>
  <si>
    <t>მედიკო</t>
  </si>
  <si>
    <t>ჯანჯღავა</t>
  </si>
  <si>
    <t>ცქვიტარია</t>
  </si>
  <si>
    <t>სანდრო</t>
  </si>
  <si>
    <t>01008048723</t>
  </si>
  <si>
    <t>იურისტის თანაშემწე</t>
  </si>
  <si>
    <t>ჯმუხაძე</t>
  </si>
  <si>
    <t>01001071992</t>
  </si>
  <si>
    <t>ინფორმაციული ტექნოლოგიების სპეციალისტი</t>
  </si>
  <si>
    <t>ვლადიმერ</t>
  </si>
  <si>
    <t>ქაჯაია</t>
  </si>
  <si>
    <t xml:space="preserve">ლალი </t>
  </si>
  <si>
    <t>კვანტალიანი</t>
  </si>
  <si>
    <t>01010008040</t>
  </si>
  <si>
    <t>რეგიონალური მართვის მდივნის თანაშემწე</t>
  </si>
  <si>
    <t xml:space="preserve">გელა </t>
  </si>
  <si>
    <t>ცხვედიაშვილი</t>
  </si>
  <si>
    <t>რეგიონალური სამდივნოს სპეციალისტი</t>
  </si>
  <si>
    <t>თამაზ</t>
  </si>
  <si>
    <t>ხუხუნაშვილი</t>
  </si>
  <si>
    <t>01009004881</t>
  </si>
  <si>
    <t>საარჩევნო სკოლის ტრენერი</t>
  </si>
  <si>
    <t>ქეთევან</t>
  </si>
  <si>
    <t>გულისაშვილი</t>
  </si>
  <si>
    <t>01005026900</t>
  </si>
  <si>
    <t>ფოტოგრაფი</t>
  </si>
  <si>
    <t>ზარნაძე</t>
  </si>
  <si>
    <t>01009018081</t>
  </si>
  <si>
    <t>იურისტი</t>
  </si>
  <si>
    <t>პარუნაშვილი</t>
  </si>
  <si>
    <t>01019048822</t>
  </si>
  <si>
    <t>მენეჯერი</t>
  </si>
  <si>
    <t>ხატია</t>
  </si>
  <si>
    <t>ყურაშვილი</t>
  </si>
  <si>
    <t>01001057603</t>
  </si>
  <si>
    <t>საზოგადოებასთან ურთიერთობის სპეციალისტი</t>
  </si>
  <si>
    <t>ჯოჯუა</t>
  </si>
  <si>
    <t>სპეციალისტი</t>
  </si>
  <si>
    <t>დავით</t>
  </si>
  <si>
    <t>კაკაბაძე</t>
  </si>
  <si>
    <t>სარევიზიო კომისიის თავმჯდომარე</t>
  </si>
  <si>
    <t>ავთანდილ</t>
  </si>
  <si>
    <t>დავითაძე</t>
  </si>
  <si>
    <t>01005004676</t>
  </si>
  <si>
    <t>ქ. თბილისის საქალაქო ორგანიზაციის ბიუროს მდივანი</t>
  </si>
  <si>
    <t>გოჩა</t>
  </si>
  <si>
    <t>ჯაბიძე</t>
  </si>
  <si>
    <t>01026011115</t>
  </si>
  <si>
    <t>საორგანიზაციო სამსახურის უფროსი</t>
  </si>
  <si>
    <t>კახაბერ</t>
  </si>
  <si>
    <t>შარტავა</t>
  </si>
  <si>
    <t>01008005455</t>
  </si>
  <si>
    <t xml:space="preserve">ზურაბ </t>
  </si>
  <si>
    <t>ჩიკვაიძე</t>
  </si>
  <si>
    <t xml:space="preserve"> 01006006283</t>
  </si>
  <si>
    <t>რეგიონული მართვის სამსახურის უფროსი</t>
  </si>
  <si>
    <t>ჩაკვეტაძე</t>
  </si>
  <si>
    <t>01015007988</t>
  </si>
  <si>
    <t>თავმჯდომარის თანაშემწე</t>
  </si>
  <si>
    <t>კობა</t>
  </si>
  <si>
    <t>ძაძამია</t>
  </si>
  <si>
    <t>51001001535</t>
  </si>
  <si>
    <t>მარინე</t>
  </si>
  <si>
    <t>პოლიანსკაია</t>
  </si>
  <si>
    <t>57001018889</t>
  </si>
  <si>
    <t>საორგანიზაციო სამსახურის სპეციალისტი</t>
  </si>
  <si>
    <t>ხათუნა</t>
  </si>
  <si>
    <t>გურჯიშვილი</t>
  </si>
  <si>
    <t>01010002624</t>
  </si>
  <si>
    <t>საქმის წარმოების სპეციალისტი</t>
  </si>
  <si>
    <t>გიული</t>
  </si>
  <si>
    <t>შუღლიაშვილი</t>
  </si>
  <si>
    <t>01024057988</t>
  </si>
  <si>
    <t>პრესმდივანი</t>
  </si>
  <si>
    <t>ტარიელ</t>
  </si>
  <si>
    <t>სოფრომაძე</t>
  </si>
  <si>
    <t>01030005290</t>
  </si>
  <si>
    <t>სამეურნეო_ტექნიკური საქმის სპეციალისტი</t>
  </si>
  <si>
    <t>კუპატაშვილი</t>
  </si>
  <si>
    <t>01024033013</t>
  </si>
  <si>
    <t>საორგანიზაციო სამსახურის ინსპექტორი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</si>
  <si>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</si>
  <si>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</si>
  <si>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</si>
  <si>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</si>
  <si>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</si>
  <si>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</si>
  <si>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</si>
  <si>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</si>
  <si>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</si>
  <si>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</si>
  <si>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ბერიძიშვილი</t>
  </si>
  <si>
    <t>01001067864</t>
  </si>
  <si>
    <t>საორგანიზაციო სამსახური. კოორდინატორი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</si>
  <si>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</si>
  <si>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</si>
  <si>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</si>
  <si>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</si>
  <si>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ზურაბ</t>
  </si>
  <si>
    <t>ნეფარიძე</t>
  </si>
  <si>
    <t>54001002764</t>
  </si>
  <si>
    <t>ისნის რაიონული ორგანიზაციის თავმჯდომარე</t>
  </si>
  <si>
    <t>გივი</t>
  </si>
  <si>
    <t>მეზურნიშვილი</t>
  </si>
  <si>
    <t>01007002036</t>
  </si>
  <si>
    <t>ჩუღურეთის  რაიონული ორგანიზაციის თავმჯდომარე</t>
  </si>
  <si>
    <t>სოსელია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</si>
  <si>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</si>
  <si>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</si>
  <si>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</si>
  <si>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</si>
  <si>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</si>
  <si>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 xml:space="preserve">ვახტანგ </t>
  </si>
  <si>
    <t>შუკვანი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</si>
  <si>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</si>
  <si>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</si>
  <si>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</si>
  <si>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</si>
  <si>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</si>
  <si>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</si>
  <si>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</si>
  <si>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</si>
  <si>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კარლო</t>
  </si>
  <si>
    <t>გაგნიძე</t>
  </si>
  <si>
    <t>01021002259</t>
  </si>
  <si>
    <t>კრწანისის  რაიონული ორგანიზაციის თავმჯდომარე</t>
  </si>
  <si>
    <t>ბექა</t>
  </si>
  <si>
    <t>მაისურაძე</t>
  </si>
  <si>
    <t>გურჯაანის რაიონული ორგანიზაციის თავმჯდომარე</t>
  </si>
  <si>
    <t xml:space="preserve">ხათუნა </t>
  </si>
  <si>
    <t>სამნიძე</t>
  </si>
  <si>
    <t>61001001701</t>
  </si>
  <si>
    <t>პარტიის თავმჯდომარე</t>
  </si>
  <si>
    <t xml:space="preserve">თეიმურაზ </t>
  </si>
  <si>
    <t xml:space="preserve">დავით </t>
  </si>
  <si>
    <t>კვიტაიშვილი</t>
  </si>
  <si>
    <t>01001007950</t>
  </si>
  <si>
    <t>01001007951</t>
  </si>
  <si>
    <t>მახარაშვილი</t>
  </si>
  <si>
    <t>57001024116</t>
  </si>
  <si>
    <t xml:space="preserve">ნათია </t>
  </si>
  <si>
    <t>ლეთოდიანი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</si>
  <si>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</si>
  <si>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</si>
  <si>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</si>
  <si>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</si>
  <si>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</si>
  <si>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</si>
  <si>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</si>
  <si>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</si>
  <si>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</si>
  <si>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</si>
  <si>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</si>
  <si>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მამაიაშვილი</t>
  </si>
  <si>
    <t>31001007010</t>
  </si>
  <si>
    <t>ლოჯისტიკის მენეჯერი</t>
  </si>
  <si>
    <t>გიორგაძე</t>
  </si>
  <si>
    <t>01029012712</t>
  </si>
  <si>
    <t>ოფისის მენეჯერი</t>
  </si>
  <si>
    <t xml:space="preserve">მერაბ </t>
  </si>
  <si>
    <t>ქათამაძე</t>
  </si>
  <si>
    <t>01025004315</t>
  </si>
  <si>
    <t>მრჩეველი სოციალური მედიის საკითხებში</t>
  </si>
  <si>
    <t xml:space="preserve">ნინო </t>
  </si>
  <si>
    <t>ლაზაშვილი</t>
  </si>
  <si>
    <t>01011039118</t>
  </si>
  <si>
    <t xml:space="preserve">მარიამ </t>
  </si>
  <si>
    <t>ონეზაშვილი</t>
  </si>
  <si>
    <t>24001015398</t>
  </si>
  <si>
    <t>პრეს მდივანი</t>
  </si>
  <si>
    <t xml:space="preserve">თეა </t>
  </si>
  <si>
    <t>პარტიის თავმჯდომარე თანაშემწე</t>
  </si>
  <si>
    <t>რევაზ</t>
  </si>
  <si>
    <t>ცირეკიძე</t>
  </si>
  <si>
    <t>01008049324</t>
  </si>
  <si>
    <t>ვიდეო გადაღება</t>
  </si>
  <si>
    <t>შეყელაშვილი</t>
  </si>
  <si>
    <t>01006019025</t>
  </si>
  <si>
    <t>უკრაინაში საპრეზიდენტო არჩევნებზე დამკვირვებელი</t>
  </si>
  <si>
    <t>კიევი, უკრაინა</t>
  </si>
  <si>
    <t xml:space="preserve">სოფია </t>
  </si>
  <si>
    <t>დადაში</t>
  </si>
  <si>
    <t>ებრალიძე</t>
  </si>
  <si>
    <t>01011061276</t>
  </si>
  <si>
    <t>აკაკი</t>
  </si>
  <si>
    <t xml:space="preserve"> პარტიულ ორგანიზაციებთან  და რაიონულ საინიციატივო ჯგუფებთან შეხვედრები</t>
  </si>
  <si>
    <t>აჭარის რეგიონი</t>
  </si>
  <si>
    <t xml:space="preserve"> პარტიულ აქტივთან და მხარდამჭერებთან  შეხვედრები</t>
  </si>
  <si>
    <t>ხაშური, ფოთი, ოზურგეთი, ადიგენი, შუახევი, წალენჯიხა</t>
  </si>
  <si>
    <t xml:space="preserve"> წინასაარჩევნო შეხვედრების ორგანიზება</t>
  </si>
  <si>
    <t>კახეთის რეგიონი</t>
  </si>
  <si>
    <t>18001061186</t>
  </si>
  <si>
    <t>იმერეთის რეგიონი</t>
  </si>
  <si>
    <t xml:space="preserve">სალუქვაძე </t>
  </si>
  <si>
    <t>მორიგი ყრილ;ობის მოსამზადებელი სამუშაოები</t>
  </si>
  <si>
    <t>აჭარის ა/რ რეგიონი</t>
  </si>
  <si>
    <t xml:space="preserve"> პარტიული ორგანიზაციებისათვის მეთოდური დახმარების გაწევა და პარტიულ აქტივთან შეხვედრები</t>
  </si>
  <si>
    <t>გურიის და სამეგრელოს რეგიონი</t>
  </si>
  <si>
    <t xml:space="preserve"> პარტიულ ორგანიზაციებთან  და რაიონულ საინიციატივო ჯგუფების აქტივთან შეხვედრები</t>
  </si>
  <si>
    <t>ქ. ქუთაისი, ამბლოლაური, ონი, ცაგერი, ლენტეხი, წალენჯიხა, ხელვაჩაური, სამტრედია, ხონი, თერჯოლა</t>
  </si>
  <si>
    <t xml:space="preserve"> სოსელია</t>
  </si>
  <si>
    <t xml:space="preserve">ვახთანგ </t>
  </si>
  <si>
    <t>საგარეჯო, სიღნაღი, თელავი, გურჯაანი, ლაგოდეხი, საშური, ქარელი</t>
  </si>
  <si>
    <t>იმერეთის სამეგრელოს  რეგიონი, წინასაარჩევნო შეხვედრების ორგანიზება</t>
  </si>
  <si>
    <t>იმერეთის და სამეგრელოს რეგიონი, წინასაარჩევნო შეხვედრების ორგანიზება</t>
  </si>
  <si>
    <t xml:space="preserve"> პარტიულ აქტივთან, რ/ს ჯგუფებთან და აქტივთან შეხვედრები</t>
  </si>
  <si>
    <t>თანაპარტიელებთან შეხვედრა</t>
  </si>
  <si>
    <t>ბათუმი, ფოთი</t>
  </si>
  <si>
    <t>კაxა</t>
  </si>
  <si>
    <t>კალაძე</t>
  </si>
  <si>
    <t>01010001112</t>
  </si>
  <si>
    <t>სამუშაო შეხვედრა</t>
  </si>
  <si>
    <t>გერმანიის რესპუბლიკა</t>
  </si>
  <si>
    <t xml:space="preserve">არმაზ </t>
  </si>
  <si>
    <t>01026012848</t>
  </si>
  <si>
    <t>დიმიტრი</t>
  </si>
  <si>
    <t>ცქიტიშვილი</t>
  </si>
  <si>
    <t>01005004300</t>
  </si>
  <si>
    <t>საპარლამენტო არჩევნების საერთაშორისო დამკვირვებლად</t>
  </si>
  <si>
    <t>კიევი</t>
  </si>
  <si>
    <t xml:space="preserve">ბენედიქტე </t>
  </si>
  <si>
    <t xml:space="preserve"> სოფიო</t>
  </si>
  <si>
    <t>62001040467</t>
  </si>
  <si>
    <t>ნიოლოზ</t>
  </si>
  <si>
    <t>უთმელიძე</t>
  </si>
  <si>
    <t>01024036809</t>
  </si>
  <si>
    <t>GE51CR0000000004933608</t>
  </si>
  <si>
    <t>GEL</t>
  </si>
  <si>
    <t>5/16/2012</t>
  </si>
  <si>
    <t>GE51CR0000000004933618</t>
  </si>
  <si>
    <t>USD</t>
  </si>
  <si>
    <t>EURO</t>
  </si>
  <si>
    <t>jamis kontroli</t>
  </si>
  <si>
    <t>01/09/2014</t>
  </si>
  <si>
    <t>01/14/2014</t>
  </si>
  <si>
    <t>01/15/2014</t>
  </si>
  <si>
    <t>01/22/2014</t>
  </si>
  <si>
    <t>01/24/2014</t>
  </si>
  <si>
    <t>01/27/2014</t>
  </si>
  <si>
    <t>01/28/2014</t>
  </si>
  <si>
    <t>01/29/2014</t>
  </si>
  <si>
    <t>01/31/2014</t>
  </si>
  <si>
    <t>02/06/2014</t>
  </si>
  <si>
    <t>03/31/2014</t>
  </si>
  <si>
    <t>04/11/2014</t>
  </si>
  <si>
    <t>04/14/2014</t>
  </si>
  <si>
    <t>04/15/2014</t>
  </si>
  <si>
    <t>04/23/2014</t>
  </si>
  <si>
    <t>04/22/2014</t>
  </si>
  <si>
    <t>04/24/2014</t>
  </si>
  <si>
    <t>04/25/2014</t>
  </si>
  <si>
    <t>04/28/2014</t>
  </si>
  <si>
    <t>04/29/2014</t>
  </si>
  <si>
    <t>04/30/2014</t>
  </si>
  <si>
    <t>05/01/2014</t>
  </si>
  <si>
    <t>05/02/2014</t>
  </si>
  <si>
    <t>05/05/2014</t>
  </si>
  <si>
    <t>05/06/2014</t>
  </si>
  <si>
    <t>05/07/2014</t>
  </si>
  <si>
    <t>05/08/2014</t>
  </si>
  <si>
    <t>05/10/2014</t>
  </si>
  <si>
    <t>05/13/2014</t>
  </si>
  <si>
    <t>05/14/2014</t>
  </si>
  <si>
    <t>05/15/2014</t>
  </si>
  <si>
    <t>05/16/2014</t>
  </si>
  <si>
    <t>05/19/2014</t>
  </si>
  <si>
    <t>05/20/2014</t>
  </si>
  <si>
    <t>05/21/2014</t>
  </si>
  <si>
    <t>05/22/2014</t>
  </si>
  <si>
    <t>05/23/2014</t>
  </si>
  <si>
    <t>05/27/2014</t>
  </si>
  <si>
    <t>05/28/2014</t>
  </si>
  <si>
    <t>05/29/2014</t>
  </si>
  <si>
    <t>05/30/2014</t>
  </si>
  <si>
    <t>06/01/2014</t>
  </si>
  <si>
    <t>06/03/2014</t>
  </si>
  <si>
    <t>05/31/2014</t>
  </si>
  <si>
    <t>06/02/2014</t>
  </si>
  <si>
    <t>06/04/2014</t>
  </si>
  <si>
    <t>06/05/2014</t>
  </si>
  <si>
    <t>06/06/2014</t>
  </si>
  <si>
    <t>06/09/2014</t>
  </si>
  <si>
    <t>06/10/2014</t>
  </si>
  <si>
    <t>06/11/2014</t>
  </si>
  <si>
    <t>06/12/2014</t>
  </si>
  <si>
    <t>06/13/2014</t>
  </si>
  <si>
    <t>06/08/2014</t>
  </si>
  <si>
    <t>06/14/2014</t>
  </si>
  <si>
    <t>06/16/2014</t>
  </si>
  <si>
    <t>06/17/2014</t>
  </si>
  <si>
    <t>06/18/2014</t>
  </si>
  <si>
    <t>06/19/2014</t>
  </si>
  <si>
    <t>06/20/2014</t>
  </si>
  <si>
    <t>06/23/2014</t>
  </si>
  <si>
    <t>06/24/2014</t>
  </si>
  <si>
    <t>06/25/2014</t>
  </si>
  <si>
    <t>06/26/2014</t>
  </si>
  <si>
    <t>06/30/2014</t>
  </si>
  <si>
    <t>07/01/2014</t>
  </si>
  <si>
    <t>06/27/2014</t>
  </si>
  <si>
    <t>07/02/2014</t>
  </si>
  <si>
    <t>07/04/2014</t>
  </si>
  <si>
    <t>07/03/2014</t>
  </si>
  <si>
    <t>07/07/2014</t>
  </si>
  <si>
    <t>07/08/2014</t>
  </si>
  <si>
    <t>07/09/2014</t>
  </si>
  <si>
    <t>07/10/2014</t>
  </si>
  <si>
    <t>07/11/2014</t>
  </si>
  <si>
    <t>07/14/2014</t>
  </si>
  <si>
    <t>07/22/2014</t>
  </si>
  <si>
    <t>07/21/2014</t>
  </si>
  <si>
    <t>მანანა ნადირაძე</t>
  </si>
  <si>
    <t>გოჩა ჩიკვილაძე</t>
  </si>
  <si>
    <t>ირაკლი ბერაია</t>
  </si>
  <si>
    <t>კახაკალაძე</t>
  </si>
  <si>
    <t>ზურაბთევზაძე</t>
  </si>
  <si>
    <t>ზაზახოფერია</t>
  </si>
  <si>
    <t>ზურაბარჩვაძე</t>
  </si>
  <si>
    <t>ხათუნაბეგაძე</t>
  </si>
  <si>
    <t>ილიამოქერია</t>
  </si>
  <si>
    <t>მედეაერაძე</t>
  </si>
  <si>
    <t>ზაზაორჯონიკიძე</t>
  </si>
  <si>
    <t>ნატოდიანოსაშვილი</t>
  </si>
  <si>
    <t>დავითუთმელიძე</t>
  </si>
  <si>
    <t>დავითმგალობლიშვილი</t>
  </si>
  <si>
    <t>ალექსანდრესულთანიშვილი</t>
  </si>
  <si>
    <t>კობადარჯანია</t>
  </si>
  <si>
    <t>მაგდანამუშკუდიანი</t>
  </si>
  <si>
    <t>კობაჩაჩანიძე</t>
  </si>
  <si>
    <t>ალექსანდრეთოფურია</t>
  </si>
  <si>
    <t>პაატაკვიჟინაძე</t>
  </si>
  <si>
    <t>გენრიეტაწიწავა</t>
  </si>
  <si>
    <t>მარინალაბაძე</t>
  </si>
  <si>
    <t>მალხაზინიშნიანიძე</t>
  </si>
  <si>
    <t>თეონაჯახუტაშვილი</t>
  </si>
  <si>
    <t>რომანიცხონდია</t>
  </si>
  <si>
    <t>ბიძინაგუჯაბიძე</t>
  </si>
  <si>
    <t>ვანომიქელაძე</t>
  </si>
  <si>
    <t>ნუგზარგოგალაძე</t>
  </si>
  <si>
    <t>მერაბტატიშვილი</t>
  </si>
  <si>
    <t>ვლადისლავგრიცენკო</t>
  </si>
  <si>
    <t>გრიგოლიმაღრაძე</t>
  </si>
  <si>
    <t>რევაზშავლოხაშვილი</t>
  </si>
  <si>
    <t>ზვიადძიძიგური</t>
  </si>
  <si>
    <t>პლატონსხირტლაძე</t>
  </si>
  <si>
    <t>ნუგზარიმნაძე</t>
  </si>
  <si>
    <t>თეიმურაზიაშიროვი</t>
  </si>
  <si>
    <t>ნინოგოგუაძე</t>
  </si>
  <si>
    <t>გიგაბუკია</t>
  </si>
  <si>
    <t>ელგუჯაუნდილაშვილი</t>
  </si>
  <si>
    <t>თეიმურაზიწურწუმია</t>
  </si>
  <si>
    <t>მამუკაციმინტია</t>
  </si>
  <si>
    <t>მარინაციმინტია</t>
  </si>
  <si>
    <t>ოლეგიქიმაძე</t>
  </si>
  <si>
    <t>ნოდარიასანიძე</t>
  </si>
  <si>
    <t>მარინადოლიძე-კეჭაყმაძე</t>
  </si>
  <si>
    <t>ლავრენტიჭეჭელაშვილი</t>
  </si>
  <si>
    <t>გრიგოლიმიქაუტიძე</t>
  </si>
  <si>
    <t>გიორგიახვლედიანი</t>
  </si>
  <si>
    <t>გიორგიკაპანაძე</t>
  </si>
  <si>
    <t>გოჩაწულაძე</t>
  </si>
  <si>
    <t>სამსონგურგენიძე</t>
  </si>
  <si>
    <t>გაგაბუხრაშვილი</t>
  </si>
  <si>
    <t>ნინოთხელიძე</t>
  </si>
  <si>
    <t>აკაკისიხარულიძე</t>
  </si>
  <si>
    <t>დოდოშუბითიძე</t>
  </si>
  <si>
    <t>ფრიდონთომაძე</t>
  </si>
  <si>
    <t>მარინექიტიაშვილი</t>
  </si>
  <si>
    <t>გიაველიჯანაშვილი</t>
  </si>
  <si>
    <t>ლელაქელბაქიანი</t>
  </si>
  <si>
    <t>გიორგიბალაშვილი</t>
  </si>
  <si>
    <t>გიორგიმამაიაშვილი</t>
  </si>
  <si>
    <t>დავითიფირცხალაიშვილი</t>
  </si>
  <si>
    <t>გულნარაილინა</t>
  </si>
  <si>
    <t>ნოდარებანოიძე</t>
  </si>
  <si>
    <t>რობიზონლომიძე</t>
  </si>
  <si>
    <t>გოჩაშავაძე</t>
  </si>
  <si>
    <t>გულოზუმბაძე</t>
  </si>
  <si>
    <t>ლევანბერძენიშვილი</t>
  </si>
  <si>
    <t>ხათუნამიქაუტაძე</t>
  </si>
  <si>
    <t>ნინოსაბაშვილი</t>
  </si>
  <si>
    <t>მედეასანაია</t>
  </si>
  <si>
    <t>ნინოჯალაღანია</t>
  </si>
  <si>
    <t>დიმიტრიჩქარეული</t>
  </si>
  <si>
    <t>ბადრიჯავახიშვილი</t>
  </si>
  <si>
    <t>ელზალეკვეიშვილი</t>
  </si>
  <si>
    <t>მამუკააბაშიძე</t>
  </si>
  <si>
    <t>ვასილახრახაძე</t>
  </si>
  <si>
    <t>მარინაფიროსმანაშვილი</t>
  </si>
  <si>
    <t>ეკატერინეთიგიშვილი</t>
  </si>
  <si>
    <t>ელისოკაპანაძე</t>
  </si>
  <si>
    <t>მარლენლაბაძე</t>
  </si>
  <si>
    <t>სოფიობერაია</t>
  </si>
  <si>
    <t>ნუკრილომია</t>
  </si>
  <si>
    <t>ბესიკიჭეჟია</t>
  </si>
  <si>
    <t>ირაკლიკვერღელიძე</t>
  </si>
  <si>
    <t>აკაკისონგულია</t>
  </si>
  <si>
    <t>ნათიადიასამიძე</t>
  </si>
  <si>
    <t>მინდიაგურგენიძე</t>
  </si>
  <si>
    <t>ნიკოლოზკელაურიძე</t>
  </si>
  <si>
    <t>ნინოხავთასი</t>
  </si>
  <si>
    <t>დათუნამოსიაშვილი</t>
  </si>
  <si>
    <t>ლევანცეცხლაძე</t>
  </si>
  <si>
    <t>ნაზიმგელაძე</t>
  </si>
  <si>
    <t>ილიასკონცელიძე</t>
  </si>
  <si>
    <t>ჯემალლამპარაძე</t>
  </si>
  <si>
    <t>ციალაჯაბნიძე</t>
  </si>
  <si>
    <t>ეთერქარცივაძე</t>
  </si>
  <si>
    <t>რევაზჯინჭარაძე</t>
  </si>
  <si>
    <t>გიორგიბიწაძე</t>
  </si>
  <si>
    <t>მალხაზბერიძე</t>
  </si>
  <si>
    <t>ელგუჯალომინეიშვილი</t>
  </si>
  <si>
    <t>ზაზაზოიძე</t>
  </si>
  <si>
    <t>კახაბერილაბუჩიძე</t>
  </si>
  <si>
    <t>იალეფსვერიძე</t>
  </si>
  <si>
    <t>გიორგითაქთაქიშვილი</t>
  </si>
  <si>
    <t>ეკატერინეგაგნიძე</t>
  </si>
  <si>
    <t>ნიკაჩიტიძე</t>
  </si>
  <si>
    <t>გიორგიროსტომაშვილი</t>
  </si>
  <si>
    <t>მანანაკობახიძე</t>
  </si>
  <si>
    <t>შოთალორთქიფანიძე</t>
  </si>
  <si>
    <t>სოფიობუსკივაძე</t>
  </si>
  <si>
    <t>მალხაზიგურგენიძე</t>
  </si>
  <si>
    <t>კობაბექტაშვილი</t>
  </si>
  <si>
    <t>მალხაზიჩხიკვაძე</t>
  </si>
  <si>
    <t>ვახტანგხმალაძე</t>
  </si>
  <si>
    <t>ჯაბამუსხაჯბა</t>
  </si>
  <si>
    <t>გრიგორიკამკამიძე</t>
  </si>
  <si>
    <t>გუგულითურმანიძე</t>
  </si>
  <si>
    <t>როვშანიუსუბოვი</t>
  </si>
  <si>
    <t>ავთანდილდუმბაძე</t>
  </si>
  <si>
    <t>რატიტაბიძე</t>
  </si>
  <si>
    <t>ზურაბწულაია</t>
  </si>
  <si>
    <t>თინათინქართველიშვილი</t>
  </si>
  <si>
    <t>გიორგიკირკიტაძე</t>
  </si>
  <si>
    <t>ბექაბიბილური</t>
  </si>
  <si>
    <t>თამარლალაზაშვილი</t>
  </si>
  <si>
    <t>რუსუდანსვანი</t>
  </si>
  <si>
    <t>რამაზიკერძაია</t>
  </si>
  <si>
    <t>ვლადიმერბახტურიძე</t>
  </si>
  <si>
    <t>ვალერიქათამაძე</t>
  </si>
  <si>
    <t>გიორგიმირიანაშვილი</t>
  </si>
  <si>
    <t>ნუგზარჩინჩალაძე</t>
  </si>
  <si>
    <t>გიორგიბაინდუროვი</t>
  </si>
  <si>
    <t>ოთარიგზირიშვილი</t>
  </si>
  <si>
    <t>რომანიქვარცხავა</t>
  </si>
  <si>
    <t>ციცინოქირია</t>
  </si>
  <si>
    <t>მზიაკაპანაძე</t>
  </si>
  <si>
    <t>ჯემალსარია</t>
  </si>
  <si>
    <t>მაყვალაგაბუნია</t>
  </si>
  <si>
    <t>თამაზნოდია</t>
  </si>
  <si>
    <t>ეკატერინეკაშია</t>
  </si>
  <si>
    <t>მარიკახორავა</t>
  </si>
  <si>
    <t>გიაღლონტი</t>
  </si>
  <si>
    <t>ნუცალომაძე</t>
  </si>
  <si>
    <t>კახაბერკუხიანიძე</t>
  </si>
  <si>
    <t>ხვიჩამაღლაკელიძე</t>
  </si>
  <si>
    <t>ელგუჯამარდალეიშვილი</t>
  </si>
  <si>
    <t>ქეთევანგაბისიანი</t>
  </si>
  <si>
    <t>მარიამკახელიშვილი</t>
  </si>
  <si>
    <t>დიმიტრისაკანდელიძე</t>
  </si>
  <si>
    <t>მაიაჯაბუა</t>
  </si>
  <si>
    <t>ნანაშამუგია</t>
  </si>
  <si>
    <t>ვლადიმერსულაქველიძე</t>
  </si>
  <si>
    <t>გოჩაგოგიჩაშვილი</t>
  </si>
  <si>
    <t>ივანეარდემანაშვილი</t>
  </si>
  <si>
    <t>ინგაგაგნიძე</t>
  </si>
  <si>
    <t>ოლიამუშკიაშვილი</t>
  </si>
  <si>
    <t>მიხეილკირვალიძე</t>
  </si>
  <si>
    <t>ზაზაურუშაძე</t>
  </si>
  <si>
    <t>გიორგიმირუაშვილი</t>
  </si>
  <si>
    <t>ბაჩანაადამია</t>
  </si>
  <si>
    <t>ნიკოყავრელიშვილი</t>
  </si>
  <si>
    <t>ზვიადიმესხი</t>
  </si>
  <si>
    <t>მიხეილსტეფნიაშვილი</t>
  </si>
  <si>
    <t>ნიკოლოზიორამაშვილი</t>
  </si>
  <si>
    <t>რომანგიგუაშვილი</t>
  </si>
  <si>
    <t>რომანოზადამია</t>
  </si>
  <si>
    <t>ასლანხათაშვილი</t>
  </si>
  <si>
    <t>ანალაფაჩი</t>
  </si>
  <si>
    <t>თამაზნამორაძე</t>
  </si>
  <si>
    <t>პაატაქებაძე</t>
  </si>
  <si>
    <t>გიგამაისურაძე</t>
  </si>
  <si>
    <t>ნანახომასურიძე</t>
  </si>
  <si>
    <t>გიორგიტუღუში</t>
  </si>
  <si>
    <t>ნიკოლოზითედელური</t>
  </si>
  <si>
    <t>ავთანდილმიქელაძე</t>
  </si>
  <si>
    <t>მალხაზფაღავა</t>
  </si>
  <si>
    <t>გიორგიგრიგალაშვილი</t>
  </si>
  <si>
    <t>გიორგიმოლაშხია</t>
  </si>
  <si>
    <t>გიორგიბიბილაშვილი</t>
  </si>
  <si>
    <t>ავთანდილსიჭინავა</t>
  </si>
  <si>
    <t>ზაქარიასამადაშვილი</t>
  </si>
  <si>
    <t>ნაირაწითაშვილი</t>
  </si>
  <si>
    <t>თედორეფიცხელაური</t>
  </si>
  <si>
    <t>ელიზავეტანიაზაშვილი</t>
  </si>
  <si>
    <t>ნუგზარრუსიტაშვილი</t>
  </si>
  <si>
    <t>დავითივალიშვილი</t>
  </si>
  <si>
    <t>თამაზმოძღვრიშვილი</t>
  </si>
  <si>
    <t>გიგასამადაშვილი</t>
  </si>
  <si>
    <t>ტარიელმიდელაშვილი</t>
  </si>
  <si>
    <t>კახაბერლაბუჩიძე</t>
  </si>
  <si>
    <t>გიორგიაკოფაშვილი</t>
  </si>
  <si>
    <t>ავთანდილნემსიწვერიძე</t>
  </si>
  <si>
    <t>ირაკლიჯალაბაძე</t>
  </si>
  <si>
    <t>მაკააბრამიშვილი</t>
  </si>
  <si>
    <t>პაატალურსმანაშვილი</t>
  </si>
  <si>
    <t>ნოდარიბელთაძე</t>
  </si>
  <si>
    <t>ნუნუკარდენახლიშვილი</t>
  </si>
  <si>
    <t>მუხრანაბაშიძე</t>
  </si>
  <si>
    <t>ესმაწოწორია</t>
  </si>
  <si>
    <t>ვახტანგმარჯანიძე</t>
  </si>
  <si>
    <t>მიმოზაკორძაძე</t>
  </si>
  <si>
    <t>გიორგიწიქარიძე</t>
  </si>
  <si>
    <t>კორნელისაჯაია</t>
  </si>
  <si>
    <t>გიადევდარიანი</t>
  </si>
  <si>
    <t>შორენაბოლქვაძე</t>
  </si>
  <si>
    <t>ირაკლიმერმანიშვილი</t>
  </si>
  <si>
    <t>რომანიმუმლაძე</t>
  </si>
  <si>
    <t>მამუკადევიძე</t>
  </si>
  <si>
    <t>ვალერიკაპანაძე</t>
  </si>
  <si>
    <t>როლანდქავთარაძე</t>
  </si>
  <si>
    <t>გოჩალაბაური</t>
  </si>
  <si>
    <t>მარიამგრძელიშვილი</t>
  </si>
  <si>
    <t>გიორგიშანშიაშვილი</t>
  </si>
  <si>
    <t>ფირიმსაფაროვი</t>
  </si>
  <si>
    <t>ემზარჭონიშვილი</t>
  </si>
  <si>
    <t>ხათუნათათანაშვილი</t>
  </si>
  <si>
    <t>ლევანისვანი</t>
  </si>
  <si>
    <t>ბადრისუქნიშვილი</t>
  </si>
  <si>
    <t>ჯუმბერძირკვაძე</t>
  </si>
  <si>
    <t>იოსებდავითაძე</t>
  </si>
  <si>
    <t>ავთანდილშაინიძე</t>
  </si>
  <si>
    <t>გივიჩახნაშვილი</t>
  </si>
  <si>
    <t>ოთარიდავითაშვილი</t>
  </si>
  <si>
    <t>რამაზგელაძე</t>
  </si>
  <si>
    <t>ანეტაგოგმაჩაძე</t>
  </si>
  <si>
    <t>ალექსანდრემეზურნიშვილი</t>
  </si>
  <si>
    <t>გოჩაპაქსაძე</t>
  </si>
  <si>
    <t>ომარირემაძე</t>
  </si>
  <si>
    <t>ნიკოლოზლატარია</t>
  </si>
  <si>
    <t>ნატოქათამაძე</t>
  </si>
  <si>
    <t>არჩილლორთქიფანიძე</t>
  </si>
  <si>
    <t>შალვადემეტრაშვილი</t>
  </si>
  <si>
    <t>გიორგიგოროზია</t>
  </si>
  <si>
    <t>შენგელიხიზანიშვილი</t>
  </si>
  <si>
    <t>ირაკლიჯაში</t>
  </si>
  <si>
    <t>შალვაკილაძე</t>
  </si>
  <si>
    <t>აკაკივანლიში</t>
  </si>
  <si>
    <t>ნინოლარიაშვილი</t>
  </si>
  <si>
    <t>პაატაახალაძე</t>
  </si>
  <si>
    <t>ფატმანკარალიძე</t>
  </si>
  <si>
    <t>ნათელაროინაშვილი</t>
  </si>
  <si>
    <t>ქეთევანსიხარულიძე</t>
  </si>
  <si>
    <t>მაიასამანიშვილი</t>
  </si>
  <si>
    <t>თორნიკეჭეიშვილი</t>
  </si>
  <si>
    <t>იოსებილეჟავა</t>
  </si>
  <si>
    <t>ამირანსურმანიძე</t>
  </si>
  <si>
    <t>გივიკოწოწაშვილი</t>
  </si>
  <si>
    <t>ჯონიგოხიძე</t>
  </si>
  <si>
    <t>რატიჟორჟოლიანი</t>
  </si>
  <si>
    <t>ზაზალომინაძე</t>
  </si>
  <si>
    <t>გიგამამუკელაშვილი</t>
  </si>
  <si>
    <t>სიმონკუჭავა</t>
  </si>
  <si>
    <t>ზაზარაიბული</t>
  </si>
  <si>
    <t>ვასილარაბული</t>
  </si>
  <si>
    <t>ლიაცხვარიაშვილი</t>
  </si>
  <si>
    <t>გიორგიბიბიჩაძე</t>
  </si>
  <si>
    <t>რუსლანცეცხლაძე</t>
  </si>
  <si>
    <t>მანანასონღულაშვილი</t>
  </si>
  <si>
    <t>ლევანმრელაშვილი</t>
  </si>
  <si>
    <t>ილიავაშაკაშვილი</t>
  </si>
  <si>
    <t>ნიკოლოზმაისურაძე</t>
  </si>
  <si>
    <t>სესეჩახუტაშვილი</t>
  </si>
  <si>
    <t>გივიოთარაშვილი</t>
  </si>
  <si>
    <t>მერაბთუშიშვილი</t>
  </si>
  <si>
    <t>ტარიელგერგიშვილი</t>
  </si>
  <si>
    <t>მაიანაცვლიშვილი</t>
  </si>
  <si>
    <t>ზურაბძნელაძე</t>
  </si>
  <si>
    <t>ინგაპაპუნაშვილი</t>
  </si>
  <si>
    <t>არჩილიხელაშვილი</t>
  </si>
  <si>
    <t>დავითსიხარულიძე</t>
  </si>
  <si>
    <t>ანანოქოჩორაშვილი</t>
  </si>
  <si>
    <t>კუკურილაღაძე</t>
  </si>
  <si>
    <t>ლალიავაზაშვილი</t>
  </si>
  <si>
    <t>მარინეასთავიშვილი-დუჩიძე</t>
  </si>
  <si>
    <t>ქეთევანშუშანაშვილი</t>
  </si>
  <si>
    <t>ალექსანდრეკუპატაძე</t>
  </si>
  <si>
    <t>ეკატერინეობოლაძე</t>
  </si>
  <si>
    <t>მიხეილიიმერლიშვილი</t>
  </si>
  <si>
    <t>არჩილგაგნიძე</t>
  </si>
  <si>
    <t>კობაგოგებაშვილი</t>
  </si>
  <si>
    <t>ნინოომანაშვილი</t>
  </si>
  <si>
    <t>არჩილიხომასურიძე</t>
  </si>
  <si>
    <t>გიორგიმამუკელაშვილი</t>
  </si>
  <si>
    <t>გიაგიგაური</t>
  </si>
  <si>
    <t>გივიმაისურაძე</t>
  </si>
  <si>
    <t>ბესიკიკირვალიძე</t>
  </si>
  <si>
    <t>ჟოზეფინადევიძე</t>
  </si>
  <si>
    <t>ზაზალაღაძე</t>
  </si>
  <si>
    <t>რეზოხურციძე</t>
  </si>
  <si>
    <t>მაგულიბრეგვაძე</t>
  </si>
  <si>
    <t>ჯეინაზიშარმაზანაშვილი</t>
  </si>
  <si>
    <t>ელმირახალილოვა</t>
  </si>
  <si>
    <t>ზვიადინებუნიშვილი</t>
  </si>
  <si>
    <t>რიფეთშარაძე</t>
  </si>
  <si>
    <t>ნურიაბაშიძე</t>
  </si>
  <si>
    <t>მარინაბაგრატიონი</t>
  </si>
  <si>
    <t>ჯემალპაქსაძე</t>
  </si>
  <si>
    <t>დურსუნგორაძე</t>
  </si>
  <si>
    <t>გულნაზსამნიძე</t>
  </si>
  <si>
    <t>იამზედიასამიძე</t>
  </si>
  <si>
    <t>თამარბერიძე</t>
  </si>
  <si>
    <t>სალომეგოგიაშვილი-ნიკოლეიშვილი</t>
  </si>
  <si>
    <t>ბეგლარჩხაიძე</t>
  </si>
  <si>
    <t>დავითსირბილაძე</t>
  </si>
  <si>
    <t>კახააბუაშვილი</t>
  </si>
  <si>
    <t>ვახტანგნემსაძე</t>
  </si>
  <si>
    <t>ნინომიქაძე</t>
  </si>
  <si>
    <t>არჩილქაჯაია</t>
  </si>
  <si>
    <t>შალვაკუჭუხიძე</t>
  </si>
  <si>
    <t>ნინონემსწვერიძე</t>
  </si>
  <si>
    <t>გიორგიცინცაძე</t>
  </si>
  <si>
    <t>ლევანბაზერაშვილი</t>
  </si>
  <si>
    <t>ბორისიგაბრიაძე</t>
  </si>
  <si>
    <t>იმედოგოგავა</t>
  </si>
  <si>
    <t>მარინახარხელაური</t>
  </si>
  <si>
    <t>თამაზფოლოდაშვილი</t>
  </si>
  <si>
    <t>გელათათარაშვილი</t>
  </si>
  <si>
    <t>ჯონდომუზაშვილი</t>
  </si>
  <si>
    <t>გიორგითარიმანიშვილი</t>
  </si>
  <si>
    <t>პაატათვაური</t>
  </si>
  <si>
    <t>მალხაზკონცელიძე</t>
  </si>
  <si>
    <t>თეიმურაზნადირაძე</t>
  </si>
  <si>
    <t>როსტომაბაშიძე</t>
  </si>
  <si>
    <t>გიორგიმათეშვილი</t>
  </si>
  <si>
    <t>ლევანნემსაძე</t>
  </si>
  <si>
    <t>გიორგიგიორგობიანი</t>
  </si>
  <si>
    <t>მალხაზინოზაძე</t>
  </si>
  <si>
    <t>ელჩინგეიდაროვი</t>
  </si>
  <si>
    <t>ივანეჭიღლაძე</t>
  </si>
  <si>
    <t>მამუკაგვალია</t>
  </si>
  <si>
    <t>თამარიაქუბარდია</t>
  </si>
  <si>
    <t>ნუგზაროდილავაძე</t>
  </si>
  <si>
    <t>ლავრენტიჭუმბურიძე</t>
  </si>
  <si>
    <t>მერაბუღრელიძე</t>
  </si>
  <si>
    <t>კახაბერკუტალაძე</t>
  </si>
  <si>
    <t>ბექაყანჩელი</t>
  </si>
  <si>
    <t>ვაჟასტურუა</t>
  </si>
  <si>
    <t>მალხაზილაგვილავა</t>
  </si>
  <si>
    <t>დავითხუჯაძე</t>
  </si>
  <si>
    <t>ზაზაზუკატოვი</t>
  </si>
  <si>
    <t>ბესიკიგრძელიშვილი</t>
  </si>
  <si>
    <t>ნიკოლოზიწიკლაური</t>
  </si>
  <si>
    <t>დავითგაგუა</t>
  </si>
  <si>
    <t>მაგდავასაძე</t>
  </si>
  <si>
    <t>ქეთევანჯოხაძე</t>
  </si>
  <si>
    <t>გიორგიდავითიანი</t>
  </si>
  <si>
    <t>მერაბსამყურაშვილი</t>
  </si>
  <si>
    <t>გოგიტანიკოლაძე</t>
  </si>
  <si>
    <t>მერაბჩიქოვანი</t>
  </si>
  <si>
    <t>გელაგოგიშვილი</t>
  </si>
  <si>
    <t>ბესიკკვიციანი</t>
  </si>
  <si>
    <t>მათეფირცხელავა</t>
  </si>
  <si>
    <t>რაულიბიწაძე</t>
  </si>
  <si>
    <t>ბესიკმეტრეველი</t>
  </si>
  <si>
    <t>ბექამიქაძე</t>
  </si>
  <si>
    <t>თორნიკეკვანჭიანი</t>
  </si>
  <si>
    <t>თემურჯოხაძე</t>
  </si>
  <si>
    <t>ზვიადიცინცაძე</t>
  </si>
  <si>
    <t>ბორისსერბენკო</t>
  </si>
  <si>
    <t>მალხაზიხონელიძე</t>
  </si>
  <si>
    <t>ნუგზარიმჭედლიშვილი</t>
  </si>
  <si>
    <t>ნინოახობაძე</t>
  </si>
  <si>
    <t>მანანამაისურაძე</t>
  </si>
  <si>
    <t>ირინეკახნიაშვილი</t>
  </si>
  <si>
    <t>ზურაბმანჯავიძე</t>
  </si>
  <si>
    <t>დავითბეკოშვილი</t>
  </si>
  <si>
    <t>სალომემეზურნიშვილი</t>
  </si>
  <si>
    <t>თამარკერესელიძე</t>
  </si>
  <si>
    <t>ლევანმდინარაძე</t>
  </si>
  <si>
    <t>მარიამებრალიძე</t>
  </si>
  <si>
    <t>მერაბჩიქობავა</t>
  </si>
  <si>
    <t>ნუგზარკვაშალი</t>
  </si>
  <si>
    <t>ნათიაყაჩაშვილი-ქოროღლიშვილი</t>
  </si>
  <si>
    <t>ტარიელგოდერძიშვილი</t>
  </si>
  <si>
    <t>ბორისბედია</t>
  </si>
  <si>
    <t>სალომებაკურაძე</t>
  </si>
  <si>
    <t>სოფიობედია</t>
  </si>
  <si>
    <t>ოთარნემსაძე</t>
  </si>
  <si>
    <t>ვიტალისავანელი</t>
  </si>
  <si>
    <t>ედმონდიმინაშვილი</t>
  </si>
  <si>
    <t>მარიამპავლიაშვილი</t>
  </si>
  <si>
    <t>დემეტრეგვენცაძე</t>
  </si>
  <si>
    <t>მიხეილწერედიანი</t>
  </si>
  <si>
    <t>ბექანაფეტვარიძე</t>
  </si>
  <si>
    <t>ლაზარეადამია</t>
  </si>
  <si>
    <t>მედეაშეშაბერიძე</t>
  </si>
  <si>
    <t>ნათიაშეშაბერიძე</t>
  </si>
  <si>
    <t>გიორგიმეძმარიაშვილი</t>
  </si>
  <si>
    <t>შ.პ.ს. ჯეოსპირტპრომ</t>
  </si>
  <si>
    <t>შ.პ.ს.სამსმელო-77</t>
  </si>
  <si>
    <t>შ.პ.ს.დუგლაძეების ღვინოების კომპანია</t>
  </si>
  <si>
    <t>შ.პ.ს.ნობლექსი</t>
  </si>
  <si>
    <t>შ.პ.ს.ტექაგროსერვისი</t>
  </si>
  <si>
    <t>შ.პ.ს.წისქვილი</t>
  </si>
  <si>
    <t>პაატახაჩიძე</t>
  </si>
  <si>
    <t>ზურაბხაჩიძე</t>
  </si>
  <si>
    <t>ირაკლინოზაძე</t>
  </si>
  <si>
    <t>გაბრიელახვლედიანი</t>
  </si>
  <si>
    <t>ირაკლიგოგელაშვილი</t>
  </si>
  <si>
    <t>დავითშეყილაძე</t>
  </si>
  <si>
    <t>ვლადიმერბუცხრიკიძე</t>
  </si>
  <si>
    <t>დემურინარიმანიძე</t>
  </si>
  <si>
    <t>გიორგიკობაიძე</t>
  </si>
  <si>
    <t>ონისებუღაძე</t>
  </si>
  <si>
    <t>შავლეგობერუაშვილი</t>
  </si>
  <si>
    <t>ზაზასიმონიშვილი</t>
  </si>
  <si>
    <t>ლევანიექიზაშვილი</t>
  </si>
  <si>
    <t>ზურაბმახარაძე</t>
  </si>
  <si>
    <t>ანიცინცაძე</t>
  </si>
  <si>
    <t>ლაშაკობახიძე</t>
  </si>
  <si>
    <t>გიორგიჯავახიშვილი</t>
  </si>
  <si>
    <t>ირაკლიქოქოსაძე</t>
  </si>
  <si>
    <t>გიორგიგელაშვილი</t>
  </si>
  <si>
    <t>დემურიყურაშვილი</t>
  </si>
  <si>
    <t>ნიკოლოზმურმანიშვილი</t>
  </si>
  <si>
    <t>გიორგიქარსელაძე</t>
  </si>
  <si>
    <t>თევდორებერიაშვილი</t>
  </si>
  <si>
    <t>მამუკაოტიაშვილი</t>
  </si>
  <si>
    <t>გოჩაშარაშიძე</t>
  </si>
  <si>
    <t>მანონიმანაგაძე</t>
  </si>
  <si>
    <t>ნინოკარელიძე</t>
  </si>
  <si>
    <t>კობადევიძე</t>
  </si>
  <si>
    <t>ალექსანდრეავსაჯანიშვილი</t>
  </si>
  <si>
    <t>ზურაბნაკაიძე</t>
  </si>
  <si>
    <t>რაინდილორთქიფანიძე</t>
  </si>
  <si>
    <t>ნინოქათამაძე</t>
  </si>
  <si>
    <t>დათორურუა</t>
  </si>
  <si>
    <t>დაჩიგელაძე</t>
  </si>
  <si>
    <t>ლევანბერიშვილი</t>
  </si>
  <si>
    <t>კახაგოგიჩაიშვილი</t>
  </si>
  <si>
    <t>ბექაქავთარაძე</t>
  </si>
  <si>
    <t>გიორგიხვედელიანი</t>
  </si>
  <si>
    <t>კონსტანტინეგეგელაშვილი</t>
  </si>
  <si>
    <t>ზურაბრურუა</t>
  </si>
  <si>
    <t>გალაქტიონლაითაძე</t>
  </si>
  <si>
    <t>დალივეშაპიძე</t>
  </si>
  <si>
    <t>გიორგიმაჩიტიძე</t>
  </si>
  <si>
    <t>ელენედუმბაძე</t>
  </si>
  <si>
    <t>ამირანქინქლაძე</t>
  </si>
  <si>
    <t>მეგიბერსენაძე</t>
  </si>
  <si>
    <t>აკაკიპერტაია</t>
  </si>
  <si>
    <t>ნოდარცხვირაშვილი</t>
  </si>
  <si>
    <t>დავითჭეჟია</t>
  </si>
  <si>
    <t>ნიკოთევდორაშვილი</t>
  </si>
  <si>
    <t>სოფიომდინარაძე</t>
  </si>
  <si>
    <t>ილნარაგორელიშვილი</t>
  </si>
  <si>
    <t>მიხეილიბერეზინი</t>
  </si>
  <si>
    <t>ლევანკახეთელიძე</t>
  </si>
  <si>
    <t>ნონაყანდიაშვილი</t>
  </si>
  <si>
    <t>ლევანხოხობაშვილი</t>
  </si>
  <si>
    <t>ლელაგაბეჩავა</t>
  </si>
  <si>
    <t>ირაკლიჩიქოვანი</t>
  </si>
  <si>
    <t>ირაკლიამანათიძე</t>
  </si>
  <si>
    <t>ალექსანდრემაკარაშვილი</t>
  </si>
  <si>
    <t>გოჩაიმნაიშვილი</t>
  </si>
  <si>
    <t>მირიანმჭედლიშვილი</t>
  </si>
  <si>
    <t>ლევანშანავა</t>
  </si>
  <si>
    <t>ნინაკობიძე</t>
  </si>
  <si>
    <t>მაყვალადოლიძე</t>
  </si>
  <si>
    <t>ნიკოლოზმეგრელიძე</t>
  </si>
  <si>
    <t>თეადოლიძე</t>
  </si>
  <si>
    <t>ჯაბაჩართოლანი</t>
  </si>
  <si>
    <t>გიორგისამხარაძე</t>
  </si>
  <si>
    <t>ალექსანდრეჭიჭინაძე</t>
  </si>
  <si>
    <t>ვალერიგელაშვილი</t>
  </si>
  <si>
    <t>შოთახაბარელი</t>
  </si>
  <si>
    <t>მარიკაგოგოლაძე</t>
  </si>
  <si>
    <t>ოთარჩართოლანი</t>
  </si>
  <si>
    <t>მამუკაჯაყელი</t>
  </si>
  <si>
    <t>ნინახატიაშვილი</t>
  </si>
  <si>
    <t>პაატაჯანხოთელი</t>
  </si>
  <si>
    <t>მამუკაფრუიძე</t>
  </si>
  <si>
    <t>მურადჯობავა</t>
  </si>
  <si>
    <t>ჯემალგვარლიანი</t>
  </si>
  <si>
    <t>გიაგაზდელიანი</t>
  </si>
  <si>
    <t>გიორგითოფაძე</t>
  </si>
  <si>
    <t>მალხაზკვარაცხელია</t>
  </si>
  <si>
    <t>ბესიკჯობავა</t>
  </si>
  <si>
    <t>ზურაბტყემალაძე</t>
  </si>
  <si>
    <t>ინტიგამისმაილოვი</t>
  </si>
  <si>
    <t>ალეკოხვისტანი</t>
  </si>
  <si>
    <t>კახაბერგამისონია</t>
  </si>
  <si>
    <t>კონსტანტინემესხი</t>
  </si>
  <si>
    <t>ვიქტორჯაფარიძე</t>
  </si>
  <si>
    <t>ნანაყეინიშვილი</t>
  </si>
  <si>
    <t>გელახვიჩია</t>
  </si>
  <si>
    <t>გიორგიხარატიშვილი</t>
  </si>
  <si>
    <t>გრიგოლიიმედაძე</t>
  </si>
  <si>
    <t>კობაფანგანი</t>
  </si>
  <si>
    <t>ზურაბსიჭინავა</t>
  </si>
  <si>
    <t>კარლოკოპალიანი</t>
  </si>
  <si>
    <t>ვასილკახიანი</t>
  </si>
  <si>
    <t>მერაბრევაზიშვილი</t>
  </si>
  <si>
    <t>მანუჩარმარგიანი</t>
  </si>
  <si>
    <t>სპარტაკიავალიანი</t>
  </si>
  <si>
    <t>ლევანქისტაური</t>
  </si>
  <si>
    <t>ტარიელბაკურაძე</t>
  </si>
  <si>
    <t>მიხეილმეფარიშვილი</t>
  </si>
  <si>
    <t>მარნისკარიშ.პ.ს.</t>
  </si>
  <si>
    <t>01026005854</t>
  </si>
  <si>
    <t>GE44CR0000000022433601</t>
  </si>
  <si>
    <t>01023008103</t>
  </si>
  <si>
    <t>GE02CR0000000058193601</t>
  </si>
  <si>
    <t>58001000619</t>
  </si>
  <si>
    <t>GE67CR0000000022943601</t>
  </si>
  <si>
    <t>01024015586</t>
  </si>
  <si>
    <t>GE65CR0000000054023601</t>
  </si>
  <si>
    <t>01024001112</t>
  </si>
  <si>
    <t>GE41CR0000000007943601</t>
  </si>
  <si>
    <t>33001003424</t>
  </si>
  <si>
    <t>GE98CR0000000906963601</t>
  </si>
  <si>
    <t>ქ. სამტრედია რუსთაველის ქ. # 23; სართული 1(ფართი -93,9 კვ.მ) ს.კ. 34,08,19,121,01,506 უსასყიდლოდ სარგებლობა 54 დღით</t>
  </si>
  <si>
    <t>38001009653</t>
  </si>
  <si>
    <t>GE24CR0000000890013601</t>
  </si>
  <si>
    <t>01025013737</t>
  </si>
  <si>
    <t>GE26CR0000000019883601</t>
  </si>
  <si>
    <t>35001048552</t>
  </si>
  <si>
    <t>GE23CR0000000891973601</t>
  </si>
  <si>
    <t>01008002971</t>
  </si>
  <si>
    <t>GE69CR0000000025813601</t>
  </si>
  <si>
    <t>35001021388</t>
  </si>
  <si>
    <t>GE97CR0000000891463601</t>
  </si>
  <si>
    <t>01008014968</t>
  </si>
  <si>
    <t>GE94PG0000001000177773</t>
  </si>
  <si>
    <t>პროგრეს ბანკი</t>
  </si>
  <si>
    <t>59002002706</t>
  </si>
  <si>
    <t>GE15CR0000000930933601</t>
  </si>
  <si>
    <t>01030025947</t>
  </si>
  <si>
    <t>GE30CR0000000889893601</t>
  </si>
  <si>
    <t>01010013094</t>
  </si>
  <si>
    <t>GE42CR0000007111233601</t>
  </si>
  <si>
    <t>01006003705</t>
  </si>
  <si>
    <t>GE41CR0000000051593601</t>
  </si>
  <si>
    <t>01001029463</t>
  </si>
  <si>
    <t>GE83CR0000000057543601</t>
  </si>
  <si>
    <t>01010002046</t>
  </si>
  <si>
    <t>GE62CR0000000002673601</t>
  </si>
  <si>
    <t>55001001989</t>
  </si>
  <si>
    <t>GE12CR0000000901893601</t>
  </si>
  <si>
    <t>01024023623</t>
  </si>
  <si>
    <t>GE22CR0000000028693601</t>
  </si>
  <si>
    <t>01011064103</t>
  </si>
  <si>
    <t>GE18CR0000000912443601</t>
  </si>
  <si>
    <t>01010012370</t>
  </si>
  <si>
    <t>GE63CR0000000930943601</t>
  </si>
  <si>
    <t>01004001561</t>
  </si>
  <si>
    <t>GE93CR0000000891543601</t>
  </si>
  <si>
    <t>01030012708</t>
  </si>
  <si>
    <t>GE14CR0000000930953601</t>
  </si>
  <si>
    <t>01024055087</t>
  </si>
  <si>
    <t>GE62CR0000000930963601</t>
  </si>
  <si>
    <t>01010000872</t>
  </si>
  <si>
    <t>GE40CR0000000049673601</t>
  </si>
  <si>
    <t>01006008941</t>
  </si>
  <si>
    <t>GE04PG0000001000076670</t>
  </si>
  <si>
    <t>01024004366</t>
  </si>
  <si>
    <t>GE21CR0000000892013601</t>
  </si>
  <si>
    <t>35001002503</t>
  </si>
  <si>
    <t>GE19CR0000000023903601</t>
  </si>
  <si>
    <t>17001002591</t>
  </si>
  <si>
    <t>GE88PG0000001022253335</t>
  </si>
  <si>
    <t>01017001146</t>
  </si>
  <si>
    <t>GE93PG0000001005005190</t>
  </si>
  <si>
    <t>01024040439</t>
  </si>
  <si>
    <t>GE50CR0000000907923601</t>
  </si>
  <si>
    <t>22001007248</t>
  </si>
  <si>
    <t>GE84CR0000000066253601</t>
  </si>
  <si>
    <t>18001036079</t>
  </si>
  <si>
    <t>GE13CR0000000930973601</t>
  </si>
  <si>
    <t>01012021739</t>
  </si>
  <si>
    <t>GE78CR0000000889903601</t>
  </si>
  <si>
    <t>01017027608</t>
  </si>
  <si>
    <t>GE88CR0030086124523601</t>
  </si>
  <si>
    <t>01018000438</t>
  </si>
  <si>
    <t>GE83CR0000000021653601</t>
  </si>
  <si>
    <t>01008006056</t>
  </si>
  <si>
    <t>GE10CR0000000931033601</t>
  </si>
  <si>
    <t>20001000180</t>
  </si>
  <si>
    <t>GE59CR0000000931023601</t>
  </si>
  <si>
    <t>01003009674</t>
  </si>
  <si>
    <t>GE42CR0000000036053601</t>
  </si>
  <si>
    <t>01024003698</t>
  </si>
  <si>
    <t>GE98CR0000000010683601</t>
  </si>
  <si>
    <t>01001016680</t>
  </si>
  <si>
    <t>GE27CR0000017118053601</t>
  </si>
  <si>
    <t>01010017224</t>
  </si>
  <si>
    <t>GE71CR0000000006373601</t>
  </si>
  <si>
    <t>01003010997</t>
  </si>
  <si>
    <t>GE16CR0000000025903601</t>
  </si>
  <si>
    <t>01008009042</t>
  </si>
  <si>
    <t>GE15CR0000000059873601</t>
  </si>
  <si>
    <t>01003007915</t>
  </si>
  <si>
    <t>GE09CR0000000931053601</t>
  </si>
  <si>
    <t>01019008616</t>
  </si>
  <si>
    <t>GE27CR0000000889953601</t>
  </si>
  <si>
    <t>01004005361</t>
  </si>
  <si>
    <t>GE08CR0000000931073601</t>
  </si>
  <si>
    <t>01008020923</t>
  </si>
  <si>
    <t>GE56CR0000000931083601</t>
  </si>
  <si>
    <t>01026014016</t>
  </si>
  <si>
    <t>GE97CR0000000907953601</t>
  </si>
  <si>
    <t>01018001242</t>
  </si>
  <si>
    <t>GE33CR0000000892743601</t>
  </si>
  <si>
    <t>01017023337</t>
  </si>
  <si>
    <t>GE14CR0000000919313601</t>
  </si>
  <si>
    <t>01006016141</t>
  </si>
  <si>
    <t>GE82CR0000000892733601</t>
  </si>
  <si>
    <t>01001027833</t>
  </si>
  <si>
    <t>GE55CR0000000931103601</t>
  </si>
  <si>
    <t>01029019033</t>
  </si>
  <si>
    <t>GE75CR0000000930703601</t>
  </si>
  <si>
    <t>01017007408</t>
  </si>
  <si>
    <t>GE45CR0000000042783601</t>
  </si>
  <si>
    <t>01034005660</t>
  </si>
  <si>
    <t>GE56CR0000000019283601</t>
  </si>
  <si>
    <t>01003018701</t>
  </si>
  <si>
    <t>GE59CR0000000064813601</t>
  </si>
  <si>
    <t>01025008734</t>
  </si>
  <si>
    <t>GE41CR0000000901313601</t>
  </si>
  <si>
    <t>01030041039</t>
  </si>
  <si>
    <t>GE14CR0000000907673601</t>
  </si>
  <si>
    <t>45001002471</t>
  </si>
  <si>
    <t>GE03CR0000000919533601</t>
  </si>
  <si>
    <t>01030002252</t>
  </si>
  <si>
    <t>GE41CR0000000912953601</t>
  </si>
  <si>
    <t>01024037287</t>
  </si>
  <si>
    <t>GE22CR0000000055853601</t>
  </si>
  <si>
    <t>01025012012</t>
  </si>
  <si>
    <t>GE18CR0000000892073601</t>
  </si>
  <si>
    <t>01024035705</t>
  </si>
  <si>
    <t>GE66CR0000000892083601</t>
  </si>
  <si>
    <t>01025000402</t>
  </si>
  <si>
    <t>GE43CR0000000908063601</t>
  </si>
  <si>
    <t>01008048949</t>
  </si>
  <si>
    <t>GE88CR0000000927533601</t>
  </si>
  <si>
    <t>01009002854</t>
  </si>
  <si>
    <t>GE39CR0000000918813601</t>
  </si>
  <si>
    <t>01017020243</t>
  </si>
  <si>
    <t>GE06CR0000000931113601</t>
  </si>
  <si>
    <t>01027030866</t>
  </si>
  <si>
    <t>GE54CR0000000931123601</t>
  </si>
  <si>
    <t>01007005876</t>
  </si>
  <si>
    <t>GE05CR0000000931133601</t>
  </si>
  <si>
    <t>01021013879</t>
  </si>
  <si>
    <t>GE96CR0120007036233601</t>
  </si>
  <si>
    <t>19001017504</t>
  </si>
  <si>
    <t>GE74CR0000000907443601</t>
  </si>
  <si>
    <t>01008040725</t>
  </si>
  <si>
    <t>GE53CR0000000931143601</t>
  </si>
  <si>
    <t>01033001664</t>
  </si>
  <si>
    <t>GE78CR0000000921913601</t>
  </si>
  <si>
    <t>01025017651</t>
  </si>
  <si>
    <t>GE94CR0000000916743601</t>
  </si>
  <si>
    <t>01004009020</t>
  </si>
  <si>
    <t>GE27CR0000000907413601</t>
  </si>
  <si>
    <t>01027019835</t>
  </si>
  <si>
    <t>GE26CR0000000907433601</t>
  </si>
  <si>
    <t>01016005980</t>
  </si>
  <si>
    <t>GE52CR0000000055253601</t>
  </si>
  <si>
    <t>01027016069</t>
  </si>
  <si>
    <t>GE25CR0000000907453601</t>
  </si>
  <si>
    <t>01001011380</t>
  </si>
  <si>
    <t>GE04CR0000000931153601</t>
  </si>
  <si>
    <t>01024006591</t>
  </si>
  <si>
    <t>GE07CR0000000931093601</t>
  </si>
  <si>
    <t>01025005155</t>
  </si>
  <si>
    <t>GE29CR0000000930653601</t>
  </si>
  <si>
    <t>01008006630</t>
  </si>
  <si>
    <t>GE05CR0000000059103601</t>
  </si>
  <si>
    <t>25001009253</t>
  </si>
  <si>
    <t>GE35CR0120007005443601</t>
  </si>
  <si>
    <t>01005011301</t>
  </si>
  <si>
    <t>GE33CR0000000890803601</t>
  </si>
  <si>
    <t>54001007869</t>
  </si>
  <si>
    <t>GE65CR0000000049173601</t>
  </si>
  <si>
    <t>54001008143</t>
  </si>
  <si>
    <t>GE47CR0000000893433601</t>
  </si>
  <si>
    <t>01001040268</t>
  </si>
  <si>
    <t>GE75CR0000000058673601</t>
  </si>
  <si>
    <t>01001069233</t>
  </si>
  <si>
    <t>GE13CR0000000906723601</t>
  </si>
  <si>
    <t>01024064141</t>
  </si>
  <si>
    <t>GE52CR0000000931163601</t>
  </si>
  <si>
    <t>31001001962</t>
  </si>
  <si>
    <t>GE75CR0000000907423601</t>
  </si>
  <si>
    <t>54001013547</t>
  </si>
  <si>
    <t>GE03CR0000000931173601</t>
  </si>
  <si>
    <t>01015015828</t>
  </si>
  <si>
    <t>GE24CR0000000907473601</t>
  </si>
  <si>
    <t>01019052426</t>
  </si>
  <si>
    <t>GE93CR0000000042793601</t>
  </si>
  <si>
    <t>13001011555</t>
  </si>
  <si>
    <t>GE51CR0000000931183601</t>
  </si>
  <si>
    <t>08001000513</t>
  </si>
  <si>
    <t>GE67CR0000000053013601</t>
  </si>
  <si>
    <t>01006000157</t>
  </si>
  <si>
    <t>GE05CR0000000901063601</t>
  </si>
  <si>
    <t>01017014113</t>
  </si>
  <si>
    <t>GE79CR0000000893763601</t>
  </si>
  <si>
    <t>01008012383</t>
  </si>
  <si>
    <t>GE28CR0000000908363601</t>
  </si>
  <si>
    <t>60001003043</t>
  </si>
  <si>
    <t>GE02CR0000000931193601</t>
  </si>
  <si>
    <t>01021006631</t>
  </si>
  <si>
    <t>GE39CR0000000066183601</t>
  </si>
  <si>
    <t>01015002383</t>
  </si>
  <si>
    <t>GE50CR0000000931203601</t>
  </si>
  <si>
    <t>01006011154</t>
  </si>
  <si>
    <t>GE80CR0130006000253601</t>
  </si>
  <si>
    <t>01009007242</t>
  </si>
  <si>
    <t>GE74CR0000000063543601</t>
  </si>
  <si>
    <t>01017002124</t>
  </si>
  <si>
    <t>GE14CR0030086128913601</t>
  </si>
  <si>
    <t>01013007986</t>
  </si>
  <si>
    <t>GE21CR0000001000653601</t>
  </si>
  <si>
    <t>01026002601</t>
  </si>
  <si>
    <t>GE98CR0000000931213601</t>
  </si>
  <si>
    <t>01018002216</t>
  </si>
  <si>
    <t>GE29CR0000000407823601</t>
  </si>
  <si>
    <t>01019047824</t>
  </si>
  <si>
    <t>GE49CR0000000931223601</t>
  </si>
  <si>
    <t>01019059091</t>
  </si>
  <si>
    <t>GE97CR0000000931233601</t>
  </si>
  <si>
    <t>01019056713</t>
  </si>
  <si>
    <t>GE48CR0000000931243601</t>
  </si>
  <si>
    <t>01002021106</t>
  </si>
  <si>
    <t>GE73CR0000000909403601</t>
  </si>
  <si>
    <t>01009005017</t>
  </si>
  <si>
    <t>GE96CR0000000931253601</t>
  </si>
  <si>
    <t>01004006356</t>
  </si>
  <si>
    <t>GE47CR0000000931263601</t>
  </si>
  <si>
    <t>38001037554</t>
  </si>
  <si>
    <t>GE95CR0000000931273601</t>
  </si>
  <si>
    <t>01010018621</t>
  </si>
  <si>
    <t>GE46CR0000000931283601</t>
  </si>
  <si>
    <t>42001013982</t>
  </si>
  <si>
    <t>GE94CR0000000931293601</t>
  </si>
  <si>
    <t>01010004804</t>
  </si>
  <si>
    <t>GE68CR0000000907563601</t>
  </si>
  <si>
    <t>38001004585</t>
  </si>
  <si>
    <t>GE19CR0000000867803601</t>
  </si>
  <si>
    <t>01002016475</t>
  </si>
  <si>
    <t>GE93CR0000000931313601</t>
  </si>
  <si>
    <t>33001009786</t>
  </si>
  <si>
    <t>GE55CR0120007001163601</t>
  </si>
  <si>
    <t>01023011932</t>
  </si>
  <si>
    <t>GE95CR0000000893443601</t>
  </si>
  <si>
    <t>01027046833</t>
  </si>
  <si>
    <t>GE79CR0000000062473601</t>
  </si>
  <si>
    <t>35001044525</t>
  </si>
  <si>
    <t>GE71CR0000000891983601</t>
  </si>
  <si>
    <t>01019003860</t>
  </si>
  <si>
    <t>GE87CR0000008009523601</t>
  </si>
  <si>
    <t>38001006394</t>
  </si>
  <si>
    <t>GE44CR0000000931323601</t>
  </si>
  <si>
    <t>01002005382</t>
  </si>
  <si>
    <t>GE92CR0000000931333601</t>
  </si>
  <si>
    <t>54001007156</t>
  </si>
  <si>
    <t>GE07CR0000000892293601</t>
  </si>
  <si>
    <t>01016004046</t>
  </si>
  <si>
    <t>GE44CR0000000893493601</t>
  </si>
  <si>
    <t>01009011478</t>
  </si>
  <si>
    <t>GE43CR0000000931343601</t>
  </si>
  <si>
    <t>01019067639</t>
  </si>
  <si>
    <t>GE42CR0000000931363601</t>
  </si>
  <si>
    <t>01011071967</t>
  </si>
  <si>
    <t>GE91CR0000000931353601</t>
  </si>
  <si>
    <t>01027014634</t>
  </si>
  <si>
    <t>GE70CR0000000891033601</t>
  </si>
  <si>
    <t>01006005309</t>
  </si>
  <si>
    <t>GE98CR0000000907933601</t>
  </si>
  <si>
    <t>01014001985</t>
  </si>
  <si>
    <t>GE83CR0000000893683601</t>
  </si>
  <si>
    <t>01025001606</t>
  </si>
  <si>
    <t>GE41CR0000000931383601</t>
  </si>
  <si>
    <t>54001015725</t>
  </si>
  <si>
    <t>GE89CR0000000931393601</t>
  </si>
  <si>
    <t>38001004111</t>
  </si>
  <si>
    <t>GE76CR0030086122823601</t>
  </si>
  <si>
    <t>38001009209</t>
  </si>
  <si>
    <t>GE63CR0000000892143601</t>
  </si>
  <si>
    <t>01009001488</t>
  </si>
  <si>
    <t>GE31CR0000000857863601</t>
  </si>
  <si>
    <t>01017035082</t>
  </si>
  <si>
    <t>GE40CR0000000931403601</t>
  </si>
  <si>
    <t>33001003288</t>
  </si>
  <si>
    <t>GE88CR0000000931413601</t>
  </si>
  <si>
    <t>01011018833</t>
  </si>
  <si>
    <t>GE87CR0000000931433601</t>
  </si>
  <si>
    <t>01026006040</t>
  </si>
  <si>
    <t>GE39CR0000000931423601</t>
  </si>
  <si>
    <t>01025003858</t>
  </si>
  <si>
    <t>GE38CR0000000931443601</t>
  </si>
  <si>
    <t>01011020381</t>
  </si>
  <si>
    <t>GE72CR0000000907483601</t>
  </si>
  <si>
    <t>01024030717</t>
  </si>
  <si>
    <t>GE08CR0000000892273601</t>
  </si>
  <si>
    <t>01024007334</t>
  </si>
  <si>
    <t>GE86CR0000000931453601</t>
  </si>
  <si>
    <t>01003012416</t>
  </si>
  <si>
    <t>GE37CR0000000931463601</t>
  </si>
  <si>
    <t>01011067481</t>
  </si>
  <si>
    <t>GE09CR0120007029243601</t>
  </si>
  <si>
    <t>01015000489</t>
  </si>
  <si>
    <t>GE85CR0000000931473601</t>
  </si>
  <si>
    <t>31001002259</t>
  </si>
  <si>
    <t>GE36CR0000000931483601</t>
  </si>
  <si>
    <t>38001033999</t>
  </si>
  <si>
    <t>GE84CR0000000931493601</t>
  </si>
  <si>
    <t>01028006240</t>
  </si>
  <si>
    <t>GE35CR0000000931503601</t>
  </si>
  <si>
    <t>01004005799</t>
  </si>
  <si>
    <t>GE38CR0000000890703601</t>
  </si>
  <si>
    <t>01005010855</t>
  </si>
  <si>
    <t>GE83CR0000000931513601</t>
  </si>
  <si>
    <t>40001002731</t>
  </si>
  <si>
    <t>GE34CR0000000931523601</t>
  </si>
  <si>
    <t>38001009336</t>
  </si>
  <si>
    <t>GE46CR0000000054403601</t>
  </si>
  <si>
    <t>01017004357</t>
  </si>
  <si>
    <t>GE66CR0000000036543601</t>
  </si>
  <si>
    <t>59002000605</t>
  </si>
  <si>
    <t>GE81CR0000000931553601</t>
  </si>
  <si>
    <t>01003009749</t>
  </si>
  <si>
    <t>GE22CR0000000908483601</t>
  </si>
  <si>
    <t>01010009456</t>
  </si>
  <si>
    <t>GE35CR0000000892703601</t>
  </si>
  <si>
    <t>01015014262</t>
  </si>
  <si>
    <t>GE92CR0000000048633601</t>
  </si>
  <si>
    <t>38001003038</t>
  </si>
  <si>
    <t>GE34CR0000000889813601</t>
  </si>
  <si>
    <t>34001000686</t>
  </si>
  <si>
    <t>GE31CR0000000931583601</t>
  </si>
  <si>
    <t>62001005472</t>
  </si>
  <si>
    <t>GE80CR0000000931573601</t>
  </si>
  <si>
    <t>01010010835</t>
  </si>
  <si>
    <t>GE36CR0000000892683601</t>
  </si>
  <si>
    <t>01017013670</t>
  </si>
  <si>
    <t>GE14CR0000000069593601</t>
  </si>
  <si>
    <t>38001002519</t>
  </si>
  <si>
    <t>GE65CR0000000892103601</t>
  </si>
  <si>
    <t>01003000933</t>
  </si>
  <si>
    <t>GE83CR0000000892713601</t>
  </si>
  <si>
    <t>38001032785</t>
  </si>
  <si>
    <t>GE30CR0000000931603601</t>
  </si>
  <si>
    <t>54001010001</t>
  </si>
  <si>
    <t>GE92CR0000000893503601</t>
  </si>
  <si>
    <t>01001015157</t>
  </si>
  <si>
    <t>GE78CR0000000931613601</t>
  </si>
  <si>
    <t>01008042147</t>
  </si>
  <si>
    <t>GE70CR0000000892003601</t>
  </si>
  <si>
    <t>01012030377</t>
  </si>
  <si>
    <t>GE29CR0000000931623601</t>
  </si>
  <si>
    <t>01010009482</t>
  </si>
  <si>
    <t>GE77CR0000000931633601</t>
  </si>
  <si>
    <t>01010004953</t>
  </si>
  <si>
    <t>GE76CR0000000931653601</t>
  </si>
  <si>
    <t>01008031811</t>
  </si>
  <si>
    <t>GE44CR0000000908043601</t>
  </si>
  <si>
    <t>35001022565</t>
  </si>
  <si>
    <t>GE75CR0000000931673601</t>
  </si>
  <si>
    <t>01008016443</t>
  </si>
  <si>
    <t>GE79CR0000000892793601</t>
  </si>
  <si>
    <t>01015012289</t>
  </si>
  <si>
    <t>GE36CR0000000065273601</t>
  </si>
  <si>
    <t>09001003206</t>
  </si>
  <si>
    <t>ქ.ქუთაისი თამარ მეფის #43 (ფართი 46,05კვ.მ) ს.კ. 03,03,04,586 საოფისე ფართით სარგებლობა უსასყიდლოდ 51 დღით</t>
  </si>
  <si>
    <t>60002019704</t>
  </si>
  <si>
    <t>ქ.ქუთაისი თამარ მეფის #66-68-68ა (ფართი 175,15 კვ.მ) ს.კ. 03,03,26,229,01,535, საოფისე ფართით სარგებლობა უსასყიდლოდ 51 დღით</t>
  </si>
  <si>
    <t>01009011301</t>
  </si>
  <si>
    <t>GE72CR0000000923003601</t>
  </si>
  <si>
    <t>01024015126</t>
  </si>
  <si>
    <t>GE72CR0000000931733601</t>
  </si>
  <si>
    <t>01017007411</t>
  </si>
  <si>
    <t>GE24CR0000000931723601</t>
  </si>
  <si>
    <t>29001001111</t>
  </si>
  <si>
    <t>GE15CR0030086125983601</t>
  </si>
  <si>
    <t>60001014396</t>
  </si>
  <si>
    <t>GE71CR0000000931753601</t>
  </si>
  <si>
    <t>54001006083</t>
  </si>
  <si>
    <t>GE21CR0000000931783601</t>
  </si>
  <si>
    <t>01008020971</t>
  </si>
  <si>
    <t>GE54CR0000000064913601</t>
  </si>
  <si>
    <t>65002005319</t>
  </si>
  <si>
    <t>GE69CR0000000931793601</t>
  </si>
  <si>
    <t>19001002450</t>
  </si>
  <si>
    <t>GE87CR0130006020483601</t>
  </si>
  <si>
    <t>01023002871</t>
  </si>
  <si>
    <t>GE68CR0000000931813601</t>
  </si>
  <si>
    <t>54001043323</t>
  </si>
  <si>
    <t>GE19CR0000000931823601</t>
  </si>
  <si>
    <t>48001017476</t>
  </si>
  <si>
    <t>GE67CR0000000931833601</t>
  </si>
  <si>
    <t>26001008068</t>
  </si>
  <si>
    <t>GE69CR0000000893963601</t>
  </si>
  <si>
    <t>01023009044</t>
  </si>
  <si>
    <t>GE45CR0000000068003601</t>
  </si>
  <si>
    <t>35001090219</t>
  </si>
  <si>
    <t>GE18CR0000000931843601</t>
  </si>
  <si>
    <t>31001016119</t>
  </si>
  <si>
    <t>GE79CR0000000918013601</t>
  </si>
  <si>
    <t>01024022320</t>
  </si>
  <si>
    <t>GE66CR0000000931853601</t>
  </si>
  <si>
    <t>31001002469</t>
  </si>
  <si>
    <t>GE17CR0000000931863601</t>
  </si>
  <si>
    <t>01006005894</t>
  </si>
  <si>
    <t>GE65CR0000000931873601</t>
  </si>
  <si>
    <t>37001009125</t>
  </si>
  <si>
    <t>GE70CR0130006005303601</t>
  </si>
  <si>
    <t>38001017509</t>
  </si>
  <si>
    <t>GE51CR0000000902083601</t>
  </si>
  <si>
    <t>33001014275</t>
  </si>
  <si>
    <t>ქ.ოზურგეთი ი.ჭავჭავაძის # 12 (ფართი49კვ.მ) ს.კ. 26,26,01,086ა,01,500 საოფისე ფართით სარგებლობა უსასყიდლოდ 47 დღე</t>
  </si>
  <si>
    <t>20001021282</t>
  </si>
  <si>
    <t>ქ. თელავი ქეთევან წამებულის ქ.#11; სართ-2 (107,7კვ.მ) ს.კ. 53,20,45,012,01,507. საოფისე ფართით უსასყიდლოდ სარგებლობა 42 დღით</t>
  </si>
  <si>
    <t>01024020898</t>
  </si>
  <si>
    <t>GE63CR0000000931913601</t>
  </si>
  <si>
    <t>58001003064</t>
  </si>
  <si>
    <t>GE90CR0000000915853601</t>
  </si>
  <si>
    <t>01026012691</t>
  </si>
  <si>
    <t>GE23CR0000000923013601</t>
  </si>
  <si>
    <t>42001004885</t>
  </si>
  <si>
    <t>GE14CR0000000931923601</t>
  </si>
  <si>
    <t>01024033298</t>
  </si>
  <si>
    <t>ქ.ზუგდიდი ცოტნე დადიანის ქ.#1, სადარბაზო 1 , არასაცხოვრებელი ფართი, სართ.1 (48,5 კვ.მ) ს.კ. 43,34,03,031,01,502 საოფისე ფართით უსასყიდლოდ სარგებლობა 42 დღით</t>
  </si>
  <si>
    <t>01008041502</t>
  </si>
  <si>
    <t>38001011739</t>
  </si>
  <si>
    <t>GE67CR0000000907583601</t>
  </si>
  <si>
    <t>38001033528</t>
  </si>
  <si>
    <t>GE13CR0000000931943601</t>
  </si>
  <si>
    <t>33001003419</t>
  </si>
  <si>
    <t>GE39PG0000001045005664</t>
  </si>
  <si>
    <t>62004000148</t>
  </si>
  <si>
    <t>GE11CR0000000931983601</t>
  </si>
  <si>
    <t>38001036451</t>
  </si>
  <si>
    <t>GE56CR0000000932053601</t>
  </si>
  <si>
    <t>01008021455</t>
  </si>
  <si>
    <t>GE46CR0140000504573601</t>
  </si>
  <si>
    <t>01017011579</t>
  </si>
  <si>
    <t>GE06CR0000000932083601</t>
  </si>
  <si>
    <t>46001003801</t>
  </si>
  <si>
    <t>GE05CR0000000932103601</t>
  </si>
  <si>
    <t>46001001202</t>
  </si>
  <si>
    <t>GE54CR0000000932093601</t>
  </si>
  <si>
    <t>54001001628</t>
  </si>
  <si>
    <t>GE17CR0000000892093601</t>
  </si>
  <si>
    <t>60001011951</t>
  </si>
  <si>
    <t>ქ.ქუთაისი გრ. ხანძთელის #21ბ; ნაკვ#2 ფართი #2 200კვ.მ. ფართი ს.კ. 03,04,03,439. საოფისე ფართით უსასყიდლოდ სარგებლობა 37 დღით</t>
  </si>
  <si>
    <t>60003005888</t>
  </si>
  <si>
    <t>ქ.ქუთაისი ავტომშენებლის ქ #12 210,23 კვ.მ ფართი ს.კ. 03,01,21,053, საოფისე ფართით უსასყიდლოდ სარგებლობა 37 დღით</t>
  </si>
  <si>
    <t>35001034794</t>
  </si>
  <si>
    <t>ქ.რუსთავი მეგობრობის გამზ. #47ა. 52 კვ.მ ს.კ. 02,04,02,093,01,504, საოფისე ფართით უსასყიდლოდ სარგებლობა 33 დღით</t>
  </si>
  <si>
    <t>04001003807</t>
  </si>
  <si>
    <t>ამბროლაური ბრატისლავარაჭის #15 ბ,12 68,81 კვ.მ ს.კ. 86,19,22,009 საოფისე ფართით უსასყიდლოდ სარგებლობა 33 დღით</t>
  </si>
  <si>
    <t>59001076672</t>
  </si>
  <si>
    <t>ქ.გორი ბესარიონ ჯუღაშვილის #4 218,67 კვ.მ ფართი ს.კ. 66,45,17,103, საოფისე ფართით უსასყიდლოდ სარგებლობა 33 დღით</t>
  </si>
  <si>
    <t>35001073008</t>
  </si>
  <si>
    <t>ქ. რუსთავი მე-17 მიკრო. რ-ნი #21 სართ 1; ბინა#56. 36კვ.მ ფართი ს.კ. 02,02,03,147,01,505 საოფისე ფართით უსასყიდლოდ სარგებლობა 33 დღით</t>
  </si>
  <si>
    <t>60002013527</t>
  </si>
  <si>
    <t>GE63PC0013600100030218</t>
  </si>
  <si>
    <t>პროკრედიტ ბანკი</t>
  </si>
  <si>
    <t>62004014595</t>
  </si>
  <si>
    <t>GE35KS0000000360174088</t>
  </si>
  <si>
    <t>კორ სტანდარტ ბანკი</t>
  </si>
  <si>
    <t>GE91CR0000000855693601</t>
  </si>
  <si>
    <t>33001010210</t>
  </si>
  <si>
    <t>GE27PG0000001039731893</t>
  </si>
  <si>
    <t>01007016340</t>
  </si>
  <si>
    <t>GE50CR0000000932173601</t>
  </si>
  <si>
    <t>56001002576</t>
  </si>
  <si>
    <t>GE64BG0000000613940400</t>
  </si>
  <si>
    <t>საქართველოს ბანკი</t>
  </si>
  <si>
    <t>35001015659</t>
  </si>
  <si>
    <t>GE02BG0000000607245800</t>
  </si>
  <si>
    <t>01023001786</t>
  </si>
  <si>
    <t>GE56TB0280245062122334</t>
  </si>
  <si>
    <t>თიბისი</t>
  </si>
  <si>
    <t>01029005266</t>
  </si>
  <si>
    <t>GE08LB0711190795464000</t>
  </si>
  <si>
    <t>ლიბერთი</t>
  </si>
  <si>
    <t>01030007471</t>
  </si>
  <si>
    <t>GE77TB7487145064300004</t>
  </si>
  <si>
    <t>01008002693</t>
  </si>
  <si>
    <t>GE94CR0140000504583601</t>
  </si>
  <si>
    <t>01008018788</t>
  </si>
  <si>
    <t>GE45CR0140000504593601</t>
  </si>
  <si>
    <t>01011016343</t>
  </si>
  <si>
    <t>GE51CR0000000932153601</t>
  </si>
  <si>
    <t>01010008538</t>
  </si>
  <si>
    <t>GE93CR0140000504603601</t>
  </si>
  <si>
    <t>62004015293</t>
  </si>
  <si>
    <t>GE32CR0030086131463601</t>
  </si>
  <si>
    <t>01008007292</t>
  </si>
  <si>
    <t>GE97CR0000000932203601</t>
  </si>
  <si>
    <t>35001021390</t>
  </si>
  <si>
    <t>GE71LB0711121394099000</t>
  </si>
  <si>
    <t>35001042671</t>
  </si>
  <si>
    <t>GE51TB7376236010100007</t>
  </si>
  <si>
    <t>01017006305</t>
  </si>
  <si>
    <t>GE96CR0000000932223601</t>
  </si>
  <si>
    <t>35001077719</t>
  </si>
  <si>
    <t>GE85LB0711102136284840</t>
  </si>
  <si>
    <t>01032003774</t>
  </si>
  <si>
    <t>GE86CR0150009229553601</t>
  </si>
  <si>
    <t>54001003879</t>
  </si>
  <si>
    <t>GE53LB0021145017000015</t>
  </si>
  <si>
    <t>35001004170</t>
  </si>
  <si>
    <t>GE87TP0036010060002054</t>
  </si>
  <si>
    <t>პრივატბანკი</t>
  </si>
  <si>
    <t>60001030109</t>
  </si>
  <si>
    <t>GE46CR0000000932253601</t>
  </si>
  <si>
    <t>19001069614</t>
  </si>
  <si>
    <t>GE79TB7207545161600001</t>
  </si>
  <si>
    <t>19001005057</t>
  </si>
  <si>
    <t>GE96BG0000000621118600</t>
  </si>
  <si>
    <t>33001004647</t>
  </si>
  <si>
    <t>GE85CR0150009229573601</t>
  </si>
  <si>
    <t>60001015840</t>
  </si>
  <si>
    <t>GE36CR0150009229583601</t>
  </si>
  <si>
    <t>61001023086</t>
  </si>
  <si>
    <t>GE35CR0150009229603601</t>
  </si>
  <si>
    <t>61002006066</t>
  </si>
  <si>
    <t>GE83CR0150009229613601</t>
  </si>
  <si>
    <t>01008016564</t>
  </si>
  <si>
    <t>GE34CR0150009229623601</t>
  </si>
  <si>
    <t>17001003899</t>
  </si>
  <si>
    <t>ქ. ვანი თავისუფლების #3. 82,3 კვ.მ ფართი ს.კ. 31,01,06,112. საოფისე ფართით უსასყიდლოდ სარგებლობა 33 დღით</t>
  </si>
  <si>
    <t>35001007226</t>
  </si>
  <si>
    <t>ქ.რუსთავი თოდრიას მე-3 ჩიხი #3; სართ-1; ბინა-#3. 34,15 კვ.მ ფართი ს.კ. 02,04,02,064,01,003 საოფისე ფართით უსასყიდლოდ სარგებლობა 33 დღით</t>
  </si>
  <si>
    <t>61004014163</t>
  </si>
  <si>
    <t>ქობულეთი დ. ოჩხამური თამარ მეფის #3 40კვ.მ ფართი ს.კ. 20,37,02,195,01,502 საოფისე ფართით უსასყიდლოდ სარგებლობა 31 დღით</t>
  </si>
  <si>
    <t>61004020987</t>
  </si>
  <si>
    <t>ქ. ქობულეთი 9 აპრილის ქ. #1 50კვ.მ ფართი ს.კ. 20,42,06,183 საოფისე ფართით უსასყიდლოდ სარგებლობა31 დღით</t>
  </si>
  <si>
    <t>61005004450</t>
  </si>
  <si>
    <t>ქ.ქობულეთი დაბა ჩაქვი თამარ მეფის #42 50 კვ.მ ფართი ს.კ. 20,18,02,061 საოფისე ფართით უსასყიდლოდ სარგებლობა 31 დღით</t>
  </si>
  <si>
    <t>61005010942</t>
  </si>
  <si>
    <t>ქ.ქობულეთი სოფ. ხალა მაღაზია #4 50კვ.მ ფართი ს.კ. 20,20,01,008 საოფისე ფართით უსასყიდლოდ სარგებლობა 31 დღით</t>
  </si>
  <si>
    <t>61004046467</t>
  </si>
  <si>
    <t>ქ.ქობულეთი ს. ჩაისუბანი 30 კვ.მ ფართი ს.კ. 20,49,01,114 საოფისე ფართით უსასყიდლოდ სარგებლობა 31, დღით</t>
  </si>
  <si>
    <t>61004005299</t>
  </si>
  <si>
    <t>ქობულეთი ს. ქობულეთი 122,65 კვ.მ ფართი ს.კ. 20,40,01,029 საოფისე ფართით უსასყიდლოდ სარგებლობა 31 დღით</t>
  </si>
  <si>
    <t>61004002279</t>
  </si>
  <si>
    <t>ქობულეთი ს. ხუცუბანი მაღაზია 50კვ.მ ფართი ს.კ. 20,39,03,002 საოფისე ფართით უსასყიდლოდ სარგებლობა 31 დღით</t>
  </si>
  <si>
    <t>61001001559</t>
  </si>
  <si>
    <t>GE82CR0150009229633601</t>
  </si>
  <si>
    <t>61006008539</t>
  </si>
  <si>
    <t>GE33CR0150009229643601</t>
  </si>
  <si>
    <t>61003001857</t>
  </si>
  <si>
    <t>GE81CR0150009229653601</t>
  </si>
  <si>
    <t>26001001546</t>
  </si>
  <si>
    <t>GE32CR0150009229663601</t>
  </si>
  <si>
    <t>01019002562</t>
  </si>
  <si>
    <t>GE44CR0140000504613601</t>
  </si>
  <si>
    <t>61004014603</t>
  </si>
  <si>
    <t>GE28CR0050008727773601</t>
  </si>
  <si>
    <t>01025001881</t>
  </si>
  <si>
    <t>ქ. თბილისი ი.ჭავჭავაძის გამზ.#7; საოფისე ფართი #3 სართ1, ბლოკი ,,ე" 20კვ.მ ფართი ს.კ. 01,14,14,011,060,01,05,533 საოფისე ფართით უსასყიდლოდ სარგებლობა 29 დღე</t>
  </si>
  <si>
    <t>01024018512</t>
  </si>
  <si>
    <t>26001001427</t>
  </si>
  <si>
    <t>GE92CR0000000932303601</t>
  </si>
  <si>
    <t>01010009043</t>
  </si>
  <si>
    <t>GE44CR0000000932293601</t>
  </si>
  <si>
    <t>01008000293</t>
  </si>
  <si>
    <t>GE87CR0000000893603601</t>
  </si>
  <si>
    <t>61006015190</t>
  </si>
  <si>
    <t>GE75VT5500000004134501</t>
  </si>
  <si>
    <t>ვითიბი</t>
  </si>
  <si>
    <t>21001006252</t>
  </si>
  <si>
    <t>GE04LB0711198952565000</t>
  </si>
  <si>
    <t>21001000921</t>
  </si>
  <si>
    <t>GE22LB0711140441029000</t>
  </si>
  <si>
    <t>61006004621</t>
  </si>
  <si>
    <t>GE18BG0000000998049200</t>
  </si>
  <si>
    <t>46001001724</t>
  </si>
  <si>
    <t>GE44BR0000010643317546</t>
  </si>
  <si>
    <t>ბანკი რესპუბლიკა</t>
  </si>
  <si>
    <t>01017006819</t>
  </si>
  <si>
    <t>GE76TB7879445064300001</t>
  </si>
  <si>
    <t>61006066452</t>
  </si>
  <si>
    <t>GE31CR0150009229683601</t>
  </si>
  <si>
    <t>35001049373</t>
  </si>
  <si>
    <t>GE06BG0000000651475400</t>
  </si>
  <si>
    <t>61006061997</t>
  </si>
  <si>
    <t>GE79CR0150009229693601</t>
  </si>
  <si>
    <t>28001033517</t>
  </si>
  <si>
    <t>GE41KS0000000360118496</t>
  </si>
  <si>
    <t>61006021715</t>
  </si>
  <si>
    <t>GE30CR0150009229703601</t>
  </si>
  <si>
    <t>55001005980</t>
  </si>
  <si>
    <t>GE74BG0000000347291100</t>
  </si>
  <si>
    <t>29001007845</t>
  </si>
  <si>
    <t>GE32TB1158245063622427</t>
  </si>
  <si>
    <t>01024040970</t>
  </si>
  <si>
    <t>GE41CR0000000932353601</t>
  </si>
  <si>
    <t>61006006142</t>
  </si>
  <si>
    <t>GE77CR0150009229733601</t>
  </si>
  <si>
    <t>01008009393</t>
  </si>
  <si>
    <t>GE40CR0000000932373601</t>
  </si>
  <si>
    <t>01010010023</t>
  </si>
  <si>
    <t>GE88CR0000000932383601</t>
  </si>
  <si>
    <t>01026001219</t>
  </si>
  <si>
    <t>GE39CR0000000932393601</t>
  </si>
  <si>
    <t>60002002251</t>
  </si>
  <si>
    <t>GE16CR0050008729953601</t>
  </si>
  <si>
    <t>40001006166</t>
  </si>
  <si>
    <t>GE78LB0711166467628000</t>
  </si>
  <si>
    <t>55001012169</t>
  </si>
  <si>
    <t>GE23LB0711139197566000</t>
  </si>
  <si>
    <t>01008004892</t>
  </si>
  <si>
    <t>GE38CR0000000932413601</t>
  </si>
  <si>
    <t>01008022882</t>
  </si>
  <si>
    <t>GE87CR0000000932403601</t>
  </si>
  <si>
    <t>31001011394</t>
  </si>
  <si>
    <t>GE30CR0030086131503601</t>
  </si>
  <si>
    <t>01025019682</t>
  </si>
  <si>
    <t>GE80BS0000000045336814</t>
  </si>
  <si>
    <t>ბაზისბანკი</t>
  </si>
  <si>
    <t>58001023994</t>
  </si>
  <si>
    <t>ხობის რაიონი ს. ქვემო ქვალონი 101,87 კვ.მ ფართი ს.კ. 45,14,26,029 საოფისე ფართით უსასყიდლოდ სარგებლობა 23 დღით</t>
  </si>
  <si>
    <t>42001021723</t>
  </si>
  <si>
    <t>ქ. ფოთი 9 აპრილის ხეივანი #22 არა საცხოვრებელი ფართი სართ 1. 98,95 კვ.მ ს.კ. 04,01,10,024,01,507 საოფისე ფართით უსასყიდლოდ სარგებლობა 20 დღით</t>
  </si>
  <si>
    <t>54001044956</t>
  </si>
  <si>
    <t>ჭიათურა ს. წასრი 25 კვ.მ ფართი (ს.კ. 38,16,35,003) საოფისე ფართით უსასყიდლოდ სარგებლობა 20 დღით</t>
  </si>
  <si>
    <t>42001037464</t>
  </si>
  <si>
    <t>ფოთი ვაჟა-ფშაველას 26. 149,1 კვ.მ (ს.კ. 04,01,11,066) საოფისე ფართით უსასყიდლოდ სარგებლობა 20 დღით</t>
  </si>
  <si>
    <t>42001018463</t>
  </si>
  <si>
    <t>ფოთი შავი ზღვის #2. 17,92 კვ.მ (ს.კ. 04,01,01,481,01,502) საოფისე ფართით უსასყიდლოდ სარგებლობა 20 დღით</t>
  </si>
  <si>
    <t>62001004836</t>
  </si>
  <si>
    <t>ქ. ფოთი 9 აპრილის ხეივანი #8 არა საცხოვრებელი ფართი სართ 1. 135,02 კვ.მ ს.კ. 04,01,10,644,01,508 საოფისე ფართით უსასყიდლოდ სარგებლობა 20 დღით</t>
  </si>
  <si>
    <t>01001003900</t>
  </si>
  <si>
    <t>თბილისი ჩოლოყაშვილის ქ.#55 ბინა #8 . 52,47 კვ.მ (ს.კ. 01,17,14,001,046,01,503) საოფისე ფართით უსასყიდლოდ სარგებლობა 18 დღით</t>
  </si>
  <si>
    <t>42001010057</t>
  </si>
  <si>
    <t>ფოთი დ. აღმაშენებლის #10. 98,95კვ.მ (ს.კ. 04,01,11,181) საოფისე ფართით უსასყიდლოდ სარგებლობა 20 დღით</t>
  </si>
  <si>
    <t>42001027996</t>
  </si>
  <si>
    <t>ფოთი გურიის ქ#93. 58,4 კვ.მ (ს.კ. 04,02,05,227) საოფისე ფართით უსასყიდლოდ სარგებლობა 20 დღით</t>
  </si>
  <si>
    <t>42001014550</t>
  </si>
  <si>
    <t>ფოთი ლაგრანჟეს ქ. #2 არასაცხოვრებელი ფართი, სართ.#2. 179,2 კვ.მ (ს.კ. 04,02,08,082,01,01,507) საოფისე ფართით უსასყიდლოდ სარგებლობა 20 დღით</t>
  </si>
  <si>
    <t>60001027018</t>
  </si>
  <si>
    <t>თბილისი ს. წყნეთი გრიშაშვილის ქ#1 ში ღონისძიებაზე 2 სიმღერის შესრულება უსასყიდლოდ</t>
  </si>
  <si>
    <t>61002008232</t>
  </si>
  <si>
    <t>თბილისი ს. წყნეთი გრიშაშვილის ქ#1 ში ღონისძიებაზე 4 მუსიკალური ნომრის შესრულება უსასყიდლოდ</t>
  </si>
  <si>
    <t>60001012513</t>
  </si>
  <si>
    <t>01006014110</t>
  </si>
  <si>
    <t>01005022904</t>
  </si>
  <si>
    <t>01031003140</t>
  </si>
  <si>
    <t>01009001039</t>
  </si>
  <si>
    <t>01008026239</t>
  </si>
  <si>
    <t>თბილისი ს. წყნეთი გრიშაშვილის ქ#1 ში ღონისძიების წაყვანა უსასყიდლოდ</t>
  </si>
  <si>
    <t>43001006076</t>
  </si>
  <si>
    <t>ქარელი სტალინის #33. 35კვ.მ ფართი (ს.კ. 68,10,46,031) საოფისე ფართით უსასყიდლოდ სარგებლობა 20 დღით</t>
  </si>
  <si>
    <t>43001005132</t>
  </si>
  <si>
    <t>ქარელი თამარ მეფის #43. 95,8კვ.მ ფართი (ს.კ. 68,10,46,090) საოფისე ფართით უსასყიდლოდ სარგებლობა 20 დღით</t>
  </si>
  <si>
    <t>43001002056</t>
  </si>
  <si>
    <t>ქარელი რ-ნი ს. ბებნისი 53,1 კვ.მ ფართი (ს.კ. 68,14,43,075) საოფისე ფართით უსასყიდლოდ სარგებლობა 20 დღით</t>
  </si>
  <si>
    <t>01021003738</t>
  </si>
  <si>
    <t>ქარელი დაბა აგარა ხორავას #5. 86,6 კვ.მ ფართი (ს.კ. 68,06,01,068,01,005) საოფისე ფართით უსასყიდლოდ სარგებლობა 20 დღით</t>
  </si>
  <si>
    <t>43001024463</t>
  </si>
  <si>
    <t>ქარელის რ-ნი ს. დირმი 103,1 კვ.მ ფართი (ს.კ. 68,12,47,093) საოფისე ფართით უსასყიდლოდ სარგებლობა 20 დღით</t>
  </si>
  <si>
    <t>01020005744</t>
  </si>
  <si>
    <t>GE36CR0000000932453601</t>
  </si>
  <si>
    <t>26001001272</t>
  </si>
  <si>
    <t>GE37TP4249505152667136</t>
  </si>
  <si>
    <t>01026008634</t>
  </si>
  <si>
    <t>GE85CR0000000932443601</t>
  </si>
  <si>
    <t>01019010732</t>
  </si>
  <si>
    <t>GE37CR0000000932433601</t>
  </si>
  <si>
    <t>01023007031</t>
  </si>
  <si>
    <t>GE69CR0000000908513601</t>
  </si>
  <si>
    <t>01025014255</t>
  </si>
  <si>
    <t>GE86CR0000000932423601</t>
  </si>
  <si>
    <t>31001009447</t>
  </si>
  <si>
    <t>GE10TB7430645063600009</t>
  </si>
  <si>
    <t>59001027435</t>
  </si>
  <si>
    <t>GE33LB0711106291155840</t>
  </si>
  <si>
    <t>59001099276</t>
  </si>
  <si>
    <t>GE94LB0112111292443000</t>
  </si>
  <si>
    <t>48001007130</t>
  </si>
  <si>
    <t>GE39LB0023445010427141</t>
  </si>
  <si>
    <t>59001014397</t>
  </si>
  <si>
    <t>GE22LB0711144056413000</t>
  </si>
  <si>
    <t>59001013075</t>
  </si>
  <si>
    <t>GE39CR0110008008683601</t>
  </si>
  <si>
    <t>01002005457</t>
  </si>
  <si>
    <t>GE02LB0711165496571001</t>
  </si>
  <si>
    <t>59001026312</t>
  </si>
  <si>
    <t>GE08PC0143600100014620</t>
  </si>
  <si>
    <t>13001003850</t>
  </si>
  <si>
    <t>GE77CR0160009010173601</t>
  </si>
  <si>
    <t>59001039987</t>
  </si>
  <si>
    <t>GE79CR0110008000123601</t>
  </si>
  <si>
    <t>59001000082</t>
  </si>
  <si>
    <t>GE25TB7905636010100001</t>
  </si>
  <si>
    <t>59001000570</t>
  </si>
  <si>
    <t>GE85TB7268345061100003</t>
  </si>
  <si>
    <t>61004018102</t>
  </si>
  <si>
    <t>GE61BR0000010806061415</t>
  </si>
  <si>
    <t>61007008584</t>
  </si>
  <si>
    <t>GE41TB4465636010100023</t>
  </si>
  <si>
    <t>01009007571</t>
  </si>
  <si>
    <t>GE37PC0133600100060382</t>
  </si>
  <si>
    <t>19001019133</t>
  </si>
  <si>
    <t>GE84CR0000000932463601</t>
  </si>
  <si>
    <t>13001016190</t>
  </si>
  <si>
    <t>GE80LB0711130507263000</t>
  </si>
  <si>
    <t>48001022278</t>
  </si>
  <si>
    <t>13001005694</t>
  </si>
  <si>
    <t>GE55LB0112147333088000</t>
  </si>
  <si>
    <t>17001016610</t>
  </si>
  <si>
    <t>GE41LB0610005436011855</t>
  </si>
  <si>
    <t>59001029397</t>
  </si>
  <si>
    <t>GE71CR0110008009983601</t>
  </si>
  <si>
    <t>01027040176</t>
  </si>
  <si>
    <t>GE81BG0000000337868200</t>
  </si>
  <si>
    <t>59001036877</t>
  </si>
  <si>
    <t>GE55BG0000000346827200</t>
  </si>
  <si>
    <t>31001008285</t>
  </si>
  <si>
    <t>GE68BG0000000175798700</t>
  </si>
  <si>
    <t>31001014126</t>
  </si>
  <si>
    <t>GE64BG0000000339110300</t>
  </si>
  <si>
    <t>59001075563</t>
  </si>
  <si>
    <t>GE17LB0711146384901000</t>
  </si>
  <si>
    <t>01011029605</t>
  </si>
  <si>
    <t>GE60LB0711151092712000</t>
  </si>
  <si>
    <t>59001109061</t>
  </si>
  <si>
    <t>GE22CR0110008009993601</t>
  </si>
  <si>
    <t>31001004648</t>
  </si>
  <si>
    <t>GE33TB7734545063600017</t>
  </si>
  <si>
    <t>59001099218</t>
  </si>
  <si>
    <t>GE83LB0711185441601000</t>
  </si>
  <si>
    <t>01023005952</t>
  </si>
  <si>
    <t>GE33CR0000000932513601</t>
  </si>
  <si>
    <t>56001000891</t>
  </si>
  <si>
    <t>GE04LB0288870011145128</t>
  </si>
  <si>
    <t>17001006043</t>
  </si>
  <si>
    <t>GE48LB0711107020402540</t>
  </si>
  <si>
    <t>13001002019</t>
  </si>
  <si>
    <t>GE73BG0000000786313700</t>
  </si>
  <si>
    <t>61009020519</t>
  </si>
  <si>
    <t>GE53BG0000000849724900</t>
  </si>
  <si>
    <t>29001006794</t>
  </si>
  <si>
    <t>GE89BG0000000501812800</t>
  </si>
  <si>
    <t>60001032116</t>
  </si>
  <si>
    <t>GE82CR0000000932503601</t>
  </si>
  <si>
    <t>01026004598</t>
  </si>
  <si>
    <t>GE37CR0000000890723601</t>
  </si>
  <si>
    <t>01019008699</t>
  </si>
  <si>
    <t>GE67CR0050008728933601</t>
  </si>
  <si>
    <t>17001024414</t>
  </si>
  <si>
    <t>GE45LB0711106689741040</t>
  </si>
  <si>
    <t>59001090475</t>
  </si>
  <si>
    <t>GE97LB0711114837058000</t>
  </si>
  <si>
    <t>48001003191</t>
  </si>
  <si>
    <t>01003003931</t>
  </si>
  <si>
    <t>GE34CR0000000932493601</t>
  </si>
  <si>
    <t>61009008545</t>
  </si>
  <si>
    <t>GE17BG0000000320107100</t>
  </si>
  <si>
    <t>54001000850</t>
  </si>
  <si>
    <t>GE82BG0000000623833300</t>
  </si>
  <si>
    <t>54001009559</t>
  </si>
  <si>
    <t>GE11BG0000000170323300</t>
  </si>
  <si>
    <t>54001015952</t>
  </si>
  <si>
    <t>GE16BG0000000825623200</t>
  </si>
  <si>
    <t>54001002965</t>
  </si>
  <si>
    <t>GE67BG0000000893269403</t>
  </si>
  <si>
    <t>61006015364</t>
  </si>
  <si>
    <t>GE75CR0150009229773601</t>
  </si>
  <si>
    <t>01030000983</t>
  </si>
  <si>
    <t>GE77KS0000000360115132</t>
  </si>
  <si>
    <t>57001018704</t>
  </si>
  <si>
    <t>GE30PC0133600100059247</t>
  </si>
  <si>
    <t>13001027195</t>
  </si>
  <si>
    <t>GE85LB0711109902521940</t>
  </si>
  <si>
    <t>01025010753</t>
  </si>
  <si>
    <t>GE25BG0000000266267300</t>
  </si>
  <si>
    <t>59001025924</t>
  </si>
  <si>
    <t>GE74LB0711163979755000</t>
  </si>
  <si>
    <t>24001013133</t>
  </si>
  <si>
    <t>GE93LB0711189834143000</t>
  </si>
  <si>
    <t>01019009708</t>
  </si>
  <si>
    <t>GE83CR0000000932483601</t>
  </si>
  <si>
    <t>61004032291</t>
  </si>
  <si>
    <t>GE21FG0046006010123111</t>
  </si>
  <si>
    <t>ფინკა ბანკი საქართველო</t>
  </si>
  <si>
    <t>61009007507</t>
  </si>
  <si>
    <t>ხულო ს. დიოკნისი 150 კვ.მ ფართი (ს.კ. 23,02,36,007) საოფისე ფართით უსასყიდლოდ სარგებლობა 20 დღით</t>
  </si>
  <si>
    <t>61006009762</t>
  </si>
  <si>
    <t>დაბა ხულო დ. აღმაშენებლის #8. 81,5კვ.მ ფართი (ს.კ. 23,11,31,190) საოფისე ფართით უსასყიდლოდ სარგებლობა 20 დღით</t>
  </si>
  <si>
    <t>61009023033</t>
  </si>
  <si>
    <t>GE58LB0018545010427141</t>
  </si>
  <si>
    <t>45001005143</t>
  </si>
  <si>
    <t>GE57BR0000010463950053</t>
  </si>
  <si>
    <t>45001003624</t>
  </si>
  <si>
    <t>GE02BR0000010525468249</t>
  </si>
  <si>
    <t>61009002739</t>
  </si>
  <si>
    <t>GE90BG0000000594583000</t>
  </si>
  <si>
    <t>61004021337</t>
  </si>
  <si>
    <t>GE71BG0000000323317701</t>
  </si>
  <si>
    <t>01008023226</t>
  </si>
  <si>
    <t>GE30BG0000000360150600</t>
  </si>
  <si>
    <t>61009002100</t>
  </si>
  <si>
    <t>GE61TP0045060060001730</t>
  </si>
  <si>
    <t>61009001247</t>
  </si>
  <si>
    <t>GE15TP0045060060003334</t>
  </si>
  <si>
    <t>60002011867</t>
  </si>
  <si>
    <t>GE74KS0003601011260001</t>
  </si>
  <si>
    <t>60001044437</t>
  </si>
  <si>
    <t>GE20CR0050008725023601</t>
  </si>
  <si>
    <t>61008002705</t>
  </si>
  <si>
    <t>GE73CR0150009229813601</t>
  </si>
  <si>
    <t>24001001975</t>
  </si>
  <si>
    <t>GE87LB0711114765575000</t>
  </si>
  <si>
    <t>29001001048</t>
  </si>
  <si>
    <t>GE38LB0288870040560445</t>
  </si>
  <si>
    <t>45001008198</t>
  </si>
  <si>
    <t>GE12BR0000010516538540</t>
  </si>
  <si>
    <t>61001009410</t>
  </si>
  <si>
    <t>GE29VT1000000350324506</t>
  </si>
  <si>
    <t>53001027054</t>
  </si>
  <si>
    <t>GE12PC0013600100031524</t>
  </si>
  <si>
    <t>61006020361</t>
  </si>
  <si>
    <t>GE24CR0150009229823601</t>
  </si>
  <si>
    <t>01035000483</t>
  </si>
  <si>
    <t>GE83LB0711178740356000</t>
  </si>
  <si>
    <t>01030016411</t>
  </si>
  <si>
    <t>GE13LB0711166375711000</t>
  </si>
  <si>
    <t>61006008521</t>
  </si>
  <si>
    <t>GE96LB0018445010427141</t>
  </si>
  <si>
    <t>43001033282</t>
  </si>
  <si>
    <t>GE20LB0711101346608040</t>
  </si>
  <si>
    <t>46001000274</t>
  </si>
  <si>
    <t>GE50LB0711135170653000</t>
  </si>
  <si>
    <t>01011018947</t>
  </si>
  <si>
    <t>GE45TB0700000303718917</t>
  </si>
  <si>
    <t>01011078925</t>
  </si>
  <si>
    <t>GE49BG0000000496569700</t>
  </si>
  <si>
    <t>53001023195</t>
  </si>
  <si>
    <t>GE90BG0000000826015300</t>
  </si>
  <si>
    <t>61006031082</t>
  </si>
  <si>
    <t>GE23CR0150009229843601</t>
  </si>
  <si>
    <t>31001013718</t>
  </si>
  <si>
    <t>GE09CR0000000026043601</t>
  </si>
  <si>
    <t>61004028846</t>
  </si>
  <si>
    <t>GE65FG0046006010117275</t>
  </si>
  <si>
    <t>53001006888</t>
  </si>
  <si>
    <t>GE62BG0000000826129100</t>
  </si>
  <si>
    <t>60002008381</t>
  </si>
  <si>
    <t>GE61TB7254345064300001</t>
  </si>
  <si>
    <t>20001000749</t>
  </si>
  <si>
    <t>GE06TB7140536010300006</t>
  </si>
  <si>
    <t>53001008837</t>
  </si>
  <si>
    <t>GE04LB0711180256203000</t>
  </si>
  <si>
    <t>35001034955</t>
  </si>
  <si>
    <t>GE76CR0160009010193601</t>
  </si>
  <si>
    <t>20001030319</t>
  </si>
  <si>
    <t>GE89BG0000000280012600</t>
  </si>
  <si>
    <t>01024063670</t>
  </si>
  <si>
    <t>GE07LB0711141054175000</t>
  </si>
  <si>
    <t>60002015457</t>
  </si>
  <si>
    <t>GE79LB0711190584039000</t>
  </si>
  <si>
    <t>61006015294</t>
  </si>
  <si>
    <t>GE21LB0711185997778000</t>
  </si>
  <si>
    <t>20001056038</t>
  </si>
  <si>
    <t>GE32KS0000040001155800</t>
  </si>
  <si>
    <t>20001008653</t>
  </si>
  <si>
    <t>GE03KS0000000400014601</t>
  </si>
  <si>
    <t>20001003122</t>
  </si>
  <si>
    <t>GE78BR0000010416993333</t>
  </si>
  <si>
    <t>20001000621</t>
  </si>
  <si>
    <t>GE55TB0990945063600017</t>
  </si>
  <si>
    <t>20001006412</t>
  </si>
  <si>
    <t>GE27CR0160009010203601</t>
  </si>
  <si>
    <t>20001034455</t>
  </si>
  <si>
    <t>GE16CR0160009005573601</t>
  </si>
  <si>
    <t>20001022327</t>
  </si>
  <si>
    <t>GE70PC0273600100013794</t>
  </si>
  <si>
    <t>20001036403</t>
  </si>
  <si>
    <t>GE60VT2900000018273608</t>
  </si>
  <si>
    <t>20001012492</t>
  </si>
  <si>
    <t>GE07VT1000001980364506</t>
  </si>
  <si>
    <t>01019018129</t>
  </si>
  <si>
    <t>GE75CR0160009010213601</t>
  </si>
  <si>
    <t>35001029635</t>
  </si>
  <si>
    <t>GE74BG0000000296434000</t>
  </si>
  <si>
    <t>13001041694</t>
  </si>
  <si>
    <t>GE83TP0045010866100000</t>
  </si>
  <si>
    <t>33001019277</t>
  </si>
  <si>
    <t>GE32VT4300000051643601</t>
  </si>
  <si>
    <t>01024081990</t>
  </si>
  <si>
    <t>GE53TB7158945063600016</t>
  </si>
  <si>
    <t>01024073544</t>
  </si>
  <si>
    <t>GE05BG0000000840441700</t>
  </si>
  <si>
    <t>45001005510</t>
  </si>
  <si>
    <t>GE03LB0711104809566740</t>
  </si>
  <si>
    <t>36001002345</t>
  </si>
  <si>
    <t>GE38LB0711116226793000</t>
  </si>
  <si>
    <t>01024058036</t>
  </si>
  <si>
    <t>GE28CR0030086131543601</t>
  </si>
  <si>
    <t>20001000401</t>
  </si>
  <si>
    <t>თელავი ჩოლოყაშვილის ქ.#33 227,8კვ.მ ფართი (ს.კ. 53,20,46,028) საოფისე ფართით უსასყიდლოდ სარგებლობა 11 დღით</t>
  </si>
  <si>
    <t>20001007842</t>
  </si>
  <si>
    <t>თელავი ერეკლე მეორის გამზირი 110,8კვ.მ ფართი(ს.კ. 53,20,41,186) საოფისე ფართით უსასყიდლოდ სარგებლობა 11 დღით</t>
  </si>
  <si>
    <t>20001042366</t>
  </si>
  <si>
    <t>თელავი ს. აკურა 191კვ.მ ფართი (ს.კ. 53,01,44,001) საოფისე ფართით უსასყიდლოდ სარგებლობა 11 დღით</t>
  </si>
  <si>
    <t>01024035579</t>
  </si>
  <si>
    <t>თელავი ს.შალაური 245,2კვ.მ ფართი (ს.კ. 53,06,38,097) საოფისე ფართით უსასყიდლოდ სარგებლობა 11 დღით</t>
  </si>
  <si>
    <t>20001036886</t>
  </si>
  <si>
    <t>თელავი ს. კონდოლი 241კვ.მ ფართი (ს.კ. 53,05,38,097) საოფისე ფართით უსასყიდლოდ სარგებლობა 11 დღით</t>
  </si>
  <si>
    <t>35001018092</t>
  </si>
  <si>
    <t>თელავი ს.ქვემო ხოდაშენი 160,2კვ.მ ფართი (ს.კ. 53,02,36,005) საოფისე ფართით უსასყიდლოდ სარგებლობა 11 დღით</t>
  </si>
  <si>
    <t>20001023304</t>
  </si>
  <si>
    <t>თელავი თბილისის გზატკეცილი #8 220,6კვ.მ ფართი (ს.კ. 53,20,34,118) საოფისე ფართით უსასყიდლოდ სარგებლობა 11 დღით</t>
  </si>
  <si>
    <t>20001036793</t>
  </si>
  <si>
    <t>თელავი ს.კურდღელაური 352კვ.მ ფართი (ს.კ. 53,07,63,377) საოფისე ფართით უსასყიდლოდ სარგებლობა 11 დღით</t>
  </si>
  <si>
    <t>20001040159</t>
  </si>
  <si>
    <t>თელავი ს. გულგულა 367კვ.მ ფართი (ს.კ. 53,09,39,040) საოფისე ფართით უსასყიდლოდ სარგებლობა 11 დღით</t>
  </si>
  <si>
    <t>თელავი ს.იყალთო 179,5კვ.მ ფართი (ს.კ. 53,12,33,074) საოფისე ფართით უსასყიდლოდ სარგებლობა 11 დღით</t>
  </si>
  <si>
    <t>20001024701</t>
  </si>
  <si>
    <t>თელავი ს.წინანდალი 106,4კვ.მ ფართი (ს.კ. 53,03,40,077) საოფისე ფართით უსასყიდლოდ სარგებლობა 11 დღით</t>
  </si>
  <si>
    <t>13001053941</t>
  </si>
  <si>
    <t>გურჯაანი ს. ვეჯინი 21,7კვ.მ ფართი (ს.კ. 51,12,64,004) საოფისე ფართით უსასყიდლოდ სარგებლობა 11 დღით</t>
  </si>
  <si>
    <t>60001110169</t>
  </si>
  <si>
    <t>ქუთაისი ირ. აბაშიძის გამზ.#15 არასაცხოვრებელი ფართი სართ 1. 6,70კვ.მ ფართი (ს.კ. 03,01,03,094,01,501) საოფისე ფართით უსასყიდლოდ სარგებლობა 15 დღით</t>
  </si>
  <si>
    <t>60001026945</t>
  </si>
  <si>
    <t>60001083628</t>
  </si>
  <si>
    <t>60001020746</t>
  </si>
  <si>
    <t>ქუთაისი ბროსეს ქ.#1 არასაცხოვრებელი ფართი 57,67 კვ.მ ფართი (ს.კ.03,03,01,056,01,505) საოფისე ფართით უსასყიდლოდ სარგებლობა 15 დღით</t>
  </si>
  <si>
    <t>08001001056</t>
  </si>
  <si>
    <t>თელავი ს. სანიორე 62,5 კვ.მ ფართი (ს.კ. 53,15,37,002) საოფისე ფართით უსასყიდლოდ სარგებლობა 11დღით</t>
  </si>
  <si>
    <t>12001010047</t>
  </si>
  <si>
    <t>გარდაბანი დ. აღმაშენებლის #1 სართ, 1 ბ. 17 17 კვ.მ ფართი (ს.კ. 81,15,08,046,01,017) საოფისე ფართით უსასყიდლოდ სარგებლობა 15 დღით</t>
  </si>
  <si>
    <t>12031000942</t>
  </si>
  <si>
    <t>გარდაბანი ს. გამარჯვება 361,63 კვ.მ ფართი (ს.კ. 81,07,06,260) საოფისე ფართით უსასყიდლოდ სარგებლობა 11 დღით</t>
  </si>
  <si>
    <t>61006003516</t>
  </si>
  <si>
    <t>ბათუმი ს. ახალისოფელი 40,3 კვ.მ (ს.კ. 22,29,01,084) საოფისე ფართით უსასყიდლოდ სარგებლობა 11 დღით</t>
  </si>
  <si>
    <t>61001000107</t>
  </si>
  <si>
    <t>ხელვაჩაური ს. მეჯინისწყალი 50 კვ.მ (ს.კ. 22,25,05,144) საოფისე ფართით უსასყიდლოდ სარგებლობა 11 დღით</t>
  </si>
  <si>
    <t>61006017774</t>
  </si>
  <si>
    <t>ხელვაჩაურის რ.ნი ს. ანგისა 40კვ.მ (ს.კ. 22,25,08,239) საოფისე ფართით უსასყიდლოდ სარგებლობა 11 დღით</t>
  </si>
  <si>
    <t>61006002384</t>
  </si>
  <si>
    <t>ბათუმი დასახ. მინდა 50,5 კვ.მ (ს.კ. 05,32,17,016) საოფისე ფართით უსასყიდლოდ სარგებლობა 11 დღით</t>
  </si>
  <si>
    <t>61006008050</t>
  </si>
  <si>
    <t>ბათუმი დას. ანგისა 40,5 კვ.მ (ს.კ. 05,32,01,678) საოფისე ფართით უსასყიდლოდ სარგებლობა 11 დღით</t>
  </si>
  <si>
    <t>61006053260</t>
  </si>
  <si>
    <t>ბათუმი დას. ადლია 25 კვ.მ (ს.კ. 05,32,03,777) საოფისე ფართით უსასყიდლოდ სარგებლობა 11 დღით</t>
  </si>
  <si>
    <t>61006007253</t>
  </si>
  <si>
    <t>ბათუმი დას. ანგისა 70,5 კვ.მ (ს.კ. 05,32,11,056) საოფისე ფართით უსასყიდლოდ სარგებლობა 11 დღით</t>
  </si>
  <si>
    <t>61006043593</t>
  </si>
  <si>
    <t>ბათუმი დას. გონიო 28,5 კვ.მ (ს.კ. 05,36,23,001) საოფისე ფართით უსასყიდლოდ სარგებლობა 11 დღით</t>
  </si>
  <si>
    <t>01008017692</t>
  </si>
  <si>
    <t>ქ. თბილისი გლდანის მე-6 მკრ-ში მე-7 კორ. მიმდებარე ტერიტორიაზე ღონისძიების წაყვანა</t>
  </si>
  <si>
    <t>33001013518</t>
  </si>
  <si>
    <t>ქ. თბილისი გლდანის მე-6 მკრ-ში მე-7 კორ. მიმდებარე ტერიტორიაზე ღონისძიებაზე 3 სიმღერის შესრულება</t>
  </si>
  <si>
    <t>01024033680</t>
  </si>
  <si>
    <t>01025004688</t>
  </si>
  <si>
    <t>61004021878</t>
  </si>
  <si>
    <t>GE17LB0711191680312000</t>
  </si>
  <si>
    <t>01029000182</t>
  </si>
  <si>
    <t>GE43LB0711123513333000</t>
  </si>
  <si>
    <t>61001014603</t>
  </si>
  <si>
    <t>GE71BG0000000391127200</t>
  </si>
  <si>
    <t>53001047983</t>
  </si>
  <si>
    <t>GE08BG0000000818925300</t>
  </si>
  <si>
    <t>53001010393</t>
  </si>
  <si>
    <t>GE45LB0711128729662000</t>
  </si>
  <si>
    <t>01008012057</t>
  </si>
  <si>
    <t>GE92CR0140000504623601</t>
  </si>
  <si>
    <t>13001062851</t>
  </si>
  <si>
    <t>GE33LB0711147586993000</t>
  </si>
  <si>
    <t>41001007934</t>
  </si>
  <si>
    <t>GE07BG0000000826947800</t>
  </si>
  <si>
    <t>37001000287</t>
  </si>
  <si>
    <t>GE24CN0000036101461116</t>
  </si>
  <si>
    <t>კონსტანტა</t>
  </si>
  <si>
    <t>23001000014</t>
  </si>
  <si>
    <t>GE29CR0000000932593601</t>
  </si>
  <si>
    <t>31001021249</t>
  </si>
  <si>
    <t>GE35LB0711177808564000</t>
  </si>
  <si>
    <t>53001042920</t>
  </si>
  <si>
    <t>GE07LB0711110584341000</t>
  </si>
  <si>
    <t>31001001491</t>
  </si>
  <si>
    <t>GE77CR0000000932603601</t>
  </si>
  <si>
    <t>36001014008</t>
  </si>
  <si>
    <t>GE52CN0000036101517454</t>
  </si>
  <si>
    <t>31001006509</t>
  </si>
  <si>
    <t>GE47TB3723345063600020</t>
  </si>
  <si>
    <t>61007002254</t>
  </si>
  <si>
    <t>GE10VT5500000004464501</t>
  </si>
  <si>
    <t>60002003436</t>
  </si>
  <si>
    <t>GE73VT0500000000544501</t>
  </si>
  <si>
    <t>01030004594</t>
  </si>
  <si>
    <t>GE59BG0000000795537100</t>
  </si>
  <si>
    <t>40001006712</t>
  </si>
  <si>
    <t>GE75CR0030086131573601</t>
  </si>
  <si>
    <t>53001000421</t>
  </si>
  <si>
    <t>GE37LB0711143194656000</t>
  </si>
  <si>
    <t>01024062862</t>
  </si>
  <si>
    <t>GE91CR0140000504643601</t>
  </si>
  <si>
    <t>31001024019</t>
  </si>
  <si>
    <t>GE66LB0711106142861840</t>
  </si>
  <si>
    <t>28001012395</t>
  </si>
  <si>
    <t>GE93BG0000000896445200</t>
  </si>
  <si>
    <t>38001000471</t>
  </si>
  <si>
    <t>GE82BG0000000276786700</t>
  </si>
  <si>
    <t>19001001943</t>
  </si>
  <si>
    <t>GE56VT1000000040774516</t>
  </si>
  <si>
    <t>35001041481</t>
  </si>
  <si>
    <t>GE79LB0711107763403940</t>
  </si>
  <si>
    <t>01013002451</t>
  </si>
  <si>
    <t>GE45TB7867136010100014</t>
  </si>
  <si>
    <t>01025008674</t>
  </si>
  <si>
    <t>GE13PC0313600100003605</t>
  </si>
  <si>
    <t>37001012994</t>
  </si>
  <si>
    <t>GE05CN0000036101101685</t>
  </si>
  <si>
    <t>01025009649</t>
  </si>
  <si>
    <t>GE37CR0120007048083601</t>
  </si>
  <si>
    <t>60003000330</t>
  </si>
  <si>
    <t>GE51PC0013600100040134</t>
  </si>
  <si>
    <t>37001049381</t>
  </si>
  <si>
    <t>GE80CN0000036101519084</t>
  </si>
  <si>
    <t>58001000435</t>
  </si>
  <si>
    <t>GE98LB0023545010427141</t>
  </si>
  <si>
    <t>01030026625</t>
  </si>
  <si>
    <t>ქ. ფოთში რუსთაველის რკალის მიმდ. ღონისძიებაზე 20 სიმღერის შესრულება</t>
  </si>
  <si>
    <t>13001012497</t>
  </si>
  <si>
    <t>ქ. ფოთში რუსთაველის რკალის მიმდ. ღონისძიებაზე 20 საკონცერტო ნომრის შესრულება</t>
  </si>
  <si>
    <t>60001116981</t>
  </si>
  <si>
    <t>01020010466</t>
  </si>
  <si>
    <t>61001021018</t>
  </si>
  <si>
    <t>61001056339</t>
  </si>
  <si>
    <t>ქ. ფოთში რუსთაველის რკალის მიმდ. ღონისძიებაზე 20 სიმღერის (ბექვოკალი) შესრულება</t>
  </si>
  <si>
    <t>ფოთი დ. აღმაშენებლის #10 22 კვ.მ ფართი (ს.კ. 04,01,11,181) საოფისე ფართით უსასყიდლოდ სარგებლობა 12 დღით</t>
  </si>
  <si>
    <t>01024025687</t>
  </si>
  <si>
    <t>GE73TB7432645063600036</t>
  </si>
  <si>
    <t>01001029059</t>
  </si>
  <si>
    <t>ქ. ოზურგეთში ჭავჭავაძის #1 ში ალექსანდრე წუწუნავას სახელობის სახელმწიფო დრამატულ თეატრში ღონისძიებაზე 15 კომპოზიციის შესრულება უსასყიდლოდ</t>
  </si>
  <si>
    <t>01017004731</t>
  </si>
  <si>
    <t>01001063720</t>
  </si>
  <si>
    <t>ქ.თბილისი ზემო ფონიჭალა ფონიჭალა 3 26-ე კორპუსის მიმდებარე ტერიტორიაზე მიმდინარე ღონისძიებაზე 13 სიმღერის შესრულება უსასყიდლოდ</t>
  </si>
  <si>
    <t>01003006057</t>
  </si>
  <si>
    <t>01019058804</t>
  </si>
  <si>
    <t>01008017378</t>
  </si>
  <si>
    <t>48001026879</t>
  </si>
  <si>
    <t>42001033701</t>
  </si>
  <si>
    <t>01025015184</t>
  </si>
  <si>
    <t>42001033657</t>
  </si>
  <si>
    <t>62004025502</t>
  </si>
  <si>
    <t>ქ.თბილისი ზემო ფონიჭალა ფონიჭალა 3 26-ე კორპუსის მიმდებარე ტერიტორიაზე მიმდინარე ღონისძიებაზე ელექტრონული მუსიკის შესრულება უსასყიდლოდ</t>
  </si>
  <si>
    <t>35001009469</t>
  </si>
  <si>
    <t>ქ. რუსთავში გიგა ლორთქიფანიძის სახელ. რუსთავის მუნიციპალური თეატრის მიმდებარე სკვერში ღონისძიებაზე 20 სიმღერის შესრულება უსასყიდლოდ</t>
  </si>
  <si>
    <t>35001061908</t>
  </si>
  <si>
    <t>35001038661</t>
  </si>
  <si>
    <t>ქ. რუსთავში გიგა ლორთქიფანიძის სახელ. რუსთავის მუნიციპალური თეატრის მიმდებარე სკვერში ღონისძიებაზე 3 სიმღერის შესრულება უსასყიდლოდ</t>
  </si>
  <si>
    <t>35001102589</t>
  </si>
  <si>
    <t>35001111779</t>
  </si>
  <si>
    <t>01011002188</t>
  </si>
  <si>
    <t>ქარელში თამარ მეფის #20 ში მიმდინარე ღონისძიებაზე 10 სიმღერის შერულება უსასყიდლოდ</t>
  </si>
  <si>
    <t>01025000860</t>
  </si>
  <si>
    <t>01007004874</t>
  </si>
  <si>
    <t>01015001289</t>
  </si>
  <si>
    <t>22001011769</t>
  </si>
  <si>
    <t>გურჯაანის მუნიციპალიტეტის ს. კაჭრეთის კულტურის სახლში ღონისძიების წაყვანა უსასყიდლოდ</t>
  </si>
  <si>
    <t>01424092574</t>
  </si>
  <si>
    <t>გურჯაანის მუნიციპალიტეტის ს. კაჭრეთის კულტურის სახლში ღონისძიებაზე 2 სიმღერის შესრულება უსასყიდლოდ</t>
  </si>
  <si>
    <t>01005024798</t>
  </si>
  <si>
    <t>62001025018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</si>
  <si>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ელ. მუსიკის შესრულება უსასყიდლოდ</t>
  </si>
  <si>
    <t>01017030688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</si>
  <si>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3 სიმღერის შესრულება უსასყიდლოდ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</si>
  <si>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5 სიმღერის შესრულება უსასყიდლოდ</t>
  </si>
  <si>
    <t>01008001149</t>
  </si>
  <si>
    <t>გურჯაანის მუნიციპალიტეტის ს. კაჭრეთის კულტურის სახლში ღონისძიებაზე 4 სიმღერის შესრულება უსასყიდლოდ</t>
  </si>
  <si>
    <t>13001008069</t>
  </si>
  <si>
    <t>13001003987</t>
  </si>
  <si>
    <t>გურჯაანის მუნიციპალიტეტის ს. კაჭრეთის კულტურის სახლში ღონისძიებაზე 3 სიმღერის შესრულება უსასყიდლოდ</t>
  </si>
  <si>
    <t>01020010593</t>
  </si>
  <si>
    <t>თბილისში აეროპორტის დასახლებაში შანშიაშვილის ქ # 29 კორპუსის მიმდინარე ტერიტორიაზე ღონისძიებაზე 3 სიმღერის შესრულება უსასყიდლოდ</t>
  </si>
  <si>
    <t>60001027902</t>
  </si>
  <si>
    <t>01020010592</t>
  </si>
  <si>
    <t>59001075011</t>
  </si>
  <si>
    <t>59001008792</t>
  </si>
  <si>
    <t>თბილისში აეროპორტის დასახლებაში შანშიაშვილის ქ # 29 კორპუსის მიმდინარე ტერიტორიაზე ღონისძიებაზე 3 კომპოზიციის შესრულება უსასყიდლოდ</t>
  </si>
  <si>
    <t>17001006279</t>
  </si>
  <si>
    <t>თბილისში მუხიანში დუმბაძის გამზ. მე-4 ა მკრ. მე-10 კორპ. ტერიტორიაზე მიმდინარე ღონისძიების წაყვანა უსასყიდლოდ</t>
  </si>
  <si>
    <t>01024076981</t>
  </si>
  <si>
    <t>თბილისში მუხიანში დუმბაძის გამზ. მე-4 ა მკრ. მე-10 კორპ. ტერიტორიაზე მიმდინარე ღონისძიებაზე 15 სიმღერის შესრულება უსასყიდლოდ</t>
  </si>
  <si>
    <t>01022008876</t>
  </si>
  <si>
    <t>62004023516</t>
  </si>
  <si>
    <t>01001072557</t>
  </si>
  <si>
    <t>01019061912</t>
  </si>
  <si>
    <t>01030031390</t>
  </si>
  <si>
    <t>თბილისში მუხიანში დუმბაძის გამზ. მე-4 ა მკრ. მე-10 კორპ. ტერიტორიაზე მიმდინარე ღონისძიებაზე მცირე თეატრალური ნომრის შესრულება უსასყიდლოდ</t>
  </si>
  <si>
    <t>01030007816</t>
  </si>
  <si>
    <t>60001006401</t>
  </si>
  <si>
    <t>415089013</t>
  </si>
  <si>
    <t>GE24CR0000000016473602</t>
  </si>
  <si>
    <t>247009972</t>
  </si>
  <si>
    <t>GE23BG0000000257034100</t>
  </si>
  <si>
    <t>206159100</t>
  </si>
  <si>
    <t>GE27CR0000000000673606</t>
  </si>
  <si>
    <t>204471561</t>
  </si>
  <si>
    <t>GE82TB0600000120467553</t>
  </si>
  <si>
    <t>205293127</t>
  </si>
  <si>
    <t>GE33LB0610008036027644</t>
  </si>
  <si>
    <t>202200778</t>
  </si>
  <si>
    <t>GE72TB1100000037467769</t>
  </si>
  <si>
    <t>11001000382</t>
  </si>
  <si>
    <t>თბილისში ავჭალაში ლიბანის ქ.#19-ში მიმდებარე ტერიტორიაზე მიმდინარე ღონისძიებაზე 3სიმღერის შესრულება უსასყიდლოდ</t>
  </si>
  <si>
    <t>11001000684</t>
  </si>
  <si>
    <t>11001001553</t>
  </si>
  <si>
    <t>თბილისში ავჭალაში ლიბანის ქ.#19-ში მიმდებარე ტერიტორიაზე მიმდინარე ღონისძიებაზე 1 სიმღერის შესრულება უსასყიდლოდ</t>
  </si>
  <si>
    <t>31001032444</t>
  </si>
  <si>
    <t>თბილისში ავჭალაში ლიბანის ქ.#19-ში მიმდებარე ტერიტორიაზე მიმდინარე ღონისძიებაზე 4საცეკვაო ნომრის შესრულება უსასყიდლოდ</t>
  </si>
  <si>
    <t>60001139296</t>
  </si>
  <si>
    <t>01036003464</t>
  </si>
  <si>
    <t>18001015339</t>
  </si>
  <si>
    <t>01011014004</t>
  </si>
  <si>
    <t>01019059458</t>
  </si>
  <si>
    <t>თბილისში ავჭალაში ლიბანის ქ.#19-ში მიმდებარე ტერიტორიაზე მიმდინარე ღონისძიებაზე 4 წუთიანი ქართული ჭიდაობის საჩვენებელი ვარჯიშის შესრულება უსასყიდლოდ</t>
  </si>
  <si>
    <t>38001040124</t>
  </si>
  <si>
    <t>01019046458</t>
  </si>
  <si>
    <t>43001035691</t>
  </si>
  <si>
    <t>01020007634</t>
  </si>
  <si>
    <t>01030037600</t>
  </si>
  <si>
    <t>თბილისში ავჭალაში ლიბანის ქ.#19-ში მიმდებარე ტერიტორიაზე მიმდინარე ღონისძიებაზე 8 წუთიანი ქართული საბრძოლო ხელოვნების წარმოდგენა უსასყიდლოდ</t>
  </si>
  <si>
    <t>01025019397</t>
  </si>
  <si>
    <t>01010018421</t>
  </si>
  <si>
    <t>01001100824</t>
  </si>
  <si>
    <t>54001019433</t>
  </si>
  <si>
    <t>01011032622</t>
  </si>
  <si>
    <t>01011054870</t>
  </si>
  <si>
    <t>01024018411</t>
  </si>
  <si>
    <t>01027068151</t>
  </si>
  <si>
    <t>01024086902</t>
  </si>
  <si>
    <t>13001020944</t>
  </si>
  <si>
    <t>GE56LB0711103301553540</t>
  </si>
  <si>
    <t>61001047435</t>
  </si>
  <si>
    <t>GE71TB7696936010100005</t>
  </si>
  <si>
    <t>01024026822</t>
  </si>
  <si>
    <t>GE77LB0711106800136940</t>
  </si>
  <si>
    <t>43001008975</t>
  </si>
  <si>
    <t>GE81LB0711138417884000</t>
  </si>
  <si>
    <t>21001022175</t>
  </si>
  <si>
    <t>GE96BG0000000829697700</t>
  </si>
  <si>
    <t>01015001086</t>
  </si>
  <si>
    <t>GE68CR0000000932783601</t>
  </si>
  <si>
    <t>61001007376</t>
  </si>
  <si>
    <t>GE20CR0150009229903601</t>
  </si>
  <si>
    <t>61008007277</t>
  </si>
  <si>
    <t>GE68CR0150009229913601</t>
  </si>
  <si>
    <t>01019053581</t>
  </si>
  <si>
    <t>GE22CR0030086131663601</t>
  </si>
  <si>
    <t>01008007241</t>
  </si>
  <si>
    <t>GE0000000932833601</t>
  </si>
  <si>
    <t>01008011623</t>
  </si>
  <si>
    <t>GE65CR0000000932843601</t>
  </si>
  <si>
    <t>01009008095</t>
  </si>
  <si>
    <t>GE16CR0000000932853601</t>
  </si>
  <si>
    <t>01005003493</t>
  </si>
  <si>
    <t>GE15CR0000000932873601</t>
  </si>
  <si>
    <t>01019031511</t>
  </si>
  <si>
    <t>GE63CR0000000932883601</t>
  </si>
  <si>
    <t>01008022990</t>
  </si>
  <si>
    <t>GE61CR0000000932923601</t>
  </si>
  <si>
    <t>01031003387</t>
  </si>
  <si>
    <t>GE62CR0000000932903601</t>
  </si>
  <si>
    <t>01008018043</t>
  </si>
  <si>
    <t>GE13CR0000000932913601</t>
  </si>
  <si>
    <t>01013004942</t>
  </si>
  <si>
    <t>GE12CR0000000932933601</t>
  </si>
  <si>
    <t>01009005516</t>
  </si>
  <si>
    <t>GE11CR0000000932953601</t>
  </si>
  <si>
    <t>ქ. სამტრედია რუსთაველის ქ. # 23; სართული 1(ფართი -93,9 კვ.მ) ს.კ. 34,08,19,121,01,506 უსასყიდლოდ სარგებლობა 36 დღით</t>
  </si>
  <si>
    <t>ქ. გორი ბესარიონ ჯუღაშვილის ქ. #4 (ფართი-218,67კვ.მ) ს.კ. 66,45,17,103 უსასყიდლოდ სარგებლობა 26 დღით</t>
  </si>
  <si>
    <t>01024029747</t>
  </si>
  <si>
    <t>GE66BG0000000255572700</t>
  </si>
  <si>
    <t>01010012980</t>
  </si>
  <si>
    <t>GE63PG0000001037700453</t>
  </si>
  <si>
    <t>GE83PG0000001010190990</t>
  </si>
  <si>
    <t>26001004467</t>
  </si>
  <si>
    <t>GE07CR0000000933033601</t>
  </si>
  <si>
    <t>01022008663</t>
  </si>
  <si>
    <t>GE55CR0000000933043601</t>
  </si>
  <si>
    <t>19001010192</t>
  </si>
  <si>
    <t>GE05CR0000000933073601</t>
  </si>
  <si>
    <t>01030017328</t>
  </si>
  <si>
    <t>GE54CR0000000933063601</t>
  </si>
  <si>
    <t>01017016218</t>
  </si>
  <si>
    <t>GE53CR0000000933083601</t>
  </si>
  <si>
    <t>01024024370</t>
  </si>
  <si>
    <t>GE04CR0000000933093601</t>
  </si>
  <si>
    <t>33001010302</t>
  </si>
  <si>
    <t>GE52CR0000000933103601</t>
  </si>
  <si>
    <t>01006014006</t>
  </si>
  <si>
    <t>GE03CR0000000933113601</t>
  </si>
  <si>
    <t>ქ. თელავი ქეთევან წამებულის ქ.#11 სართ 2. 107,7 კვმ. ფართი (ს.კ. 53,20,45,012,01,507) საოფისე ფართით უსასყიდლოდ სარგებლობა 21 დღით</t>
  </si>
  <si>
    <t>35001039578</t>
  </si>
  <si>
    <t>GE19CR0030086131723601</t>
  </si>
  <si>
    <t>01030020925</t>
  </si>
  <si>
    <t>GE51CR0000000933123601</t>
  </si>
  <si>
    <t>01017003291</t>
  </si>
  <si>
    <t>GE11CR0000000065773601</t>
  </si>
  <si>
    <t>11001001391</t>
  </si>
  <si>
    <t>GE69CR0000000924033601</t>
  </si>
  <si>
    <t>01030027368</t>
  </si>
  <si>
    <t>GE02CR0000000933133601</t>
  </si>
  <si>
    <t>19031003538</t>
  </si>
  <si>
    <t>GE50CR0000000933143601</t>
  </si>
  <si>
    <t>01030003916</t>
  </si>
  <si>
    <t>GE24TB5097045063622444</t>
  </si>
  <si>
    <t>01031000895</t>
  </si>
  <si>
    <t>GE47PG0000001044444472</t>
  </si>
  <si>
    <t>ქ. ოზურგეთი ი.ჭავჭავაძის ქ. # 12 49კვ.მ ფართი (ს.კ. 26,26,01,086ა.01,500) საოფისე ფართით უსასყიდლოდ სარგებლობა 13 დღით</t>
  </si>
  <si>
    <t>26001012029</t>
  </si>
  <si>
    <t>ლანჩხუთის მუნიციპალიტეტი ს. შუხუთი 70 კვ.მ ფართი (ს.კ. 27,05,46,029) საოფისე ფართით უსასყიდლოდ სარგებლობა 7 დღით)</t>
  </si>
  <si>
    <t>57001000889</t>
  </si>
  <si>
    <t>GE91CR0000000933293601</t>
  </si>
  <si>
    <t>01007000803</t>
  </si>
  <si>
    <t>GE90CR0000000933313601</t>
  </si>
  <si>
    <t>01009011805</t>
  </si>
  <si>
    <t>GE41CR0000000933323601</t>
  </si>
  <si>
    <t>01024078717</t>
  </si>
  <si>
    <t>GE89CR0000000933333601</t>
  </si>
  <si>
    <t>01009011643</t>
  </si>
  <si>
    <t>GE40CR0000000933343601</t>
  </si>
  <si>
    <t>01008009040</t>
  </si>
  <si>
    <t>GE88CR0000000933353601</t>
  </si>
  <si>
    <t>01024031493</t>
  </si>
  <si>
    <t>GE87CR0000000933373601</t>
  </si>
  <si>
    <t>01017003145</t>
  </si>
  <si>
    <t>GE97CR0000000054353601</t>
  </si>
  <si>
    <t>01020005329</t>
  </si>
  <si>
    <t>GE48CR0000000925423601</t>
  </si>
  <si>
    <t>01008007860</t>
  </si>
  <si>
    <t>GE18CR0000000919233601</t>
  </si>
  <si>
    <t>01024013336</t>
  </si>
  <si>
    <t>GE36CR0000000933423601</t>
  </si>
  <si>
    <t>01024034833</t>
  </si>
  <si>
    <t>GE81CR0000000123543601</t>
  </si>
  <si>
    <t>01015008836</t>
  </si>
  <si>
    <t>GE84CR0000000933433601</t>
  </si>
  <si>
    <t>01030009970</t>
  </si>
  <si>
    <t>GE22TB0600000066718120</t>
  </si>
  <si>
    <t>60003005344</t>
  </si>
  <si>
    <t>GE35CR0000000933443601</t>
  </si>
  <si>
    <t>01008024232</t>
  </si>
  <si>
    <t>GE05BR0600003601004731</t>
  </si>
  <si>
    <t>62006000322</t>
  </si>
  <si>
    <t>GE34CR0000000933463601</t>
  </si>
  <si>
    <t>01011041387</t>
  </si>
  <si>
    <t>GE83CR0150009227673601</t>
  </si>
  <si>
    <t>01012005555</t>
  </si>
  <si>
    <t>GE63CR0000000917363601</t>
  </si>
  <si>
    <t>01008000849</t>
  </si>
  <si>
    <t>GE96CR0000000005873601</t>
  </si>
  <si>
    <t>01002009732</t>
  </si>
  <si>
    <t>GE82CR0000000933473601</t>
  </si>
  <si>
    <t>62006019532</t>
  </si>
  <si>
    <t>GE79CR0000000047923601</t>
  </si>
  <si>
    <t>01018002651</t>
  </si>
  <si>
    <t>GE33CR0000000933483601</t>
  </si>
  <si>
    <t>28001003668</t>
  </si>
  <si>
    <t>GE81CR0000000933493601</t>
  </si>
  <si>
    <t>01019019009</t>
  </si>
  <si>
    <t>GE85CR0000000933413601</t>
  </si>
  <si>
    <t>62006026337</t>
  </si>
  <si>
    <t>GE32CR0000000933503601</t>
  </si>
  <si>
    <t>01017013148</t>
  </si>
  <si>
    <t>GE31CR0000000933523601</t>
  </si>
  <si>
    <t>01005003721</t>
  </si>
  <si>
    <t>GE68CR0000000908533601</t>
  </si>
  <si>
    <t>01025002271</t>
  </si>
  <si>
    <t>GE79CR0000000933533601</t>
  </si>
  <si>
    <t>01028003527</t>
  </si>
  <si>
    <t>GE30CR0000000933543601</t>
  </si>
  <si>
    <t>01024012506</t>
  </si>
  <si>
    <t>GE78CR0000000933553601</t>
  </si>
  <si>
    <t>01006013589</t>
  </si>
  <si>
    <t>GE29CR0000000933563601</t>
  </si>
  <si>
    <t>62004014303</t>
  </si>
  <si>
    <t>GE28CR0000000933583601</t>
  </si>
  <si>
    <t>01030019243</t>
  </si>
  <si>
    <t>GE76CR0000000933593601</t>
  </si>
  <si>
    <t>49001002624</t>
  </si>
  <si>
    <t>GE95CR0000000855613601</t>
  </si>
  <si>
    <t>01015009528</t>
  </si>
  <si>
    <t>GE75CR0000000933613601</t>
  </si>
  <si>
    <t>01013004359</t>
  </si>
  <si>
    <t>GE26CR0000000933623601</t>
  </si>
  <si>
    <t>01015003828</t>
  </si>
  <si>
    <t>GE75CR0000000856983601</t>
  </si>
  <si>
    <t>30001004624</t>
  </si>
  <si>
    <t>GE81CR0000000928643601</t>
  </si>
  <si>
    <t>01024004223</t>
  </si>
  <si>
    <t>GE72CR0000000933673601</t>
  </si>
  <si>
    <t>01024022805</t>
  </si>
  <si>
    <t>GE24CR0000000933663601</t>
  </si>
  <si>
    <t>01007005640</t>
  </si>
  <si>
    <t>GE23CR0000000933683601</t>
  </si>
  <si>
    <t>59001000992</t>
  </si>
  <si>
    <t>GE71CR0000000933693601</t>
  </si>
  <si>
    <t>01006005997</t>
  </si>
  <si>
    <t>GE22CR0000000933703601</t>
  </si>
  <si>
    <t>01024016050</t>
  </si>
  <si>
    <t>GE21CR0000000933723601</t>
  </si>
  <si>
    <t>01024014546</t>
  </si>
  <si>
    <t>GE53CR0000000893313601</t>
  </si>
  <si>
    <t>400019010</t>
  </si>
  <si>
    <t>GE28VT7000000003033602</t>
  </si>
  <si>
    <t>01024001118</t>
  </si>
  <si>
    <t>GE97CR0000000021373601</t>
  </si>
  <si>
    <t>01008009172</t>
  </si>
  <si>
    <t>GE69CR0000000933733601</t>
  </si>
  <si>
    <t>01008004721</t>
  </si>
  <si>
    <t>GE54CR0000000021263601</t>
  </si>
  <si>
    <t>01017009236</t>
  </si>
  <si>
    <t>GE20CR0000000933743601</t>
  </si>
  <si>
    <t>01008004273</t>
  </si>
  <si>
    <t>GE68CR0000000933753601</t>
  </si>
  <si>
    <t>ბექა კვარაცხელია</t>
  </si>
  <si>
    <t>გიორგი ტრიპოლსკი</t>
  </si>
  <si>
    <t>ილია კეჭაყმაძე</t>
  </si>
  <si>
    <t>კახა კალაძე</t>
  </si>
  <si>
    <t>როსტომი ჩაბრაძე</t>
  </si>
  <si>
    <t>ბიჭია დემეტრაშვილი</t>
  </si>
  <si>
    <t>თენგიზ ჯიქია</t>
  </si>
  <si>
    <t>გიორგი ნოზაძე</t>
  </si>
  <si>
    <t>კარლო ლეკვეიშვილი</t>
  </si>
  <si>
    <t>ეკატერინე მაჭავარიანი</t>
  </si>
  <si>
    <t>ზურაბ ცოტნიაშვილი</t>
  </si>
  <si>
    <t>ნუგზარ ხუციშვილი</t>
  </si>
  <si>
    <t>ზურაბ გოგუა</t>
  </si>
  <si>
    <t>ზურაბ ტატიშვილი</t>
  </si>
  <si>
    <t>გივი ლებანიძე</t>
  </si>
  <si>
    <t>დავით მათიკაშვილი</t>
  </si>
  <si>
    <t>მზია თოდუა</t>
  </si>
  <si>
    <t>მიხეილ ბეგიაშვილი</t>
  </si>
  <si>
    <t>ეთერ დემინაშვილი</t>
  </si>
  <si>
    <t>ნინო ჩარკვიანი</t>
  </si>
  <si>
    <t>მარინა ერქვანია</t>
  </si>
  <si>
    <t>ირინე პატარკაძე</t>
  </si>
  <si>
    <t>ქეთევან ლობჟანიძე</t>
  </si>
  <si>
    <t>ზურაბ ფოცხვერაშვილი</t>
  </si>
  <si>
    <t>კონსტანტინე სულამანიძე</t>
  </si>
  <si>
    <t>07/23/2014</t>
  </si>
  <si>
    <t>07/25/2014</t>
  </si>
  <si>
    <t>08/01/2014</t>
  </si>
  <si>
    <t>08/04/2014</t>
  </si>
  <si>
    <t>08/05/2014</t>
  </si>
  <si>
    <t>08/06/2014</t>
  </si>
  <si>
    <t>08/25/2014</t>
  </si>
  <si>
    <t>01003000232</t>
  </si>
  <si>
    <t>GE40CR0000000883873601</t>
  </si>
  <si>
    <t>ქ.დედოფლისწყარო ჰერეთის ქ. #74 მე-2 სართ. 123,24 კვ.მ. საოფისე ფართით (ს.კ. 52,08,33,010) უსასყიდლოდ სარგებლობა 92 დღით</t>
  </si>
  <si>
    <t>01017027648</t>
  </si>
  <si>
    <t>GE13CR0030086131843601</t>
  </si>
  <si>
    <t>ხათუნა მიქაუტაძე</t>
  </si>
  <si>
    <t>ია ლეფსვერიძე</t>
  </si>
  <si>
    <t>დავით ბუთხუზი</t>
  </si>
  <si>
    <t>ვახტანგ შელია</t>
  </si>
  <si>
    <t>მიხეილი ბერეზინი</t>
  </si>
  <si>
    <t xml:space="preserve"> დიმიტრი ჩქარეული</t>
  </si>
  <si>
    <t>10/21/2014</t>
  </si>
  <si>
    <t>10/27/2014</t>
  </si>
  <si>
    <t>56001000749</t>
  </si>
  <si>
    <t>სოფ. ვახანი 12 კვმ -ფართით (ს.კ. 36,16,01,005) უსასყიდლოდ სარგებლობა 11 დღით</t>
  </si>
  <si>
    <t>გრიგოლ ლომსაძე</t>
  </si>
  <si>
    <t>კობა დარჯანია</t>
  </si>
  <si>
    <t>11/12/2014</t>
  </si>
  <si>
    <t>11/17/2014</t>
  </si>
  <si>
    <t>11/18/2014</t>
  </si>
  <si>
    <t>11/25/2014</t>
  </si>
  <si>
    <t>12/15/2014</t>
  </si>
  <si>
    <t>ირაკლი ღლონტი</t>
  </si>
  <si>
    <t>61002007245</t>
  </si>
  <si>
    <t>GE03CR0150009232183601</t>
  </si>
  <si>
    <t>დიმიტრი ჩქარეული</t>
  </si>
  <si>
    <t>GE62BG0000000854055400</t>
  </si>
  <si>
    <t>ქ. დედოფლისწყარო ჰერეთის ქ. #74 მე-2 სართული - 123,24 კვ.მ. ფართი ს.კ. 52,08,33,010 უსასყიდლოდ სარგებლობა 44 დღით</t>
  </si>
  <si>
    <t>თამაზი ავდალიანი</t>
  </si>
  <si>
    <t>საარჩევნო ფონდში პარტიების მიერ შემოტანილი  თანხიდან დარჩენილი ნაშთის და არასწორად ჩარიცხურლი თანხებისდაბრუნება</t>
  </si>
  <si>
    <t xml:space="preserve">კახა </t>
  </si>
  <si>
    <t>კოხრეიძე</t>
  </si>
  <si>
    <t>ქეთევან შუშანაშვილი</t>
  </si>
  <si>
    <t>მიხეილ ბიბილეიშვილი</t>
  </si>
  <si>
    <t>მერი ისკანდარაშვილი-ნანავა</t>
  </si>
  <si>
    <t>აკაკი კორძაძე</t>
  </si>
  <si>
    <t>ზვიადი იმედიძე</t>
  </si>
  <si>
    <t>ლილი თაბაგარი</t>
  </si>
  <si>
    <t>სოფიო ჯანიაშვილი</t>
  </si>
  <si>
    <t>ქეთევან კაკაურიძე</t>
  </si>
  <si>
    <t>ლამარა ჯანიაშვილი</t>
  </si>
  <si>
    <t>სოფიო ჭანტურია</t>
  </si>
  <si>
    <t>ნიკოლოზ ბახტაძე</t>
  </si>
  <si>
    <t>ბესიკ კობერიძე</t>
  </si>
  <si>
    <t>ბესიკი ვაშაკაშვილი</t>
  </si>
  <si>
    <t>მადონა მამაცაშვილი-გაგნიძე</t>
  </si>
  <si>
    <t>ზურაბ თევზაძე</t>
  </si>
  <si>
    <t>ვლადიმერ ასათიანი</t>
  </si>
  <si>
    <t>ეკატერინე სურმანიძე</t>
  </si>
  <si>
    <t>არჩილ მამაცაშვილი</t>
  </si>
  <si>
    <t>ზაზა ბერულავა</t>
  </si>
  <si>
    <t>ლაშა ჩიხრაძე</t>
  </si>
  <si>
    <t>მალხაზ ლოლაშვილი</t>
  </si>
  <si>
    <t>თამაზ ბუტიკაშვილი</t>
  </si>
  <si>
    <t>ზურაბ სადუნაშვილი</t>
  </si>
  <si>
    <t>ირაკლი თუთარაშვილი</t>
  </si>
  <si>
    <t>ნინო კვირიკაშვილი</t>
  </si>
  <si>
    <t>მარიამი ვახვახიშვილი</t>
  </si>
  <si>
    <t>თამარი ბახუტაშვილი</t>
  </si>
  <si>
    <t>ანა საგინაშვილი</t>
  </si>
  <si>
    <t>ალექსანდრე ქავთარაშვილი</t>
  </si>
  <si>
    <t>ირინა მუსერიძე</t>
  </si>
  <si>
    <t>რუსუდან დოლიძე</t>
  </si>
  <si>
    <t>გიორგი ქავთარია</t>
  </si>
  <si>
    <t>გიორგი იორამაშვილი</t>
  </si>
  <si>
    <t>ზურაბ ჩაჩხიანი</t>
  </si>
  <si>
    <t>იორამი მიქელაშვილი</t>
  </si>
  <si>
    <t>ნაზი ბუწაშვილი</t>
  </si>
  <si>
    <t>ეკატერინე ედიშერაშვილი</t>
  </si>
  <si>
    <t>დავით ფოცხვერაშვილი</t>
  </si>
  <si>
    <t>ნოდარ გოგოლაშვილი</t>
  </si>
  <si>
    <t>ვახტანგ არაბული</t>
  </si>
  <si>
    <t>გიორგი აბდუშელიშვილი</t>
  </si>
  <si>
    <t>ნინო ხიდეშელი</t>
  </si>
  <si>
    <t>ავდეი მუშულოვი</t>
  </si>
  <si>
    <t>გოგი ბერია</t>
  </si>
  <si>
    <t>დავით ჭანტურიშვილი</t>
  </si>
  <si>
    <t>თეა გაჩეჩილაძე</t>
  </si>
  <si>
    <t>ხათუნა პერტაია</t>
  </si>
  <si>
    <t>მაია ხუჭუა</t>
  </si>
  <si>
    <t>ლევან დოლიძე</t>
  </si>
  <si>
    <t>თეიმურაზ კლარჯეიშვილი</t>
  </si>
  <si>
    <t>მანანა ხელაშვილი</t>
  </si>
  <si>
    <t>ნინო ბეგიაშვილი</t>
  </si>
  <si>
    <t>ეთერი ქართველიშვილი</t>
  </si>
  <si>
    <t>ია თოიძე</t>
  </si>
  <si>
    <t>თინათინ კვირკველია</t>
  </si>
  <si>
    <t>ნინო ჩხიკვიშვილი</t>
  </si>
  <si>
    <t>თენგიზ გამყრელიძე</t>
  </si>
  <si>
    <t>დავით ელოშვილი</t>
  </si>
  <si>
    <t>დომენტი გოლეთიანი</t>
  </si>
  <si>
    <t>დემნა ტყემალაძე</t>
  </si>
  <si>
    <t>მურთაზ ყობიაშვილი</t>
  </si>
  <si>
    <t>მოსე გოგატიშვილი</t>
  </si>
  <si>
    <t>პავლე დობაძიშვილი</t>
  </si>
  <si>
    <t>მზია ხოფერია</t>
  </si>
  <si>
    <t>დემიან ტატუნაშვილი</t>
  </si>
  <si>
    <t>ლია ხოსიაშვილი</t>
  </si>
  <si>
    <t>კახაბერ წერეთელი</t>
  </si>
  <si>
    <t>ლილი ფხალაძე</t>
  </si>
  <si>
    <t>ლელა გელაძე</t>
  </si>
  <si>
    <t>ირაკლი ქაჩლიშვილი</t>
  </si>
  <si>
    <t>ალა კახნიაური</t>
  </si>
  <si>
    <t>ნინო ოდიშარია</t>
  </si>
  <si>
    <t>ქეთევან პაპავა</t>
  </si>
  <si>
    <t>პავლე ბერძენიშვილი</t>
  </si>
  <si>
    <t>გიგა ახვლედიანი</t>
  </si>
  <si>
    <t>სოფიო ცხვარაძე</t>
  </si>
  <si>
    <t>ზაზა გურაბანიძე</t>
  </si>
  <si>
    <t>კახაბერ ჩიხლაძე</t>
  </si>
  <si>
    <t>თეიმურაზ ჩხაიძე</t>
  </si>
  <si>
    <t>ირინე ჟღენტი</t>
  </si>
  <si>
    <t>ლიანა ბეჟუაშვილი</t>
  </si>
  <si>
    <t>ბაკური ხუნდაძე</t>
  </si>
  <si>
    <t>ოთარ ჯანჯალაშვილი</t>
  </si>
  <si>
    <t>თეიმურაზი გიორგაძე</t>
  </si>
  <si>
    <t>გიორგი გიორგაძე</t>
  </si>
  <si>
    <t>სიმონი ივანიშვილი</t>
  </si>
  <si>
    <t>თათია ჯირაშვილი</t>
  </si>
  <si>
    <t>გიორგი გუგუნაშვილი</t>
  </si>
  <si>
    <t>დავით ჯიბლაძე</t>
  </si>
  <si>
    <t>კახაბერ გულიტაშვილი</t>
  </si>
  <si>
    <t>კონსტანტინე ლორთქიფანიძე</t>
  </si>
  <si>
    <t>ირაკლი მორჩილაძე</t>
  </si>
  <si>
    <t>რამაზ ჯაფარიძე</t>
  </si>
  <si>
    <t>ვეფხვია დვალი</t>
  </si>
  <si>
    <t>ვახტანგ მთვრალაშვილი</t>
  </si>
  <si>
    <t>გიორგი ჯუღელი</t>
  </si>
  <si>
    <t>ეკა იაკობიძე</t>
  </si>
  <si>
    <t>ზურაბ აღდგომელაშვილი</t>
  </si>
  <si>
    <t>სერგო კელენჯერიძე</t>
  </si>
  <si>
    <t>ზურაბ ჩხიკვაძე</t>
  </si>
  <si>
    <t>რამაზი იაკობაშვილი</t>
  </si>
  <si>
    <t>მერაბ თოლორდავა</t>
  </si>
  <si>
    <t>ლერი კაპანაძე</t>
  </si>
  <si>
    <t>მიხეილ ანდღულაძე</t>
  </si>
  <si>
    <t>ლევან ბერბერაშვილი</t>
  </si>
  <si>
    <t>ლუკა მაისურაძე</t>
  </si>
  <si>
    <t>გელა ჭიღლაძე</t>
  </si>
  <si>
    <t>ეთერი ქურციკიძე</t>
  </si>
  <si>
    <t>თამაზ სიკინჭალაშვილი</t>
  </si>
  <si>
    <t>ირაკლი ხატიაშვილი</t>
  </si>
  <si>
    <t>ელეონორა ჯანჯღავა</t>
  </si>
  <si>
    <t>სოფიკო მეგრელიშვილი</t>
  </si>
  <si>
    <t>თამარ ლაბაძე</t>
  </si>
  <si>
    <t>შავლეგი სხირტლაძე</t>
  </si>
  <si>
    <t>ვლადიმერ შენგელაია</t>
  </si>
  <si>
    <t>ნინო მაჩაიძე</t>
  </si>
  <si>
    <t>გრიგოლ თავდუმაძე</t>
  </si>
  <si>
    <t>ლევან არჩუაძე</t>
  </si>
  <si>
    <t>არტურ აკოპიან</t>
  </si>
  <si>
    <t>თედორე მაჭარაშვილი</t>
  </si>
  <si>
    <t>თამარ გველესიანი</t>
  </si>
  <si>
    <t>თეიმურაზ დანელია</t>
  </si>
  <si>
    <t>ლევან ენუქიძე</t>
  </si>
  <si>
    <t>მუხრან კაპანაძე</t>
  </si>
  <si>
    <t>გოჩა მაჭავარიანი</t>
  </si>
  <si>
    <t>ლევან ნაკაშიძე</t>
  </si>
  <si>
    <t>ზაჰიდ ნასიბოვი</t>
  </si>
  <si>
    <t>ირა ძინძიბაძე</t>
  </si>
  <si>
    <t>ზურაბი მედულაშვილი</t>
  </si>
  <si>
    <t>ზურაბ ბურდული</t>
  </si>
  <si>
    <t>გიორგი საღირაშვილი</t>
  </si>
  <si>
    <t>ალექსანდრე ქოქიაშვილი</t>
  </si>
  <si>
    <t>კობა კაპანაძე</t>
  </si>
  <si>
    <t>გიორგი ასანიძე</t>
  </si>
  <si>
    <t>ირაკლი ცოტნიაშვილი</t>
  </si>
  <si>
    <t>დიმიტრი ზაალიშვილი</t>
  </si>
  <si>
    <t>მიხეილ შხვაცაბაია</t>
  </si>
  <si>
    <t>ქრისტინე პელიხ</t>
  </si>
  <si>
    <t>ნანა ნასარიძე</t>
  </si>
  <si>
    <t>გვანცა ცხვედიანი</t>
  </si>
  <si>
    <t>სერგო გეგეჭკორი</t>
  </si>
  <si>
    <t>ეკატერინე თავთავაძე</t>
  </si>
  <si>
    <t>თამარ დვალი</t>
  </si>
  <si>
    <t>ალექსანდრე ივანაშვილი</t>
  </si>
  <si>
    <t>გიორგი ხვედელიძე</t>
  </si>
  <si>
    <t>ოისებ ტყემალაძე</t>
  </si>
  <si>
    <t>როინ დარბაიძე</t>
  </si>
  <si>
    <t>გიორგი გოგინაშვილი</t>
  </si>
  <si>
    <t>მიხეილ მშვილდაძე</t>
  </si>
  <si>
    <t>ლეონიდე ლომთაძე</t>
  </si>
  <si>
    <t>კახა ხაინდრავა</t>
  </si>
  <si>
    <t>მსუბუქი მაღალი გამავლობის</t>
  </si>
  <si>
    <t>ტოიოტა</t>
  </si>
  <si>
    <t>PRADO</t>
  </si>
  <si>
    <t>FFT-388</t>
  </si>
  <si>
    <t>05/14/2013</t>
  </si>
  <si>
    <t>ტელევიზორი SANYO- 24K50 საკიდით SUREFIX142</t>
  </si>
  <si>
    <t>შპს „მენეჯმენტ სერვისი“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</si>
  <si>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</si>
  <si>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</si>
  <si>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</si>
  <si>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</si>
  <si>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</si>
  <si>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</si>
  <si>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</si>
  <si>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</si>
  <si>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</si>
  <si>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</si>
  <si>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</si>
  <si>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</si>
  <si>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</si>
  <si>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</si>
  <si>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</si>
  <si>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</si>
  <si>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</si>
  <si>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</si>
  <si>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</si>
  <si>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</si>
  <si>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</si>
  <si>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</si>
  <si>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</si>
  <si>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</si>
  <si>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</si>
  <si>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</si>
  <si>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</si>
  <si>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</si>
  <si>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</si>
  <si>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</si>
  <si>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</si>
  <si>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</si>
  <si>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</si>
  <si>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</si>
  <si>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კრედიტი</t>
  </si>
  <si>
    <t>საქ. საარჩევნო კოდექსის 56 მუხლის 1 პუნქტი</t>
  </si>
  <si>
    <t>წარმომადგენელთა ხელფასი</t>
  </si>
  <si>
    <t>06/28/2014</t>
  </si>
  <si>
    <t>უკან დაბრუნებული თანხა</t>
  </si>
  <si>
    <t>თანხის ბანკში შეტანა</t>
  </si>
  <si>
    <t>07/13/2014</t>
  </si>
  <si>
    <t>აუთვისებელი  ხელფასი</t>
  </si>
  <si>
    <t>შეტანილია ბანკში</t>
  </si>
  <si>
    <t>07/16/2014</t>
  </si>
  <si>
    <t>წარმომადგენელთა და აგიტატორთა ხელფასი</t>
  </si>
  <si>
    <t>07/17/2014</t>
  </si>
  <si>
    <t>აგიტატორთა ხელფასი</t>
  </si>
  <si>
    <t>07/18/2014</t>
  </si>
  <si>
    <t>07/20/2014</t>
  </si>
  <si>
    <t>07/24/2014</t>
  </si>
  <si>
    <t>ბორის საყვარელიძე</t>
  </si>
  <si>
    <t>ნინო საბაშვილი</t>
  </si>
  <si>
    <t>ნინო ჯალაღანია</t>
  </si>
  <si>
    <t>გიორგი ჯაბადარი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</si>
  <si>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</si>
  <si>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</si>
  <si>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</si>
  <si>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</si>
  <si>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</si>
  <si>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</si>
  <si>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</si>
  <si>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</si>
  <si>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</si>
  <si>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</si>
  <si>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</si>
  <si>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</si>
  <si>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</si>
  <si>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</si>
  <si>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</si>
  <si>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</si>
  <si>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</si>
  <si>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</si>
  <si>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</si>
  <si>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</si>
  <si>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</si>
  <si>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</si>
  <si>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</si>
  <si>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</si>
  <si>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</si>
  <si>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</si>
  <si>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</si>
  <si>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</si>
  <si>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</si>
  <si>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</si>
  <si>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</si>
  <si>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</si>
  <si>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</si>
  <si>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</si>
  <si>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</si>
  <si>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</si>
  <si>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</si>
  <si>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</si>
  <si>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</si>
  <si>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</si>
  <si>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</si>
  <si>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</si>
  <si>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</si>
  <si>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</si>
  <si>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</si>
  <si>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</si>
  <si>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</si>
  <si>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</si>
  <si>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</si>
  <si>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</si>
  <si>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</si>
  <si>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</si>
  <si>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</si>
  <si>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</si>
  <si>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</si>
  <si>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</si>
  <si>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</si>
  <si>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</si>
  <si>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</si>
  <si>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</si>
  <si>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</si>
  <si>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</si>
  <si>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</si>
  <si>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</si>
  <si>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</si>
  <si>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</si>
  <si>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</si>
  <si>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</si>
  <si>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</si>
  <si>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</si>
  <si>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</si>
  <si>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</si>
  <si>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</si>
  <si>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</si>
  <si>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</si>
  <si>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</si>
  <si>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</si>
  <si>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</si>
  <si>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</si>
  <si>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</si>
  <si>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</si>
  <si>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</si>
  <si>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</si>
  <si>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</si>
  <si>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</si>
  <si>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</si>
  <si>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</si>
  <si>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</si>
  <si>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</si>
  <si>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</si>
  <si>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</si>
  <si>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</si>
  <si>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</si>
  <si>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</si>
  <si>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</si>
  <si>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</si>
  <si>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</si>
  <si>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</si>
  <si>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</si>
  <si>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</si>
  <si>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</si>
  <si>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</si>
  <si>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</si>
  <si>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</si>
  <si>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</si>
  <si>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</si>
  <si>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</si>
  <si>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</si>
  <si>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</si>
  <si>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</si>
  <si>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</si>
  <si>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</si>
  <si>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</si>
  <si>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</si>
  <si>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</si>
  <si>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</si>
  <si>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</si>
  <si>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</si>
  <si>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</si>
  <si>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</si>
  <si>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</si>
  <si>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</si>
  <si>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</si>
  <si>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აუთდორ.ჯი შპს</t>
  </si>
  <si>
    <t>205255917</t>
  </si>
  <si>
    <t>სარეკლამო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</si>
  <si>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</si>
  <si>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</si>
  <si>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</si>
  <si>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</si>
  <si>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</si>
  <si>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</si>
  <si>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</si>
  <si>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</si>
  <si>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</si>
  <si>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</si>
  <si>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</si>
  <si>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</si>
  <si>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</si>
  <si>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</si>
  <si>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</si>
  <si>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</si>
  <si>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</si>
  <si>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</si>
  <si>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</si>
  <si>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</si>
  <si>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</si>
  <si>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</si>
  <si>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</si>
  <si>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</si>
  <si>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</si>
  <si>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</si>
  <si>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</si>
  <si>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</si>
  <si>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</si>
  <si>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</si>
  <si>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</si>
  <si>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</si>
  <si>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</si>
  <si>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სედანი</t>
  </si>
  <si>
    <t>აუდი A6</t>
  </si>
  <si>
    <t>LJA 001</t>
  </si>
  <si>
    <t xml:space="preserve">გოჩა </t>
  </si>
  <si>
    <t>ტოიოტა ლენდკუიზერი</t>
  </si>
  <si>
    <t>FRM 777</t>
  </si>
  <si>
    <t>მერსედეს-ბენცი</t>
  </si>
  <si>
    <t>OLO 800</t>
  </si>
  <si>
    <t xml:space="preserve">JEEP </t>
  </si>
  <si>
    <t>WJ 4.7 V8</t>
  </si>
  <si>
    <t>GRAND CHEROKEE</t>
  </si>
  <si>
    <t>Wii 525</t>
  </si>
  <si>
    <t>Toyota 2.7 AT</t>
  </si>
  <si>
    <t>Land cruiser prado</t>
  </si>
  <si>
    <t>ZZU395</t>
  </si>
  <si>
    <t xml:space="preserve">ნისან </t>
  </si>
  <si>
    <t>XTERRA</t>
  </si>
  <si>
    <t>LUX-777</t>
  </si>
  <si>
    <t>ზაზა</t>
  </si>
  <si>
    <t>მეტრეველი</t>
  </si>
  <si>
    <t>ავტობუსი</t>
  </si>
  <si>
    <t>ფორდ ტრანზიტი</t>
  </si>
  <si>
    <t>430E2.21</t>
  </si>
  <si>
    <t>FCF 740</t>
  </si>
  <si>
    <t>ააიპ საზოგადოებრივი მოძრაობა ქართული ოცნება</t>
  </si>
  <si>
    <t>FCF 549</t>
  </si>
  <si>
    <t xml:space="preserve">მერსედეს-ბენც </t>
  </si>
  <si>
    <t>სპრინტერი 312D</t>
  </si>
  <si>
    <t>1998</t>
  </si>
  <si>
    <t>CCZ809</t>
  </si>
  <si>
    <t>245525383</t>
  </si>
  <si>
    <t>შპს მწვანე შუქი</t>
  </si>
  <si>
    <t>ფოლქსვაგენი</t>
  </si>
  <si>
    <t>LT35</t>
  </si>
  <si>
    <t>1997</t>
  </si>
  <si>
    <t>IKI016</t>
  </si>
  <si>
    <t>დოდჯე</t>
  </si>
  <si>
    <t>სპრინტერი 2500</t>
  </si>
  <si>
    <t>2003</t>
  </si>
  <si>
    <t>QQD090</t>
  </si>
  <si>
    <t>სპრინტერი 316CDI</t>
  </si>
  <si>
    <t>2004</t>
  </si>
  <si>
    <t>BBQ342</t>
  </si>
  <si>
    <t>სპრინტერ 312 D</t>
  </si>
  <si>
    <t>1999</t>
  </si>
  <si>
    <t>WTF063</t>
  </si>
  <si>
    <t>2.2</t>
  </si>
  <si>
    <t>2001</t>
  </si>
  <si>
    <t>NNH311</t>
  </si>
  <si>
    <t>სპრინტერი</t>
  </si>
  <si>
    <t>GPB462</t>
  </si>
  <si>
    <t xml:space="preserve">ფორდ ტრანზით </t>
  </si>
  <si>
    <t>2006</t>
  </si>
  <si>
    <t>ILL592</t>
  </si>
  <si>
    <t>150LD</t>
  </si>
  <si>
    <t>XYX014</t>
  </si>
  <si>
    <t>2.9</t>
  </si>
  <si>
    <t>OLC007</t>
  </si>
  <si>
    <t>სპრინტერ 313CDI</t>
  </si>
  <si>
    <t>NNH275</t>
  </si>
  <si>
    <t>312D</t>
  </si>
  <si>
    <t>YEA708</t>
  </si>
  <si>
    <t>SGG855</t>
  </si>
  <si>
    <t>2.5D</t>
  </si>
  <si>
    <t>2005</t>
  </si>
  <si>
    <t>ILL654</t>
  </si>
  <si>
    <t>2300</t>
  </si>
  <si>
    <t>1995</t>
  </si>
  <si>
    <t>QEQ319</t>
  </si>
  <si>
    <t>მიკრო ავტობუსი</t>
  </si>
  <si>
    <t>DFD 389</t>
  </si>
  <si>
    <t>სს მოგზაური</t>
  </si>
  <si>
    <t>308D-KA</t>
  </si>
  <si>
    <t>1996</t>
  </si>
  <si>
    <t>WFW 457</t>
  </si>
  <si>
    <t>408D</t>
  </si>
  <si>
    <t>1989</t>
  </si>
  <si>
    <t>BPB 027</t>
  </si>
  <si>
    <t>207D1988</t>
  </si>
  <si>
    <t>1988</t>
  </si>
  <si>
    <t>SVS 454</t>
  </si>
  <si>
    <t>1982</t>
  </si>
  <si>
    <t>SDS 567</t>
  </si>
  <si>
    <t>410D</t>
  </si>
  <si>
    <t>1993</t>
  </si>
  <si>
    <t>UVU471</t>
  </si>
  <si>
    <t>208D</t>
  </si>
  <si>
    <t>1990</t>
  </si>
  <si>
    <t>DUD 076</t>
  </si>
  <si>
    <t>307D</t>
  </si>
  <si>
    <t>OOD 954</t>
  </si>
  <si>
    <t>DQQ 510</t>
  </si>
  <si>
    <t>DED 022</t>
  </si>
  <si>
    <t>VGX 777</t>
  </si>
  <si>
    <t>308</t>
  </si>
  <si>
    <t>RLR 094</t>
  </si>
  <si>
    <t>DUD 126</t>
  </si>
  <si>
    <t>1994</t>
  </si>
  <si>
    <t>DED 469</t>
  </si>
  <si>
    <t>LLK 984</t>
  </si>
  <si>
    <t>207D</t>
  </si>
  <si>
    <t>1986</t>
  </si>
  <si>
    <t>AKA 931</t>
  </si>
  <si>
    <t>ფოლცვაგენ სპრინტერ.</t>
  </si>
  <si>
    <t>RLL 812</t>
  </si>
  <si>
    <t>PGP 816</t>
  </si>
  <si>
    <t>GUU 461</t>
  </si>
  <si>
    <t>GAL 443</t>
  </si>
  <si>
    <t>პაზი</t>
  </si>
  <si>
    <t>32054</t>
  </si>
  <si>
    <t>2007</t>
  </si>
  <si>
    <t>LIG220</t>
  </si>
  <si>
    <t>შპს ახალი ტრანსპორტი</t>
  </si>
  <si>
    <t>LIG221</t>
  </si>
  <si>
    <t>LIG205</t>
  </si>
  <si>
    <t>LIG204</t>
  </si>
  <si>
    <t>LIG203</t>
  </si>
  <si>
    <t>LIG224</t>
  </si>
  <si>
    <t>LIG223</t>
  </si>
  <si>
    <t>32053</t>
  </si>
  <si>
    <t>DFD870</t>
  </si>
  <si>
    <t>მერსედეს ბენც</t>
  </si>
  <si>
    <t>208 D</t>
  </si>
  <si>
    <t>VBB-486</t>
  </si>
  <si>
    <t>შპს ექსპრეს-ტურისტი</t>
  </si>
  <si>
    <t>210 D</t>
  </si>
  <si>
    <t>1991</t>
  </si>
  <si>
    <t>EUE-855</t>
  </si>
  <si>
    <t>ფორდ ტრანზით</t>
  </si>
  <si>
    <t>100 GL</t>
  </si>
  <si>
    <t>VCV-497</t>
  </si>
  <si>
    <t>BPB-409</t>
  </si>
  <si>
    <t>KIK-865</t>
  </si>
  <si>
    <t>WVW-079</t>
  </si>
  <si>
    <t>KIK-208</t>
  </si>
  <si>
    <t>ვენი</t>
  </si>
  <si>
    <t>DCD-539</t>
  </si>
  <si>
    <t>190 L</t>
  </si>
  <si>
    <t>YTY-784</t>
  </si>
  <si>
    <t>190 LTD</t>
  </si>
  <si>
    <t>IEI-661</t>
  </si>
  <si>
    <t>WWV-768</t>
  </si>
  <si>
    <t>JRJ-626</t>
  </si>
  <si>
    <t>312 DKA</t>
  </si>
  <si>
    <t>DDQ-351</t>
  </si>
  <si>
    <t>DAG-574</t>
  </si>
  <si>
    <t>1992</t>
  </si>
  <si>
    <t>WSW-823</t>
  </si>
  <si>
    <t>NOD-882</t>
  </si>
  <si>
    <t>OOO_285</t>
  </si>
  <si>
    <t>SVS-375</t>
  </si>
  <si>
    <t>MMN-613</t>
  </si>
  <si>
    <t>UAU-839</t>
  </si>
  <si>
    <t>RFK-555</t>
  </si>
  <si>
    <t xml:space="preserve">მიკრო ავტობუსი </t>
  </si>
  <si>
    <t>2,5 D</t>
  </si>
  <si>
    <t>IID-639</t>
  </si>
  <si>
    <t>BNB-645</t>
  </si>
  <si>
    <t>RWR-556</t>
  </si>
  <si>
    <t>DEK-694</t>
  </si>
  <si>
    <t>YCY-102</t>
  </si>
  <si>
    <t>903 K</t>
  </si>
  <si>
    <t>TBT-410</t>
  </si>
  <si>
    <t>YGY-488</t>
  </si>
  <si>
    <t>SSI-053</t>
  </si>
  <si>
    <t>NVN-681</t>
  </si>
  <si>
    <t xml:space="preserve">                              CAI-690</t>
  </si>
  <si>
    <t xml:space="preserve">           308DKA</t>
  </si>
  <si>
    <t xml:space="preserve">                               ZEZ-901</t>
  </si>
  <si>
    <t>AEJ-965</t>
  </si>
  <si>
    <t>ოზურგეთის მუნიციპალიტეტის გამგეობის საწარმო - შპს მუნიციპალური ტრანსპორტი</t>
  </si>
  <si>
    <t>3205</t>
  </si>
  <si>
    <t>OAB-527</t>
  </si>
  <si>
    <t>ACZ-382</t>
  </si>
  <si>
    <t>ABX-476</t>
  </si>
  <si>
    <t>AED-153</t>
  </si>
  <si>
    <t>ABB-773</t>
  </si>
  <si>
    <t>ფორდ ტრანზითი</t>
  </si>
  <si>
    <t>2,5</t>
  </si>
  <si>
    <t>IID-762</t>
  </si>
  <si>
    <t>სპს ჟღენტი და ტრანსკომპანია</t>
  </si>
  <si>
    <t>მერსედესი</t>
  </si>
  <si>
    <t>2,9</t>
  </si>
  <si>
    <t>BBO-784</t>
  </si>
  <si>
    <t>TTE-627</t>
  </si>
  <si>
    <t>SOS-917</t>
  </si>
  <si>
    <t>KDK-627</t>
  </si>
  <si>
    <t>GKG-601</t>
  </si>
  <si>
    <t>MWN-738</t>
  </si>
  <si>
    <t>CWN-629</t>
  </si>
  <si>
    <t>TZT-568</t>
  </si>
  <si>
    <t>FMF-632</t>
  </si>
  <si>
    <t>2000</t>
  </si>
  <si>
    <t>VZV-267</t>
  </si>
  <si>
    <t>OPO-970</t>
  </si>
  <si>
    <t>PDP-265</t>
  </si>
  <si>
    <t>NHN-382</t>
  </si>
  <si>
    <t>WOM-170</t>
  </si>
  <si>
    <t>POP-611</t>
  </si>
  <si>
    <t>LZL-939</t>
  </si>
  <si>
    <t>TOT-713</t>
  </si>
  <si>
    <t>PHP-884</t>
  </si>
  <si>
    <t>COC-652</t>
  </si>
  <si>
    <t>სამგზავრო</t>
  </si>
  <si>
    <t>TDT-215</t>
  </si>
  <si>
    <t>შპს ხუტა</t>
  </si>
  <si>
    <t>ფორდი</t>
  </si>
  <si>
    <t>BRB-727</t>
  </si>
  <si>
    <t>2002</t>
  </si>
  <si>
    <t>BTM-474</t>
  </si>
  <si>
    <t>CBB-752</t>
  </si>
  <si>
    <t>BOS-444</t>
  </si>
  <si>
    <t>ERA-883</t>
  </si>
  <si>
    <t>GGB-992</t>
  </si>
  <si>
    <t>DKD-612</t>
  </si>
  <si>
    <t>GRG-292</t>
  </si>
  <si>
    <t>IGL-774</t>
  </si>
  <si>
    <t>ZYR-288</t>
  </si>
  <si>
    <t>CCS-704</t>
  </si>
  <si>
    <t>ZZC-867</t>
  </si>
  <si>
    <t>დანელიშვილი იოსებ  ი/მ</t>
  </si>
  <si>
    <t>2.4D</t>
  </si>
  <si>
    <t>QVV-330</t>
  </si>
  <si>
    <t xml:space="preserve">ნიკოლოზ </t>
  </si>
  <si>
    <t>ლაბაძე</t>
  </si>
  <si>
    <t>SETRA</t>
  </si>
  <si>
    <t>S 215 HD</t>
  </si>
  <si>
    <t>OOG168</t>
  </si>
  <si>
    <t>25001004837</t>
  </si>
  <si>
    <t>აქიბ მუსტაფაევი ი/მ</t>
  </si>
  <si>
    <t>KGK269</t>
  </si>
  <si>
    <t>25001003679</t>
  </si>
  <si>
    <t>ელდარ მუსტაფაევ ი/მ</t>
  </si>
  <si>
    <t>IMR119</t>
  </si>
  <si>
    <t>25001017942</t>
  </si>
  <si>
    <t>პავლე გოგოლაძე ი/მ</t>
  </si>
  <si>
    <t>EBE485</t>
  </si>
  <si>
    <t>25001005902</t>
  </si>
  <si>
    <t>ალი</t>
  </si>
  <si>
    <t>მუსტაფაევ</t>
  </si>
  <si>
    <t>MAN</t>
  </si>
  <si>
    <t>OOG089</t>
  </si>
  <si>
    <t>25001004277</t>
  </si>
  <si>
    <t>რანთიგ</t>
  </si>
  <si>
    <t>ალიევ</t>
  </si>
  <si>
    <t>OOG158</t>
  </si>
  <si>
    <t>25001002753</t>
  </si>
  <si>
    <t>ეთიბარ</t>
  </si>
  <si>
    <t>EMS579</t>
  </si>
  <si>
    <t>25001008374</t>
  </si>
  <si>
    <t>რუსტამ</t>
  </si>
  <si>
    <t>814 D</t>
  </si>
  <si>
    <t>HCH-236</t>
  </si>
  <si>
    <t>12001054886</t>
  </si>
  <si>
    <t>სულიკო</t>
  </si>
  <si>
    <t>მაღალდაძე</t>
  </si>
  <si>
    <t>2,4 D</t>
  </si>
  <si>
    <t>YDY-989</t>
  </si>
  <si>
    <t>01012007553</t>
  </si>
  <si>
    <t>სიხარულიძე ვალერიან ი/მ</t>
  </si>
  <si>
    <t>VZV-403</t>
  </si>
  <si>
    <t>35001052940</t>
  </si>
  <si>
    <t>ჯიმშელაძე ელიზბარი ი/მ</t>
  </si>
  <si>
    <t>SRS-166</t>
  </si>
  <si>
    <t>35001047954</t>
  </si>
  <si>
    <t>კოჭლამაზაშვილი გოჩა ი/მ</t>
  </si>
  <si>
    <t>ოტოიოლი</t>
  </si>
  <si>
    <t>50 MN 2,3</t>
  </si>
  <si>
    <t>PMP-432</t>
  </si>
  <si>
    <t>ნოზაძე რომან ი/მ</t>
  </si>
  <si>
    <t>100 LD</t>
  </si>
  <si>
    <t>62007003371</t>
  </si>
  <si>
    <t>გორდეზიანი გელა ი/მ</t>
  </si>
  <si>
    <t>ივეკო</t>
  </si>
  <si>
    <t>RKR-365</t>
  </si>
  <si>
    <t>62007010652</t>
  </si>
  <si>
    <t>რეხვიაშვილი დათიკო ი/მ</t>
  </si>
  <si>
    <t>სატვირთო</t>
  </si>
  <si>
    <t>IOI-326</t>
  </si>
  <si>
    <t>შპს ბურჯი</t>
  </si>
  <si>
    <t>906 KA 35</t>
  </si>
  <si>
    <t>2008</t>
  </si>
  <si>
    <t>GOD013</t>
  </si>
  <si>
    <t>09001019111</t>
  </si>
  <si>
    <t>გოდერძი</t>
  </si>
  <si>
    <t>აბულაძე</t>
  </si>
  <si>
    <t>2.4 D</t>
  </si>
  <si>
    <t>ZZC359</t>
  </si>
  <si>
    <t>32001007860</t>
  </si>
  <si>
    <t>მხითარ</t>
  </si>
  <si>
    <t>ბდოიან</t>
  </si>
  <si>
    <t>სპრინტერ</t>
  </si>
  <si>
    <t>ZVI087</t>
  </si>
  <si>
    <t>23001010499</t>
  </si>
  <si>
    <t>ზვიად</t>
  </si>
  <si>
    <t>სეთური</t>
  </si>
  <si>
    <t>სპრინტერ 208 D</t>
  </si>
  <si>
    <t>IWI985</t>
  </si>
  <si>
    <t>61006007430</t>
  </si>
  <si>
    <t>ლევან</t>
  </si>
  <si>
    <t>ბერიძე</t>
  </si>
  <si>
    <t>413 CDI</t>
  </si>
  <si>
    <t>KIZ006</t>
  </si>
  <si>
    <t>40001002634</t>
  </si>
  <si>
    <t>ფირუზ</t>
  </si>
  <si>
    <t>ალადაშვილი</t>
  </si>
  <si>
    <t>2.5 D</t>
  </si>
  <si>
    <t>VVO926</t>
  </si>
  <si>
    <t>15001002896</t>
  </si>
  <si>
    <t>გელა</t>
  </si>
  <si>
    <t>ანდიაშვილი</t>
  </si>
  <si>
    <t>JIM142</t>
  </si>
  <si>
    <t>61010002064</t>
  </si>
  <si>
    <t>რომან</t>
  </si>
  <si>
    <t xml:space="preserve">EOS </t>
  </si>
  <si>
    <t>E180Z</t>
  </si>
  <si>
    <t>PNP097</t>
  </si>
  <si>
    <t>20001003144</t>
  </si>
  <si>
    <t>რიზვან</t>
  </si>
  <si>
    <t>სარდაროვი</t>
  </si>
  <si>
    <t>SPRINTER 416 CDI</t>
  </si>
  <si>
    <t>MTO500</t>
  </si>
  <si>
    <t>61004032007</t>
  </si>
  <si>
    <t>მირზა</t>
  </si>
  <si>
    <t>ოქროპირიძე</t>
  </si>
  <si>
    <t>KAN821</t>
  </si>
  <si>
    <t>11001000770</t>
  </si>
  <si>
    <t>გურამ</t>
  </si>
  <si>
    <t>ცოცხალაშვილი</t>
  </si>
  <si>
    <t>LUL134</t>
  </si>
  <si>
    <t>36001000805</t>
  </si>
  <si>
    <t>ბესო</t>
  </si>
  <si>
    <t>ოსტატიშვილი</t>
  </si>
  <si>
    <t>მერსედეს-ბენც</t>
  </si>
  <si>
    <t>GNK333</t>
  </si>
  <si>
    <t>37001008229</t>
  </si>
  <si>
    <t>გეგუჩაძე</t>
  </si>
  <si>
    <t>ISS677</t>
  </si>
  <si>
    <t>10001011347</t>
  </si>
  <si>
    <t>ლევანი</t>
  </si>
  <si>
    <t>ლაზარაშვილი</t>
  </si>
  <si>
    <t>904.6 KA</t>
  </si>
  <si>
    <t>YEA433</t>
  </si>
  <si>
    <t>29001013307</t>
  </si>
  <si>
    <t>ხვიჩა</t>
  </si>
  <si>
    <t>ხუნწელია</t>
  </si>
  <si>
    <t>312 D</t>
  </si>
  <si>
    <t>GAL440</t>
  </si>
  <si>
    <t>09001007393</t>
  </si>
  <si>
    <t>მინაძე</t>
  </si>
  <si>
    <t>სპრინტერ 210 2.9 D</t>
  </si>
  <si>
    <t>CYC135</t>
  </si>
  <si>
    <t>01002007658</t>
  </si>
  <si>
    <t>ემზარ</t>
  </si>
  <si>
    <t xml:space="preserve"> ბას დიზელ</t>
  </si>
  <si>
    <t>IQI539</t>
  </si>
  <si>
    <t>25001039598</t>
  </si>
  <si>
    <t>თამაზი</t>
  </si>
  <si>
    <t>გულიაშვილი</t>
  </si>
  <si>
    <t>DAF</t>
  </si>
  <si>
    <t>SD300</t>
  </si>
  <si>
    <t>ZES848</t>
  </si>
  <si>
    <t>შპს ტრანსპორტი 2008</t>
  </si>
  <si>
    <t>მერსედეს-სპრინტერი</t>
  </si>
  <si>
    <t>903K</t>
  </si>
  <si>
    <t>TVT410</t>
  </si>
  <si>
    <t xml:space="preserve">ფორდ ტრანზიტ </t>
  </si>
  <si>
    <t>FKF655</t>
  </si>
  <si>
    <t>02001005596</t>
  </si>
  <si>
    <t>ტრისტანი ჭანტურაია</t>
  </si>
  <si>
    <t>308 2.3D</t>
  </si>
  <si>
    <t>EFE901</t>
  </si>
  <si>
    <t>03001001740</t>
  </si>
  <si>
    <t>ზაზა გიგოლაშვილი</t>
  </si>
  <si>
    <t>სპრინტერი 313 CDI</t>
  </si>
  <si>
    <t>ZJZ949</t>
  </si>
  <si>
    <t>05001001502</t>
  </si>
  <si>
    <t>ლევან რიჟამაძე</t>
  </si>
  <si>
    <t>NLN263</t>
  </si>
  <si>
    <t>20001029080</t>
  </si>
  <si>
    <t>გიორგი შათირიშვილი</t>
  </si>
  <si>
    <t>XTX610</t>
  </si>
  <si>
    <t>49001001633</t>
  </si>
  <si>
    <t>ალეკო მეშველიანი</t>
  </si>
  <si>
    <t>QZQ939</t>
  </si>
  <si>
    <t>46001002254</t>
  </si>
  <si>
    <t>რამაზი უნგიაძე</t>
  </si>
  <si>
    <t xml:space="preserve">FRIGHTLINER </t>
  </si>
  <si>
    <t>ZAZ474</t>
  </si>
  <si>
    <t>48001000528</t>
  </si>
  <si>
    <t>ზაზა გულუა</t>
  </si>
  <si>
    <t>190 LD</t>
  </si>
  <si>
    <t>OCO596</t>
  </si>
  <si>
    <t>16001009725</t>
  </si>
  <si>
    <t>მერაბი ბუგულოვი</t>
  </si>
  <si>
    <t xml:space="preserve">მან </t>
  </si>
  <si>
    <t>16. 290</t>
  </si>
  <si>
    <t>KBA888</t>
  </si>
  <si>
    <t>42001001971</t>
  </si>
  <si>
    <t>ბესიკი ალექსანდრია</t>
  </si>
  <si>
    <t>412 D</t>
  </si>
  <si>
    <t>MIV111</t>
  </si>
  <si>
    <t>26001012856</t>
  </si>
  <si>
    <t>მორის მორჩილაძე</t>
  </si>
  <si>
    <t>416 CDI</t>
  </si>
  <si>
    <t>WVV440</t>
  </si>
  <si>
    <t>27001001732</t>
  </si>
  <si>
    <t>თემური გაზდელიანი</t>
  </si>
  <si>
    <t>0303</t>
  </si>
  <si>
    <t>KFK605</t>
  </si>
  <si>
    <t>35001102686</t>
  </si>
  <si>
    <t>ერმილე ჩიხრაძე</t>
  </si>
  <si>
    <t>ფორდ ტრანზიტ</t>
  </si>
  <si>
    <t>RGR680</t>
  </si>
  <si>
    <t>36001003030</t>
  </si>
  <si>
    <t>ნიკოლოზი გაგნიაშვილი</t>
  </si>
  <si>
    <t>KGK680</t>
  </si>
  <si>
    <t>51001000296</t>
  </si>
  <si>
    <t>პაპუნა ჯოლოხავა</t>
  </si>
  <si>
    <t>OTO108</t>
  </si>
  <si>
    <t>55001004463</t>
  </si>
  <si>
    <t>მამუკა ბენიძე</t>
  </si>
  <si>
    <t>150 LD</t>
  </si>
  <si>
    <t>VDV418</t>
  </si>
  <si>
    <t>61002005370</t>
  </si>
  <si>
    <t>ზაზა თავართქილაძე</t>
  </si>
  <si>
    <t>410 D</t>
  </si>
  <si>
    <t>OII963</t>
  </si>
  <si>
    <t>13001045233</t>
  </si>
  <si>
    <t>ალექსანდრე ჭანყოშვილი</t>
  </si>
  <si>
    <t>LJL263</t>
  </si>
  <si>
    <t>10001010212</t>
  </si>
  <si>
    <t>ლემინ ქალდანი</t>
  </si>
  <si>
    <t xml:space="preserve">SETRA </t>
  </si>
  <si>
    <t>S 315 HD</t>
  </si>
  <si>
    <t>SST080</t>
  </si>
  <si>
    <t>19001003204</t>
  </si>
  <si>
    <t>ზურაბ კეზუა</t>
  </si>
  <si>
    <t xml:space="preserve">ივეკო </t>
  </si>
  <si>
    <t>50 C11</t>
  </si>
  <si>
    <t>RBF664</t>
  </si>
  <si>
    <t>62001012444</t>
  </si>
  <si>
    <t>გრიგორი წურწუმია</t>
  </si>
  <si>
    <t>OOD676</t>
  </si>
  <si>
    <t>59001007577</t>
  </si>
  <si>
    <t>გივი მამუჩიშვილი</t>
  </si>
  <si>
    <t>KUZ100</t>
  </si>
  <si>
    <t>21001006056</t>
  </si>
  <si>
    <t>ნიკოლოზ კუზმენკო</t>
  </si>
  <si>
    <t>EMS737</t>
  </si>
  <si>
    <t>41001006564</t>
  </si>
  <si>
    <t>გიორგი ახვლედიანი</t>
  </si>
  <si>
    <t>სპრინტერ 906 KA 35</t>
  </si>
  <si>
    <t>ASA400</t>
  </si>
  <si>
    <t>54001009931</t>
  </si>
  <si>
    <t>ივანე ასანიძე</t>
  </si>
  <si>
    <t>სპრინტერ 212 2.9 D</t>
  </si>
  <si>
    <t>FQF820</t>
  </si>
  <si>
    <t>24001022381</t>
  </si>
  <si>
    <t>მურაზ თეზელაშვილი</t>
  </si>
  <si>
    <t>BBQ865</t>
  </si>
  <si>
    <t>33001056376</t>
  </si>
  <si>
    <t>მანასე ჯაველიძე</t>
  </si>
  <si>
    <t>316 CDI</t>
  </si>
  <si>
    <t>EVE423</t>
  </si>
  <si>
    <t>54001011131</t>
  </si>
  <si>
    <t>ზაზა შეყლაშვილი</t>
  </si>
  <si>
    <t>QKQ637</t>
  </si>
  <si>
    <t>39001005832</t>
  </si>
  <si>
    <t>მიხეილი ქანთარია</t>
  </si>
  <si>
    <t>208 D-KA</t>
  </si>
  <si>
    <t>KPK985</t>
  </si>
  <si>
    <t>17001008792</t>
  </si>
  <si>
    <t>კახაბერ ხელაძე</t>
  </si>
  <si>
    <t>მიკროავტობუსი</t>
  </si>
  <si>
    <t>BUS</t>
  </si>
  <si>
    <t>OOC566</t>
  </si>
  <si>
    <t>57001031631</t>
  </si>
  <si>
    <t>აკაკი გურასპაშვილი</t>
  </si>
  <si>
    <t>WLW069</t>
  </si>
  <si>
    <t>58001000459</t>
  </si>
  <si>
    <t>დავითი გერგაია</t>
  </si>
  <si>
    <t>სპრინტერ 310 D</t>
  </si>
  <si>
    <t>RXR894</t>
  </si>
  <si>
    <t>44001000994</t>
  </si>
  <si>
    <t>ტარიელი მაისურაძე</t>
  </si>
  <si>
    <t>GGT325</t>
  </si>
  <si>
    <t>04001002231</t>
  </si>
  <si>
    <t>ბეჟან დარახველიძე</t>
  </si>
  <si>
    <t>PTP703</t>
  </si>
  <si>
    <t>61007001942</t>
  </si>
  <si>
    <t>გიორგი ბაკურიძე</t>
  </si>
  <si>
    <t>WWA560</t>
  </si>
  <si>
    <t>30001000052</t>
  </si>
  <si>
    <t>ზურაბ ხვინთელანი</t>
  </si>
  <si>
    <t>150L</t>
  </si>
  <si>
    <t>GLG559</t>
  </si>
  <si>
    <t>34001007017</t>
  </si>
  <si>
    <t>გელა ლობჯანიძე</t>
  </si>
  <si>
    <t>სპრინტერ 313 CDI</t>
  </si>
  <si>
    <t>BDR555</t>
  </si>
  <si>
    <t>43001002459</t>
  </si>
  <si>
    <t>ბადრი ნაფიშვილი</t>
  </si>
  <si>
    <t>ZZL415</t>
  </si>
  <si>
    <t>61008000692</t>
  </si>
  <si>
    <t>იოსებ ირემაძე</t>
  </si>
  <si>
    <t>150 L</t>
  </si>
  <si>
    <t>FZF115</t>
  </si>
  <si>
    <t>56001012258</t>
  </si>
  <si>
    <t>შოთა აბაშიძე</t>
  </si>
  <si>
    <t>LIG046</t>
  </si>
  <si>
    <t>01001009824</t>
  </si>
  <si>
    <t>მანუჩარი კვანტრიშვილი</t>
  </si>
  <si>
    <t>S 228 DT</t>
  </si>
  <si>
    <t>HOT004</t>
  </si>
  <si>
    <t>38001003280</t>
  </si>
  <si>
    <t>შოთა ლომიძე</t>
  </si>
  <si>
    <t xml:space="preserve">სატვირთო </t>
  </si>
  <si>
    <t>TAO309</t>
  </si>
  <si>
    <t>შ.პ.ს. ბურჯი</t>
  </si>
  <si>
    <t>IOI326</t>
  </si>
  <si>
    <t>მერსედეს-ბენც სპრინტერი</t>
  </si>
  <si>
    <t>311CDI</t>
  </si>
  <si>
    <t>NRN595</t>
  </si>
  <si>
    <t>308CDI</t>
  </si>
  <si>
    <t>FZF339</t>
  </si>
  <si>
    <t>412 D-ka</t>
  </si>
  <si>
    <t>BZB805</t>
  </si>
  <si>
    <t>308D</t>
  </si>
  <si>
    <t>XTX641</t>
  </si>
  <si>
    <t>313CDI</t>
  </si>
  <si>
    <t>BLB081</t>
  </si>
  <si>
    <t>316CDI</t>
  </si>
  <si>
    <t>SNM700</t>
  </si>
  <si>
    <t>LIG065</t>
  </si>
  <si>
    <t>DQD190</t>
  </si>
  <si>
    <t>308D-ka</t>
  </si>
  <si>
    <t>FOT378</t>
  </si>
  <si>
    <t>IMR926</t>
  </si>
  <si>
    <t>OBO685</t>
  </si>
  <si>
    <t>SMK237</t>
  </si>
  <si>
    <t>FOT498</t>
  </si>
  <si>
    <t>BBM646</t>
  </si>
  <si>
    <t>ROI400</t>
  </si>
  <si>
    <t>EHE151</t>
  </si>
  <si>
    <t>QNQ911</t>
  </si>
  <si>
    <t>RSS588</t>
  </si>
  <si>
    <t>VVQ911</t>
  </si>
  <si>
    <t>სტეიერი</t>
  </si>
  <si>
    <t>SL</t>
  </si>
  <si>
    <t>OXO796</t>
  </si>
  <si>
    <t>ვანჰული</t>
  </si>
  <si>
    <t>TGT619</t>
  </si>
  <si>
    <t>EJF541</t>
  </si>
  <si>
    <t>მანი</t>
  </si>
  <si>
    <t>ZES847</t>
  </si>
  <si>
    <t>VHR777</t>
  </si>
  <si>
    <t>WVW500</t>
  </si>
  <si>
    <t>GGT288</t>
  </si>
  <si>
    <t>KPK310</t>
  </si>
  <si>
    <t>04-03</t>
  </si>
  <si>
    <t>GLG373</t>
  </si>
  <si>
    <t>M-200</t>
  </si>
  <si>
    <t>IIJ496</t>
  </si>
  <si>
    <t>სეტრა</t>
  </si>
  <si>
    <t>S 213 VL</t>
  </si>
  <si>
    <t>EFE503</t>
  </si>
  <si>
    <t>S 215 VL</t>
  </si>
  <si>
    <t>ENE581</t>
  </si>
  <si>
    <t>RLS715</t>
  </si>
  <si>
    <t>SD230</t>
  </si>
  <si>
    <t>GUU917</t>
  </si>
  <si>
    <t>WLW944</t>
  </si>
  <si>
    <t>FZF355</t>
  </si>
  <si>
    <t>D.3 #4009</t>
  </si>
  <si>
    <t>VBB300</t>
  </si>
  <si>
    <t>WBW532</t>
  </si>
  <si>
    <t>0304</t>
  </si>
  <si>
    <t>BVB964</t>
  </si>
  <si>
    <t>0407</t>
  </si>
  <si>
    <t>TUX400</t>
  </si>
  <si>
    <t>SB220</t>
  </si>
  <si>
    <t>WBW686</t>
  </si>
  <si>
    <t>ნეოპლანი</t>
  </si>
  <si>
    <t>AUWAEPTEP</t>
  </si>
  <si>
    <t>GUU749</t>
  </si>
  <si>
    <t>GUU276</t>
  </si>
  <si>
    <t xml:space="preserve"> მანი</t>
  </si>
  <si>
    <t>EME887</t>
  </si>
  <si>
    <t>CGG948</t>
  </si>
  <si>
    <t>SL113</t>
  </si>
  <si>
    <t>GGT474</t>
  </si>
  <si>
    <t>დაფი</t>
  </si>
  <si>
    <t>WBW273</t>
  </si>
  <si>
    <t>SL115</t>
  </si>
  <si>
    <t>BCB769</t>
  </si>
  <si>
    <t>WBW714</t>
  </si>
  <si>
    <t>BEF594</t>
  </si>
  <si>
    <t xml:space="preserve"> 210 D</t>
  </si>
  <si>
    <t>NYN947</t>
  </si>
  <si>
    <t>38001009690</t>
  </si>
  <si>
    <t>მურთაზი</t>
  </si>
  <si>
    <t>ივანაშვილი</t>
  </si>
  <si>
    <t>EME919</t>
  </si>
  <si>
    <t>38001002638</t>
  </si>
  <si>
    <t>კუჭავა</t>
  </si>
  <si>
    <t xml:space="preserve"> 100 L</t>
  </si>
  <si>
    <t>EKA938</t>
  </si>
  <si>
    <t>38001033876</t>
  </si>
  <si>
    <t>ჯემალ</t>
  </si>
  <si>
    <t>მოდებაძე</t>
  </si>
  <si>
    <t xml:space="preserve"> 2.5 D</t>
  </si>
  <si>
    <t>GAS959</t>
  </si>
  <si>
    <t>41001007941</t>
  </si>
  <si>
    <t>DGD839</t>
  </si>
  <si>
    <t>54001016499</t>
  </si>
  <si>
    <t>ჯიმშერ ბუჭუხიშვილი</t>
  </si>
  <si>
    <t xml:space="preserve"> 410 D</t>
  </si>
  <si>
    <t>QVQ450</t>
  </si>
  <si>
    <t>54001011579</t>
  </si>
  <si>
    <t>ბენია კაპანაძე</t>
  </si>
  <si>
    <t xml:space="preserve"> 100 D</t>
  </si>
  <si>
    <t>QSQ746</t>
  </si>
  <si>
    <t>33001006376</t>
  </si>
  <si>
    <t>თენგიზ კაპანაძე</t>
  </si>
  <si>
    <t xml:space="preserve"> 208 D</t>
  </si>
  <si>
    <t>NMN297</t>
  </si>
  <si>
    <t>38001031485</t>
  </si>
  <si>
    <t>ელგუჯა ბახტურიძე</t>
  </si>
  <si>
    <t xml:space="preserve"> 100 GL 2.5</t>
  </si>
  <si>
    <t>NHN385</t>
  </si>
  <si>
    <t>38001010178</t>
  </si>
  <si>
    <t>ოთარი გაფრინდაშვილი</t>
  </si>
  <si>
    <t xml:space="preserve"> V 230</t>
  </si>
  <si>
    <t>UJJ090</t>
  </si>
  <si>
    <t>38001008940</t>
  </si>
  <si>
    <t>სერგო პეტრიაშვილი</t>
  </si>
  <si>
    <t>FZF791</t>
  </si>
  <si>
    <t>41001003241</t>
  </si>
  <si>
    <t>ზურაბი გაბადაძე</t>
  </si>
  <si>
    <t>100 L</t>
  </si>
  <si>
    <t>BMB827</t>
  </si>
  <si>
    <t>41001005017</t>
  </si>
  <si>
    <t>ოლეგი ჭუმბურიძე</t>
  </si>
  <si>
    <t>OCO331</t>
  </si>
  <si>
    <t>41001009899</t>
  </si>
  <si>
    <t>სერგო ჭელიშვილი</t>
  </si>
  <si>
    <t xml:space="preserve"> 150 L</t>
  </si>
  <si>
    <t>QVQ724</t>
  </si>
  <si>
    <t>56001013748</t>
  </si>
  <si>
    <t>დავით თაბუკაშვილი</t>
  </si>
  <si>
    <t xml:space="preserve"> 308 D</t>
  </si>
  <si>
    <t>PAJ832</t>
  </si>
  <si>
    <t>56001014095</t>
  </si>
  <si>
    <t>ვარლამი თაბუკაშვილი</t>
  </si>
  <si>
    <t>NGN673</t>
  </si>
  <si>
    <t>56001006272</t>
  </si>
  <si>
    <t>ნუგზარი კაპანაძე</t>
  </si>
  <si>
    <t>NRN618</t>
  </si>
  <si>
    <t>56001013055</t>
  </si>
  <si>
    <t>რეზო კვანტრიშვილი</t>
  </si>
  <si>
    <t>GGF975</t>
  </si>
  <si>
    <t>56001019507</t>
  </si>
  <si>
    <t>ზურაბი ლომიძე</t>
  </si>
  <si>
    <t>IOI420</t>
  </si>
  <si>
    <t>18001047334</t>
  </si>
  <si>
    <t>ავთანდილ სხილაძე</t>
  </si>
  <si>
    <t>ვოლცვაგენი</t>
  </si>
  <si>
    <t xml:space="preserve"> LT</t>
  </si>
  <si>
    <t>FJF204</t>
  </si>
  <si>
    <t>18001017737</t>
  </si>
  <si>
    <t>ოთარი თავაძე</t>
  </si>
  <si>
    <t>LLT874</t>
  </si>
  <si>
    <t>18001032060</t>
  </si>
  <si>
    <t>კობა კვინიკაძე</t>
  </si>
  <si>
    <t>GML978</t>
  </si>
  <si>
    <t>შპს კოლხეთი-97</t>
  </si>
  <si>
    <t>RJR319</t>
  </si>
  <si>
    <t>210D</t>
  </si>
  <si>
    <t>WVW342</t>
  </si>
  <si>
    <t>HNH971</t>
  </si>
  <si>
    <t>DND184</t>
  </si>
  <si>
    <t>TEO513</t>
  </si>
  <si>
    <t>609D</t>
  </si>
  <si>
    <t>MDM497</t>
  </si>
  <si>
    <t>RDR629</t>
  </si>
  <si>
    <t>CRC791</t>
  </si>
  <si>
    <t>313 CDI</t>
  </si>
  <si>
    <t>GGP150</t>
  </si>
  <si>
    <t>ართმელაძე</t>
  </si>
  <si>
    <t>დაიმლერ-ბენც</t>
  </si>
  <si>
    <t>OBO 686</t>
  </si>
  <si>
    <t>407D</t>
  </si>
  <si>
    <t>AKO 457</t>
  </si>
  <si>
    <t>DND 198</t>
  </si>
  <si>
    <t>TST 094</t>
  </si>
  <si>
    <t>CCG 440</t>
  </si>
  <si>
    <t>WQW 662</t>
  </si>
  <si>
    <t>409D</t>
  </si>
  <si>
    <t>KSK 368</t>
  </si>
  <si>
    <t>QES 219</t>
  </si>
  <si>
    <t>LLT 676</t>
  </si>
  <si>
    <t>KPK 339</t>
  </si>
  <si>
    <t xml:space="preserve"> ავტობუსი</t>
  </si>
  <si>
    <t>MAN NUTZFAMRZEU GE</t>
  </si>
  <si>
    <t>MAX-135</t>
  </si>
  <si>
    <t>შ.პ.ს. ბორჯომის კეთილმოწყობა</t>
  </si>
  <si>
    <t>QII-643</t>
  </si>
  <si>
    <t>QII-674</t>
  </si>
  <si>
    <t>LIK-276</t>
  </si>
  <si>
    <t>პაზ</t>
  </si>
  <si>
    <t>LIG-215</t>
  </si>
  <si>
    <t>შ.პ.ს. მოედანი 2009</t>
  </si>
  <si>
    <t>ASI-765</t>
  </si>
  <si>
    <t>LIG-219</t>
  </si>
  <si>
    <t>LIG-206</t>
  </si>
  <si>
    <t xml:space="preserve">იოსებ </t>
  </si>
  <si>
    <t>დანელიშვილი</t>
  </si>
  <si>
    <t>FREIGHTLINER SPRINTER</t>
  </si>
  <si>
    <t>2.7D</t>
  </si>
  <si>
    <t>ZAZ-474</t>
  </si>
  <si>
    <t>გულუა</t>
  </si>
  <si>
    <t>დოჯ სპრინტერი</t>
  </si>
  <si>
    <t>OKO-179</t>
  </si>
  <si>
    <t>ქობალია</t>
  </si>
  <si>
    <t>2.9D</t>
  </si>
  <si>
    <t>GGF-142</t>
  </si>
  <si>
    <t>ახალაია</t>
  </si>
  <si>
    <t>FORD TRANZIT</t>
  </si>
  <si>
    <t>RFR-421</t>
  </si>
  <si>
    <t>თევდორაშვილი</t>
  </si>
  <si>
    <t>აქიბ მუსტაფაევი</t>
  </si>
  <si>
    <t>MERCEDES BENZ</t>
  </si>
  <si>
    <t>SPRINTER</t>
  </si>
  <si>
    <t>LLZ048</t>
  </si>
  <si>
    <t>25001001510</t>
  </si>
  <si>
    <t>რაფიკ კრტიანი</t>
  </si>
  <si>
    <t>PVP780</t>
  </si>
  <si>
    <t>25001034599</t>
  </si>
  <si>
    <t>ნიჰად იბრაგიმოვ</t>
  </si>
  <si>
    <t>ელდარ მუსტაფაევ</t>
  </si>
  <si>
    <t>პავლე გოგოლაძე</t>
  </si>
  <si>
    <t xml:space="preserve">MERCEDES BENZ </t>
  </si>
  <si>
    <t xml:space="preserve"> 316 CDI</t>
  </si>
  <si>
    <t>SSQ483</t>
  </si>
  <si>
    <t>25001019802</t>
  </si>
  <si>
    <t>რეზო</t>
  </si>
  <si>
    <t>ალავერდაშვილი</t>
  </si>
  <si>
    <t xml:space="preserve">FORD </t>
  </si>
  <si>
    <t>TRANSIT 100 GL 2.5D</t>
  </si>
  <si>
    <t>HHO907</t>
  </si>
  <si>
    <t>25001006232</t>
  </si>
  <si>
    <t>ფაშალიშვილი</t>
  </si>
  <si>
    <t>CSC549</t>
  </si>
  <si>
    <t>25001007115</t>
  </si>
  <si>
    <t>ფარნაოზ</t>
  </si>
  <si>
    <t>სიყმაშვილი</t>
  </si>
  <si>
    <t>VII245</t>
  </si>
  <si>
    <t>25001003398</t>
  </si>
  <si>
    <t>ბესიკი</t>
  </si>
  <si>
    <t>დარბაიძე</t>
  </si>
  <si>
    <t>FORD</t>
  </si>
  <si>
    <t>TRANSIT</t>
  </si>
  <si>
    <t>BHY777</t>
  </si>
  <si>
    <t>25001016458</t>
  </si>
  <si>
    <t>ივანე</t>
  </si>
  <si>
    <t>მიხელიძე</t>
  </si>
  <si>
    <t>EOS777</t>
  </si>
  <si>
    <t>25001026496</t>
  </si>
  <si>
    <t>ზაბილ</t>
  </si>
  <si>
    <t>ნიაზოვ</t>
  </si>
  <si>
    <t>ირაკლი თოფაძე</t>
  </si>
  <si>
    <t>ნიკოლოზ სვანიძე</t>
  </si>
  <si>
    <t>გიორგი თედორაძე</t>
  </si>
  <si>
    <t>გიორგი ჟვანია</t>
  </si>
  <si>
    <t>მიხეილ მახათაძე</t>
  </si>
  <si>
    <t>ირაკლი თადუმაძე</t>
  </si>
  <si>
    <t>გოჩა შუღლიაშვილი</t>
  </si>
  <si>
    <t>ვოლსკი</t>
  </si>
  <si>
    <t>თამარ</t>
  </si>
  <si>
    <t>კორძაია</t>
  </si>
  <si>
    <t>ნიდერლანდების სამეფო; ბელგიის სამეფო. პორტუგალიის რესპუბლიკა</t>
  </si>
  <si>
    <t>საფრანგეთის რესპუბლიკა</t>
  </si>
  <si>
    <t>01031001116</t>
  </si>
  <si>
    <t>3343K</t>
  </si>
  <si>
    <t>Z0Z-458</t>
  </si>
  <si>
    <t>ქობულეთი დ. აღმაშენებლის #131</t>
  </si>
  <si>
    <t>4 თვე</t>
  </si>
  <si>
    <t>ფხაკაძე</t>
  </si>
  <si>
    <t>1 თვე</t>
  </si>
  <si>
    <t>ბათუმი ფარნავაზ მეფის #41</t>
  </si>
  <si>
    <t>10 თვე</t>
  </si>
  <si>
    <t>ნინო</t>
  </si>
  <si>
    <t>ბასილია</t>
  </si>
  <si>
    <t>თბილისი წინამძღვრიშვილის #81</t>
  </si>
  <si>
    <t>8 თვე</t>
  </si>
  <si>
    <t>01030033157</t>
  </si>
  <si>
    <t>ნოე</t>
  </si>
  <si>
    <t>ლეჟავა</t>
  </si>
  <si>
    <t>ქ. გურჯაანი, რუსთაველის ქ. #15</t>
  </si>
  <si>
    <t>12 თვე</t>
  </si>
  <si>
    <t>13001053778</t>
  </si>
  <si>
    <t>თამარი</t>
  </si>
  <si>
    <t>სამხარაული</t>
  </si>
  <si>
    <t>ქ. ხობი ცოტნე დადიანის ქ. #169</t>
  </si>
  <si>
    <t>58001030178</t>
  </si>
  <si>
    <t>მედეა</t>
  </si>
  <si>
    <t>თათარაშვილი</t>
  </si>
  <si>
    <t>ქ. თბილისი, მუხიანის დასახლება 1მ/რ კორპუსი 10</t>
  </si>
  <si>
    <t>3 თვე</t>
  </si>
  <si>
    <t>01003005044</t>
  </si>
  <si>
    <t>ცირა</t>
  </si>
  <si>
    <t>ქაწაშვილი</t>
  </si>
  <si>
    <t>ლენტეხი, დაბა ლენტეხი, სტალინის ქ. 8</t>
  </si>
  <si>
    <t>3,5 თვე</t>
  </si>
  <si>
    <t>27001007074</t>
  </si>
  <si>
    <t>ნათელა</t>
  </si>
  <si>
    <t>ქურასებდიანი</t>
  </si>
  <si>
    <t>ქ. ქუთაისი, თბილისის ქ. 2/თამარ მეფის ქ. 3</t>
  </si>
  <si>
    <t>2,5 თვე</t>
  </si>
  <si>
    <t>60001068395</t>
  </si>
  <si>
    <t>ლიანა</t>
  </si>
  <si>
    <t>სვანიძე</t>
  </si>
  <si>
    <t>დმანისი 9 აპრილის ქ#67</t>
  </si>
  <si>
    <t>5 თვე</t>
  </si>
  <si>
    <t>ოქრიაშვილი</t>
  </si>
  <si>
    <t>ქ. თბილისი, დას. თემქა კვ. 10 კორპ. 36ა ბ. 48</t>
  </si>
  <si>
    <t>60001041506</t>
  </si>
  <si>
    <t>კუხიანიძე</t>
  </si>
  <si>
    <t>ქ. თბილისი, დასახლება ფონიჭალა 3, კორპუსი #22</t>
  </si>
  <si>
    <t>01016005405</t>
  </si>
  <si>
    <t>გახოკიძე</t>
  </si>
  <si>
    <t>ქ. თბილისი, გრიგოლ რობაქიძის გამზირი #7 კორპ. 4</t>
  </si>
  <si>
    <t>60001127266</t>
  </si>
  <si>
    <t>მზია</t>
  </si>
  <si>
    <t>ბუხაიძე</t>
  </si>
  <si>
    <t xml:space="preserve"> თბილისი ერეკლე მე-2 მოედანი #3</t>
  </si>
  <si>
    <t>7 თვე</t>
  </si>
  <si>
    <t>შპს ახალი კაპიტალი</t>
  </si>
  <si>
    <t>ბაღდათი რუსთაველის #22</t>
  </si>
  <si>
    <t>19 დღე</t>
  </si>
  <si>
    <t>შ.პ.ს. ,,ავა-მარიამი"</t>
  </si>
  <si>
    <t>თეთრიწყარო დიდგორის 15</t>
  </si>
  <si>
    <t>22001005181</t>
  </si>
  <si>
    <t>ბექაური ამური ი/მ</t>
  </si>
  <si>
    <t>დუშეთი სტალინის ქ. #88</t>
  </si>
  <si>
    <t>01018003102</t>
  </si>
  <si>
    <t>წიკლაური გიორგი ი/მ</t>
  </si>
  <si>
    <t>თელავი ერეკლე II გამზ #1</t>
  </si>
  <si>
    <t>სასტუმრო თელავი შპს</t>
  </si>
  <si>
    <t>ზუგდიდი რუსთაველის ქ. #90</t>
  </si>
  <si>
    <t>01001025994</t>
  </si>
  <si>
    <t>ბერულავა თენგიზი ი/მ</t>
  </si>
  <si>
    <t>ახალქალაქი, თავისუფლების ქ. #2</t>
  </si>
  <si>
    <t>07001016772</t>
  </si>
  <si>
    <t>ათოიან სამსონ ი/მ</t>
  </si>
  <si>
    <t>ქ. თბილისი, დაბა წყნეთი, დ. აღმაშენებლის ქ. 2ა</t>
  </si>
  <si>
    <t>01035000565</t>
  </si>
  <si>
    <t>მათიაშვილი მარინა ი/მ</t>
  </si>
  <si>
    <t>ქ. თბილისი, ბოგდან ხმელნიცკის ქ. 48</t>
  </si>
  <si>
    <t>206026165</t>
  </si>
  <si>
    <t>საქკავშირმშენი სს</t>
  </si>
  <si>
    <t>ქ. თბილისი, ნუცუბიძის ქ. 179ა</t>
  </si>
  <si>
    <t>01024013493</t>
  </si>
  <si>
    <t>ქირია გიორგი ი/მ</t>
  </si>
  <si>
    <t>ქ. თბილისი, ქსნის ქ. 4</t>
  </si>
  <si>
    <t>2 თვე</t>
  </si>
  <si>
    <t>35001008758</t>
  </si>
  <si>
    <t>ბალიაშვილი ნათელა ი/მ</t>
  </si>
  <si>
    <t>ქ. თბილისი, ვარკეთილი 3, 1 მ/რ, სუხიშვილის ქუჩაზე,</t>
  </si>
  <si>
    <t>01027047675</t>
  </si>
  <si>
    <t>მიდელაშვილი მანანა ი/მ</t>
  </si>
  <si>
    <t>ლილოს დასახლება, მე-4 კვ. კორ. 10 მიმდებარე ტერიტორია</t>
  </si>
  <si>
    <t>01028002385</t>
  </si>
  <si>
    <t>ქიტესაშვილი თამილა ი/მ</t>
  </si>
  <si>
    <t xml:space="preserve">ქ. მარტვილი, თავისუფლების მოედანი </t>
  </si>
  <si>
    <t>29001001254</t>
  </si>
  <si>
    <t>მორგოშია დავითი ი/მ</t>
  </si>
  <si>
    <t>ქ. თბილისი, ართვინის ქ. (კაპანაძე) #3 მე-2 სართული</t>
  </si>
  <si>
    <t>202887242</t>
  </si>
  <si>
    <t>შპს თერმულ დაზიანებათა და აღდგენითი პლასტიკური ქირურგიის სამეცნიერო-პრაქტიკული ცენტრი</t>
  </si>
  <si>
    <t>რუსთავის გზატკ. #19 კორპ. 4</t>
  </si>
  <si>
    <t>01030031042</t>
  </si>
  <si>
    <t>ჩალათაშვილი ირინე ი/მ</t>
  </si>
  <si>
    <t>ქ. თბილისი, დასახლება დიდი დიღომი, იოანე პეტრიწის ქ. 4</t>
  </si>
  <si>
    <t>01025019446</t>
  </si>
  <si>
    <t>ლაბაური ნატო ი/მ</t>
  </si>
  <si>
    <t xml:space="preserve">დედოფლისწყარო, ჰერეთის ქ. 74 </t>
  </si>
  <si>
    <t>10,5 თვე</t>
  </si>
  <si>
    <t>თამაზაშვილი</t>
  </si>
  <si>
    <t>ქ. სამტრედია, რუსთაველის ქ. 23</t>
  </si>
  <si>
    <t>ფართის დათმობა</t>
  </si>
  <si>
    <t>ქ. თბილისი რუსთაველის გამზირი 30</t>
  </si>
  <si>
    <t>ქ. გარდაბანი, დ. აღმაშენებლის ქ. (46) 58</t>
  </si>
  <si>
    <t>ქაზუმოვა ნაილა ი/მ</t>
  </si>
  <si>
    <t>ქ. მცხეთა გამსახურდიას 14</t>
  </si>
  <si>
    <t>მაჩიტაძე</t>
  </si>
  <si>
    <t>დ. ჩხოროწყუ შენგელიას #2</t>
  </si>
  <si>
    <t>5,5 თვე</t>
  </si>
  <si>
    <t>მამფორია</t>
  </si>
  <si>
    <t>ქ. ოზურგეთი  ი. ჭავჭავაძის  #12</t>
  </si>
  <si>
    <t>ნუგზარ</t>
  </si>
  <si>
    <t>იმნაძე</t>
  </si>
  <si>
    <t>ქ. ზუგდიდი ცოტნე დადიანის #1 სად.#1 სართ1</t>
  </si>
  <si>
    <t>42დღე</t>
  </si>
  <si>
    <t>მარინა</t>
  </si>
  <si>
    <t>ციმინტია</t>
  </si>
  <si>
    <t>თბილისი ი.ჭავჭავაძის გამზ. #46</t>
  </si>
  <si>
    <t>შ.პ.ს. ,,ალბატროსი-პრეზენტი"</t>
  </si>
  <si>
    <t>თბილისი შუამთის #20 (ნაკვ. 34/4) მე-2 სართ.</t>
  </si>
  <si>
    <t>1თვე</t>
  </si>
  <si>
    <t>შ.პ.ს. ფირმა არბო</t>
  </si>
  <si>
    <t>ქ. დმანისი, წმინდა ნინოს ქ. 56</t>
  </si>
  <si>
    <t>1 დღე</t>
  </si>
  <si>
    <t>დმანისის მუნიციპალიტეტი</t>
  </si>
  <si>
    <t>ქ.ქუთაისი გრ. ხანძთელის #21ბ. ნაკვ. #2 ფართი #2</t>
  </si>
  <si>
    <t>37დღე</t>
  </si>
  <si>
    <t>თხელიძე</t>
  </si>
  <si>
    <t>ქ.უთაისი ავტომშენებლის #12</t>
  </si>
  <si>
    <t>სიხარულიძე</t>
  </si>
  <si>
    <t>ქ.რუსთავი მეგობრობის გამზ.#47ა</t>
  </si>
  <si>
    <t>33დღე</t>
  </si>
  <si>
    <t>დოდო</t>
  </si>
  <si>
    <t>შუბითიძე</t>
  </si>
  <si>
    <t>ქ.რუსთავი მე-17 მკრ. რ-ნი #21. სართ-1; ბ-56</t>
  </si>
  <si>
    <t>33 დღე</t>
  </si>
  <si>
    <t>გია</t>
  </si>
  <si>
    <t>ველიჯანაშვილი</t>
  </si>
  <si>
    <t>ქ.ქუთაისი ახალგაზრდობის გამზ. #66 ბ#20</t>
  </si>
  <si>
    <t>ვიოლა</t>
  </si>
  <si>
    <t>ტყეშელაშვილი</t>
  </si>
  <si>
    <t>ქ. ვანი თავისუფლების #3</t>
  </si>
  <si>
    <t>ხავთასი</t>
  </si>
  <si>
    <t>ქ. რუსთავი თორდიას მე-3 ჩიხი #3 სართ 1 ბინა#3</t>
  </si>
  <si>
    <t>დათუნა</t>
  </si>
  <si>
    <t>მოსიაშვილი</t>
  </si>
  <si>
    <t>ქობულეთი დ. ოჩხამური თამარ მეფის ქ.#3</t>
  </si>
  <si>
    <t>ცეცხლაძე</t>
  </si>
  <si>
    <t>ქობულეთი 9 აპრილის ქ #1</t>
  </si>
  <si>
    <t>ნაზი</t>
  </si>
  <si>
    <t>მგელაძე</t>
  </si>
  <si>
    <t>ქობულეთი დ. ჩაქვი თამარ მეფის #42</t>
  </si>
  <si>
    <t>ილიას</t>
  </si>
  <si>
    <t>კონცელიძე</t>
  </si>
  <si>
    <t>ქობულეთი ს. ხალა მაღაზია #4</t>
  </si>
  <si>
    <t>ლამპარაძე</t>
  </si>
  <si>
    <t>ქობულეთი ს. ჩაისუბანი</t>
  </si>
  <si>
    <t>ციალა</t>
  </si>
  <si>
    <t>ჯაბნიძე</t>
  </si>
  <si>
    <t>ქობულეთი ს. ქობულეთი</t>
  </si>
  <si>
    <t>ეთერ</t>
  </si>
  <si>
    <t>ქარცივაძე</t>
  </si>
  <si>
    <t>ქობულეთი ს. ხუცუბანი მაღაზია</t>
  </si>
  <si>
    <t>რევაზი</t>
  </si>
  <si>
    <t>ჯინჭარაძე</t>
  </si>
  <si>
    <t>რუსთავი მესხიშვილის #16 სართ1 ბ-102</t>
  </si>
  <si>
    <t>ვასილევი</t>
  </si>
  <si>
    <t>რუსთავი კოსტავას #14 სართ1 ბ-7</t>
  </si>
  <si>
    <t>ავთანდილი</t>
  </si>
  <si>
    <t>პაპაშვილი</t>
  </si>
  <si>
    <t>ბათუმი ლ. ასათიანის ქ. #20</t>
  </si>
  <si>
    <t>ხარაზი</t>
  </si>
  <si>
    <t>ბათუმი დიდაჭარის ქ.#9</t>
  </si>
  <si>
    <t>1.5თვე</t>
  </si>
  <si>
    <t>ბეგლარ</t>
  </si>
  <si>
    <t>ხოროიშვილი</t>
  </si>
  <si>
    <t>თბილისი ს. ფონიჭალა</t>
  </si>
  <si>
    <t>ჯაფარ</t>
  </si>
  <si>
    <t>ჯაფაროვი</t>
  </si>
  <si>
    <t>თბილისი ლილოს დას. მე-4კვ. კორპ#10</t>
  </si>
  <si>
    <t>თამილა ქიტესაშვილი ი/მ</t>
  </si>
  <si>
    <t>ქ.რუსთავი მე-8 მკრ. #3 სართ 1; ბ-#46</t>
  </si>
  <si>
    <t>35001005906</t>
  </si>
  <si>
    <t>მღვდლიაშვილი</t>
  </si>
  <si>
    <t>წყალტუბო 9 აპრილის ქ. შენ #3; სართ 1; ბ-1</t>
  </si>
  <si>
    <t>62003013382</t>
  </si>
  <si>
    <t>ლიდა</t>
  </si>
  <si>
    <t>უგრეხელიძე</t>
  </si>
  <si>
    <t xml:space="preserve">ბათუმი ურეხის დას. </t>
  </si>
  <si>
    <t>61006001446</t>
  </si>
  <si>
    <t>ბათუმი გრიშაშვილის და კიკვიძის კვეთასართ1#3</t>
  </si>
  <si>
    <t>დარეჯან</t>
  </si>
  <si>
    <t>ბათუმი კობალაძის #14 ბ-3</t>
  </si>
  <si>
    <t>61002014645</t>
  </si>
  <si>
    <t>დიასამიძე</t>
  </si>
  <si>
    <t>ხელვაჩაური დ. მახინჯაური</t>
  </si>
  <si>
    <t>ი/მ ზორბეგ ახვლედიანი</t>
  </si>
  <si>
    <t>ბათუმი მაიაკოვსკის #74</t>
  </si>
  <si>
    <t>61001074148</t>
  </si>
  <si>
    <t>მარიტა</t>
  </si>
  <si>
    <t>ცინცაძე</t>
  </si>
  <si>
    <t>ბათუმი ფ. ხალვაშის მე-7 შესახ.#1</t>
  </si>
  <si>
    <t>ი/მ რუსლან ბერიძე</t>
  </si>
  <si>
    <t>ბათუმი პუშკინის #118</t>
  </si>
  <si>
    <t>შპს აჭარის ავტ. რესპ.ონკოლოგიის ცენტრი</t>
  </si>
  <si>
    <t>ბათუმი დასახლება ადლია</t>
  </si>
  <si>
    <t>შ.პ.ს. ბატავტომობილე</t>
  </si>
  <si>
    <t>ბათუმი ბაგრატიონის #109</t>
  </si>
  <si>
    <t>შ.პ.ს.სავაჭრო ცენტრი ბაგრატიონზე</t>
  </si>
  <si>
    <t>მარნეული მაზნიაშვილის #2</t>
  </si>
  <si>
    <t>ნაზირ ხაჯაევი ი/მ</t>
  </si>
  <si>
    <t xml:space="preserve">ხობის რ-ნი ს. ქვემო ქვალონი </t>
  </si>
  <si>
    <t>23 დღე</t>
  </si>
  <si>
    <t>რომანი</t>
  </si>
  <si>
    <t>ქვარცხავა</t>
  </si>
  <si>
    <t>ხობის ს. პირველი მაისი</t>
  </si>
  <si>
    <t>ვაინა ფოცხორაია ი/მ</t>
  </si>
  <si>
    <t>ფოთი 9 აპრილის ხეივანი #22</t>
  </si>
  <si>
    <t>20 დღე</t>
  </si>
  <si>
    <t>ციცინო</t>
  </si>
  <si>
    <t>ქირია</t>
  </si>
  <si>
    <t>ჭიათურა ს. წასრი</t>
  </si>
  <si>
    <t>კაპანაძე</t>
  </si>
  <si>
    <t>ფოთი ვაჟა-ფშაველას 26</t>
  </si>
  <si>
    <t>სარია</t>
  </si>
  <si>
    <t>ფოთი შავი ზღვის ქ.#2</t>
  </si>
  <si>
    <t>მაყვალა</t>
  </si>
  <si>
    <t>გაბუნია</t>
  </si>
  <si>
    <t>ფოთი 9 აპრილის ხეივანი #8</t>
  </si>
  <si>
    <t xml:space="preserve">თამაზ </t>
  </si>
  <si>
    <t>ნოდია</t>
  </si>
  <si>
    <t>თბილისი ჩოლოყაშვილის #55 ბ#8</t>
  </si>
  <si>
    <t>18 დღე</t>
  </si>
  <si>
    <t>ეკატერინე</t>
  </si>
  <si>
    <t>კაშია</t>
  </si>
  <si>
    <t>ფოთი დ.აღმაშენებლის #10</t>
  </si>
  <si>
    <t>მარიკა</t>
  </si>
  <si>
    <t>ხორავა</t>
  </si>
  <si>
    <t>ფოთი გურიის ქ.#93</t>
  </si>
  <si>
    <t>ღლონტი</t>
  </si>
  <si>
    <t>ფოთი ლაგრანჟეს #2</t>
  </si>
  <si>
    <t>ნუცა</t>
  </si>
  <si>
    <t>ლომაძე</t>
  </si>
  <si>
    <t>ქარელი სტალინის ქ # 33</t>
  </si>
  <si>
    <t>სულაქველიძე</t>
  </si>
  <si>
    <t>ქარელი თამარ მეფის #43</t>
  </si>
  <si>
    <t>გოგიჩაშვილი</t>
  </si>
  <si>
    <t>ქარელის რ-ნი ს. ბებნისი</t>
  </si>
  <si>
    <t>არდემანაშვილი</t>
  </si>
  <si>
    <t>ქარელი დ. აგარა ხორავას #5</t>
  </si>
  <si>
    <t>ინგა</t>
  </si>
  <si>
    <t>ქარელი ს რ-ნი ს. დირმი</t>
  </si>
  <si>
    <t>ოლია</t>
  </si>
  <si>
    <t>მუშკიაშვილი</t>
  </si>
  <si>
    <t>ხულო ს. დიოკნისი</t>
  </si>
  <si>
    <t>ჯუმბერ</t>
  </si>
  <si>
    <t>ძირკვაძე</t>
  </si>
  <si>
    <t>ხულო დ. აღმაშენებლის #8</t>
  </si>
  <si>
    <t>იოსებ</t>
  </si>
  <si>
    <t>ქუთაისი  ცისფერყანწელთა 5/წმ. ნინოს 15</t>
  </si>
  <si>
    <t>60002003914</t>
  </si>
  <si>
    <t>მიხელ</t>
  </si>
  <si>
    <t>ხარაბაძე</t>
  </si>
  <si>
    <t>თელავი ჩოლოყაშვილის ქ. #33</t>
  </si>
  <si>
    <t>11დღე</t>
  </si>
  <si>
    <t xml:space="preserve">ალექსანდრე </t>
  </si>
  <si>
    <t>კუპატაძე</t>
  </si>
  <si>
    <t>თელავი ერეკლე II გამზ</t>
  </si>
  <si>
    <t>ობოლაძე</t>
  </si>
  <si>
    <t>თელავი ს. აკურა</t>
  </si>
  <si>
    <t>მიხეილი</t>
  </si>
  <si>
    <t>იმერლიშვილი</t>
  </si>
  <si>
    <t>თელავი ს. შალაური</t>
  </si>
  <si>
    <t>არჩილ</t>
  </si>
  <si>
    <t>თელავი ს.კონდოლი</t>
  </si>
  <si>
    <t>გოგებაშვილი</t>
  </si>
  <si>
    <t>თელავი ს. ქვემო ხოდაშენი</t>
  </si>
  <si>
    <t>ომანაშვილი</t>
  </si>
  <si>
    <t>თელავი თბილისის გზატკეც.#8</t>
  </si>
  <si>
    <t>არჩილი</t>
  </si>
  <si>
    <t>ხომასურიძე</t>
  </si>
  <si>
    <t>თელავი ს. კურდღელაური</t>
  </si>
  <si>
    <t>მამუკელაშვილი</t>
  </si>
  <si>
    <t>თელავი ს. გულგულა</t>
  </si>
  <si>
    <t>გიგაური</t>
  </si>
  <si>
    <t>თელავი ს. იყალთო</t>
  </si>
  <si>
    <t>მრელაშვილი</t>
  </si>
  <si>
    <t>თელავი ს. წინანდალი</t>
  </si>
  <si>
    <t>გურჯაანი ს. ვეჯინი</t>
  </si>
  <si>
    <t>კირვალიძე</t>
  </si>
  <si>
    <t>რუსთავი მე-20 მკრ კორ.#6 ბ #2</t>
  </si>
  <si>
    <t>13 დღე</t>
  </si>
  <si>
    <t>35001012797</t>
  </si>
  <si>
    <t>ბოდაველი</t>
  </si>
  <si>
    <t>ქუთაისი ირ. აბაშიძის გამზ.#15 არასაცხ. ფართი სართ.1</t>
  </si>
  <si>
    <t>15 დღე</t>
  </si>
  <si>
    <t>ჟოზეფინა</t>
  </si>
  <si>
    <t>დევიძე</t>
  </si>
  <si>
    <t>ლაღაძე</t>
  </si>
  <si>
    <t>ხურციძე</t>
  </si>
  <si>
    <t>ქუთაისი ბროსეს ქ.#1 არასაცხოვრებელი ფართი</t>
  </si>
  <si>
    <t xml:space="preserve">მაგული </t>
  </si>
  <si>
    <t>ბრეგვაძე</t>
  </si>
  <si>
    <t>თელავი ს. სანიორე</t>
  </si>
  <si>
    <t>ჯეინაზი</t>
  </si>
  <si>
    <t>შარმაზანაშვილი</t>
  </si>
  <si>
    <t>გარდაბანი დ. აღმაშენებლის ქ.#1 სართ 1 ბ 17</t>
  </si>
  <si>
    <t>15დღე</t>
  </si>
  <si>
    <t>ელმირა</t>
  </si>
  <si>
    <t>ხალილოვა</t>
  </si>
  <si>
    <t>გარდაბანი ს. გამარჯვება</t>
  </si>
  <si>
    <t>ზვიადი</t>
  </si>
  <si>
    <t>ნებუნიშვილი</t>
  </si>
  <si>
    <t>ბათუმი ს. ახალსოფელი</t>
  </si>
  <si>
    <t>11 დღე</t>
  </si>
  <si>
    <t>რიფეთ</t>
  </si>
  <si>
    <t>შარაძე</t>
  </si>
  <si>
    <t>ხელვაჩაური ს.მეჯინისწყალი</t>
  </si>
  <si>
    <t>ნური</t>
  </si>
  <si>
    <t>აბაშიძე</t>
  </si>
  <si>
    <t>ხელვაჩაური ს. ანგისა</t>
  </si>
  <si>
    <t>ბაგრატიონი</t>
  </si>
  <si>
    <t>ბათუმი დას. მინდა</t>
  </si>
  <si>
    <t>პაქსაძე</t>
  </si>
  <si>
    <t>ბათუმი დას. ანგისა</t>
  </si>
  <si>
    <t>დურსუნ</t>
  </si>
  <si>
    <t>გორაძე</t>
  </si>
  <si>
    <t>ბათუმი დას. ადლია</t>
  </si>
  <si>
    <t>გულნაზ</t>
  </si>
  <si>
    <t>ბათუმი დას.ანგისა</t>
  </si>
  <si>
    <t>იამზე</t>
  </si>
  <si>
    <t>ბათუმი დას. გონიო</t>
  </si>
  <si>
    <t>ქუთაისი ავალიანის 14/ხეთაგუროვის #10</t>
  </si>
  <si>
    <t>ი/მ ვენერა მხიტარიანი</t>
  </si>
  <si>
    <t>ქუთაისი გელათის #91 ნაკვ. #1</t>
  </si>
  <si>
    <t>60001113135</t>
  </si>
  <si>
    <t>დავითი</t>
  </si>
  <si>
    <t>ნიშნიანიძე</t>
  </si>
  <si>
    <t>ქუთაისი ყაზბეგის #14</t>
  </si>
  <si>
    <t>ი/მ გოჩა კიკვაძე</t>
  </si>
  <si>
    <t>ქუთაისი ლესელიძის #78ა</t>
  </si>
  <si>
    <t>ი/მ ბარბარე ფუტურიძე</t>
  </si>
  <si>
    <t>12 დღე</t>
  </si>
  <si>
    <t>ოზურგეთი ს. ნატანები</t>
  </si>
  <si>
    <t>შპს სდ სუბტროპიკული ხილის კომპანია</t>
  </si>
  <si>
    <t>ქუთაისი განათლების #77</t>
  </si>
  <si>
    <t>60001090775</t>
  </si>
  <si>
    <t>გუბელაძე</t>
  </si>
  <si>
    <t>ახალქალაქი, ჭავჭავაძის #1/2</t>
  </si>
  <si>
    <t>07001017798</t>
  </si>
  <si>
    <t>ადამ</t>
  </si>
  <si>
    <t>ქურდოღლიან</t>
  </si>
  <si>
    <t>ბათუმი ფ. ხალვაშისმე-7 შესახვევი #11 მე-3 სართ</t>
  </si>
  <si>
    <t>ბერიძე როინ ი/მ</t>
  </si>
  <si>
    <t>ქ. დედოფლისწყარო კოსტავას #3</t>
  </si>
  <si>
    <t>დედოფლისწყაროს მუნიციპალიტეტის კულტურისა და სპორტის ცენტრი</t>
  </si>
  <si>
    <t>ქ. თბილისი, დასახლება ვაზისუბანი 1მ/რ კორპუსი 11ა</t>
  </si>
  <si>
    <t>62003013528</t>
  </si>
  <si>
    <t>ღაჭავა</t>
  </si>
  <si>
    <t>ქ. თბილისი, სარაჯიშვილის ქ. 28 ა</t>
  </si>
  <si>
    <t>62005008258</t>
  </si>
  <si>
    <t>ბუჩხრიკიძე</t>
  </si>
  <si>
    <t>ს. ტაბახმელა</t>
  </si>
  <si>
    <t>01009019061</t>
  </si>
  <si>
    <t>გულფერი</t>
  </si>
  <si>
    <t>წერეთელი</t>
  </si>
  <si>
    <t>მცხეთა, აღმაშენებლის ქ. 43</t>
  </si>
  <si>
    <t>31001022636</t>
  </si>
  <si>
    <t>მარტოლეკი გივი ი/მ</t>
  </si>
  <si>
    <t>ქ. თბილისი, ერეკლე II-ეს მოედანი #3/ანტონ კათალიკოსის ქ. #36</t>
  </si>
  <si>
    <t>ქ. თბილისი, ტიულენევის ქ. 11</t>
  </si>
  <si>
    <t>212152980</t>
  </si>
  <si>
    <t>ლეგი შპს</t>
  </si>
  <si>
    <t>ქ. თელავი ქეთევან წამებულის #11 სართ.2</t>
  </si>
  <si>
    <t>63 დღე</t>
  </si>
  <si>
    <t>თეიმურაზი</t>
  </si>
  <si>
    <t>აშიროვი</t>
  </si>
  <si>
    <t>რუსთავი რუსთაველის გამზ.#20</t>
  </si>
  <si>
    <t>შპს. ატოცი</t>
  </si>
  <si>
    <t>რუსთავი 21-ე მკრ-ნი #8 სართ 1 ბინა #29</t>
  </si>
  <si>
    <t>რუსთავი რჩეულიშვილის მიმდ. ტერიტორია</t>
  </si>
  <si>
    <t>შ.პ.ს. სიახლე</t>
  </si>
  <si>
    <t>რუსთავი ვახუშტის ქ#6</t>
  </si>
  <si>
    <t>შპს. ქ. რუსთავის #2 სტომატოლოგიური პოლიკლინიკა</t>
  </si>
  <si>
    <t>თბილისი დას. ორხევი ახვლედიანის ქ.#1</t>
  </si>
  <si>
    <t>01019006353</t>
  </si>
  <si>
    <t>ვაჟა უსანეთაშვილი ი/მ</t>
  </si>
  <si>
    <t>ი/მ გივი საფარიძე</t>
  </si>
  <si>
    <t>22 დღე</t>
  </si>
  <si>
    <t>ბათუმი ტაბიძის #6</t>
  </si>
  <si>
    <t>ქ. თბილისი, გლდანის მასივი, 1 მ/რ, კორპუსი #23 ბ, სართული 1</t>
  </si>
  <si>
    <t>01001010530</t>
  </si>
  <si>
    <t>დუდაური ზეზვა ი/მ</t>
  </si>
  <si>
    <t>ქ. გორი, ბესარიონ ჯუღაშვილის ქ. 4</t>
  </si>
  <si>
    <t>ქიტიაშვილი</t>
  </si>
  <si>
    <t>ლანჩხუთის მუნიციპალიტეტი, სოფელი შუხუთი</t>
  </si>
  <si>
    <t>5 დღე</t>
  </si>
  <si>
    <t>იმნაიშვილი</t>
  </si>
  <si>
    <t>ქ. ქუთაისი, ხახანაშვილის ქ. #14</t>
  </si>
  <si>
    <t>9 თვე</t>
  </si>
  <si>
    <t>60002008198</t>
  </si>
  <si>
    <t>ჭიხორია</t>
  </si>
  <si>
    <t>ბალიაშვილი</t>
  </si>
  <si>
    <t>ქ. თბილისი, ბალანჩივაძის ქ. 37</t>
  </si>
  <si>
    <t>01001027158</t>
  </si>
  <si>
    <t>აბრახამია</t>
  </si>
  <si>
    <t>ქ. ბათუმი, ქ. მარჯანიშვილისა და ასათიანის კვეთა</t>
  </si>
  <si>
    <t>ქ. ბათუმი, წერეთლის ქ. 20-22</t>
  </si>
  <si>
    <t>ნარი</t>
  </si>
  <si>
    <t>გოგიბერიძე</t>
  </si>
  <si>
    <t>ქ. ბათუმი, თამარ მეფის გამზირი #26</t>
  </si>
  <si>
    <t>ხელვაჩაურის რაიონი, სოფელი ურეხი</t>
  </si>
  <si>
    <t>ვაჟა</t>
  </si>
  <si>
    <t>ზაქარაძე</t>
  </si>
  <si>
    <t>ქ. თბილისი რუსთაველის ქ. 24/ ლაღიზის ქ. 1</t>
  </si>
  <si>
    <t>01017000815</t>
  </si>
  <si>
    <t>მედეია</t>
  </si>
  <si>
    <t>ჯიქია</t>
  </si>
  <si>
    <t>01017015694</t>
  </si>
  <si>
    <t>მარნეული, მაზნიაშვილის ქ. #2</t>
  </si>
  <si>
    <t>11 თვე</t>
  </si>
  <si>
    <t>28001001979</t>
  </si>
  <si>
    <t>მამედოვი ფირდოსი ი/მ</t>
  </si>
  <si>
    <t>28001001085</t>
  </si>
  <si>
    <t>მამედოვი სეიმურ ი/მ</t>
  </si>
  <si>
    <t>აბაშა თავისუფლების #81</t>
  </si>
  <si>
    <t>12თვე</t>
  </si>
  <si>
    <t>შუბლაძე ბესიკ ი/მ</t>
  </si>
  <si>
    <t>02001000267</t>
  </si>
  <si>
    <t>გაბელაია დავით ი/მ</t>
  </si>
  <si>
    <t>01024041549</t>
  </si>
  <si>
    <t>ნატალია</t>
  </si>
  <si>
    <t>ქალიაშვილი</t>
  </si>
  <si>
    <t>შპს ახალი სახლი</t>
  </si>
  <si>
    <t>თბილისი ი.ჭავჭავაძის გამზ. #7 საოფისე ფართი #3 სართ 1ბლოკი ,,ე"</t>
  </si>
  <si>
    <t>01024018461</t>
  </si>
  <si>
    <t>თაქთაქიშვილი</t>
  </si>
  <si>
    <t>ბათუმი ჯავახიშვილის #51</t>
  </si>
  <si>
    <t>ლალი</t>
  </si>
  <si>
    <t>წილოსანი</t>
  </si>
  <si>
    <t>ბათუმი ი. ნონეშვილის #28</t>
  </si>
  <si>
    <t>61003001683</t>
  </si>
  <si>
    <t>საგარეჯო, დ. აღმაშენებლის ქ. #10</t>
  </si>
  <si>
    <t>მეზვრიშვილი</t>
  </si>
  <si>
    <t>ქ. ყაზბეგი ალ. ყაზბეგის 32</t>
  </si>
  <si>
    <t>01009003409</t>
  </si>
  <si>
    <t>ჩოფიკაშვილი</t>
  </si>
  <si>
    <t>ამბროლაური კოსტავას #1</t>
  </si>
  <si>
    <t>04001002669</t>
  </si>
  <si>
    <t>ხარაგაული სოლომონ მეფის # 21</t>
  </si>
  <si>
    <t>01018001780</t>
  </si>
  <si>
    <t>არევაძე-წერეთელი</t>
  </si>
  <si>
    <t>დ.მესტია თამარ მეფის # 14</t>
  </si>
  <si>
    <t>ნინა</t>
  </si>
  <si>
    <t>ჯაფარიძე</t>
  </si>
  <si>
    <t>თბილისი მოსკოვის გამზ. #35</t>
  </si>
  <si>
    <t>01029005026</t>
  </si>
  <si>
    <t>შოთა</t>
  </si>
  <si>
    <t>ჩაჩუა</t>
  </si>
  <si>
    <t>ქ. თბილისი ცოტნე დადიანის ქ. 141</t>
  </si>
  <si>
    <t>01013004758</t>
  </si>
  <si>
    <t>ელიაური</t>
  </si>
  <si>
    <t>წნორი თავისუფლების #37</t>
  </si>
  <si>
    <t>01008040230</t>
  </si>
  <si>
    <t>ნაირა</t>
  </si>
  <si>
    <t>გელაშვილი</t>
  </si>
  <si>
    <t>თბილისი ბორჯომის ქ. #7</t>
  </si>
  <si>
    <t>მგალობლიშვილი</t>
  </si>
  <si>
    <t>ხონი მოსე ხონელის 5</t>
  </si>
  <si>
    <t>01019022016</t>
  </si>
  <si>
    <t>ბიჭიაშვილი</t>
  </si>
  <si>
    <t>ხულო ტბელ აბუსერისძეს 7</t>
  </si>
  <si>
    <t>ბოლქვაძე</t>
  </si>
  <si>
    <t>ასპინძა გორგასალის #2</t>
  </si>
  <si>
    <t>ქუქჩიშვილი</t>
  </si>
  <si>
    <t>ონი დ. აღმაშენებლის #82</t>
  </si>
  <si>
    <t>მათე</t>
  </si>
  <si>
    <t>გობეჯიშვილი</t>
  </si>
  <si>
    <t>საჩხერე მერაბ კოსტავას 65</t>
  </si>
  <si>
    <t>ბურძენიძე</t>
  </si>
  <si>
    <t>თერჯოლა რუსთაველის # 107</t>
  </si>
  <si>
    <t>ირმა</t>
  </si>
  <si>
    <t>ლაფაჩი</t>
  </si>
  <si>
    <t xml:space="preserve">ქარელი სტალინის ქ # 49 </t>
  </si>
  <si>
    <t>01024022690</t>
  </si>
  <si>
    <t>გიორგაშვილი</t>
  </si>
  <si>
    <t>ქ. თბილისი, გორგასლის ქ. 77</t>
  </si>
  <si>
    <t>01011019836</t>
  </si>
  <si>
    <t>მიხეილ</t>
  </si>
  <si>
    <t>ნამიჭეიშვილი</t>
  </si>
  <si>
    <t>ვანი ჯორჯიაშვილის #2</t>
  </si>
  <si>
    <t>კორძაძე ომარ ი/მ</t>
  </si>
  <si>
    <t>თბილისი გლდანი ა/მკრ ვეკუას #10</t>
  </si>
  <si>
    <t>01001024792</t>
  </si>
  <si>
    <t>კაპანაძე მარსელ ი/მ</t>
  </si>
  <si>
    <t>თბილისი ქ. წამებულის გამზ #47</t>
  </si>
  <si>
    <t>01028000992</t>
  </si>
  <si>
    <t>როსტიაშვილი ზურაბ ი/მ</t>
  </si>
  <si>
    <t>ქ. სენაკი, რუსთაველის ქ. 164</t>
  </si>
  <si>
    <t>239860842</t>
  </si>
  <si>
    <t>საქ. სამომხ. კოოპერაციის სენაკის რ-ნ სამომხ. კოოპერატივი</t>
  </si>
  <si>
    <t>ქ. ფოთი, დ. აღმაშენებლის ქ. 10</t>
  </si>
  <si>
    <t>ხორავა მარიკა ი/მ</t>
  </si>
  <si>
    <t>01017019404</t>
  </si>
  <si>
    <t>ნელი</t>
  </si>
  <si>
    <t>ჩხიკვაძე</t>
  </si>
  <si>
    <t>ახალციხე რუსთაველის 44-44ა</t>
  </si>
  <si>
    <t>პარკევ წაღიკიან ი/მ</t>
  </si>
  <si>
    <t>მეგობრობის გამზირი #12ა</t>
  </si>
  <si>
    <t>სს კინოთეატრი რუსთაველი</t>
  </si>
  <si>
    <t>ზესტაფონი წერეთლის #9</t>
  </si>
  <si>
    <t>შ.პ.ს. ,,ვახტანგი"</t>
  </si>
  <si>
    <t>წყალტუბო რუსთაველის ქ. #4</t>
  </si>
  <si>
    <t>კუხალეიშვილი ნინო ი/მ</t>
  </si>
  <si>
    <t>დ.შუახევი რუსთაველის #27</t>
  </si>
  <si>
    <t>447860020</t>
  </si>
  <si>
    <t xml:space="preserve">ოთარ სურმანიძე და კომპანია სპს </t>
  </si>
  <si>
    <t>ქედა აბუსერიძის #11</t>
  </si>
  <si>
    <t>ამირან დიასამიძე ი/მ</t>
  </si>
  <si>
    <t>ადიგენი რუსთაველის #10</t>
  </si>
  <si>
    <t>03001001135</t>
  </si>
  <si>
    <t>გოგატიშვილი იოსებ ი/მ</t>
  </si>
  <si>
    <t>ნინოწმინდა თავისუფლების 25</t>
  </si>
  <si>
    <t>32001016304</t>
  </si>
  <si>
    <t>მზიკიან მამბრე ი/მ</t>
  </si>
  <si>
    <t>ყვარელი შ.რუსთაველის #4</t>
  </si>
  <si>
    <t>9,5 თვე</t>
  </si>
  <si>
    <t>შ.პ.ს.ერ სი აი ჯორჯია</t>
  </si>
  <si>
    <t>ქ. თელავი, გვირაბის ქ. 12</t>
  </si>
  <si>
    <t>20001004347</t>
  </si>
  <si>
    <t>მერაბი</t>
  </si>
  <si>
    <t>პაპუაშვილი</t>
  </si>
  <si>
    <t>ლენტეხი, დაბა ლენტეხი, თამარ მეფის ქუჩა</t>
  </si>
  <si>
    <t>27001006514</t>
  </si>
  <si>
    <t>დალი</t>
  </si>
  <si>
    <t>გუგავა</t>
  </si>
  <si>
    <t>ქ. დმანისი, 9 აპრილის ქ. #67</t>
  </si>
  <si>
    <t>15001002982</t>
  </si>
  <si>
    <t>ხიდირნაბი</t>
  </si>
  <si>
    <t>დაშდამიროვი</t>
  </si>
  <si>
    <t>ქ. თბილისი გამსახურდიას გამზ. 10 ბ.2</t>
  </si>
  <si>
    <t>01024045174</t>
  </si>
  <si>
    <t>თინა</t>
  </si>
  <si>
    <t>შარიქაძე</t>
  </si>
  <si>
    <t>ქ. თბილისი ი. ჭავჭავაძის #20</t>
  </si>
  <si>
    <t>01001030978</t>
  </si>
  <si>
    <t>ასათიანი</t>
  </si>
  <si>
    <t>თიანეთი რუსთაველის 38</t>
  </si>
  <si>
    <t>ჯანგირაშვილი</t>
  </si>
  <si>
    <t>ტყიბული რუსთაველის #1 ბ. 27</t>
  </si>
  <si>
    <t>01024083360</t>
  </si>
  <si>
    <t>ნიკოლოზ</t>
  </si>
  <si>
    <t>კასპი კოსტავას #5</t>
  </si>
  <si>
    <t>მანანა</t>
  </si>
  <si>
    <t>ხვთისიაშვილი</t>
  </si>
  <si>
    <t>ქ. ჩოხატაური, დუმბაძის ქ. 3</t>
  </si>
  <si>
    <t>46001015708</t>
  </si>
  <si>
    <t>ლაგოდეხი ჭავჭავაძის #2</t>
  </si>
  <si>
    <t>მამაცაშვილი</t>
  </si>
  <si>
    <t>ჭიათურა ნინოშვილის #12 ბ-9</t>
  </si>
  <si>
    <t>მირმენ</t>
  </si>
  <si>
    <t>ბარათაშვილი</t>
  </si>
  <si>
    <t>ხაშური მ. კოსტავას 4</t>
  </si>
  <si>
    <t>01030016651</t>
  </si>
  <si>
    <t>ტალახაძე</t>
  </si>
  <si>
    <t>ქ. ახმეტა, ვაჟა-ფშაველას ქ.</t>
  </si>
  <si>
    <t>23001000861</t>
  </si>
  <si>
    <t>ღეჩუაშვილი</t>
  </si>
  <si>
    <t>ცაგერი კოსტავას #13 ბ. 3</t>
  </si>
  <si>
    <t>ზაირა</t>
  </si>
  <si>
    <t>ბენდელიანი</t>
  </si>
  <si>
    <t>ოზურგეთი ჭავჭავაძის 12</t>
  </si>
  <si>
    <t>ნანი</t>
  </si>
  <si>
    <t>ძნელაძე</t>
  </si>
  <si>
    <t>ქ. ბოლნისი, აღმაშენებლის ქ. 54</t>
  </si>
  <si>
    <t>8,5 თვე</t>
  </si>
  <si>
    <t>24001022727</t>
  </si>
  <si>
    <t>ქვრივიშვილი</t>
  </si>
  <si>
    <t>ქ. ლანჩხუთი მდინარაძის ქ. 3</t>
  </si>
  <si>
    <t>ორმოცაძე გიორგი ი/მ</t>
  </si>
  <si>
    <t>ბორჯომი რუსთაველის ქ#147</t>
  </si>
  <si>
    <t>01001000813</t>
  </si>
  <si>
    <t>სამსონიძე ვალიდა ი/მ</t>
  </si>
  <si>
    <t>ქ. სიღნაღი, დ. აღმაშენებლის ქ. #4</t>
  </si>
  <si>
    <t>ზუგდიდი მ. კოსტავას #11</t>
  </si>
  <si>
    <t>6 თვე</t>
  </si>
  <si>
    <t>კვარაცხელია დევი ი/მ</t>
  </si>
  <si>
    <t>სოფ.  ვახანი</t>
  </si>
  <si>
    <t>10 დღე</t>
  </si>
  <si>
    <t>გრიგოლ</t>
  </si>
  <si>
    <t>ლომსაძე</t>
  </si>
  <si>
    <t>დ.ჩხოროწყუ დ. აღმაშენებლის #13</t>
  </si>
  <si>
    <t>48001004194</t>
  </si>
  <si>
    <t>ლაშა</t>
  </si>
  <si>
    <t>ესართია</t>
  </si>
  <si>
    <t>წალენჯიხა მებონიას 2</t>
  </si>
  <si>
    <t>ბადრი</t>
  </si>
  <si>
    <t>მარტვილი თავისუფლების მოედანი</t>
  </si>
  <si>
    <t>ელენე</t>
  </si>
  <si>
    <t>წულაია</t>
  </si>
  <si>
    <t>ქ. წალკა არისტოტელეს 4</t>
  </si>
  <si>
    <t>52001013325</t>
  </si>
  <si>
    <t>მარია</t>
  </si>
  <si>
    <t>ჩამურლიევა</t>
  </si>
  <si>
    <t>გორი, წერეთლის ქ. #3</t>
  </si>
  <si>
    <t>59001013426</t>
  </si>
  <si>
    <t>რაზმიაშვილი ანა ი/მ</t>
  </si>
  <si>
    <t>ამბროლაური ბრატისლავ რაჭის ქ. 15 ბ. 12</t>
  </si>
  <si>
    <t>ფრიდონ</t>
  </si>
  <si>
    <t>თომაძე</t>
  </si>
  <si>
    <t xml:space="preserve">დაბა ადიგენი, თამარ მეფის ქ. #2 </t>
  </si>
  <si>
    <t>01004000999</t>
  </si>
  <si>
    <t>ზედგინიძე</t>
  </si>
  <si>
    <t>ქ. თბილისი, მოსაშვილის ქ. #12 ბ. 3</t>
  </si>
  <si>
    <t>01008025777</t>
  </si>
  <si>
    <t>ცხვარიაშვილი</t>
  </si>
  <si>
    <t>ქ. თბილისი, საბურთალოს ქ. #43 ბ. 3</t>
  </si>
  <si>
    <t>1,5 თვე</t>
  </si>
  <si>
    <t>01006005032</t>
  </si>
  <si>
    <t>ომარ</t>
  </si>
  <si>
    <t>ქ. თბილისი, ფხოვის ქ. #3</t>
  </si>
  <si>
    <t>შპს მელანჟი</t>
  </si>
  <si>
    <t>ქ. თბილისი, შ. რუსთაველის გამზ. #46</t>
  </si>
  <si>
    <t>01017042205</t>
  </si>
  <si>
    <t>კერესელიძე</t>
  </si>
  <si>
    <t>ქ. თბილისი, ცოტნე დადიანის ქ. #319</t>
  </si>
  <si>
    <t>შპს დუკა-2</t>
  </si>
  <si>
    <t>ქ. ლანჩხუთი, ნ. ჟორდანიას ქ. #109</t>
  </si>
  <si>
    <t>26001006672</t>
  </si>
  <si>
    <t>აზა</t>
  </si>
  <si>
    <t>ქ.საგარეჯო, დ.აღმაშენებლის ქ. N 13</t>
  </si>
  <si>
    <t>ა.ა.ი.პ. კულტურის ობიექტების გაერთიანება</t>
  </si>
  <si>
    <t>ქ.სამტრედია, ჭავჭავაძის ქ. N 17</t>
  </si>
  <si>
    <t>37001007683</t>
  </si>
  <si>
    <t xml:space="preserve">ლუარა </t>
  </si>
  <si>
    <t>ქოქრაშვილი</t>
  </si>
  <si>
    <t>ქ. სენაკი, მ. ქურდოვანიძის ქ. 5</t>
  </si>
  <si>
    <t>39001000917</t>
  </si>
  <si>
    <t>მიხელაშვილი იოსებ ი/მ</t>
  </si>
  <si>
    <t>ქ. წალკა, მ. კოსტავას ქ. 71</t>
  </si>
  <si>
    <t>61001018803</t>
  </si>
  <si>
    <t>ბერიანიძე</t>
  </si>
  <si>
    <t>საჩხერე, თავისუფლების ქ. N 9</t>
  </si>
  <si>
    <t>შპს საჩხერის კინო</t>
  </si>
  <si>
    <t>ქ.ზესტაფონი, დ.აღმაშენებლის N 39</t>
  </si>
  <si>
    <t>ფერაძე ილია ი/მ</t>
  </si>
  <si>
    <t>ქ.გორი, ჭავჭავაძის ქ. N 24</t>
  </si>
  <si>
    <t>სსიპ გორის გ.ერისთავის სახელობის სახელმწიფო დრამატული თეატრი</t>
  </si>
  <si>
    <t>ქ.ხობი, სტალინის ქ. N 12</t>
  </si>
  <si>
    <t>ხობის მუნიციპალიტეტი</t>
  </si>
  <si>
    <t>ქ.ჭიათურა, თხელიძის ქ. N 5</t>
  </si>
  <si>
    <t>სსიპ ჭიათურის რაიონის სასწავლო-საგანმანათლებლო და კულტურულ-შემოქმედებითი ცენტრი</t>
  </si>
  <si>
    <t>ქ.ხაშური, ლომოურის ქ. N 30 ა</t>
  </si>
  <si>
    <t>დაბა ჩხუროწყუ, მშვიდობის ქ. N 4</t>
  </si>
  <si>
    <t>01018001065</t>
  </si>
  <si>
    <t>გეგელიშვილი</t>
  </si>
  <si>
    <t>ქ.ბორჯომი, წმინდა ნინოს ქ. N 1</t>
  </si>
  <si>
    <t>ბორჯომის მუნიციპალიტეტი</t>
  </si>
  <si>
    <t>ქ.ჩოხატაური, დუმბაძის ქ. N 5</t>
  </si>
  <si>
    <t>ბაიაჯანი</t>
  </si>
  <si>
    <t>დაბა ხარაგაული, სოლომონ მეფის ქ. N 57</t>
  </si>
  <si>
    <t>ხარაგაულის შოთა ბუაჩიძის სახელობის სამუსიკო სკოლა</t>
  </si>
  <si>
    <t>ქ.ბაღდათი, რუსთაველის ქ. N 31</t>
  </si>
  <si>
    <t>თვითმმართველი ერთეული ბაღდათის მუნიციპალიტეტი</t>
  </si>
  <si>
    <t>ქ.დუშეთი, სტალინის ქ. N 39</t>
  </si>
  <si>
    <t>დუშეთის მუნიციპალიტეტის კულტურულ-საგანმანათლებლო ცენტრი</t>
  </si>
  <si>
    <t>ქ.თიანეთი, რუსთაველის ქ. N 2</t>
  </si>
  <si>
    <t>თიანეთის მუნიციპალიტეტი</t>
  </si>
  <si>
    <t>ქ.აბაშა, თავისუფლების ქ. N 81</t>
  </si>
  <si>
    <t>ქ.მარნეული, რუსთაველის ქ. N 100</t>
  </si>
  <si>
    <t>მარნეულის მუნიციპალიტეტის კულტურის, საკლუბო, საბიბლიოთეკო და სამუზეუმო გაერთიანება -კულტურის ცენტრი</t>
  </si>
  <si>
    <t>ქ.ტყიბული, თაყაიშვილის ქ. N 3</t>
  </si>
  <si>
    <t>ტყიბულის მუნიციპალიტეტის მოსწავლე-ახალგაზრდობის სასახლე</t>
  </si>
  <si>
    <t>ქ.სამტრედია, ჯავახიშვილის ქ. N 7</t>
  </si>
  <si>
    <t>ლორია ვალერიანე ი/მ</t>
  </si>
  <si>
    <t>ქ.ქედა, აღმაშენებლის ქ. N 8</t>
  </si>
  <si>
    <t>ა(ა)იპ „ქედის კულტურის ცენტრი“</t>
  </si>
  <si>
    <t>შუახევი, დაბა შუახევი, რუსთაველის ქ. N 15</t>
  </si>
  <si>
    <t>შპს ბომბორა 2</t>
  </si>
  <si>
    <t>ქ.გურჯაანი, ნონეშვილის გამზირი N 21</t>
  </si>
  <si>
    <t>გურჯაანის მუნიციპალიტეტი</t>
  </si>
  <si>
    <t>ქ.თერჯოლა, კოსტავას ქ. N 4</t>
  </si>
  <si>
    <t>თერჯოლის მოსწავლე ახალგაზრდობის სოციალური დაცვის, მოქალაქეობრივი და ესთეტიკური აღზრდის მუნიციპალური ცენტრი</t>
  </si>
  <si>
    <t>ქ.წალკა, ვ.ჭაბუკიანის (საბჭოს) ქ. N 7</t>
  </si>
  <si>
    <t>წალკის მუნიციპალიტეტი</t>
  </si>
  <si>
    <t>ქ.რუსთავი, გაგარინის ქ. N 12</t>
  </si>
  <si>
    <t>შპს რუსთავის ფოლადი</t>
  </si>
  <si>
    <t>ქ.ბათუმი, ფრიდონ ხალვაშის ქ. N 231</t>
  </si>
  <si>
    <t>შპს DVD-ROM GROUP</t>
  </si>
  <si>
    <t>ქ.ზუგდიდი, ჯანაშიას ქ. N 12</t>
  </si>
  <si>
    <t>ზუგდიდის მუნიციპალიტეტის მუსიკალურ ქორეოგრაფიული ცენტრი ოდიში</t>
  </si>
  <si>
    <t>ქ.ვანი, თავისუფლების ქ. N 3</t>
  </si>
  <si>
    <t>ქ.ფოთი, რუსთაველის რკალი N 10</t>
  </si>
  <si>
    <t>თვითმმართველი ქალაქის - ფოთის ფოლკლორის ცენტრი</t>
  </si>
  <si>
    <t>ქ.ქობულეთი, დ.აღმაშენებლის გამზირი N 285</t>
  </si>
  <si>
    <t>შპს კოლხეთი</t>
  </si>
  <si>
    <t>ქ.ახალციხე, რუსთაველის ქ. N 122</t>
  </si>
  <si>
    <t>ქ.ლაგოდეხი, წმინდა ნინოს ქ. N 4</t>
  </si>
  <si>
    <t>ლაგოდეხის მუნიციპალიტეტის კულტურის ცენტრი</t>
  </si>
  <si>
    <t>ხულო, დაბა ხულო, მამულაძის ქ. N 5</t>
  </si>
  <si>
    <t>შპს ბელი</t>
  </si>
  <si>
    <t>ქ.თელავი, ჭავჭავაძის გამზირი N 5</t>
  </si>
  <si>
    <t>სსიპ სკოლისგარეშე სახელოვნებო საგანმანათლებლო დაწესებულება – ქ. თელავის ნიკო სულხანიშვილის სახელობის სამუსიკო სასწავლებელი</t>
  </si>
  <si>
    <t>ქ.თბილისი, 26 მაისის მოედანი N1</t>
  </si>
  <si>
    <t>4 დღე</t>
  </si>
  <si>
    <t>შპს სპორტის სასახლე</t>
  </si>
  <si>
    <t>ქ.დედოფლისწყარო, კოსტავას ქ. N 1</t>
  </si>
  <si>
    <t>ქ.სენაკი, ჭავჭავაძის ქ. N 101</t>
  </si>
  <si>
    <t>სსიპ სენაკის აკაკი ხორავას სახელობის სახელმწიფო დრამატული თეატრი</t>
  </si>
  <si>
    <t>ქ.ბორჯომი, 9 აპრილის ქ. N 50 მინწყლებისა და დასვენების პარკი</t>
  </si>
  <si>
    <t>ქ.თბილისი, დ.აღმაშენებლის გამზირი N 182, საფეხბურთო მოედანზე</t>
  </si>
  <si>
    <t>6 დღე</t>
  </si>
  <si>
    <t>ა.ა.ი.პ. ქ.თბილისის მერიის ფეხბურთის სპორტული ცენტრი იმედი</t>
  </si>
  <si>
    <t>ქ.ქარელი, ახალგაზრდობის ქ., სპორტსკოლა</t>
  </si>
  <si>
    <t>ქარელის მუნიციპალიტეტის სასპორტო დაწესებულებების გაერთიანება</t>
  </si>
  <si>
    <t>ქ.დმანისი, წმინდა ნინოს ქ. N 56</t>
  </si>
  <si>
    <t>ქ.ხაშური, თამარ მეფის ქ. N 31</t>
  </si>
  <si>
    <t>ა.ა.ი.პ. კულტურის ცენტრების გაერთიანება</t>
  </si>
  <si>
    <t>დუშეთის რაიონში, ს.ბაზალეთში, ბაზალეთის ტბის პირას მდებარე სასტუმრო „ბაზალეთი“</t>
  </si>
  <si>
    <t>3 დღე</t>
  </si>
  <si>
    <t>შპს ცენტრი</t>
  </si>
  <si>
    <t>ქ.ფოთი, 9 აპრილის ხეივანი N 11</t>
  </si>
  <si>
    <t>სკოლისგარეშე სასპორტო საგანმანათლებლო დაწესებულება - კომპლექსური სასპორტო სკოლა</t>
  </si>
  <si>
    <t>ქ.ონი, კახაბერის ქ. N 3</t>
  </si>
  <si>
    <t>თვითმმართველი ერთეული ონის მუნიციპალიტეტი</t>
  </si>
  <si>
    <t>ქ.ზესტაფონი, აღმაშენებლის ქ. N 23</t>
  </si>
  <si>
    <t>სსიპ ქ.ზესტაფონის უშანგი ჩხეიძის სახელობის პროფესიული სახელმწიფო დრამატული თეატრი</t>
  </si>
  <si>
    <t>ქ.ხონი, მოსე ხონელის ქ. N 8</t>
  </si>
  <si>
    <t xml:space="preserve">ოთარ </t>
  </si>
  <si>
    <t>ქაშიბაძე</t>
  </si>
  <si>
    <t>დაბა ქედა, რუსთაველის ქ. N 12</t>
  </si>
  <si>
    <t>ააიპ "ქედის სასპორტო სკოლა"</t>
  </si>
  <si>
    <t>შუახევის რაიონი, დაბა შუახევი, რუსთაველის ქ. N 28</t>
  </si>
  <si>
    <t>შუახევის მუნიციპალიტეტი</t>
  </si>
  <si>
    <t>ქ.ვანი, სოლომონ მე-2-ის ქ. N 4</t>
  </si>
  <si>
    <t>ააიპ ვანის მუნიციპალიტეტის კულტურის დაწესებულებების გაერთიანება</t>
  </si>
  <si>
    <t>ქ.წყალტუბო, რუსთაველის ქ. N 23</t>
  </si>
  <si>
    <t>სს საქართველოს სასტუმროები და სპა</t>
  </si>
  <si>
    <t>ქ.თბილისში, წერეთლის გამზირი N118, პავილიონი N3</t>
  </si>
  <si>
    <t>სს გამოფენების ცენტრი</t>
  </si>
  <si>
    <t>ქ.ოზურგეთი, ჭავჭავაძის ქ. N 1</t>
  </si>
  <si>
    <t>სსიპ ქ. ოზურგეთის ალექსანდრე წუწუნავას სახელობის სახელმწიფო დრამატული თეატრი</t>
  </si>
  <si>
    <t>ქ.ქუთაისი, დ.აღმაშენებლის ქ. N 1</t>
  </si>
  <si>
    <t>სსიპ ქ. ქუთაისის ლადო მესხიშვილის სახელობის პროფესიული სახელმწიფო დრამატული თეატრი</t>
  </si>
  <si>
    <t>1.6.</t>
  </si>
  <si>
    <t>სახელმწიფო ბაჟი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</si>
</sst>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6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Sylfaen"/>
      <family val="1"/>
      <charset val="204"/>
    </font>
    <font>
      <sz val="10"/>
      <color indexed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theme="1"/>
      <name val="Sylfaen"/>
      <family val="1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b/>
      <sz val="9"/>
      <name val="Arial"/>
      <family val="2"/>
      <charset val="204"/>
    </font>
    <font>
      <sz val="10"/>
      <name val="Sylfaen"/>
      <family val="1"/>
      <charset val="204"/>
    </font>
    <font>
      <sz val="10"/>
      <name val="Arial"/>
      <family val="2"/>
      <charset val="204"/>
    </font>
    <font>
      <sz val="10"/>
      <color indexed="8"/>
      <name val="Sylfaen"/>
      <family val="1"/>
      <charset val="204"/>
    </font>
    <font>
      <sz val="10"/>
      <color theme="1"/>
      <name val="AcadNusx"/>
    </font>
    <font>
      <i/>
      <sz val="10"/>
      <color rgb="FFFF0000"/>
      <name val="Arial"/>
      <family val="2"/>
      <charset val="204"/>
    </font>
    <font>
      <b/>
      <u/>
      <sz val="1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u val="singleAccounting"/>
      <sz val="10"/>
      <name val="Arial"/>
      <family val="2"/>
      <charset val="204"/>
    </font>
    <font>
      <b/>
      <i/>
      <sz val="10"/>
      <color rgb="FFFF0000"/>
      <name val="AcadNusx"/>
    </font>
    <font>
      <i/>
      <sz val="10"/>
      <color rgb="FFFF0000"/>
      <name val="Sylfaen"/>
      <family val="1"/>
    </font>
    <font>
      <i/>
      <sz val="10"/>
      <color rgb="FFFF0000"/>
      <name val="Calibri"/>
      <family val="2"/>
      <scheme val="minor"/>
    </font>
    <font>
      <i/>
      <sz val="10"/>
      <color rgb="FFFF0000"/>
      <name val="AcadNusx"/>
    </font>
    <font>
      <i/>
      <sz val="10"/>
      <name val="Arial"/>
      <family val="2"/>
      <charset val="204"/>
    </font>
    <font>
      <i/>
      <sz val="10"/>
      <name val="Sylfaen"/>
      <family val="1"/>
    </font>
    <font>
      <i/>
      <sz val="10"/>
      <color theme="1"/>
      <name val="Calibri"/>
      <family val="2"/>
      <scheme val="minor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b/>
      <i/>
      <sz val="10"/>
      <color rgb="FFFF0000"/>
      <name val="Arial"/>
      <family val="2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1"/>
      <color theme="1"/>
      <name val="AcadNusx"/>
    </font>
    <font>
      <sz val="11"/>
      <color rgb="FF006100"/>
      <name val="Calibri"/>
      <family val="2"/>
      <scheme val="minor"/>
    </font>
    <font>
      <sz val="10"/>
      <color theme="1"/>
      <name val="Sylfae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43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63" fillId="10" borderId="0" applyNumberFormat="0" applyBorder="0" applyAlignment="0" applyProtection="0"/>
  </cellStyleXfs>
  <cellXfs count="81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6" fillId="5" borderId="0" xfId="0" applyFont="1" applyFill="1" applyBorder="1" applyProtection="1"/>
    <xf numFmtId="0" fontId="26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7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4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2" fillId="0" borderId="0" xfId="9" applyFont="1" applyAlignment="1" applyProtection="1">
      <alignment vertical="center"/>
      <protection locked="0"/>
    </xf>
    <xf numFmtId="49" fontId="22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28" fillId="0" borderId="37" xfId="9" applyFont="1" applyBorder="1" applyAlignment="1" applyProtection="1">
      <alignment vertical="center" wrapText="1"/>
      <protection locked="0"/>
    </xf>
    <xf numFmtId="0" fontId="28" fillId="4" borderId="25" xfId="9" applyFont="1" applyFill="1" applyBorder="1" applyAlignment="1" applyProtection="1">
      <alignment vertical="center"/>
      <protection locked="0"/>
    </xf>
    <xf numFmtId="0" fontId="28" fillId="4" borderId="23" xfId="9" applyFont="1" applyFill="1" applyBorder="1" applyAlignment="1" applyProtection="1">
      <alignment vertical="center" wrapText="1"/>
      <protection locked="0"/>
    </xf>
    <xf numFmtId="0" fontId="28" fillId="4" borderId="22" xfId="9" applyFont="1" applyFill="1" applyBorder="1" applyAlignment="1" applyProtection="1">
      <alignment vertical="center" wrapText="1"/>
      <protection locked="0"/>
    </xf>
    <xf numFmtId="49" fontId="28" fillId="0" borderId="23" xfId="9" applyNumberFormat="1" applyFont="1" applyBorder="1" applyAlignment="1" applyProtection="1">
      <alignment vertical="center"/>
      <protection locked="0"/>
    </xf>
    <xf numFmtId="0" fontId="28" fillId="0" borderId="22" xfId="9" applyFont="1" applyBorder="1" applyAlignment="1" applyProtection="1">
      <alignment vertical="center" wrapText="1"/>
      <protection locked="0"/>
    </xf>
    <xf numFmtId="0" fontId="28" fillId="0" borderId="23" xfId="9" applyFont="1" applyBorder="1" applyAlignment="1" applyProtection="1">
      <alignment vertical="center" wrapText="1"/>
      <protection locked="0"/>
    </xf>
    <xf numFmtId="14" fontId="28" fillId="0" borderId="23" xfId="9" applyNumberFormat="1" applyFont="1" applyBorder="1" applyAlignment="1" applyProtection="1">
      <alignment vertical="center" wrapText="1"/>
      <protection locked="0"/>
    </xf>
    <xf numFmtId="0" fontId="28" fillId="0" borderId="22" xfId="9" applyFont="1" applyBorder="1" applyAlignment="1" applyProtection="1">
      <alignment horizontal="center" vertical="center"/>
      <protection locked="0"/>
    </xf>
    <xf numFmtId="0" fontId="28" fillId="0" borderId="38" xfId="9" applyFont="1" applyBorder="1" applyAlignment="1" applyProtection="1">
      <alignment vertical="center" wrapText="1"/>
      <protection locked="0"/>
    </xf>
    <xf numFmtId="0" fontId="28" fillId="4" borderId="21" xfId="9" applyFont="1" applyFill="1" applyBorder="1" applyAlignment="1" applyProtection="1">
      <alignment vertical="center"/>
      <protection locked="0"/>
    </xf>
    <xf numFmtId="0" fontId="28" fillId="4" borderId="1" xfId="9" applyFont="1" applyFill="1" applyBorder="1" applyAlignment="1" applyProtection="1">
      <alignment vertical="center" wrapText="1"/>
      <protection locked="0"/>
    </xf>
    <xf numFmtId="0" fontId="28" fillId="4" borderId="20" xfId="9" applyFont="1" applyFill="1" applyBorder="1" applyAlignment="1" applyProtection="1">
      <alignment vertical="center" wrapText="1"/>
      <protection locked="0"/>
    </xf>
    <xf numFmtId="49" fontId="28" fillId="0" borderId="1" xfId="9" applyNumberFormat="1" applyFont="1" applyBorder="1" applyAlignment="1" applyProtection="1">
      <alignment vertical="center"/>
      <protection locked="0"/>
    </xf>
    <xf numFmtId="0" fontId="28" fillId="0" borderId="20" xfId="9" applyFont="1" applyBorder="1" applyAlignment="1" applyProtection="1">
      <alignment vertical="center" wrapText="1"/>
      <protection locked="0"/>
    </xf>
    <xf numFmtId="0" fontId="28" fillId="0" borderId="2" xfId="9" applyFont="1" applyBorder="1" applyAlignment="1" applyProtection="1">
      <alignment vertical="center" wrapText="1"/>
      <protection locked="0"/>
    </xf>
    <xf numFmtId="0" fontId="28" fillId="0" borderId="39" xfId="9" applyFont="1" applyBorder="1" applyAlignment="1" applyProtection="1">
      <alignment vertical="center" wrapText="1"/>
      <protection locked="0"/>
    </xf>
    <xf numFmtId="0" fontId="28" fillId="4" borderId="19" xfId="9" applyFont="1" applyFill="1" applyBorder="1" applyAlignment="1" applyProtection="1">
      <alignment vertical="center"/>
      <protection locked="0"/>
    </xf>
    <xf numFmtId="0" fontId="28" fillId="4" borderId="2" xfId="9" applyFont="1" applyFill="1" applyBorder="1" applyAlignment="1" applyProtection="1">
      <alignment vertical="center" wrapText="1"/>
      <protection locked="0"/>
    </xf>
    <xf numFmtId="0" fontId="28" fillId="4" borderId="17" xfId="9" applyFont="1" applyFill="1" applyBorder="1" applyAlignment="1" applyProtection="1">
      <alignment vertical="center" wrapText="1"/>
      <protection locked="0"/>
    </xf>
    <xf numFmtId="49" fontId="28" fillId="0" borderId="2" xfId="9" applyNumberFormat="1" applyFont="1" applyBorder="1" applyAlignment="1" applyProtection="1">
      <alignment vertical="center"/>
      <protection locked="0"/>
    </xf>
    <xf numFmtId="0" fontId="28" fillId="0" borderId="17" xfId="9" applyFont="1" applyBorder="1" applyAlignment="1" applyProtection="1">
      <alignment vertical="center" wrapText="1"/>
      <protection locked="0"/>
    </xf>
    <xf numFmtId="0" fontId="22" fillId="0" borderId="0" xfId="9" applyFont="1" applyAlignment="1" applyProtection="1">
      <alignment horizontal="center" vertical="center"/>
      <protection locked="0"/>
    </xf>
    <xf numFmtId="0" fontId="24" fillId="5" borderId="11" xfId="9" applyFont="1" applyFill="1" applyBorder="1" applyAlignment="1" applyProtection="1">
      <alignment horizontal="center" vertical="center"/>
    </xf>
    <xf numFmtId="0" fontId="24" fillId="5" borderId="15" xfId="9" applyFont="1" applyFill="1" applyBorder="1" applyAlignment="1" applyProtection="1">
      <alignment horizontal="center" vertical="center"/>
    </xf>
    <xf numFmtId="0" fontId="24" fillId="5" borderId="14" xfId="9" applyFont="1" applyFill="1" applyBorder="1" applyAlignment="1" applyProtection="1">
      <alignment horizontal="center" vertical="center"/>
    </xf>
    <xf numFmtId="0" fontId="24" fillId="5" borderId="12" xfId="9" applyFont="1" applyFill="1" applyBorder="1" applyAlignment="1" applyProtection="1">
      <alignment horizontal="center" vertical="center"/>
    </xf>
    <xf numFmtId="0" fontId="24" fillId="5" borderId="13" xfId="9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horizontal="center" vertical="center" wrapText="1"/>
      <protection locked="0"/>
    </xf>
    <xf numFmtId="0" fontId="24" fillId="5" borderId="10" xfId="9" applyFont="1" applyFill="1" applyBorder="1" applyAlignment="1" applyProtection="1">
      <alignment horizontal="center" vertical="center" wrapText="1"/>
    </xf>
    <xf numFmtId="0" fontId="24" fillId="4" borderId="15" xfId="9" applyFont="1" applyFill="1" applyBorder="1" applyAlignment="1" applyProtection="1">
      <alignment horizontal="center" vertical="center" wrapText="1"/>
    </xf>
    <xf numFmtId="0" fontId="24" fillId="4" borderId="13" xfId="9" applyFont="1" applyFill="1" applyBorder="1" applyAlignment="1" applyProtection="1">
      <alignment horizontal="center" vertical="center" wrapText="1"/>
    </xf>
    <xf numFmtId="0" fontId="24" fillId="4" borderId="12" xfId="9" applyFont="1" applyFill="1" applyBorder="1" applyAlignment="1" applyProtection="1">
      <alignment horizontal="center" vertical="center" wrapText="1"/>
    </xf>
    <xf numFmtId="0" fontId="24" fillId="3" borderId="15" xfId="9" applyFont="1" applyFill="1" applyBorder="1" applyAlignment="1" applyProtection="1">
      <alignment horizontal="center" vertical="center" wrapText="1"/>
    </xf>
    <xf numFmtId="0" fontId="24" fillId="3" borderId="16" xfId="9" applyFont="1" applyFill="1" applyBorder="1" applyAlignment="1" applyProtection="1">
      <alignment horizontal="center" vertical="center" wrapText="1"/>
    </xf>
    <xf numFmtId="49" fontId="24" fillId="3" borderId="13" xfId="9" applyNumberFormat="1" applyFont="1" applyFill="1" applyBorder="1" applyAlignment="1" applyProtection="1">
      <alignment horizontal="center" vertical="center" wrapText="1"/>
    </xf>
    <xf numFmtId="0" fontId="24" fillId="3" borderId="9" xfId="9" applyFont="1" applyFill="1" applyBorder="1" applyAlignment="1" applyProtection="1">
      <alignment horizontal="center" vertical="center" wrapText="1"/>
    </xf>
    <xf numFmtId="0" fontId="24" fillId="5" borderId="14" xfId="9" applyFont="1" applyFill="1" applyBorder="1" applyAlignment="1" applyProtection="1">
      <alignment horizontal="center" vertical="center" wrapText="1"/>
    </xf>
    <xf numFmtId="0" fontId="24" fillId="5" borderId="13" xfId="9" applyFont="1" applyFill="1" applyBorder="1" applyAlignment="1" applyProtection="1">
      <alignment horizontal="center" vertical="center" wrapText="1"/>
    </xf>
    <xf numFmtId="0" fontId="24" fillId="5" borderId="12" xfId="9" applyFont="1" applyFill="1" applyBorder="1" applyAlignment="1" applyProtection="1">
      <alignment horizontal="center" vertical="center" wrapText="1"/>
    </xf>
    <xf numFmtId="0" fontId="22" fillId="5" borderId="40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2" fillId="5" borderId="0" xfId="9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2" fillId="5" borderId="41" xfId="9" applyFont="1" applyFill="1" applyBorder="1" applyAlignment="1" applyProtection="1">
      <alignment vertical="center"/>
    </xf>
    <xf numFmtId="0" fontId="15" fillId="5" borderId="40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4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1" xfId="1" applyFont="1" applyFill="1" applyBorder="1" applyAlignment="1" applyProtection="1">
      <alignment horizontal="left" vertical="center"/>
    </xf>
    <xf numFmtId="0" fontId="13" fillId="5" borderId="41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4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1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1" xfId="0" applyFont="1" applyFill="1" applyBorder="1" applyAlignment="1" applyProtection="1">
      <alignment vertical="center"/>
    </xf>
    <xf numFmtId="0" fontId="15" fillId="5" borderId="40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1" xfId="0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37" fontId="29" fillId="5" borderId="1" xfId="0" applyNumberFormat="1" applyFont="1" applyFill="1" applyBorder="1" applyAlignment="1" applyProtection="1">
      <alignment horizontal="right" vertical="center"/>
    </xf>
    <xf numFmtId="37" fontId="9" fillId="0" borderId="1" xfId="0" applyNumberFormat="1" applyFont="1" applyBorder="1" applyAlignment="1" applyProtection="1">
      <alignment horizontal="right" vertical="center"/>
      <protection locked="0"/>
    </xf>
    <xf numFmtId="37" fontId="9" fillId="5" borderId="1" xfId="0" applyNumberFormat="1" applyFont="1" applyFill="1" applyBorder="1" applyAlignment="1" applyProtection="1">
      <alignment horizontal="right" vertical="center"/>
    </xf>
    <xf numFmtId="37" fontId="9" fillId="5" borderId="1" xfId="0" applyNumberFormat="1" applyFont="1" applyFill="1" applyBorder="1" applyAlignment="1" applyProtection="1">
      <alignment horizontal="right" vertical="center"/>
      <protection locked="0"/>
    </xf>
    <xf numFmtId="37" fontId="29" fillId="5" borderId="1" xfId="1" applyNumberFormat="1" applyFont="1" applyFill="1" applyBorder="1" applyAlignment="1" applyProtection="1">
      <alignment horizontal="right" vertical="center"/>
    </xf>
    <xf numFmtId="37" fontId="29" fillId="0" borderId="0" xfId="1" applyNumberFormat="1" applyFont="1" applyAlignment="1" applyProtection="1">
      <alignment horizontal="right" vertical="center"/>
      <protection locked="0"/>
    </xf>
    <xf numFmtId="37" fontId="30" fillId="0" borderId="0" xfId="1" applyNumberFormat="1" applyFont="1" applyAlignment="1" applyProtection="1">
      <alignment horizontal="right" vertical="center" wrapText="1"/>
      <protection locked="0"/>
    </xf>
    <xf numFmtId="37" fontId="29" fillId="2" borderId="1" xfId="1" applyNumberFormat="1" applyFont="1" applyFill="1" applyBorder="1" applyAlignment="1" applyProtection="1">
      <alignment horizontal="right" vertical="center" wrapText="1"/>
      <protection locked="0"/>
    </xf>
    <xf numFmtId="37" fontId="9" fillId="0" borderId="0" xfId="1" applyNumberFormat="1" applyFont="1" applyAlignment="1" applyProtection="1">
      <alignment horizontal="right" vertical="center" wrapText="1"/>
      <protection locked="0"/>
    </xf>
    <xf numFmtId="37" fontId="9" fillId="0" borderId="0" xfId="1" applyNumberFormat="1" applyFont="1" applyAlignment="1" applyProtection="1">
      <alignment horizontal="right" vertical="center"/>
      <protection locked="0"/>
    </xf>
    <xf numFmtId="37" fontId="29" fillId="2" borderId="1" xfId="1" applyNumberFormat="1" applyFont="1" applyFill="1" applyBorder="1" applyAlignment="1" applyProtection="1">
      <alignment horizontal="right" vertical="center"/>
      <protection locked="0"/>
    </xf>
    <xf numFmtId="37" fontId="9" fillId="0" borderId="1" xfId="2" applyNumberFormat="1" applyFont="1" applyFill="1" applyBorder="1" applyAlignment="1" applyProtection="1">
      <alignment horizontal="right" vertical="center"/>
      <protection locked="0"/>
    </xf>
    <xf numFmtId="37" fontId="31" fillId="0" borderId="0" xfId="0" applyNumberFormat="1" applyFont="1" applyAlignment="1" applyProtection="1">
      <alignment horizontal="right" vertical="center"/>
      <protection locked="0"/>
    </xf>
    <xf numFmtId="37" fontId="9" fillId="0" borderId="0" xfId="0" applyNumberFormat="1" applyFont="1" applyAlignment="1" applyProtection="1">
      <alignment horizontal="right" vertical="center"/>
      <protection locked="0"/>
    </xf>
    <xf numFmtId="37" fontId="9" fillId="5" borderId="33" xfId="0" applyNumberFormat="1" applyFont="1" applyFill="1" applyBorder="1" applyAlignment="1" applyProtection="1">
      <alignment horizontal="right" vertical="center"/>
    </xf>
    <xf numFmtId="37" fontId="9" fillId="0" borderId="4" xfId="0" applyNumberFormat="1" applyFont="1" applyBorder="1" applyAlignment="1" applyProtection="1">
      <alignment horizontal="right" vertical="center"/>
      <protection locked="0"/>
    </xf>
    <xf numFmtId="37" fontId="9" fillId="5" borderId="2" xfId="0" applyNumberFormat="1" applyFont="1" applyFill="1" applyBorder="1" applyAlignment="1" applyProtection="1">
      <alignment horizontal="right" vertical="center"/>
    </xf>
    <xf numFmtId="37" fontId="9" fillId="0" borderId="0" xfId="3" applyNumberFormat="1" applyFont="1" applyAlignment="1" applyProtection="1">
      <alignment horizontal="right" vertical="center"/>
      <protection locked="0"/>
    </xf>
    <xf numFmtId="37" fontId="9" fillId="2" borderId="0" xfId="0" applyNumberFormat="1" applyFont="1" applyFill="1" applyAlignment="1">
      <alignment horizontal="right" vertical="center"/>
    </xf>
    <xf numFmtId="37" fontId="29" fillId="2" borderId="0" xfId="0" applyNumberFormat="1" applyFont="1" applyFill="1" applyAlignment="1" applyProtection="1">
      <alignment horizontal="right" vertical="center"/>
      <protection locked="0"/>
    </xf>
    <xf numFmtId="37" fontId="9" fillId="2" borderId="0" xfId="0" applyNumberFormat="1" applyFont="1" applyFill="1" applyAlignment="1" applyProtection="1">
      <alignment horizontal="right" vertical="center"/>
      <protection locked="0"/>
    </xf>
    <xf numFmtId="37" fontId="0" fillId="0" borderId="0" xfId="0" applyNumberFormat="1" applyAlignment="1" applyProtection="1">
      <alignment horizontal="right" vertical="center"/>
      <protection locked="0"/>
    </xf>
    <xf numFmtId="37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37" fontId="9" fillId="2" borderId="1" xfId="1" applyNumberFormat="1" applyFont="1" applyFill="1" applyBorder="1" applyAlignment="1" applyProtection="1">
      <alignment horizontal="right" vertical="center"/>
      <protection locked="0"/>
    </xf>
    <xf numFmtId="37" fontId="9" fillId="5" borderId="1" xfId="2" applyNumberFormat="1" applyFont="1" applyFill="1" applyBorder="1" applyAlignment="1" applyProtection="1">
      <alignment horizontal="right" vertical="center"/>
    </xf>
    <xf numFmtId="37" fontId="9" fillId="0" borderId="4" xfId="2" applyNumberFormat="1" applyFont="1" applyFill="1" applyBorder="1" applyAlignment="1" applyProtection="1">
      <alignment horizontal="right" vertical="center"/>
      <protection locked="0"/>
    </xf>
    <xf numFmtId="37" fontId="29" fillId="5" borderId="4" xfId="3" applyNumberFormat="1" applyFont="1" applyFill="1" applyBorder="1" applyAlignment="1" applyProtection="1">
      <alignment horizontal="right" vertical="center"/>
    </xf>
    <xf numFmtId="37" fontId="9" fillId="0" borderId="4" xfId="3" applyNumberFormat="1" applyFont="1" applyFill="1" applyBorder="1" applyAlignment="1" applyProtection="1">
      <alignment horizontal="right" vertical="center"/>
      <protection locked="0"/>
    </xf>
    <xf numFmtId="37" fontId="9" fillId="0" borderId="4" xfId="3" applyNumberFormat="1" applyFont="1" applyBorder="1" applyAlignment="1" applyProtection="1">
      <alignment horizontal="right" vertical="center"/>
      <protection locked="0"/>
    </xf>
    <xf numFmtId="37" fontId="29" fillId="5" borderId="2" xfId="0" applyNumberFormat="1" applyFont="1" applyFill="1" applyBorder="1" applyAlignment="1" applyProtection="1">
      <alignment horizontal="right" vertical="center"/>
    </xf>
    <xf numFmtId="37" fontId="29" fillId="2" borderId="4" xfId="0" applyNumberFormat="1" applyFont="1" applyFill="1" applyBorder="1" applyAlignment="1" applyProtection="1">
      <alignment horizontal="right" vertical="center"/>
    </xf>
    <xf numFmtId="37" fontId="29" fillId="0" borderId="0" xfId="0" applyNumberFormat="1" applyFont="1" applyFill="1" applyBorder="1" applyAlignment="1" applyProtection="1">
      <alignment horizontal="right" vertical="center" wrapText="1"/>
    </xf>
    <xf numFmtId="37" fontId="34" fillId="0" borderId="0" xfId="2" applyNumberFormat="1" applyFont="1" applyFill="1" applyBorder="1" applyAlignment="1" applyProtection="1">
      <alignment horizontal="right" vertical="top" wrapText="1"/>
      <protection locked="0"/>
    </xf>
    <xf numFmtId="37" fontId="35" fillId="0" borderId="0" xfId="4" applyNumberFormat="1" applyFont="1" applyAlignment="1" applyProtection="1">
      <alignment horizontal="right" vertical="center"/>
      <protection locked="0"/>
    </xf>
    <xf numFmtId="37" fontId="35" fillId="0" borderId="1" xfId="4" applyNumberFormat="1" applyFont="1" applyBorder="1" applyAlignment="1" applyProtection="1">
      <alignment horizontal="right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14" fontId="36" fillId="0" borderId="2" xfId="5" applyNumberFormat="1" applyFont="1" applyBorder="1" applyAlignment="1" applyProtection="1">
      <alignment wrapText="1"/>
      <protection locked="0"/>
    </xf>
    <xf numFmtId="39" fontId="35" fillId="0" borderId="1" xfId="4" applyNumberFormat="1" applyFont="1" applyBorder="1" applyAlignment="1" applyProtection="1">
      <alignment horizontal="right" vertical="center" wrapText="1"/>
      <protection locked="0"/>
    </xf>
    <xf numFmtId="37" fontId="7" fillId="0" borderId="1" xfId="3" applyNumberFormat="1" applyBorder="1" applyAlignment="1" applyProtection="1">
      <alignment horizontal="right" vertical="center"/>
      <protection locked="0"/>
    </xf>
    <xf numFmtId="37" fontId="19" fillId="0" borderId="7" xfId="2" applyNumberFormat="1" applyFont="1" applyFill="1" applyBorder="1" applyAlignment="1" applyProtection="1">
      <alignment horizontal="right" vertical="center" wrapText="1"/>
      <protection locked="0"/>
    </xf>
    <xf numFmtId="37" fontId="21" fillId="0" borderId="1" xfId="2" applyNumberFormat="1" applyFont="1" applyFill="1" applyBorder="1" applyAlignment="1" applyProtection="1">
      <alignment horizontal="right" vertical="center" wrapText="1"/>
      <protection locked="0"/>
    </xf>
    <xf numFmtId="37" fontId="37" fillId="0" borderId="26" xfId="2" applyNumberFormat="1" applyFont="1" applyFill="1" applyBorder="1" applyAlignment="1" applyProtection="1">
      <alignment horizontal="right" vertical="center" wrapText="1"/>
      <protection locked="0"/>
    </xf>
    <xf numFmtId="37" fontId="35" fillId="0" borderId="18" xfId="9" applyNumberFormat="1" applyFont="1" applyBorder="1" applyAlignment="1" applyProtection="1">
      <alignment horizontal="right" vertical="center"/>
      <protection locked="0"/>
    </xf>
    <xf numFmtId="37" fontId="35" fillId="0" borderId="5" xfId="9" applyNumberFormat="1" applyFont="1" applyBorder="1" applyAlignment="1" applyProtection="1">
      <alignment horizontal="right" vertical="center"/>
      <protection locked="0"/>
    </xf>
    <xf numFmtId="37" fontId="35" fillId="0" borderId="24" xfId="9" applyNumberFormat="1" applyFont="1" applyBorder="1" applyAlignment="1" applyProtection="1">
      <alignment horizontal="right" vertical="center"/>
      <protection locked="0"/>
    </xf>
    <xf numFmtId="37" fontId="9" fillId="0" borderId="0" xfId="0" applyNumberFormat="1" applyFont="1" applyFill="1" applyAlignment="1" applyProtection="1">
      <alignment horizontal="right" vertical="center"/>
      <protection locked="0"/>
    </xf>
    <xf numFmtId="37" fontId="29" fillId="0" borderId="0" xfId="1" applyNumberFormat="1" applyFont="1" applyAlignment="1" applyProtection="1">
      <alignment horizontal="right" vertical="center" wrapText="1"/>
      <protection locked="0"/>
    </xf>
    <xf numFmtId="0" fontId="35" fillId="0" borderId="17" xfId="9" applyFont="1" applyBorder="1" applyAlignment="1" applyProtection="1">
      <alignment horizontal="center" vertical="center"/>
      <protection locked="0"/>
    </xf>
    <xf numFmtId="0" fontId="35" fillId="0" borderId="20" xfId="9" applyFont="1" applyBorder="1" applyAlignment="1" applyProtection="1">
      <alignment horizontal="center" vertical="center"/>
      <protection locked="0"/>
    </xf>
    <xf numFmtId="49" fontId="35" fillId="0" borderId="1" xfId="9" applyNumberFormat="1" applyFont="1" applyBorder="1" applyAlignment="1" applyProtection="1">
      <alignment vertical="center"/>
      <protection locked="0"/>
    </xf>
    <xf numFmtId="49" fontId="35" fillId="0" borderId="2" xfId="9" applyNumberFormat="1" applyFont="1" applyBorder="1" applyAlignment="1" applyProtection="1">
      <alignment vertical="center"/>
      <protection locked="0"/>
    </xf>
    <xf numFmtId="49" fontId="35" fillId="0" borderId="23" xfId="9" applyNumberFormat="1" applyFont="1" applyBorder="1" applyAlignment="1" applyProtection="1">
      <alignment vertical="center"/>
      <protection locked="0"/>
    </xf>
    <xf numFmtId="37" fontId="39" fillId="2" borderId="0" xfId="9" applyNumberFormat="1" applyFont="1" applyFill="1" applyBorder="1" applyAlignment="1" applyProtection="1">
      <alignment horizontal="right" vertical="center"/>
    </xf>
    <xf numFmtId="0" fontId="38" fillId="2" borderId="0" xfId="9" applyFont="1" applyFill="1" applyBorder="1" applyAlignment="1" applyProtection="1">
      <alignment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37" fontId="9" fillId="5" borderId="1" xfId="1" applyNumberFormat="1" applyFont="1" applyFill="1" applyBorder="1" applyAlignment="1" applyProtection="1">
      <alignment horizontal="right" vertical="center"/>
    </xf>
    <xf numFmtId="37" fontId="30" fillId="0" borderId="0" xfId="1" applyNumberFormat="1" applyFont="1" applyAlignment="1" applyProtection="1">
      <alignment horizontal="right" vertical="center"/>
      <protection locked="0"/>
    </xf>
    <xf numFmtId="37" fontId="29" fillId="0" borderId="0" xfId="0" applyNumberFormat="1" applyFont="1" applyAlignment="1" applyProtection="1">
      <alignment horizontal="right" vertical="center"/>
      <protection locked="0"/>
    </xf>
    <xf numFmtId="37" fontId="29" fillId="0" borderId="1" xfId="2" applyNumberFormat="1" applyFont="1" applyFill="1" applyBorder="1" applyAlignment="1" applyProtection="1">
      <alignment horizontal="right" vertical="center"/>
      <protection locked="0"/>
    </xf>
    <xf numFmtId="37" fontId="41" fillId="0" borderId="0" xfId="0" applyNumberFormat="1" applyFont="1" applyAlignment="1" applyProtection="1">
      <alignment horizontal="right" vertical="center"/>
      <protection locked="0"/>
    </xf>
    <xf numFmtId="37" fontId="29" fillId="0" borderId="1" xfId="0" applyNumberFormat="1" applyFont="1" applyFill="1" applyBorder="1" applyAlignment="1" applyProtection="1">
      <alignment horizontal="right" vertical="center"/>
    </xf>
    <xf numFmtId="0" fontId="9" fillId="0" borderId="0" xfId="1" applyFont="1" applyProtection="1">
      <protection locked="0"/>
    </xf>
    <xf numFmtId="0" fontId="42" fillId="0" borderId="1" xfId="1" applyFont="1" applyFill="1" applyBorder="1" applyAlignment="1" applyProtection="1">
      <alignment horizontal="left" vertical="center" wrapText="1" indent="1"/>
    </xf>
    <xf numFmtId="0" fontId="42" fillId="0" borderId="1" xfId="1" applyFont="1" applyFill="1" applyBorder="1" applyAlignment="1" applyProtection="1">
      <alignment horizontal="left" vertical="center"/>
    </xf>
    <xf numFmtId="37" fontId="40" fillId="0" borderId="0" xfId="1" applyNumberFormat="1" applyFont="1" applyAlignment="1" applyProtection="1">
      <alignment horizontal="right" vertical="center"/>
      <protection locked="0"/>
    </xf>
    <xf numFmtId="0" fontId="9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1"/>
    </xf>
    <xf numFmtId="37" fontId="9" fillId="5" borderId="35" xfId="1" applyNumberFormat="1" applyFont="1" applyFill="1" applyBorder="1" applyAlignment="1" applyProtection="1">
      <alignment horizontal="right" vertical="center"/>
    </xf>
    <xf numFmtId="37" fontId="9" fillId="5" borderId="33" xfId="1" applyNumberFormat="1" applyFont="1" applyFill="1" applyBorder="1" applyAlignment="1" applyProtection="1">
      <alignment horizontal="right" vertical="center"/>
    </xf>
    <xf numFmtId="37" fontId="29" fillId="0" borderId="0" xfId="3" applyNumberFormat="1" applyFont="1" applyAlignment="1" applyProtection="1">
      <alignment horizontal="right" vertical="center"/>
      <protection locked="0"/>
    </xf>
    <xf numFmtId="0" fontId="29" fillId="2" borderId="1" xfId="1" applyFont="1" applyFill="1" applyBorder="1" applyAlignment="1" applyProtection="1">
      <alignment horizontal="left" vertical="center" wrapText="1"/>
    </xf>
    <xf numFmtId="0" fontId="29" fillId="2" borderId="1" xfId="1" applyFont="1" applyFill="1" applyBorder="1" applyAlignment="1" applyProtection="1">
      <alignment horizontal="left" vertical="center" wrapText="1" indent="1"/>
    </xf>
    <xf numFmtId="0" fontId="9" fillId="2" borderId="1" xfId="1" applyFont="1" applyFill="1" applyBorder="1" applyAlignment="1" applyProtection="1">
      <alignment horizontal="left" vertical="center" wrapText="1" indent="2"/>
    </xf>
    <xf numFmtId="0" fontId="9" fillId="2" borderId="1" xfId="1" applyFont="1" applyFill="1" applyBorder="1" applyAlignment="1" applyProtection="1">
      <alignment horizontal="left" vertical="center" wrapText="1" indent="3"/>
    </xf>
    <xf numFmtId="0" fontId="9" fillId="2" borderId="1" xfId="1" applyFont="1" applyFill="1" applyBorder="1" applyAlignment="1" applyProtection="1">
      <alignment horizontal="left" vertical="center" wrapText="1" indent="4"/>
    </xf>
    <xf numFmtId="0" fontId="9" fillId="0" borderId="1" xfId="1" applyFont="1" applyFill="1" applyBorder="1" applyAlignment="1" applyProtection="1">
      <alignment horizontal="left" vertical="center" wrapText="1" indent="3"/>
    </xf>
    <xf numFmtId="0" fontId="9" fillId="2" borderId="1" xfId="1" applyFont="1" applyFill="1" applyBorder="1" applyAlignment="1" applyProtection="1">
      <alignment horizontal="left" vertical="center" wrapText="1" indent="1"/>
    </xf>
    <xf numFmtId="0" fontId="9" fillId="0" borderId="1" xfId="1" applyFont="1" applyFill="1" applyBorder="1" applyAlignment="1" applyProtection="1">
      <alignment horizontal="left" vertical="center"/>
    </xf>
    <xf numFmtId="0" fontId="29" fillId="0" borderId="1" xfId="0" applyFont="1" applyFill="1" applyBorder="1" applyProtection="1">
      <protection locked="0"/>
    </xf>
    <xf numFmtId="0" fontId="29" fillId="0" borderId="1" xfId="1" applyFont="1" applyFill="1" applyBorder="1" applyAlignment="1" applyProtection="1">
      <alignment horizontal="left" vertical="center" wrapText="1"/>
    </xf>
    <xf numFmtId="0" fontId="9" fillId="0" borderId="1" xfId="1" applyFont="1" applyFill="1" applyBorder="1" applyAlignment="1" applyProtection="1">
      <alignment horizontal="left" vertical="center" wrapText="1" indent="2"/>
    </xf>
    <xf numFmtId="0" fontId="9" fillId="0" borderId="1" xfId="1" applyFont="1" applyFill="1" applyBorder="1" applyAlignment="1" applyProtection="1">
      <alignment horizontal="left" vertical="center" wrapText="1" indent="4"/>
    </xf>
    <xf numFmtId="0" fontId="32" fillId="5" borderId="41" xfId="0" applyFont="1" applyFill="1" applyBorder="1" applyAlignment="1">
      <alignment vertical="center"/>
    </xf>
    <xf numFmtId="14" fontId="35" fillId="0" borderId="40" xfId="9" applyNumberFormat="1" applyFont="1" applyBorder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/>
    </xf>
    <xf numFmtId="0" fontId="9" fillId="8" borderId="0" xfId="2" applyFill="1"/>
    <xf numFmtId="0" fontId="13" fillId="8" borderId="0" xfId="2" applyFont="1" applyFill="1" applyBorder="1" applyProtection="1"/>
    <xf numFmtId="0" fontId="13" fillId="8" borderId="0" xfId="2" applyFont="1" applyFill="1" applyProtection="1"/>
    <xf numFmtId="3" fontId="18" fillId="8" borderId="1" xfId="1" applyNumberFormat="1" applyFont="1" applyFill="1" applyBorder="1" applyAlignment="1" applyProtection="1">
      <alignment horizontal="center" vertical="center" wrapText="1"/>
    </xf>
    <xf numFmtId="0" fontId="7" fillId="8" borderId="0" xfId="2" applyFont="1" applyFill="1"/>
    <xf numFmtId="49" fontId="9" fillId="0" borderId="1" xfId="2" applyNumberFormat="1" applyFont="1" applyFill="1" applyBorder="1" applyAlignment="1">
      <alignment horizontal="center"/>
    </xf>
    <xf numFmtId="49" fontId="9" fillId="0" borderId="1" xfId="2" applyNumberFormat="1" applyFont="1" applyFill="1" applyBorder="1" applyAlignment="1">
      <alignment horizontal="left"/>
    </xf>
    <xf numFmtId="0" fontId="18" fillId="0" borderId="1" xfId="2" applyFont="1" applyFill="1" applyBorder="1" applyProtection="1">
      <protection locked="0"/>
    </xf>
    <xf numFmtId="0" fontId="18" fillId="8" borderId="0" xfId="2" applyFont="1" applyFill="1" applyAlignment="1" applyProtection="1">
      <alignment horizontal="left"/>
      <protection locked="0"/>
    </xf>
    <xf numFmtId="0" fontId="13" fillId="8" borderId="0" xfId="2" applyFont="1" applyFill="1" applyProtection="1">
      <protection locked="0"/>
    </xf>
    <xf numFmtId="0" fontId="13" fillId="8" borderId="0" xfId="2" applyFont="1" applyFill="1" applyAlignment="1" applyProtection="1">
      <alignment horizontal="left"/>
      <protection locked="0"/>
    </xf>
    <xf numFmtId="0" fontId="9" fillId="8" borderId="0" xfId="2" applyFill="1" applyProtection="1">
      <protection locked="0"/>
    </xf>
    <xf numFmtId="0" fontId="18" fillId="8" borderId="0" xfId="2" applyFont="1" applyFill="1" applyProtection="1">
      <protection locked="0"/>
    </xf>
    <xf numFmtId="0" fontId="13" fillId="8" borderId="3" xfId="2" applyFont="1" applyFill="1" applyBorder="1" applyProtection="1">
      <protection locked="0"/>
    </xf>
    <xf numFmtId="0" fontId="12" fillId="8" borderId="0" xfId="2" applyFont="1" applyFill="1"/>
    <xf numFmtId="49" fontId="9" fillId="0" borderId="1" xfId="2" applyNumberFormat="1" applyFont="1" applyFill="1" applyBorder="1" applyAlignment="1"/>
    <xf numFmtId="0" fontId="13" fillId="8" borderId="0" xfId="2" applyFont="1" applyFill="1" applyBorder="1" applyProtection="1">
      <protection locked="0"/>
    </xf>
    <xf numFmtId="0" fontId="22" fillId="0" borderId="1" xfId="2" applyFont="1" applyBorder="1" applyAlignment="1">
      <alignment horizontal="left"/>
    </xf>
    <xf numFmtId="49" fontId="9" fillId="0" borderId="1" xfId="2" applyNumberFormat="1" applyFont="1" applyBorder="1" applyAlignment="1">
      <alignment horizontal="center" vertical="center"/>
    </xf>
    <xf numFmtId="49" fontId="9" fillId="0" borderId="1" xfId="2" applyNumberFormat="1" applyBorder="1" applyAlignment="1">
      <alignment horizontal="center" vertical="center"/>
    </xf>
    <xf numFmtId="0" fontId="22" fillId="0" borderId="1" xfId="2" applyFont="1" applyFill="1" applyBorder="1" applyAlignment="1">
      <alignment horizontal="left"/>
    </xf>
    <xf numFmtId="49" fontId="9" fillId="0" borderId="1" xfId="2" applyNumberFormat="1" applyFill="1" applyBorder="1" applyAlignment="1">
      <alignment horizontal="center" vertical="center"/>
    </xf>
    <xf numFmtId="0" fontId="13" fillId="2" borderId="0" xfId="1" applyFont="1" applyFill="1" applyAlignment="1" applyProtection="1">
      <alignment horizontal="left" vertical="center"/>
    </xf>
    <xf numFmtId="0" fontId="32" fillId="2" borderId="0" xfId="1" applyFont="1" applyFill="1" applyAlignment="1" applyProtection="1">
      <alignment horizontal="left" vertical="center"/>
    </xf>
    <xf numFmtId="49" fontId="9" fillId="0" borderId="1" xfId="1" applyNumberFormat="1" applyFont="1" applyFill="1" applyBorder="1" applyAlignment="1" applyProtection="1">
      <alignment horizontal="left" vertical="center" wrapText="1"/>
    </xf>
    <xf numFmtId="0" fontId="29" fillId="0" borderId="1" xfId="2" applyFont="1" applyFill="1" applyBorder="1" applyProtection="1">
      <protection locked="0"/>
    </xf>
    <xf numFmtId="37" fontId="9" fillId="0" borderId="1" xfId="2" applyNumberFormat="1" applyFont="1" applyFill="1" applyBorder="1" applyAlignment="1">
      <alignment horizontal="right" vertical="center"/>
    </xf>
    <xf numFmtId="37" fontId="29" fillId="7" borderId="1" xfId="2" applyNumberFormat="1" applyFont="1" applyFill="1" applyBorder="1" applyAlignment="1" applyProtection="1">
      <alignment horizontal="right" vertical="center"/>
    </xf>
    <xf numFmtId="0" fontId="9" fillId="0" borderId="1" xfId="1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/>
    </xf>
    <xf numFmtId="49" fontId="9" fillId="0" borderId="1" xfId="2" applyNumberFormat="1" applyFont="1" applyBorder="1" applyAlignment="1">
      <alignment horizontal="left"/>
    </xf>
    <xf numFmtId="0" fontId="29" fillId="8" borderId="0" xfId="2" applyFont="1" applyFill="1" applyAlignment="1" applyProtection="1">
      <alignment horizontal="left"/>
      <protection locked="0"/>
    </xf>
    <xf numFmtId="0" fontId="9" fillId="8" borderId="0" xfId="2" applyFont="1" applyFill="1" applyProtection="1">
      <protection locked="0"/>
    </xf>
    <xf numFmtId="0" fontId="29" fillId="8" borderId="0" xfId="2" applyFont="1" applyFill="1" applyProtection="1">
      <protection locked="0"/>
    </xf>
    <xf numFmtId="0" fontId="29" fillId="8" borderId="0" xfId="2" applyFont="1" applyFill="1"/>
    <xf numFmtId="0" fontId="9" fillId="8" borderId="0" xfId="2" applyFont="1" applyFill="1"/>
    <xf numFmtId="0" fontId="45" fillId="0" borderId="1" xfId="2" applyFont="1" applyBorder="1" applyAlignment="1">
      <alignment horizontal="left"/>
    </xf>
    <xf numFmtId="49" fontId="35" fillId="0" borderId="1" xfId="2" applyNumberFormat="1" applyFont="1" applyBorder="1" applyAlignment="1">
      <alignment horizontal="left"/>
    </xf>
    <xf numFmtId="0" fontId="45" fillId="0" borderId="1" xfId="2" applyFont="1" applyFill="1" applyBorder="1" applyAlignment="1">
      <alignment horizontal="left"/>
    </xf>
    <xf numFmtId="49" fontId="35" fillId="0" borderId="1" xfId="2" applyNumberFormat="1" applyFont="1" applyFill="1" applyBorder="1" applyAlignment="1">
      <alignment horizontal="left"/>
    </xf>
    <xf numFmtId="0" fontId="35" fillId="0" borderId="1" xfId="2" applyFont="1" applyFill="1" applyBorder="1" applyAlignment="1">
      <alignment horizontal="left"/>
    </xf>
    <xf numFmtId="0" fontId="13" fillId="0" borderId="1" xfId="1" applyFont="1" applyFill="1" applyBorder="1" applyAlignment="1" applyProtection="1">
      <alignment horizontal="left"/>
    </xf>
    <xf numFmtId="49" fontId="9" fillId="0" borderId="1" xfId="1" applyNumberFormat="1" applyFont="1" applyFill="1" applyBorder="1" applyAlignment="1" applyProtection="1">
      <alignment horizontal="left" vertical="center"/>
    </xf>
    <xf numFmtId="0" fontId="34" fillId="0" borderId="1" xfId="2" applyFont="1" applyFill="1" applyBorder="1" applyAlignment="1">
      <alignment horizontal="left" vertical="top"/>
    </xf>
    <xf numFmtId="0" fontId="44" fillId="0" borderId="1" xfId="2" applyFont="1" applyFill="1" applyBorder="1" applyAlignment="1">
      <alignment horizontal="left" vertical="top"/>
    </xf>
    <xf numFmtId="49" fontId="34" fillId="0" borderId="1" xfId="2" applyNumberFormat="1" applyFont="1" applyFill="1" applyBorder="1" applyAlignment="1">
      <alignment horizontal="left" vertical="top"/>
    </xf>
    <xf numFmtId="0" fontId="34" fillId="0" borderId="0" xfId="2" applyFont="1" applyFill="1" applyAlignment="1">
      <alignment horizontal="left" vertical="top"/>
    </xf>
    <xf numFmtId="37" fontId="9" fillId="0" borderId="1" xfId="1" applyNumberFormat="1" applyFont="1" applyFill="1" applyBorder="1" applyAlignment="1" applyProtection="1">
      <alignment horizontal="right" vertical="center"/>
      <protection locked="0"/>
    </xf>
    <xf numFmtId="37" fontId="29" fillId="0" borderId="1" xfId="1" applyNumberFormat="1" applyFont="1" applyFill="1" applyBorder="1" applyAlignment="1" applyProtection="1">
      <alignment horizontal="right" vertical="center"/>
      <protection locked="0"/>
    </xf>
    <xf numFmtId="37" fontId="9" fillId="0" borderId="1" xfId="1" applyNumberFormat="1" applyFont="1" applyFill="1" applyBorder="1" applyAlignment="1" applyProtection="1">
      <alignment horizontal="right" vertical="center"/>
    </xf>
    <xf numFmtId="37" fontId="29" fillId="8" borderId="1" xfId="1" applyNumberFormat="1" applyFont="1" applyFill="1" applyBorder="1" applyAlignment="1" applyProtection="1">
      <alignment horizontal="right" vertical="center"/>
      <protection locked="0"/>
    </xf>
    <xf numFmtId="49" fontId="9" fillId="0" borderId="1" xfId="2" applyNumberFormat="1" applyFont="1" applyFill="1" applyBorder="1" applyAlignment="1">
      <alignment horizontal="left" vertical="center"/>
    </xf>
    <xf numFmtId="37" fontId="9" fillId="0" borderId="2" xfId="1" applyNumberFormat="1" applyFont="1" applyFill="1" applyBorder="1" applyAlignment="1" applyProtection="1">
      <alignment horizontal="right" vertical="center"/>
      <protection locked="0"/>
    </xf>
    <xf numFmtId="3" fontId="18" fillId="8" borderId="23" xfId="1" applyNumberFormat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left" vertical="center"/>
    </xf>
    <xf numFmtId="0" fontId="13" fillId="0" borderId="2" xfId="1" applyFont="1" applyFill="1" applyBorder="1" applyAlignment="1" applyProtection="1">
      <alignment horizontal="left"/>
    </xf>
    <xf numFmtId="49" fontId="9" fillId="0" borderId="2" xfId="1" applyNumberFormat="1" applyFont="1" applyFill="1" applyBorder="1" applyAlignment="1" applyProtection="1">
      <alignment horizontal="left" vertical="center"/>
    </xf>
    <xf numFmtId="0" fontId="13" fillId="0" borderId="2" xfId="1" applyFont="1" applyFill="1" applyBorder="1" applyAlignment="1" applyProtection="1">
      <alignment horizontal="left" vertical="center"/>
    </xf>
    <xf numFmtId="14" fontId="9" fillId="0" borderId="0" xfId="1" applyNumberFormat="1" applyFont="1" applyFill="1" applyBorder="1" applyAlignment="1" applyProtection="1">
      <alignment vertical="center"/>
    </xf>
    <xf numFmtId="0" fontId="13" fillId="0" borderId="2" xfId="1" applyFont="1" applyFill="1" applyBorder="1" applyAlignment="1" applyProtection="1">
      <alignment horizontal="left" vertical="center" wrapText="1"/>
    </xf>
    <xf numFmtId="0" fontId="9" fillId="0" borderId="2" xfId="1" applyFont="1" applyFill="1" applyBorder="1" applyAlignment="1" applyProtection="1">
      <alignment horizontal="left" vertical="center" wrapText="1"/>
    </xf>
    <xf numFmtId="0" fontId="9" fillId="0" borderId="2" xfId="1" applyFont="1" applyFill="1" applyBorder="1" applyAlignment="1" applyProtection="1">
      <alignment horizontal="center" vertical="center" wrapText="1"/>
    </xf>
    <xf numFmtId="0" fontId="45" fillId="0" borderId="1" xfId="2" applyFont="1" applyFill="1" applyBorder="1" applyAlignment="1">
      <alignment horizontal="left" vertical="center"/>
    </xf>
    <xf numFmtId="49" fontId="35" fillId="0" borderId="1" xfId="2" applyNumberFormat="1" applyFont="1" applyFill="1" applyBorder="1" applyAlignment="1">
      <alignment horizontal="left" vertical="center"/>
    </xf>
    <xf numFmtId="0" fontId="45" fillId="0" borderId="1" xfId="2" applyFont="1" applyFill="1" applyBorder="1" applyAlignment="1"/>
    <xf numFmtId="49" fontId="35" fillId="0" borderId="1" xfId="2" applyNumberFormat="1" applyFont="1" applyFill="1" applyBorder="1" applyAlignment="1"/>
    <xf numFmtId="37" fontId="46" fillId="8" borderId="0" xfId="2" applyNumberFormat="1" applyFont="1" applyFill="1" applyProtection="1">
      <protection locked="0"/>
    </xf>
    <xf numFmtId="37" fontId="47" fillId="8" borderId="0" xfId="2" applyNumberFormat="1" applyFont="1" applyFill="1" applyProtection="1">
      <protection locked="0"/>
    </xf>
    <xf numFmtId="165" fontId="29" fillId="8" borderId="0" xfId="10" applyNumberFormat="1" applyFont="1" applyFill="1" applyAlignment="1" applyProtection="1">
      <alignment horizontal="left"/>
      <protection locked="0"/>
    </xf>
    <xf numFmtId="165" fontId="9" fillId="8" borderId="0" xfId="10" applyNumberFormat="1" applyFont="1" applyFill="1" applyProtection="1">
      <protection locked="0"/>
    </xf>
    <xf numFmtId="165" fontId="9" fillId="8" borderId="0" xfId="10" applyNumberFormat="1" applyFont="1" applyFill="1"/>
    <xf numFmtId="165" fontId="48" fillId="8" borderId="0" xfId="10" applyNumberFormat="1" applyFont="1" applyFill="1" applyAlignment="1" applyProtection="1">
      <alignment horizontal="left"/>
      <protection locked="0"/>
    </xf>
    <xf numFmtId="165" fontId="49" fillId="8" borderId="0" xfId="10" applyNumberFormat="1" applyFont="1" applyFill="1" applyAlignment="1" applyProtection="1">
      <alignment horizontal="left"/>
      <protection locked="0"/>
    </xf>
    <xf numFmtId="37" fontId="29" fillId="5" borderId="1" xfId="1" applyNumberFormat="1" applyFont="1" applyFill="1" applyBorder="1" applyAlignment="1" applyProtection="1">
      <alignment horizontal="right" vertical="center"/>
      <protection locked="0"/>
    </xf>
    <xf numFmtId="37" fontId="29" fillId="5" borderId="1" xfId="2" applyNumberFormat="1" applyFont="1" applyFill="1" applyBorder="1" applyAlignment="1" applyProtection="1">
      <alignment horizontal="right" vertical="center"/>
    </xf>
    <xf numFmtId="0" fontId="13" fillId="5" borderId="0" xfId="2" applyFont="1" applyFill="1" applyBorder="1" applyProtection="1"/>
    <xf numFmtId="0" fontId="13" fillId="5" borderId="0" xfId="2" applyFont="1" applyFill="1" applyProtection="1"/>
    <xf numFmtId="0" fontId="9" fillId="5" borderId="0" xfId="2" applyFill="1"/>
    <xf numFmtId="0" fontId="18" fillId="5" borderId="0" xfId="2" applyFont="1" applyFill="1" applyProtection="1"/>
    <xf numFmtId="0" fontId="9" fillId="5" borderId="0" xfId="2" applyFont="1" applyFill="1"/>
    <xf numFmtId="3" fontId="18" fillId="5" borderId="23" xfId="1" applyNumberFormat="1" applyFont="1" applyFill="1" applyBorder="1" applyAlignment="1" applyProtection="1">
      <alignment horizontal="center" vertical="center" wrapText="1"/>
    </xf>
    <xf numFmtId="165" fontId="48" fillId="0" borderId="0" xfId="10" applyNumberFormat="1" applyFont="1" applyAlignment="1" applyProtection="1">
      <alignment horizontal="right" vertical="center"/>
      <protection locked="0"/>
    </xf>
    <xf numFmtId="0" fontId="50" fillId="0" borderId="0" xfId="0" applyFont="1" applyFill="1" applyBorder="1" applyAlignment="1" applyProtection="1">
      <alignment horizontal="left" vertical="center"/>
      <protection locked="0"/>
    </xf>
    <xf numFmtId="165" fontId="9" fillId="0" borderId="0" xfId="10" applyNumberFormat="1" applyFont="1" applyAlignment="1" applyProtection="1">
      <alignment horizontal="right" vertical="center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0" fontId="22" fillId="0" borderId="0" xfId="5" applyFont="1" applyBorder="1" applyAlignment="1" applyProtection="1">
      <alignment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20" fillId="0" borderId="0" xfId="2" applyFont="1" applyFill="1" applyBorder="1" applyAlignment="1" applyProtection="1">
      <alignment horizontal="right" vertical="top" wrapText="1"/>
      <protection locked="0"/>
    </xf>
    <xf numFmtId="37" fontId="33" fillId="0" borderId="0" xfId="2" applyNumberFormat="1" applyFont="1" applyFill="1" applyBorder="1" applyAlignment="1" applyProtection="1">
      <alignment horizontal="right" vertical="top" wrapText="1"/>
      <protection locked="0"/>
    </xf>
    <xf numFmtId="1" fontId="9" fillId="0" borderId="2" xfId="2" applyNumberFormat="1" applyFont="1" applyFill="1" applyBorder="1" applyAlignment="1" applyProtection="1">
      <alignment horizontal="left" vertical="center"/>
      <protection locked="0"/>
    </xf>
    <xf numFmtId="1" fontId="9" fillId="0" borderId="29" xfId="2" applyNumberFormat="1" applyFont="1" applyFill="1" applyBorder="1" applyAlignment="1" applyProtection="1">
      <alignment horizontal="left" vertical="center"/>
      <protection locked="0"/>
    </xf>
    <xf numFmtId="0" fontId="15" fillId="0" borderId="2" xfId="5" applyFont="1" applyBorder="1" applyAlignment="1" applyProtection="1">
      <alignment vertical="center"/>
      <protection locked="0"/>
    </xf>
    <xf numFmtId="14" fontId="9" fillId="0" borderId="2" xfId="5" applyNumberFormat="1" applyFont="1" applyBorder="1" applyAlignment="1" applyProtection="1">
      <alignment vertical="center"/>
      <protection locked="0"/>
    </xf>
    <xf numFmtId="165" fontId="9" fillId="0" borderId="6" xfId="10" applyNumberFormat="1" applyFont="1" applyFill="1" applyBorder="1" applyAlignment="1" applyProtection="1">
      <alignment horizontal="right" vertical="center"/>
      <protection locked="0"/>
    </xf>
    <xf numFmtId="0" fontId="18" fillId="9" borderId="0" xfId="0" applyFont="1" applyFill="1" applyBorder="1" applyProtection="1">
      <protection locked="0"/>
    </xf>
    <xf numFmtId="0" fontId="26" fillId="9" borderId="0" xfId="0" applyFont="1" applyFill="1" applyBorder="1" applyProtection="1"/>
    <xf numFmtId="165" fontId="9" fillId="0" borderId="0" xfId="10" applyNumberFormat="1" applyFont="1" applyFill="1" applyProtection="1">
      <protection locked="0"/>
    </xf>
    <xf numFmtId="165" fontId="9" fillId="0" borderId="0" xfId="10" applyNumberFormat="1" applyFont="1" applyProtection="1">
      <protection locked="0"/>
    </xf>
    <xf numFmtId="165" fontId="29" fillId="0" borderId="0" xfId="10" applyNumberFormat="1" applyFont="1" applyFill="1" applyProtection="1">
      <protection locked="0"/>
    </xf>
    <xf numFmtId="165" fontId="48" fillId="0" borderId="0" xfId="10" applyNumberFormat="1" applyFont="1" applyProtection="1">
      <protection locked="0"/>
    </xf>
    <xf numFmtId="165" fontId="29" fillId="0" borderId="0" xfId="10" applyNumberFormat="1" applyFont="1" applyProtection="1">
      <protection locked="0"/>
    </xf>
    <xf numFmtId="0" fontId="37" fillId="5" borderId="1" xfId="2" applyFont="1" applyFill="1" applyBorder="1" applyAlignment="1" applyProtection="1">
      <alignment horizontal="center" vertical="top" wrapText="1"/>
    </xf>
    <xf numFmtId="1" fontId="37" fillId="5" borderId="1" xfId="2" applyNumberFormat="1" applyFont="1" applyFill="1" applyBorder="1" applyAlignment="1" applyProtection="1">
      <alignment horizontal="center" vertical="top" wrapText="1"/>
    </xf>
    <xf numFmtId="165" fontId="9" fillId="2" borderId="0" xfId="10" applyNumberFormat="1" applyFont="1" applyFill="1" applyProtection="1">
      <protection locked="0"/>
    </xf>
    <xf numFmtId="37" fontId="34" fillId="0" borderId="7" xfId="2" applyNumberFormat="1" applyFont="1" applyFill="1" applyBorder="1" applyAlignment="1" applyProtection="1">
      <alignment horizontal="right" vertical="center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37" fontId="37" fillId="5" borderId="31" xfId="2" applyNumberFormat="1" applyFont="1" applyFill="1" applyBorder="1" applyAlignment="1" applyProtection="1">
      <alignment horizontal="right" vertical="center"/>
      <protection locked="0"/>
    </xf>
    <xf numFmtId="37" fontId="35" fillId="5" borderId="1" xfId="4" applyNumberFormat="1" applyFont="1" applyFill="1" applyBorder="1" applyAlignment="1" applyProtection="1">
      <alignment horizontal="right" vertical="center"/>
    </xf>
    <xf numFmtId="37" fontId="35" fillId="0" borderId="1" xfId="4" applyNumberFormat="1" applyFont="1" applyBorder="1" applyAlignment="1" applyProtection="1">
      <alignment horizontal="right" vertical="center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0" fontId="9" fillId="0" borderId="0" xfId="1" applyFont="1" applyFill="1" applyBorder="1" applyAlignment="1" applyProtection="1">
      <alignment vertical="center"/>
    </xf>
    <xf numFmtId="0" fontId="9" fillId="2" borderId="0" xfId="1" applyFont="1" applyFill="1" applyBorder="1" applyAlignment="1" applyProtection="1">
      <alignment vertical="center"/>
    </xf>
    <xf numFmtId="0" fontId="9" fillId="2" borderId="0" xfId="2" applyFill="1"/>
    <xf numFmtId="0" fontId="9" fillId="2" borderId="0" xfId="2" applyFont="1" applyFill="1"/>
    <xf numFmtId="0" fontId="12" fillId="2" borderId="0" xfId="2" applyFont="1" applyFill="1"/>
    <xf numFmtId="37" fontId="0" fillId="2" borderId="0" xfId="0" applyNumberFormat="1" applyFill="1" applyAlignment="1">
      <alignment horizontal="right" vertical="center"/>
    </xf>
    <xf numFmtId="14" fontId="9" fillId="2" borderId="0" xfId="1" applyNumberFormat="1" applyFont="1" applyFill="1" applyBorder="1" applyAlignment="1" applyProtection="1">
      <alignment vertical="center"/>
    </xf>
    <xf numFmtId="14" fontId="15" fillId="2" borderId="0" xfId="9" applyNumberFormat="1" applyFont="1" applyFill="1" applyBorder="1" applyAlignment="1" applyProtection="1">
      <alignment vertical="center"/>
      <protection locked="0"/>
    </xf>
    <xf numFmtId="0" fontId="39" fillId="5" borderId="5" xfId="4" applyFont="1" applyFill="1" applyBorder="1" applyAlignment="1" applyProtection="1">
      <alignment horizontal="center" vertical="center" wrapText="1"/>
    </xf>
    <xf numFmtId="0" fontId="39" fillId="5" borderId="1" xfId="4" applyFont="1" applyFill="1" applyBorder="1" applyAlignment="1" applyProtection="1">
      <alignment horizontal="center" vertical="center"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34" fillId="0" borderId="28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left" vertical="center"/>
    </xf>
    <xf numFmtId="37" fontId="9" fillId="5" borderId="6" xfId="2" applyNumberFormat="1" applyFont="1" applyFill="1" applyBorder="1" applyAlignment="1" applyProtection="1">
      <alignment horizontal="right" vertical="center"/>
      <protection locked="0"/>
    </xf>
    <xf numFmtId="37" fontId="29" fillId="5" borderId="6" xfId="2" applyNumberFormat="1" applyFont="1" applyFill="1" applyBorder="1" applyAlignment="1" applyProtection="1">
      <alignment horizontal="right" vertical="center"/>
      <protection locked="0"/>
    </xf>
    <xf numFmtId="37" fontId="34" fillId="5" borderId="6" xfId="2" applyNumberFormat="1" applyFont="1" applyFill="1" applyBorder="1" applyAlignment="1" applyProtection="1">
      <alignment horizontal="right" vertical="center" wrapText="1"/>
      <protection locked="0"/>
    </xf>
    <xf numFmtId="37" fontId="21" fillId="5" borderId="31" xfId="2" applyNumberFormat="1" applyFont="1" applyFill="1" applyBorder="1" applyAlignment="1" applyProtection="1">
      <alignment horizontal="right" vertical="center"/>
      <protection locked="0"/>
    </xf>
    <xf numFmtId="37" fontId="21" fillId="5" borderId="32" xfId="2" applyNumberFormat="1" applyFont="1" applyFill="1" applyBorder="1" applyAlignment="1" applyProtection="1">
      <alignment horizontal="right" vertical="center"/>
      <protection locked="0"/>
    </xf>
    <xf numFmtId="0" fontId="46" fillId="0" borderId="0" xfId="0" applyFont="1" applyProtection="1">
      <protection locked="0"/>
    </xf>
    <xf numFmtId="0" fontId="51" fillId="0" borderId="0" xfId="0" applyFont="1" applyProtection="1">
      <protection locked="0"/>
    </xf>
    <xf numFmtId="0" fontId="52" fillId="0" borderId="0" xfId="4" applyFont="1" applyProtection="1">
      <protection locked="0"/>
    </xf>
    <xf numFmtId="37" fontId="46" fillId="0" borderId="0" xfId="4" applyNumberFormat="1" applyFont="1" applyAlignment="1" applyProtection="1">
      <alignment horizontal="right" vertical="center"/>
      <protection locked="0"/>
    </xf>
    <xf numFmtId="0" fontId="46" fillId="0" borderId="0" xfId="0" applyFont="1"/>
    <xf numFmtId="0" fontId="13" fillId="2" borderId="0" xfId="1" applyFont="1" applyFill="1" applyBorder="1" applyAlignment="1" applyProtection="1">
      <alignment horizontal="center" vertical="center"/>
    </xf>
    <xf numFmtId="0" fontId="9" fillId="2" borderId="0" xfId="1" applyFont="1" applyFill="1" applyBorder="1" applyAlignment="1" applyProtection="1">
      <alignment horizontal="center" vertical="center"/>
    </xf>
    <xf numFmtId="0" fontId="17" fillId="2" borderId="0" xfId="4" applyFont="1" applyFill="1" applyBorder="1" applyAlignment="1" applyProtection="1">
      <alignment horizontal="center" vertical="center" wrapText="1"/>
    </xf>
    <xf numFmtId="37" fontId="29" fillId="2" borderId="0" xfId="1" applyNumberFormat="1" applyFont="1" applyFill="1" applyBorder="1" applyAlignment="1" applyProtection="1">
      <alignment horizontal="right" vertical="center"/>
    </xf>
    <xf numFmtId="37" fontId="35" fillId="2" borderId="0" xfId="4" applyNumberFormat="1" applyFont="1" applyFill="1" applyBorder="1" applyAlignment="1" applyProtection="1">
      <alignment horizontal="right" vertical="center"/>
    </xf>
    <xf numFmtId="37" fontId="35" fillId="2" borderId="0" xfId="4" applyNumberFormat="1" applyFont="1" applyFill="1" applyBorder="1" applyAlignment="1" applyProtection="1">
      <alignment horizontal="right" vertical="center"/>
      <protection locked="0"/>
    </xf>
    <xf numFmtId="0" fontId="0" fillId="2" borderId="0" xfId="0" applyFill="1" applyBorder="1" applyProtection="1">
      <protection locked="0"/>
    </xf>
    <xf numFmtId="0" fontId="15" fillId="2" borderId="0" xfId="4" applyFont="1" applyFill="1" applyBorder="1" applyAlignment="1" applyProtection="1">
      <alignment vertical="center" wrapText="1"/>
      <protection locked="0"/>
    </xf>
    <xf numFmtId="0" fontId="16" fillId="2" borderId="0" xfId="4" applyFont="1" applyFill="1" applyBorder="1" applyProtection="1">
      <protection locked="0"/>
    </xf>
    <xf numFmtId="0" fontId="15" fillId="2" borderId="42" xfId="4" applyFont="1" applyFill="1" applyBorder="1" applyAlignment="1" applyProtection="1">
      <alignment horizontal="center" vertical="center" wrapText="1"/>
    </xf>
    <xf numFmtId="0" fontId="53" fillId="0" borderId="0" xfId="4" applyFont="1" applyAlignment="1" applyProtection="1">
      <alignment horizontal="right"/>
      <protection locked="0"/>
    </xf>
    <xf numFmtId="49" fontId="9" fillId="0" borderId="0" xfId="1" applyNumberFormat="1" applyFont="1" applyFill="1" applyBorder="1" applyAlignment="1" applyProtection="1">
      <alignment vertical="center"/>
    </xf>
    <xf numFmtId="49" fontId="0" fillId="0" borderId="0" xfId="0" applyNumberFormat="1" applyProtection="1">
      <protection locked="0"/>
    </xf>
    <xf numFmtId="0" fontId="54" fillId="0" borderId="0" xfId="0" applyFont="1" applyProtection="1">
      <protection locked="0"/>
    </xf>
    <xf numFmtId="0" fontId="55" fillId="0" borderId="0" xfId="0" applyFont="1" applyProtection="1">
      <protection locked="0"/>
    </xf>
    <xf numFmtId="0" fontId="56" fillId="0" borderId="0" xfId="4" applyFont="1" applyProtection="1">
      <protection locked="0"/>
    </xf>
    <xf numFmtId="0" fontId="54" fillId="0" borderId="0" xfId="0" applyFont="1"/>
    <xf numFmtId="165" fontId="46" fillId="0" borderId="0" xfId="10" applyNumberFormat="1" applyFont="1" applyAlignment="1" applyProtection="1">
      <alignment horizontal="right" vertical="center"/>
      <protection locked="0"/>
    </xf>
    <xf numFmtId="49" fontId="57" fillId="0" borderId="43" xfId="0" applyNumberFormat="1" applyFont="1" applyBorder="1" applyAlignment="1">
      <alignment horizontal="left" wrapText="1"/>
    </xf>
    <xf numFmtId="49" fontId="57" fillId="0" borderId="1" xfId="0" applyNumberFormat="1" applyFont="1" applyBorder="1" applyAlignment="1">
      <alignment horizontal="left" wrapText="1"/>
    </xf>
    <xf numFmtId="14" fontId="22" fillId="0" borderId="1" xfId="5" applyNumberFormat="1" applyFont="1" applyBorder="1" applyAlignment="1" applyProtection="1">
      <alignment wrapText="1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57" fillId="0" borderId="43" xfId="0" applyNumberFormat="1" applyFont="1" applyBorder="1" applyAlignment="1">
      <alignment horizontal="left" wrapText="1"/>
    </xf>
    <xf numFmtId="49" fontId="57" fillId="0" borderId="44" xfId="0" applyNumberFormat="1" applyFont="1" applyBorder="1" applyAlignment="1">
      <alignment horizontal="left" wrapText="1"/>
    </xf>
    <xf numFmtId="0" fontId="22" fillId="0" borderId="2" xfId="5" applyFont="1" applyFill="1" applyBorder="1" applyAlignment="1" applyProtection="1">
      <alignment wrapText="1"/>
      <protection locked="0"/>
    </xf>
    <xf numFmtId="49" fontId="57" fillId="0" borderId="44" xfId="0" applyNumberFormat="1" applyFont="1" applyFill="1" applyBorder="1" applyAlignment="1">
      <alignment horizontal="left" wrapText="1"/>
    </xf>
    <xf numFmtId="14" fontId="13" fillId="0" borderId="1" xfId="3" applyNumberFormat="1" applyFont="1" applyBorder="1" applyAlignment="1" applyProtection="1">
      <alignment vertical="center"/>
      <protection locked="0"/>
    </xf>
    <xf numFmtId="0" fontId="22" fillId="4" borderId="17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1" xfId="5" applyNumberFormat="1" applyFont="1" applyBorder="1" applyProtection="1">
      <protection locked="0"/>
    </xf>
    <xf numFmtId="0" fontId="22" fillId="4" borderId="45" xfId="5" applyFont="1" applyFill="1" applyBorder="1" applyAlignment="1" applyProtection="1">
      <alignment wrapText="1"/>
      <protection locked="0"/>
    </xf>
    <xf numFmtId="0" fontId="22" fillId="4" borderId="35" xfId="5" applyFont="1" applyFill="1" applyBorder="1" applyAlignment="1" applyProtection="1">
      <alignment wrapText="1"/>
      <protection locked="0"/>
    </xf>
    <xf numFmtId="0" fontId="22" fillId="4" borderId="35" xfId="5" applyFont="1" applyFill="1" applyBorder="1" applyProtection="1">
      <protection locked="0"/>
    </xf>
    <xf numFmtId="49" fontId="22" fillId="0" borderId="35" xfId="5" applyNumberFormat="1" applyFont="1" applyBorder="1" applyProtection="1">
      <protection locked="0"/>
    </xf>
    <xf numFmtId="49" fontId="57" fillId="0" borderId="43" xfId="0" applyNumberFormat="1" applyFont="1" applyFill="1" applyBorder="1" applyAlignment="1">
      <alignment horizontal="left" wrapText="1"/>
    </xf>
    <xf numFmtId="49" fontId="57" fillId="0" borderId="46" xfId="0" applyNumberFormat="1" applyFont="1" applyBorder="1" applyAlignment="1">
      <alignment horizontal="left" wrapText="1"/>
    </xf>
    <xf numFmtId="49" fontId="57" fillId="0" borderId="47" xfId="0" applyNumberFormat="1" applyFont="1" applyBorder="1" applyAlignment="1">
      <alignment horizontal="left" wrapText="1"/>
    </xf>
    <xf numFmtId="0" fontId="22" fillId="0" borderId="18" xfId="5" applyFont="1" applyFill="1" applyBorder="1" applyAlignment="1" applyProtection="1">
      <alignment wrapText="1"/>
      <protection locked="0"/>
    </xf>
    <xf numFmtId="0" fontId="13" fillId="0" borderId="1" xfId="3" applyFont="1" applyBorder="1" applyAlignment="1" applyProtection="1">
      <alignment vertical="center" wrapText="1"/>
      <protection locked="0"/>
    </xf>
    <xf numFmtId="0" fontId="22" fillId="0" borderId="18" xfId="16" applyFont="1" applyBorder="1" applyAlignment="1" applyProtection="1">
      <alignment vertical="center" wrapText="1"/>
      <protection locked="0"/>
    </xf>
    <xf numFmtId="0" fontId="57" fillId="0" borderId="48" xfId="0" applyNumberFormat="1" applyFont="1" applyBorder="1" applyAlignment="1">
      <alignment horizontal="left" wrapText="1"/>
    </xf>
    <xf numFmtId="0" fontId="57" fillId="0" borderId="47" xfId="0" applyNumberFormat="1" applyFont="1" applyBorder="1" applyAlignment="1">
      <alignment horizontal="left" wrapText="1"/>
    </xf>
    <xf numFmtId="0" fontId="13" fillId="0" borderId="5" xfId="3" applyFont="1" applyBorder="1" applyAlignment="1" applyProtection="1">
      <alignment vertical="center"/>
      <protection locked="0"/>
    </xf>
    <xf numFmtId="0" fontId="57" fillId="0" borderId="47" xfId="0" applyNumberFormat="1" applyFont="1" applyBorder="1" applyAlignment="1">
      <alignment horizontal="right" wrapText="1"/>
    </xf>
    <xf numFmtId="0" fontId="13" fillId="0" borderId="5" xfId="3" applyFont="1" applyBorder="1" applyAlignment="1" applyProtection="1">
      <alignment horizontal="left" vertical="center"/>
      <protection locked="0"/>
    </xf>
    <xf numFmtId="49" fontId="13" fillId="0" borderId="4" xfId="3" applyNumberFormat="1" applyFont="1" applyBorder="1" applyAlignment="1" applyProtection="1">
      <alignment vertical="center"/>
      <protection locked="0"/>
    </xf>
    <xf numFmtId="0" fontId="22" fillId="0" borderId="1" xfId="5" applyNumberFormat="1" applyFont="1" applyBorder="1" applyAlignment="1" applyProtection="1">
      <alignment horizontal="left"/>
      <protection locked="0"/>
    </xf>
    <xf numFmtId="0" fontId="58" fillId="0" borderId="1" xfId="5" applyFont="1" applyFill="1" applyBorder="1" applyProtection="1">
      <protection locked="0"/>
    </xf>
    <xf numFmtId="14" fontId="28" fillId="0" borderId="1" xfId="9" applyNumberFormat="1" applyFont="1" applyBorder="1" applyAlignment="1" applyProtection="1">
      <alignment vertical="center" wrapText="1"/>
      <protection locked="0"/>
    </xf>
    <xf numFmtId="0" fontId="13" fillId="0" borderId="1" xfId="1" applyFont="1" applyFill="1" applyBorder="1" applyAlignment="1" applyProtection="1">
      <alignment vertical="center" wrapText="1"/>
    </xf>
    <xf numFmtId="49" fontId="9" fillId="0" borderId="1" xfId="0" applyNumberFormat="1" applyFont="1" applyBorder="1" applyAlignment="1">
      <alignment horizontal="left"/>
    </xf>
    <xf numFmtId="37" fontId="59" fillId="0" borderId="0" xfId="0" applyNumberFormat="1" applyFont="1" applyAlignment="1" applyProtection="1">
      <alignment horizontal="right" vertical="center"/>
      <protection locked="0"/>
    </xf>
    <xf numFmtId="4" fontId="60" fillId="0" borderId="1" xfId="0" applyNumberFormat="1" applyFont="1" applyFill="1" applyBorder="1" applyAlignment="1">
      <alignment wrapText="1"/>
    </xf>
    <xf numFmtId="0" fontId="15" fillId="0" borderId="1" xfId="12" applyFont="1" applyFill="1" applyBorder="1" applyAlignment="1" applyProtection="1">
      <alignment vertical="center" wrapText="1"/>
      <protection locked="0"/>
    </xf>
    <xf numFmtId="0" fontId="19" fillId="0" borderId="1" xfId="12" applyFont="1" applyFill="1" applyBorder="1" applyAlignment="1" applyProtection="1">
      <alignment horizontal="center" vertical="center" wrapText="1"/>
      <protection locked="0"/>
    </xf>
    <xf numFmtId="14" fontId="19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61" fillId="0" borderId="1" xfId="0" applyFont="1" applyBorder="1"/>
    <xf numFmtId="0" fontId="19" fillId="0" borderId="1" xfId="12" applyFont="1" applyBorder="1" applyAlignment="1" applyProtection="1">
      <alignment vertical="center" wrapText="1"/>
      <protection locked="0"/>
    </xf>
    <xf numFmtId="0" fontId="19" fillId="0" borderId="2" xfId="12" applyFont="1" applyBorder="1" applyAlignment="1" applyProtection="1">
      <alignment vertical="center" wrapText="1"/>
      <protection locked="0"/>
    </xf>
    <xf numFmtId="49" fontId="15" fillId="0" borderId="1" xfId="12" applyNumberFormat="1" applyFont="1" applyBorder="1" applyAlignment="1" applyProtection="1">
      <alignment vertical="center" wrapText="1"/>
      <protection locked="0"/>
    </xf>
    <xf numFmtId="0" fontId="15" fillId="0" borderId="1" xfId="12" applyFont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7" fillId="0" borderId="1" xfId="3" applyBorder="1" applyAlignment="1" applyProtection="1">
      <alignment horizontal="center" vertical="center" wrapText="1"/>
      <protection locked="0"/>
    </xf>
    <xf numFmtId="0" fontId="7" fillId="0" borderId="1" xfId="3" applyBorder="1" applyAlignment="1" applyProtection="1">
      <alignment vertical="center"/>
      <protection locked="0"/>
    </xf>
    <xf numFmtId="14" fontId="7" fillId="0" borderId="1" xfId="3" applyNumberFormat="1" applyBorder="1" applyAlignment="1" applyProtection="1">
      <alignment vertical="center"/>
      <protection locked="0"/>
    </xf>
    <xf numFmtId="0" fontId="22" fillId="0" borderId="1" xfId="7" applyFont="1" applyBorder="1" applyAlignment="1" applyProtection="1">
      <alignment vertical="center" wrapText="1"/>
      <protection locked="0"/>
    </xf>
    <xf numFmtId="0" fontId="62" fillId="0" borderId="0" xfId="0" applyFont="1" applyAlignment="1">
      <alignment vertical="center"/>
    </xf>
    <xf numFmtId="14" fontId="7" fillId="5" borderId="1" xfId="3" applyNumberFormat="1" applyFill="1" applyBorder="1" applyAlignment="1" applyProtection="1">
      <alignment vertical="center"/>
    </xf>
    <xf numFmtId="165" fontId="7" fillId="0" borderId="1" xfId="10" applyNumberFormat="1" applyFont="1" applyBorder="1" applyAlignment="1" applyProtection="1">
      <alignment vertical="center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5" applyNumberFormat="1" applyFont="1" applyBorder="1" applyAlignment="1" applyProtection="1">
      <alignment horizontal="left" wrapText="1"/>
      <protection locked="0"/>
    </xf>
    <xf numFmtId="0" fontId="44" fillId="0" borderId="1" xfId="2" applyFont="1" applyFill="1" applyBorder="1" applyAlignment="1" applyProtection="1">
      <alignment horizontal="center" vertical="top" wrapText="1"/>
      <protection locked="0"/>
    </xf>
    <xf numFmtId="164" fontId="64" fillId="0" borderId="1" xfId="15" applyNumberFormat="1" applyFont="1" applyFill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 applyProtection="1">
      <alignment horizontal="left" vertical="top" wrapText="1"/>
      <protection locked="0"/>
    </xf>
    <xf numFmtId="49" fontId="4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4" fillId="0" borderId="1" xfId="2" applyFont="1" applyFill="1" applyBorder="1" applyAlignment="1" applyProtection="1">
      <alignment horizontal="left" vertical="top" wrapText="1"/>
      <protection locked="0"/>
    </xf>
    <xf numFmtId="0" fontId="44" fillId="0" borderId="1" xfId="2" applyFont="1" applyFill="1" applyBorder="1" applyAlignment="1" applyProtection="1">
      <alignment horizontal="right" vertical="top" wrapText="1"/>
      <protection locked="0"/>
    </xf>
    <xf numFmtId="49" fontId="42" fillId="0" borderId="1" xfId="0" applyNumberFormat="1" applyFont="1" applyFill="1" applyBorder="1" applyAlignment="1" applyProtection="1">
      <alignment horizontal="right" vertical="top"/>
      <protection locked="0"/>
    </xf>
    <xf numFmtId="0" fontId="42" fillId="0" borderId="1" xfId="1" applyFont="1" applyFill="1" applyBorder="1" applyAlignment="1" applyProtection="1">
      <alignment horizontal="left" vertical="top" wrapText="1"/>
    </xf>
    <xf numFmtId="0" fontId="42" fillId="0" borderId="1" xfId="0" applyFont="1" applyFill="1" applyBorder="1" applyAlignment="1">
      <alignment horizontal="right"/>
    </xf>
    <xf numFmtId="0" fontId="42" fillId="0" borderId="1" xfId="0" applyNumberFormat="1" applyFont="1" applyFill="1" applyBorder="1" applyAlignment="1" applyProtection="1">
      <alignment horizontal="right" vertical="top"/>
      <protection locked="0"/>
    </xf>
    <xf numFmtId="0" fontId="42" fillId="0" borderId="1" xfId="0" applyNumberFormat="1" applyFont="1" applyFill="1" applyBorder="1" applyAlignment="1">
      <alignment horizontal="right"/>
    </xf>
    <xf numFmtId="0" fontId="42" fillId="0" borderId="1" xfId="0" applyFont="1" applyFill="1" applyBorder="1" applyAlignment="1" applyProtection="1">
      <alignment horizontal="right"/>
      <protection locked="0"/>
    </xf>
    <xf numFmtId="0" fontId="44" fillId="0" borderId="1" xfId="2" applyNumberFormat="1" applyFont="1" applyFill="1" applyBorder="1" applyAlignment="1" applyProtection="1">
      <alignment horizontal="right" vertical="top" wrapText="1"/>
      <protection locked="0"/>
    </xf>
    <xf numFmtId="49" fontId="44" fillId="0" borderId="1" xfId="2" applyNumberFormat="1" applyFont="1" applyFill="1" applyBorder="1" applyAlignment="1" applyProtection="1">
      <alignment horizontal="left" vertical="top" wrapText="1"/>
      <protection locked="0"/>
    </xf>
    <xf numFmtId="0" fontId="44" fillId="0" borderId="1" xfId="2" applyFont="1" applyFill="1" applyBorder="1" applyAlignment="1" applyProtection="1">
      <alignment horizontal="right" vertical="center" wrapText="1"/>
      <protection locked="0"/>
    </xf>
    <xf numFmtId="0" fontId="42" fillId="0" borderId="1" xfId="0" applyFont="1" applyFill="1" applyBorder="1" applyAlignment="1" applyProtection="1">
      <alignment horizontal="right" vertical="center"/>
      <protection locked="0"/>
    </xf>
    <xf numFmtId="0" fontId="44" fillId="0" borderId="1" xfId="0" applyFont="1" applyFill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center" vertical="center" wrapText="1"/>
    </xf>
    <xf numFmtId="2" fontId="42" fillId="0" borderId="1" xfId="2" applyNumberFormat="1" applyFont="1" applyFill="1" applyBorder="1" applyAlignment="1" applyProtection="1">
      <alignment horizontal="right" vertical="top" wrapText="1"/>
      <protection locked="0"/>
    </xf>
    <xf numFmtId="0" fontId="42" fillId="0" borderId="1" xfId="2" applyFont="1" applyFill="1" applyBorder="1" applyAlignment="1" applyProtection="1">
      <alignment horizontal="right" vertical="top" wrapText="1"/>
      <protection locked="0"/>
    </xf>
    <xf numFmtId="0" fontId="42" fillId="0" borderId="1" xfId="2" applyFont="1" applyFill="1" applyBorder="1" applyAlignment="1" applyProtection="1">
      <alignment horizontal="left" vertical="top"/>
      <protection locked="0"/>
    </xf>
    <xf numFmtId="14" fontId="7" fillId="0" borderId="1" xfId="3" applyNumberFormat="1" applyFill="1" applyBorder="1" applyAlignment="1" applyProtection="1">
      <alignment horizontal="center" vertical="center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4" fontId="19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15" fillId="0" borderId="1" xfId="12" applyFont="1" applyFill="1" applyBorder="1" applyAlignment="1" applyProtection="1">
      <alignment horizontal="center" vertical="center" wrapText="1"/>
      <protection locked="0"/>
    </xf>
    <xf numFmtId="49" fontId="15" fillId="0" borderId="1" xfId="12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>
      <alignment wrapText="1"/>
    </xf>
    <xf numFmtId="0" fontId="15" fillId="0" borderId="2" xfId="12" applyFont="1" applyFill="1" applyBorder="1" applyAlignment="1" applyProtection="1">
      <alignment vertical="center" wrapText="1"/>
      <protection locked="0"/>
    </xf>
    <xf numFmtId="4" fontId="7" fillId="0" borderId="1" xfId="0" applyNumberFormat="1" applyFont="1" applyFill="1" applyBorder="1" applyAlignment="1">
      <alignment vertical="center" wrapText="1"/>
    </xf>
    <xf numFmtId="0" fontId="15" fillId="0" borderId="1" xfId="4" applyFont="1" applyFill="1" applyBorder="1" applyAlignment="1" applyProtection="1">
      <alignment vertical="center" wrapText="1"/>
      <protection locked="0"/>
    </xf>
    <xf numFmtId="0" fontId="15" fillId="0" borderId="1" xfId="4" applyFont="1" applyFill="1" applyBorder="1" applyAlignment="1" applyProtection="1">
      <alignment horizontal="center" vertical="center" wrapText="1"/>
      <protection locked="0"/>
    </xf>
    <xf numFmtId="0" fontId="15" fillId="0" borderId="35" xfId="4" applyFont="1" applyBorder="1" applyAlignment="1" applyProtection="1">
      <alignment vertical="center" wrapText="1"/>
      <protection locked="0"/>
    </xf>
    <xf numFmtId="0" fontId="64" fillId="0" borderId="1" xfId="4" applyFont="1" applyFill="1" applyBorder="1" applyAlignment="1" applyProtection="1">
      <alignment horizontal="center" vertical="center" wrapText="1"/>
      <protection locked="0"/>
    </xf>
    <xf numFmtId="0" fontId="15" fillId="0" borderId="1" xfId="4" applyFont="1" applyFill="1" applyBorder="1" applyAlignment="1" applyProtection="1">
      <alignment horizontal="center" vertical="center" wrapText="1"/>
    </xf>
    <xf numFmtId="0" fontId="15" fillId="0" borderId="5" xfId="4" applyFont="1" applyFill="1" applyBorder="1" applyAlignment="1" applyProtection="1">
      <alignment horizontal="center" vertical="center" wrapText="1"/>
    </xf>
    <xf numFmtId="0" fontId="15" fillId="0" borderId="35" xfId="4" applyFont="1" applyFill="1" applyBorder="1" applyAlignment="1" applyProtection="1">
      <alignment horizontal="center" vertical="center" wrapText="1"/>
    </xf>
    <xf numFmtId="0" fontId="15" fillId="0" borderId="33" xfId="4" applyFont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>
      <alignment horizontal="center"/>
    </xf>
    <xf numFmtId="0" fontId="64" fillId="0" borderId="1" xfId="12" applyFont="1" applyFill="1" applyBorder="1" applyAlignment="1" applyProtection="1">
      <alignment horizontal="center" vertical="center" wrapText="1"/>
      <protection locked="0"/>
    </xf>
    <xf numFmtId="0" fontId="42" fillId="0" borderId="1" xfId="0" applyFont="1" applyFill="1" applyBorder="1" applyAlignment="1">
      <alignment wrapText="1"/>
    </xf>
    <xf numFmtId="49" fontId="42" fillId="0" borderId="1" xfId="0" applyNumberFormat="1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2" fontId="42" fillId="0" borderId="1" xfId="0" applyNumberFormat="1" applyFont="1" applyFill="1" applyBorder="1"/>
    <xf numFmtId="49" fontId="42" fillId="0" borderId="1" xfId="0" quotePrefix="1" applyNumberFormat="1" applyFont="1" applyFill="1" applyBorder="1"/>
    <xf numFmtId="0" fontId="42" fillId="0" borderId="1" xfId="0" applyFont="1" applyFill="1" applyBorder="1"/>
    <xf numFmtId="49" fontId="42" fillId="0" borderId="1" xfId="0" applyNumberFormat="1" applyFont="1" applyFill="1" applyBorder="1"/>
    <xf numFmtId="0" fontId="42" fillId="0" borderId="1" xfId="0" applyFont="1" applyFill="1" applyBorder="1" applyAlignment="1">
      <alignment vertical="center" wrapText="1"/>
    </xf>
    <xf numFmtId="2" fontId="42" fillId="0" borderId="1" xfId="0" applyNumberFormat="1" applyFont="1" applyFill="1" applyBorder="1" applyAlignment="1">
      <alignment horizontal="center"/>
    </xf>
    <xf numFmtId="0" fontId="42" fillId="0" borderId="1" xfId="0" applyFont="1" applyFill="1" applyBorder="1" applyAlignment="1">
      <alignment horizontal="left"/>
    </xf>
    <xf numFmtId="0" fontId="42" fillId="0" borderId="1" xfId="0" quotePrefix="1" applyFont="1" applyFill="1" applyBorder="1" applyAlignment="1">
      <alignment horizontal="center"/>
    </xf>
    <xf numFmtId="0" fontId="42" fillId="0" borderId="1" xfId="0" quotePrefix="1" applyFont="1" applyFill="1" applyBorder="1" applyAlignment="1">
      <alignment horizontal="left"/>
    </xf>
    <xf numFmtId="0" fontId="42" fillId="0" borderId="2" xfId="0" applyFont="1" applyFill="1" applyBorder="1"/>
    <xf numFmtId="0" fontId="64" fillId="0" borderId="2" xfId="4" applyFont="1" applyFill="1" applyBorder="1" applyAlignment="1" applyProtection="1">
      <alignment horizontal="left" vertical="center" wrapText="1"/>
      <protection locked="0"/>
    </xf>
    <xf numFmtId="0" fontId="64" fillId="0" borderId="1" xfId="4" applyFont="1" applyFill="1" applyBorder="1" applyAlignment="1" applyProtection="1">
      <alignment horizontal="left" vertical="center" wrapText="1"/>
      <protection locked="0"/>
    </xf>
    <xf numFmtId="0" fontId="42" fillId="0" borderId="1" xfId="0" applyFont="1" applyFill="1" applyBorder="1" applyAlignment="1">
      <alignment horizontal="left" wrapText="1"/>
    </xf>
    <xf numFmtId="0" fontId="15" fillId="0" borderId="2" xfId="4" applyFont="1" applyFill="1" applyBorder="1" applyAlignment="1" applyProtection="1">
      <alignment vertical="center" wrapText="1"/>
      <protection locked="0"/>
    </xf>
    <xf numFmtId="0" fontId="15" fillId="0" borderId="2" xfId="12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4" fillId="0" borderId="1" xfId="22" applyFont="1" applyFill="1" applyBorder="1"/>
    <xf numFmtId="0" fontId="15" fillId="0" borderId="1" xfId="4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left"/>
    </xf>
    <xf numFmtId="49" fontId="42" fillId="0" borderId="1" xfId="0" quotePrefix="1" applyNumberFormat="1" applyFont="1" applyFill="1" applyBorder="1" applyAlignment="1">
      <alignment horizontal="center"/>
    </xf>
    <xf numFmtId="0" fontId="64" fillId="0" borderId="1" xfId="22" applyFont="1" applyFill="1" applyBorder="1" applyAlignment="1">
      <alignment horizontal="left"/>
    </xf>
    <xf numFmtId="0" fontId="64" fillId="0" borderId="1" xfId="0" applyFont="1" applyFill="1" applyBorder="1"/>
    <xf numFmtId="0" fontId="42" fillId="0" borderId="2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left"/>
    </xf>
    <xf numFmtId="0" fontId="15" fillId="0" borderId="2" xfId="4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2" fillId="0" borderId="1" xfId="0" applyFont="1" applyBorder="1" applyAlignment="1">
      <alignment wrapText="1"/>
    </xf>
    <xf numFmtId="0" fontId="42" fillId="0" borderId="1" xfId="0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0" fontId="42" fillId="0" borderId="1" xfId="0" quotePrefix="1" applyFont="1" applyBorder="1" applyAlignment="1">
      <alignment horizontal="center"/>
    </xf>
    <xf numFmtId="2" fontId="42" fillId="0" borderId="1" xfId="0" applyNumberFormat="1" applyFont="1" applyBorder="1"/>
    <xf numFmtId="49" fontId="42" fillId="0" borderId="1" xfId="0" quotePrefix="1" applyNumberFormat="1" applyFont="1" applyBorder="1"/>
    <xf numFmtId="0" fontId="42" fillId="0" borderId="1" xfId="0" applyFont="1" applyBorder="1"/>
    <xf numFmtId="49" fontId="42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37" fontId="9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42" fillId="0" borderId="2" xfId="0" applyFont="1" applyFill="1" applyBorder="1" applyAlignment="1">
      <alignment horizontal="center" vertical="center" wrapText="1"/>
    </xf>
    <xf numFmtId="0" fontId="15" fillId="0" borderId="2" xfId="4" applyFont="1" applyFill="1" applyBorder="1" applyAlignment="1" applyProtection="1">
      <alignment horizontal="center" vertical="center" wrapText="1"/>
      <protection locked="0"/>
    </xf>
    <xf numFmtId="0" fontId="64" fillId="0" borderId="2" xfId="4" applyFont="1" applyFill="1" applyBorder="1" applyAlignment="1" applyProtection="1">
      <alignment horizontal="center" vertical="center" wrapText="1"/>
      <protection locked="0"/>
    </xf>
    <xf numFmtId="0" fontId="42" fillId="0" borderId="1" xfId="0" applyFont="1" applyFill="1" applyBorder="1" applyAlignment="1">
      <alignment horizontal="left" vertical="top" wrapText="1"/>
    </xf>
    <xf numFmtId="0" fontId="42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64" fillId="0" borderId="2" xfId="4" applyFont="1" applyFill="1" applyBorder="1" applyAlignment="1" applyProtection="1">
      <alignment vertical="center" wrapText="1"/>
      <protection locked="0"/>
    </xf>
    <xf numFmtId="0" fontId="42" fillId="0" borderId="1" xfId="0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left" vertical="center" wrapText="1"/>
    </xf>
    <xf numFmtId="0" fontId="42" fillId="0" borderId="5" xfId="0" applyFont="1" applyFill="1" applyBorder="1" applyAlignment="1">
      <alignment horizontal="left" vertical="top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left" vertical="center" wrapText="1"/>
    </xf>
    <xf numFmtId="0" fontId="64" fillId="0" borderId="18" xfId="4" applyFont="1" applyFill="1" applyBorder="1" applyAlignment="1" applyProtection="1">
      <alignment horizontal="center" vertical="center" wrapText="1"/>
      <protection locked="0"/>
    </xf>
    <xf numFmtId="0" fontId="42" fillId="0" borderId="18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42" fillId="0" borderId="18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left" vertical="top" wrapText="1"/>
    </xf>
    <xf numFmtId="49" fontId="42" fillId="0" borderId="18" xfId="0" applyNumberFormat="1" applyFont="1" applyFill="1" applyBorder="1" applyAlignment="1">
      <alignment horizontal="center" vertical="center"/>
    </xf>
    <xf numFmtId="49" fontId="42" fillId="0" borderId="18" xfId="0" applyNumberFormat="1" applyFont="1" applyFill="1" applyBorder="1" applyAlignment="1">
      <alignment horizontal="center" vertical="center" wrapText="1"/>
    </xf>
    <xf numFmtId="0" fontId="64" fillId="0" borderId="5" xfId="4" applyFont="1" applyFill="1" applyBorder="1" applyAlignment="1" applyProtection="1">
      <alignment horizontal="left" vertical="top" wrapText="1"/>
      <protection locked="0"/>
    </xf>
    <xf numFmtId="0" fontId="64" fillId="0" borderId="5" xfId="4" applyFont="1" applyFill="1" applyBorder="1" applyAlignment="1" applyProtection="1">
      <alignment horizontal="center" vertical="center" wrapText="1"/>
      <protection locked="0"/>
    </xf>
    <xf numFmtId="0" fontId="64" fillId="0" borderId="18" xfId="4" applyFont="1" applyFill="1" applyBorder="1" applyAlignment="1" applyProtection="1">
      <alignment horizontal="left" vertical="center" wrapText="1"/>
      <protection locked="0"/>
    </xf>
    <xf numFmtId="0" fontId="15" fillId="0" borderId="5" xfId="4" applyFont="1" applyFill="1" applyBorder="1" applyAlignment="1" applyProtection="1">
      <alignment horizontal="left" vertical="top" wrapText="1"/>
      <protection locked="0"/>
    </xf>
    <xf numFmtId="0" fontId="15" fillId="0" borderId="5" xfId="4" applyFont="1" applyFill="1" applyBorder="1" applyAlignment="1" applyProtection="1">
      <alignment horizontal="center" vertical="center" wrapText="1"/>
      <protection locked="0"/>
    </xf>
    <xf numFmtId="0" fontId="15" fillId="0" borderId="18" xfId="4" applyFont="1" applyFill="1" applyBorder="1" applyAlignment="1" applyProtection="1">
      <alignment horizontal="center" vertical="center" wrapText="1"/>
      <protection locked="0"/>
    </xf>
    <xf numFmtId="0" fontId="15" fillId="0" borderId="18" xfId="4" applyFont="1" applyFill="1" applyBorder="1" applyAlignment="1" applyProtection="1">
      <alignment horizontal="left" vertical="center" wrapText="1"/>
      <protection locked="0"/>
    </xf>
    <xf numFmtId="0" fontId="15" fillId="0" borderId="1" xfId="4" applyFont="1" applyFill="1" applyBorder="1" applyAlignment="1" applyProtection="1">
      <alignment horizontal="left" vertical="top" wrapText="1"/>
      <protection locked="0"/>
    </xf>
    <xf numFmtId="49" fontId="15" fillId="0" borderId="18" xfId="4" applyNumberFormat="1" applyFont="1" applyFill="1" applyBorder="1" applyAlignment="1" applyProtection="1">
      <alignment horizontal="center" vertical="center" wrapText="1"/>
      <protection locked="0"/>
    </xf>
    <xf numFmtId="0" fontId="15" fillId="0" borderId="5" xfId="4" applyFont="1" applyFill="1" applyBorder="1" applyAlignment="1" applyProtection="1">
      <alignment horizontal="left" vertical="top" wrapText="1"/>
    </xf>
    <xf numFmtId="0" fontId="15" fillId="0" borderId="18" xfId="4" applyFont="1" applyFill="1" applyBorder="1" applyAlignment="1" applyProtection="1">
      <alignment horizontal="center" vertical="center" wrapText="1"/>
    </xf>
    <xf numFmtId="0" fontId="15" fillId="0" borderId="18" xfId="4" applyFont="1" applyFill="1" applyBorder="1" applyAlignment="1" applyProtection="1">
      <alignment horizontal="left" vertical="center" wrapText="1"/>
    </xf>
    <xf numFmtId="0" fontId="15" fillId="0" borderId="2" xfId="4" applyFont="1" applyFill="1" applyBorder="1" applyAlignment="1" applyProtection="1">
      <alignment horizontal="left" vertical="center" wrapText="1"/>
    </xf>
    <xf numFmtId="0" fontId="15" fillId="0" borderId="1" xfId="4" applyFont="1" applyFill="1" applyBorder="1" applyAlignment="1" applyProtection="1">
      <alignment horizontal="left" vertical="center" wrapText="1"/>
    </xf>
    <xf numFmtId="0" fontId="15" fillId="0" borderId="1" xfId="4" applyFont="1" applyFill="1" applyBorder="1" applyAlignment="1" applyProtection="1">
      <alignment horizontal="left" vertical="top" wrapText="1"/>
    </xf>
    <xf numFmtId="49" fontId="15" fillId="0" borderId="1" xfId="4" applyNumberFormat="1" applyFont="1" applyFill="1" applyBorder="1" applyAlignment="1" applyProtection="1">
      <alignment horizontal="center" vertical="center" wrapText="1"/>
    </xf>
    <xf numFmtId="0" fontId="15" fillId="0" borderId="2" xfId="4" applyFont="1" applyFill="1" applyBorder="1" applyAlignment="1" applyProtection="1">
      <alignment horizontal="center" vertical="center" wrapText="1"/>
    </xf>
    <xf numFmtId="49" fontId="15" fillId="0" borderId="2" xfId="4" applyNumberFormat="1" applyFont="1" applyFill="1" applyBorder="1" applyAlignment="1" applyProtection="1">
      <alignment horizontal="center" vertical="center" wrapText="1"/>
    </xf>
    <xf numFmtId="0" fontId="15" fillId="0" borderId="18" xfId="4" applyFont="1" applyFill="1" applyBorder="1" applyAlignment="1" applyProtection="1">
      <alignment horizontal="left" vertical="top" wrapText="1"/>
    </xf>
    <xf numFmtId="49" fontId="15" fillId="0" borderId="18" xfId="4" applyNumberFormat="1" applyFont="1" applyFill="1" applyBorder="1" applyAlignment="1" applyProtection="1">
      <alignment horizontal="center" vertical="center" wrapText="1"/>
    </xf>
    <xf numFmtId="0" fontId="42" fillId="0" borderId="1" xfId="0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center" vertical="center" wrapText="1"/>
    </xf>
    <xf numFmtId="49" fontId="15" fillId="0" borderId="0" xfId="4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49" fontId="15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64" fillId="0" borderId="2" xfId="13" applyFont="1" applyFill="1" applyBorder="1" applyAlignment="1" applyProtection="1">
      <alignment horizontal="center" vertical="center" wrapText="1"/>
      <protection locked="0"/>
    </xf>
    <xf numFmtId="0" fontId="64" fillId="0" borderId="1" xfId="13" applyFont="1" applyFill="1" applyBorder="1" applyAlignment="1" applyProtection="1">
      <alignment horizontal="left" vertical="center" wrapText="1"/>
      <protection locked="0"/>
    </xf>
    <xf numFmtId="0" fontId="15" fillId="0" borderId="5" xfId="13" applyFont="1" applyFill="1" applyBorder="1" applyAlignment="1" applyProtection="1">
      <alignment horizontal="left" vertical="top" wrapText="1"/>
    </xf>
    <xf numFmtId="0" fontId="15" fillId="0" borderId="1" xfId="13" applyFont="1" applyFill="1" applyBorder="1" applyAlignment="1" applyProtection="1">
      <alignment horizontal="left" vertical="center" wrapText="1"/>
    </xf>
    <xf numFmtId="0" fontId="15" fillId="0" borderId="5" xfId="13" applyFont="1" applyFill="1" applyBorder="1" applyAlignment="1" applyProtection="1">
      <alignment horizontal="center" vertical="center" wrapText="1"/>
    </xf>
    <xf numFmtId="0" fontId="15" fillId="0" borderId="1" xfId="13" applyFont="1" applyFill="1" applyBorder="1" applyAlignment="1" applyProtection="1">
      <alignment horizontal="center" vertical="center" wrapText="1"/>
    </xf>
    <xf numFmtId="0" fontId="15" fillId="0" borderId="18" xfId="13" applyFont="1" applyFill="1" applyBorder="1" applyAlignment="1" applyProtection="1">
      <alignment horizontal="left" vertical="center" wrapText="1"/>
    </xf>
    <xf numFmtId="0" fontId="15" fillId="0" borderId="2" xfId="13" applyFont="1" applyFill="1" applyBorder="1" applyAlignment="1" applyProtection="1">
      <alignment horizontal="left" vertical="center" wrapText="1"/>
    </xf>
    <xf numFmtId="0" fontId="15" fillId="0" borderId="18" xfId="13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wrapText="1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4" fillId="4" borderId="9" xfId="9" applyFont="1" applyFill="1" applyBorder="1" applyAlignment="1" applyProtection="1">
      <alignment horizontal="center" vertical="center"/>
    </xf>
    <xf numFmtId="0" fontId="24" fillId="4" borderId="11" xfId="9" applyFont="1" applyFill="1" applyBorder="1" applyAlignment="1" applyProtection="1">
      <alignment horizontal="center" vertical="center"/>
    </xf>
    <xf numFmtId="0" fontId="24" fillId="4" borderId="10" xfId="9" applyFont="1" applyFill="1" applyBorder="1" applyAlignment="1" applyProtection="1">
      <alignment horizontal="center" vertical="center"/>
    </xf>
    <xf numFmtId="14" fontId="17" fillId="2" borderId="36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9" fillId="0" borderId="3" xfId="1" applyNumberFormat="1" applyFont="1" applyFill="1" applyBorder="1" applyAlignment="1" applyProtection="1">
      <alignment horizontal="center" vertical="center"/>
    </xf>
    <xf numFmtId="0" fontId="9" fillId="0" borderId="3" xfId="1" applyFont="1" applyFill="1" applyBorder="1" applyAlignment="1" applyProtection="1">
      <alignment horizontal="center" vertical="center"/>
    </xf>
    <xf numFmtId="14" fontId="9" fillId="0" borderId="0" xfId="1" applyNumberFormat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42" fillId="0" borderId="35" xfId="1" applyFont="1" applyFill="1" applyBorder="1" applyAlignment="1" applyProtection="1">
      <alignment horizontal="center" vertical="center" wrapText="1"/>
    </xf>
    <xf numFmtId="0" fontId="42" fillId="0" borderId="33" xfId="1" applyFont="1" applyFill="1" applyBorder="1" applyAlignment="1" applyProtection="1">
      <alignment horizontal="center" vertical="center" wrapText="1"/>
    </xf>
    <xf numFmtId="0" fontId="42" fillId="0" borderId="2" xfId="1" applyFont="1" applyFill="1" applyBorder="1" applyAlignment="1" applyProtection="1">
      <alignment horizontal="center" vertical="center" wrapText="1"/>
    </xf>
    <xf numFmtId="14" fontId="9" fillId="0" borderId="0" xfId="1" applyNumberFormat="1" applyFont="1" applyFill="1" applyBorder="1" applyAlignment="1" applyProtection="1">
      <alignment horizontal="left" vertical="center"/>
    </xf>
    <xf numFmtId="0" fontId="9" fillId="0" borderId="0" xfId="1" applyFont="1" applyFill="1" applyBorder="1" applyAlignment="1" applyProtection="1">
      <alignment horizontal="left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53" fillId="0" borderId="3" xfId="4" applyFont="1" applyBorder="1" applyAlignment="1" applyProtection="1">
      <alignment horizontal="center" wrapText="1"/>
      <protection locked="0"/>
    </xf>
    <xf numFmtId="0" fontId="53" fillId="0" borderId="42" xfId="4" applyFont="1" applyBorder="1" applyAlignment="1" applyProtection="1">
      <alignment horizontal="center"/>
      <protection locked="0"/>
    </xf>
    <xf numFmtId="0" fontId="53" fillId="0" borderId="0" xfId="4" applyFont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64" fillId="0" borderId="35" xfId="4" applyFont="1" applyFill="1" applyBorder="1" applyAlignment="1" applyProtection="1">
      <alignment horizontal="center" vertical="center" wrapText="1"/>
      <protection locked="0"/>
    </xf>
    <xf numFmtId="0" fontId="64" fillId="0" borderId="2" xfId="4" applyFont="1" applyFill="1" applyBorder="1" applyAlignment="1" applyProtection="1">
      <alignment horizontal="center" vertical="center" wrapText="1"/>
      <protection locked="0"/>
    </xf>
    <xf numFmtId="0" fontId="42" fillId="0" borderId="35" xfId="0" applyFont="1" applyFill="1" applyBorder="1" applyAlignment="1">
      <alignment horizontal="left" vertical="top" wrapText="1"/>
    </xf>
    <xf numFmtId="0" fontId="42" fillId="0" borderId="2" xfId="0" applyFont="1" applyFill="1" applyBorder="1" applyAlignment="1">
      <alignment horizontal="left" vertical="top" wrapText="1"/>
    </xf>
    <xf numFmtId="0" fontId="42" fillId="0" borderId="35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0" fontId="15" fillId="0" borderId="35" xfId="4" applyFont="1" applyFill="1" applyBorder="1" applyAlignment="1" applyProtection="1">
      <alignment horizontal="center" vertical="center" wrapText="1"/>
      <protection locked="0"/>
    </xf>
    <xf numFmtId="0" fontId="15" fillId="0" borderId="2" xfId="4" applyFont="1" applyFill="1" applyBorder="1" applyAlignment="1" applyProtection="1">
      <alignment horizontal="center" vertical="center" wrapText="1"/>
      <protection locked="0"/>
    </xf>
    <xf numFmtId="0" fontId="15" fillId="0" borderId="35" xfId="4" applyFont="1" applyFill="1" applyBorder="1" applyAlignment="1" applyProtection="1">
      <alignment horizontal="left" vertical="top" wrapText="1"/>
      <protection locked="0"/>
    </xf>
    <xf numFmtId="0" fontId="15" fillId="0" borderId="2" xfId="4" applyFont="1" applyFill="1" applyBorder="1" applyAlignment="1" applyProtection="1">
      <alignment horizontal="left" vertical="top" wrapText="1"/>
      <protection locked="0"/>
    </xf>
    <xf numFmtId="0" fontId="15" fillId="0" borderId="35" xfId="4" applyFont="1" applyFill="1" applyBorder="1" applyAlignment="1" applyProtection="1">
      <alignment horizontal="left" vertical="top" wrapText="1"/>
    </xf>
    <xf numFmtId="0" fontId="15" fillId="0" borderId="33" xfId="4" applyFont="1" applyFill="1" applyBorder="1" applyAlignment="1" applyProtection="1">
      <alignment horizontal="left" vertical="top" wrapText="1"/>
    </xf>
    <xf numFmtId="0" fontId="15" fillId="0" borderId="2" xfId="4" applyFont="1" applyFill="1" applyBorder="1" applyAlignment="1" applyProtection="1">
      <alignment horizontal="left" vertical="top" wrapText="1"/>
    </xf>
    <xf numFmtId="0" fontId="15" fillId="0" borderId="35" xfId="4" applyFont="1" applyFill="1" applyBorder="1" applyAlignment="1" applyProtection="1">
      <alignment horizontal="center" vertical="center" wrapText="1"/>
    </xf>
    <xf numFmtId="0" fontId="15" fillId="0" borderId="33" xfId="4" applyFont="1" applyFill="1" applyBorder="1" applyAlignment="1" applyProtection="1">
      <alignment horizontal="center" vertical="center" wrapText="1"/>
    </xf>
    <xf numFmtId="0" fontId="15" fillId="0" borderId="2" xfId="4" applyFont="1" applyFill="1" applyBorder="1" applyAlignment="1" applyProtection="1">
      <alignment horizontal="center" vertical="center" wrapText="1"/>
    </xf>
    <xf numFmtId="2" fontId="42" fillId="0" borderId="35" xfId="0" applyNumberFormat="1" applyFont="1" applyFill="1" applyBorder="1" applyAlignment="1">
      <alignment horizontal="center" vertical="center"/>
    </xf>
    <xf numFmtId="2" fontId="42" fillId="0" borderId="33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49" fontId="42" fillId="0" borderId="35" xfId="0" applyNumberFormat="1" applyFont="1" applyFill="1" applyBorder="1" applyAlignment="1">
      <alignment horizontal="center" vertical="center"/>
    </xf>
    <xf numFmtId="49" fontId="42" fillId="0" borderId="33" xfId="0" quotePrefix="1" applyNumberFormat="1" applyFont="1" applyFill="1" applyBorder="1" applyAlignment="1">
      <alignment horizontal="center" vertical="center"/>
    </xf>
    <xf numFmtId="49" fontId="42" fillId="0" borderId="2" xfId="0" quotePrefix="1" applyNumberFormat="1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42" fillId="0" borderId="33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35" xfId="0" quotePrefix="1" applyFont="1" applyFill="1" applyBorder="1" applyAlignment="1">
      <alignment horizontal="center" vertical="center"/>
    </xf>
    <xf numFmtId="0" fontId="42" fillId="0" borderId="33" xfId="0" quotePrefix="1" applyFont="1" applyFill="1" applyBorder="1" applyAlignment="1">
      <alignment horizontal="center" vertical="center"/>
    </xf>
    <xf numFmtId="0" fontId="42" fillId="0" borderId="2" xfId="0" quotePrefix="1" applyFont="1" applyFill="1" applyBorder="1" applyAlignment="1">
      <alignment horizontal="center" vertical="center"/>
    </xf>
    <xf numFmtId="0" fontId="42" fillId="0" borderId="33" xfId="0" applyFont="1" applyFill="1" applyBorder="1" applyAlignment="1">
      <alignment horizontal="center" vertical="center" wrapText="1"/>
    </xf>
    <xf numFmtId="0" fontId="15" fillId="0" borderId="35" xfId="12" applyFont="1" applyFill="1" applyBorder="1" applyAlignment="1" applyProtection="1">
      <alignment horizontal="center" vertical="center" wrapText="1"/>
      <protection locked="0"/>
    </xf>
    <xf numFmtId="0" fontId="15" fillId="0" borderId="33" xfId="12" applyFont="1" applyFill="1" applyBorder="1" applyAlignment="1" applyProtection="1">
      <alignment horizontal="center" vertical="center" wrapText="1"/>
      <protection locked="0"/>
    </xf>
    <xf numFmtId="0" fontId="15" fillId="0" borderId="2" xfId="12" applyFont="1" applyFill="1" applyBorder="1" applyAlignment="1" applyProtection="1">
      <alignment horizontal="center" vertical="center" wrapText="1"/>
      <protection locked="0"/>
    </xf>
    <xf numFmtId="0" fontId="42" fillId="0" borderId="35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/>
    </xf>
    <xf numFmtId="2" fontId="42" fillId="0" borderId="35" xfId="0" applyNumberFormat="1" applyFont="1" applyFill="1" applyBorder="1" applyAlignment="1">
      <alignment horizontal="center"/>
    </xf>
    <xf numFmtId="2" fontId="42" fillId="0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center"/>
    </xf>
    <xf numFmtId="0" fontId="15" fillId="0" borderId="33" xfId="4" applyFont="1" applyFill="1" applyBorder="1" applyAlignment="1" applyProtection="1">
      <alignment horizontal="center" vertical="center" wrapText="1"/>
      <protection locked="0"/>
    </xf>
    <xf numFmtId="0" fontId="64" fillId="0" borderId="33" xfId="4" applyFont="1" applyFill="1" applyBorder="1" applyAlignment="1" applyProtection="1">
      <alignment horizontal="center" vertical="center" wrapText="1"/>
      <protection locked="0"/>
    </xf>
    <xf numFmtId="0" fontId="42" fillId="0" borderId="35" xfId="0" quotePrefix="1" applyFont="1" applyFill="1" applyBorder="1" applyAlignment="1">
      <alignment horizontal="center"/>
    </xf>
    <xf numFmtId="0" fontId="42" fillId="0" borderId="33" xfId="0" quotePrefix="1" applyFont="1" applyFill="1" applyBorder="1" applyAlignment="1">
      <alignment horizontal="center"/>
    </xf>
    <xf numFmtId="0" fontId="42" fillId="0" borderId="2" xfId="0" quotePrefix="1" applyFont="1" applyFill="1" applyBorder="1" applyAlignment="1">
      <alignment horizontal="center"/>
    </xf>
    <xf numFmtId="0" fontId="19" fillId="0" borderId="35" xfId="12" applyFont="1" applyBorder="1" applyAlignment="1" applyProtection="1">
      <alignment horizontal="center" wrapText="1"/>
      <protection locked="0"/>
    </xf>
    <xf numFmtId="0" fontId="19" fillId="0" borderId="33" xfId="12" applyFont="1" applyBorder="1" applyAlignment="1" applyProtection="1">
      <alignment horizontal="center" wrapText="1"/>
      <protection locked="0"/>
    </xf>
    <xf numFmtId="0" fontId="19" fillId="0" borderId="2" xfId="12" applyFont="1" applyBorder="1" applyAlignment="1" applyProtection="1">
      <alignment horizontal="center" wrapText="1"/>
      <protection locked="0"/>
    </xf>
    <xf numFmtId="37" fontId="9" fillId="11" borderId="1" xfId="2" applyNumberFormat="1" applyFont="1" applyFill="1" applyBorder="1" applyAlignment="1">
      <alignment horizontal="right" vertical="center"/>
    </xf>
    <xf numFmtId="37" fontId="9" fillId="11" borderId="2" xfId="1" applyNumberFormat="1" applyFont="1" applyFill="1" applyBorder="1" applyAlignment="1" applyProtection="1">
      <alignment horizontal="right" vertical="center"/>
      <protection locked="0"/>
    </xf>
    <xf numFmtId="37" fontId="9" fillId="11" borderId="1" xfId="1" applyNumberFormat="1" applyFont="1" applyFill="1" applyBorder="1" applyAlignment="1" applyProtection="1">
      <alignment horizontal="right" vertical="center"/>
      <protection locked="0"/>
    </xf>
    <xf numFmtId="37" fontId="9" fillId="11" borderId="1" xfId="1" applyNumberFormat="1" applyFont="1" applyFill="1" applyBorder="1" applyAlignment="1" applyProtection="1">
      <alignment horizontal="right" vertical="center"/>
    </xf>
    <xf numFmtId="49" fontId="9" fillId="11" borderId="1" xfId="2" applyNumberFormat="1" applyFont="1" applyFill="1" applyBorder="1" applyAlignment="1">
      <alignment horizontal="left" vertical="center"/>
    </xf>
    <xf numFmtId="43" fontId="19" fillId="0" borderId="6" xfId="10" applyFont="1" applyFill="1" applyBorder="1" applyAlignment="1" applyProtection="1">
      <alignment horizontal="left" vertical="top" wrapText="1"/>
      <protection locked="0"/>
    </xf>
  </cellXfs>
  <cellStyles count="23">
    <cellStyle name="Comma" xfId="10" builtinId="3"/>
    <cellStyle name="Good" xfId="22" builtinId="26"/>
    <cellStyle name="Normal" xfId="0" builtinId="0"/>
    <cellStyle name="Normal 2" xfId="2"/>
    <cellStyle name="Normal 2 3" xfId="11"/>
    <cellStyle name="Normal 3" xfId="3"/>
    <cellStyle name="Normal 4" xfId="4"/>
    <cellStyle name="Normal 4 2" xfId="12"/>
    <cellStyle name="Normal 4 2 2" xfId="13"/>
    <cellStyle name="Normal 4 3" xfId="14"/>
    <cellStyle name="Normal 5" xfId="5"/>
    <cellStyle name="Normal 5 2" xfId="6"/>
    <cellStyle name="Normal 5 2 2" xfId="7"/>
    <cellStyle name="Normal 5 2 2 2" xfId="15"/>
    <cellStyle name="Normal 5 2 3" xfId="8"/>
    <cellStyle name="Normal 5 2 3 2" xfId="16"/>
    <cellStyle name="Normal 5 2 4" xfId="17"/>
    <cellStyle name="Normal 5 3" xfId="9"/>
    <cellStyle name="Normal 5 3 2" xfId="18"/>
    <cellStyle name="Normal 5 4" xfId="19"/>
    <cellStyle name="Normal 6" xfId="20"/>
    <cellStyle name="Normal 7" xfId="21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185</xdr:row>
      <xdr:rowOff>171450</xdr:rowOff>
    </xdr:from>
    <xdr:to>
      <xdr:col>2</xdr:col>
      <xdr:colOff>1495425</xdr:colOff>
      <xdr:row>185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8677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98</xdr:row>
      <xdr:rowOff>171450</xdr:rowOff>
    </xdr:from>
    <xdr:to>
      <xdr:col>1</xdr:col>
      <xdr:colOff>1495425</xdr:colOff>
      <xdr:row>98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6201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99</xdr:row>
      <xdr:rowOff>4082</xdr:rowOff>
    </xdr:from>
    <xdr:to>
      <xdr:col>5</xdr:col>
      <xdr:colOff>110219</xdr:colOff>
      <xdr:row>99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64325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390650" y="5095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4095750" y="50768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858"/>
  <sheetViews>
    <sheetView showGridLines="0" zoomScale="80" zoomScaleNormal="80" zoomScaleSheetLayoutView="70" workbookViewId="0">
      <pane xSplit="3" ySplit="9" topLeftCell="D728" activePane="bottomRight" state="frozen"/>
      <selection pane="topRight" activeCell="D1" sqref="D1"/>
      <selection pane="bottomLeft" activeCell="A10" sqref="A10"/>
      <selection pane="bottomRight" activeCell="D69" sqref="D69:D833"/>
    </sheetView>
  </sheetViews>
  <sheetFormatPr defaultRowHeight="15"/>
  <cols>
    <col min="1" max="1" width="6.28515625" style="217" bestFit="1" customWidth="1"/>
    <col min="2" max="2" width="13.140625" style="217" customWidth="1"/>
    <col min="3" max="3" width="12.85546875" style="217" customWidth="1"/>
    <col min="4" max="4" width="15.140625" style="217" customWidth="1"/>
    <col min="5" max="5" width="24.5703125" style="217" customWidth="1"/>
    <col min="6" max="8" width="19.140625" style="218" customWidth="1"/>
    <col min="9" max="9" width="16.42578125" style="217" bestFit="1" customWidth="1"/>
    <col min="10" max="10" width="17.42578125" style="217" customWidth="1"/>
    <col min="11" max="11" width="13.140625" style="217" bestFit="1" customWidth="1"/>
    <col min="12" max="12" width="15.28515625" style="217" customWidth="1"/>
    <col min="13" max="16384" width="9.140625" style="217"/>
  </cols>
  <sheetData>
    <row r="1" spans="1:12" s="228" customFormat="1">
      <c r="A1" s="293" t="s">
        <v>309</v>
      </c>
      <c r="B1" s="276"/>
      <c r="C1" s="276"/>
      <c r="D1" s="276"/>
      <c r="E1" s="277"/>
      <c r="F1" s="271"/>
      <c r="G1" s="277"/>
      <c r="H1" s="292"/>
      <c r="I1" s="276"/>
      <c r="J1" s="277"/>
      <c r="K1" s="277"/>
      <c r="L1" s="291" t="s">
        <v>110</v>
      </c>
    </row>
    <row r="2" spans="1:12" s="228" customFormat="1">
      <c r="A2" s="290" t="s">
        <v>141</v>
      </c>
      <c r="B2" s="276"/>
      <c r="C2" s="276"/>
      <c r="D2" s="276"/>
      <c r="E2" s="277"/>
      <c r="F2" s="271"/>
      <c r="G2" s="277"/>
      <c r="H2" s="289"/>
      <c r="I2" s="276"/>
      <c r="J2" s="277"/>
      <c r="K2" s="380" t="s">
        <v>680</v>
      </c>
      <c r="L2" s="380"/>
    </row>
    <row r="3" spans="1:12" s="228" customFormat="1">
      <c r="A3" s="288"/>
      <c r="B3" s="276"/>
      <c r="C3" s="287"/>
      <c r="D3" s="286"/>
      <c r="E3" s="277"/>
      <c r="F3" s="285"/>
      <c r="G3" s="277"/>
      <c r="H3" s="277"/>
      <c r="I3" s="271"/>
      <c r="J3" s="276"/>
      <c r="K3" s="276"/>
      <c r="L3" s="275"/>
    </row>
    <row r="4" spans="1:12" s="228" customFormat="1">
      <c r="A4" s="282" t="s">
        <v>275</v>
      </c>
      <c r="B4" s="271"/>
      <c r="C4" s="271"/>
      <c r="D4" s="271" t="s">
        <v>277</v>
      </c>
      <c r="E4" s="283"/>
      <c r="F4" s="278"/>
      <c r="G4" s="277"/>
      <c r="H4" s="284"/>
      <c r="I4" s="283"/>
      <c r="J4" s="276"/>
      <c r="K4" s="277"/>
      <c r="L4" s="275"/>
    </row>
    <row r="5" spans="1:12" s="228" customFormat="1">
      <c r="A5" s="379" t="s">
        <v>719</v>
      </c>
      <c r="B5" s="271"/>
      <c r="C5" s="271"/>
      <c r="D5" s="271"/>
      <c r="E5" s="277"/>
      <c r="F5" s="278"/>
      <c r="G5" s="278"/>
      <c r="H5" s="278"/>
      <c r="I5" s="280"/>
      <c r="J5" s="277"/>
      <c r="K5" s="276"/>
      <c r="L5" s="275"/>
    </row>
    <row r="6" spans="1:12" s="228" customFormat="1" ht="15.75" thickBot="1">
      <c r="A6" s="281"/>
      <c r="B6" s="277"/>
      <c r="C6" s="280"/>
      <c r="D6" s="279"/>
      <c r="E6" s="277"/>
      <c r="F6" s="278"/>
      <c r="G6" s="278"/>
      <c r="H6" s="278"/>
      <c r="I6" s="277"/>
      <c r="J6" s="276"/>
      <c r="K6" s="276"/>
      <c r="L6" s="275"/>
    </row>
    <row r="7" spans="1:12" ht="15.75" thickBot="1">
      <c r="A7" s="274"/>
      <c r="B7" s="273"/>
      <c r="C7" s="272"/>
      <c r="D7" s="272"/>
      <c r="E7" s="272"/>
      <c r="F7" s="271"/>
      <c r="G7" s="271"/>
      <c r="H7" s="271"/>
      <c r="I7" s="740" t="s">
        <v>479</v>
      </c>
      <c r="J7" s="741"/>
      <c r="K7" s="742"/>
      <c r="L7" s="270"/>
    </row>
    <row r="8" spans="1:12" s="258" customFormat="1" ht="39" customHeight="1" thickBot="1">
      <c r="A8" s="269" t="s">
        <v>64</v>
      </c>
      <c r="B8" s="268" t="s">
        <v>142</v>
      </c>
      <c r="C8" s="268" t="s">
        <v>478</v>
      </c>
      <c r="D8" s="267" t="s">
        <v>282</v>
      </c>
      <c r="E8" s="266" t="s">
        <v>477</v>
      </c>
      <c r="F8" s="265" t="s">
        <v>476</v>
      </c>
      <c r="G8" s="264" t="s">
        <v>229</v>
      </c>
      <c r="H8" s="263" t="s">
        <v>226</v>
      </c>
      <c r="I8" s="262" t="s">
        <v>475</v>
      </c>
      <c r="J8" s="261" t="s">
        <v>279</v>
      </c>
      <c r="K8" s="260" t="s">
        <v>230</v>
      </c>
      <c r="L8" s="259" t="s">
        <v>231</v>
      </c>
    </row>
    <row r="9" spans="1:12" s="252" customFormat="1" ht="15.75" hidden="1" thickBot="1">
      <c r="A9" s="256">
        <v>1</v>
      </c>
      <c r="B9" s="255">
        <v>2</v>
      </c>
      <c r="C9" s="257">
        <v>3</v>
      </c>
      <c r="D9" s="257">
        <v>4</v>
      </c>
      <c r="E9" s="256">
        <v>5</v>
      </c>
      <c r="F9" s="255">
        <v>6</v>
      </c>
      <c r="G9" s="257">
        <v>7</v>
      </c>
      <c r="H9" s="255">
        <v>8</v>
      </c>
      <c r="I9" s="256">
        <v>9</v>
      </c>
      <c r="J9" s="255">
        <v>10</v>
      </c>
      <c r="K9" s="254">
        <v>11</v>
      </c>
      <c r="L9" s="253">
        <v>12</v>
      </c>
    </row>
    <row r="10" spans="1:12" ht="38.25" hidden="1">
      <c r="A10" s="344">
        <v>1</v>
      </c>
      <c r="B10" s="536" t="s">
        <v>1034</v>
      </c>
      <c r="C10" s="245" t="s">
        <v>481</v>
      </c>
      <c r="D10" s="339">
        <v>500</v>
      </c>
      <c r="E10" s="251" t="s">
        <v>486</v>
      </c>
      <c r="F10" s="346" t="s">
        <v>487</v>
      </c>
      <c r="G10" s="347" t="s">
        <v>488</v>
      </c>
      <c r="H10" s="250" t="s">
        <v>489</v>
      </c>
      <c r="I10" s="249"/>
      <c r="J10" s="248"/>
      <c r="K10" s="247"/>
      <c r="L10" s="246"/>
    </row>
    <row r="11" spans="1:12" ht="38.25" hidden="1">
      <c r="A11" s="345">
        <v>2</v>
      </c>
      <c r="B11" s="536" t="s">
        <v>1035</v>
      </c>
      <c r="C11" s="245" t="s">
        <v>481</v>
      </c>
      <c r="D11" s="340">
        <v>4858</v>
      </c>
      <c r="E11" s="244" t="s">
        <v>613</v>
      </c>
      <c r="F11" s="346" t="s">
        <v>490</v>
      </c>
      <c r="G11" s="346" t="s">
        <v>491</v>
      </c>
      <c r="H11" s="243" t="s">
        <v>489</v>
      </c>
      <c r="I11" s="242"/>
      <c r="J11" s="241"/>
      <c r="K11" s="240"/>
      <c r="L11" s="239"/>
    </row>
    <row r="12" spans="1:12" ht="38.25" hidden="1">
      <c r="A12" s="345">
        <v>3</v>
      </c>
      <c r="B12" s="536" t="s">
        <v>1035</v>
      </c>
      <c r="C12" s="245" t="s">
        <v>481</v>
      </c>
      <c r="D12" s="340">
        <v>8675</v>
      </c>
      <c r="E12" s="244" t="s">
        <v>614</v>
      </c>
      <c r="F12" s="346" t="s">
        <v>492</v>
      </c>
      <c r="G12" s="346" t="s">
        <v>493</v>
      </c>
      <c r="H12" s="243" t="s">
        <v>489</v>
      </c>
      <c r="I12" s="242"/>
      <c r="J12" s="241"/>
      <c r="K12" s="240"/>
      <c r="L12" s="239"/>
    </row>
    <row r="13" spans="1:12" ht="38.25" hidden="1">
      <c r="A13" s="344">
        <v>4</v>
      </c>
      <c r="B13" s="536" t="s">
        <v>1035</v>
      </c>
      <c r="C13" s="245" t="s">
        <v>481</v>
      </c>
      <c r="D13" s="340">
        <v>2602.5</v>
      </c>
      <c r="E13" s="244" t="s">
        <v>615</v>
      </c>
      <c r="F13" s="346" t="s">
        <v>494</v>
      </c>
      <c r="G13" s="346" t="s">
        <v>495</v>
      </c>
      <c r="H13" s="243" t="s">
        <v>489</v>
      </c>
      <c r="I13" s="242"/>
      <c r="J13" s="241"/>
      <c r="K13" s="240"/>
      <c r="L13" s="239"/>
    </row>
    <row r="14" spans="1:12" ht="38.25" hidden="1">
      <c r="A14" s="345">
        <v>5</v>
      </c>
      <c r="B14" s="536" t="s">
        <v>1035</v>
      </c>
      <c r="C14" s="245" t="s">
        <v>481</v>
      </c>
      <c r="D14" s="340">
        <v>1747.5</v>
      </c>
      <c r="E14" s="244" t="s">
        <v>616</v>
      </c>
      <c r="F14" s="346" t="s">
        <v>496</v>
      </c>
      <c r="G14" s="346" t="s">
        <v>497</v>
      </c>
      <c r="H14" s="243" t="s">
        <v>489</v>
      </c>
      <c r="I14" s="242"/>
      <c r="J14" s="241"/>
      <c r="K14" s="240"/>
      <c r="L14" s="239"/>
    </row>
    <row r="15" spans="1:12" ht="38.25" hidden="1">
      <c r="A15" s="345">
        <v>6</v>
      </c>
      <c r="B15" s="536" t="s">
        <v>1035</v>
      </c>
      <c r="C15" s="245" t="s">
        <v>481</v>
      </c>
      <c r="D15" s="340">
        <v>4368.75</v>
      </c>
      <c r="E15" s="244" t="s">
        <v>617</v>
      </c>
      <c r="F15" s="346" t="s">
        <v>498</v>
      </c>
      <c r="G15" s="346" t="s">
        <v>499</v>
      </c>
      <c r="H15" s="243" t="s">
        <v>489</v>
      </c>
      <c r="I15" s="242"/>
      <c r="J15" s="241"/>
      <c r="K15" s="240"/>
      <c r="L15" s="239"/>
    </row>
    <row r="16" spans="1:12" ht="38.25" hidden="1">
      <c r="A16" s="344">
        <v>7</v>
      </c>
      <c r="B16" s="536" t="s">
        <v>1035</v>
      </c>
      <c r="C16" s="245" t="s">
        <v>481</v>
      </c>
      <c r="D16" s="340">
        <v>6072.5</v>
      </c>
      <c r="E16" s="244" t="s">
        <v>618</v>
      </c>
      <c r="F16" s="346" t="s">
        <v>500</v>
      </c>
      <c r="G16" s="346" t="s">
        <v>501</v>
      </c>
      <c r="H16" s="243" t="s">
        <v>489</v>
      </c>
      <c r="I16" s="242"/>
      <c r="J16" s="241"/>
      <c r="K16" s="240"/>
      <c r="L16" s="239"/>
    </row>
    <row r="17" spans="1:12" ht="38.25" hidden="1">
      <c r="A17" s="345">
        <v>8</v>
      </c>
      <c r="B17" s="536" t="s">
        <v>1036</v>
      </c>
      <c r="C17" s="245" t="s">
        <v>481</v>
      </c>
      <c r="D17" s="340">
        <v>8961</v>
      </c>
      <c r="E17" s="244" t="s">
        <v>619</v>
      </c>
      <c r="F17" s="346" t="s">
        <v>502</v>
      </c>
      <c r="G17" s="346" t="s">
        <v>503</v>
      </c>
      <c r="H17" s="243" t="s">
        <v>489</v>
      </c>
      <c r="I17" s="242"/>
      <c r="J17" s="241"/>
      <c r="K17" s="240"/>
      <c r="L17" s="239"/>
    </row>
    <row r="18" spans="1:12" ht="38.25" hidden="1">
      <c r="A18" s="345">
        <v>9</v>
      </c>
      <c r="B18" s="536" t="s">
        <v>1036</v>
      </c>
      <c r="C18" s="245" t="s">
        <v>481</v>
      </c>
      <c r="D18" s="340">
        <v>4350</v>
      </c>
      <c r="E18" s="244" t="s">
        <v>620</v>
      </c>
      <c r="F18" s="346" t="s">
        <v>504</v>
      </c>
      <c r="G18" s="346" t="s">
        <v>505</v>
      </c>
      <c r="H18" s="243" t="s">
        <v>489</v>
      </c>
      <c r="I18" s="242"/>
      <c r="J18" s="241"/>
      <c r="K18" s="240"/>
      <c r="L18" s="239"/>
    </row>
    <row r="19" spans="1:12" ht="38.25" hidden="1">
      <c r="A19" s="344">
        <v>10</v>
      </c>
      <c r="B19" s="536" t="s">
        <v>1037</v>
      </c>
      <c r="C19" s="245" t="s">
        <v>481</v>
      </c>
      <c r="D19" s="340">
        <v>5400</v>
      </c>
      <c r="E19" s="244" t="s">
        <v>621</v>
      </c>
      <c r="F19" s="346" t="s">
        <v>506</v>
      </c>
      <c r="G19" s="346" t="s">
        <v>507</v>
      </c>
      <c r="H19" s="243" t="s">
        <v>489</v>
      </c>
      <c r="I19" s="242"/>
      <c r="J19" s="241"/>
      <c r="K19" s="240"/>
      <c r="L19" s="239"/>
    </row>
    <row r="20" spans="1:12" ht="38.25" hidden="1">
      <c r="A20" s="345">
        <v>11</v>
      </c>
      <c r="B20" s="536" t="s">
        <v>1037</v>
      </c>
      <c r="C20" s="245" t="s">
        <v>481</v>
      </c>
      <c r="D20" s="340">
        <v>10000</v>
      </c>
      <c r="E20" s="244" t="s">
        <v>622</v>
      </c>
      <c r="F20" s="346" t="s">
        <v>508</v>
      </c>
      <c r="G20" s="346" t="s">
        <v>509</v>
      </c>
      <c r="H20" s="243" t="s">
        <v>489</v>
      </c>
      <c r="I20" s="242"/>
      <c r="J20" s="241"/>
      <c r="K20" s="240"/>
      <c r="L20" s="239"/>
    </row>
    <row r="21" spans="1:12" ht="38.25" hidden="1">
      <c r="A21" s="345">
        <v>12</v>
      </c>
      <c r="B21" s="536" t="s">
        <v>1037</v>
      </c>
      <c r="C21" s="245" t="s">
        <v>481</v>
      </c>
      <c r="D21" s="340">
        <v>5900</v>
      </c>
      <c r="E21" s="244" t="s">
        <v>623</v>
      </c>
      <c r="F21" s="346" t="s">
        <v>510</v>
      </c>
      <c r="G21" s="346" t="s">
        <v>511</v>
      </c>
      <c r="H21" s="243" t="s">
        <v>489</v>
      </c>
      <c r="I21" s="242"/>
      <c r="J21" s="241"/>
      <c r="K21" s="240"/>
      <c r="L21" s="239"/>
    </row>
    <row r="22" spans="1:12" ht="38.25" hidden="1">
      <c r="A22" s="344">
        <v>13</v>
      </c>
      <c r="B22" s="536" t="s">
        <v>1037</v>
      </c>
      <c r="C22" s="245" t="s">
        <v>481</v>
      </c>
      <c r="D22" s="340">
        <v>10000</v>
      </c>
      <c r="E22" s="244" t="s">
        <v>624</v>
      </c>
      <c r="F22" s="346" t="s">
        <v>512</v>
      </c>
      <c r="G22" s="346" t="s">
        <v>513</v>
      </c>
      <c r="H22" s="243" t="s">
        <v>489</v>
      </c>
      <c r="I22" s="242"/>
      <c r="J22" s="241"/>
      <c r="K22" s="240"/>
      <c r="L22" s="239"/>
    </row>
    <row r="23" spans="1:12" ht="38.25" hidden="1">
      <c r="A23" s="345">
        <v>14</v>
      </c>
      <c r="B23" s="536" t="s">
        <v>1037</v>
      </c>
      <c r="C23" s="245" t="s">
        <v>481</v>
      </c>
      <c r="D23" s="340">
        <v>5000</v>
      </c>
      <c r="E23" s="244" t="s">
        <v>625</v>
      </c>
      <c r="F23" s="346" t="s">
        <v>514</v>
      </c>
      <c r="G23" s="346" t="s">
        <v>515</v>
      </c>
      <c r="H23" s="243" t="s">
        <v>489</v>
      </c>
      <c r="I23" s="242"/>
      <c r="J23" s="241"/>
      <c r="K23" s="240"/>
      <c r="L23" s="239"/>
    </row>
    <row r="24" spans="1:12" ht="38.25" hidden="1">
      <c r="A24" s="345">
        <v>15</v>
      </c>
      <c r="B24" s="536" t="s">
        <v>1037</v>
      </c>
      <c r="C24" s="245" t="s">
        <v>481</v>
      </c>
      <c r="D24" s="340">
        <v>7000</v>
      </c>
      <c r="E24" s="244" t="s">
        <v>626</v>
      </c>
      <c r="F24" s="346" t="s">
        <v>516</v>
      </c>
      <c r="G24" s="346" t="s">
        <v>517</v>
      </c>
      <c r="H24" s="243" t="s">
        <v>489</v>
      </c>
      <c r="I24" s="242"/>
      <c r="J24" s="241"/>
      <c r="K24" s="240"/>
      <c r="L24" s="239"/>
    </row>
    <row r="25" spans="1:12" ht="38.25" hidden="1">
      <c r="A25" s="344">
        <v>16</v>
      </c>
      <c r="B25" s="536" t="s">
        <v>1037</v>
      </c>
      <c r="C25" s="245" t="s">
        <v>481</v>
      </c>
      <c r="D25" s="340">
        <v>5000</v>
      </c>
      <c r="E25" s="244" t="s">
        <v>627</v>
      </c>
      <c r="F25" s="346" t="s">
        <v>518</v>
      </c>
      <c r="G25" s="346" t="s">
        <v>519</v>
      </c>
      <c r="H25" s="243" t="s">
        <v>489</v>
      </c>
      <c r="I25" s="242"/>
      <c r="J25" s="241"/>
      <c r="K25" s="240"/>
      <c r="L25" s="239"/>
    </row>
    <row r="26" spans="1:12" ht="38.25" hidden="1">
      <c r="A26" s="345">
        <v>17</v>
      </c>
      <c r="B26" s="536" t="s">
        <v>1037</v>
      </c>
      <c r="C26" s="245" t="s">
        <v>481</v>
      </c>
      <c r="D26" s="340">
        <v>5000</v>
      </c>
      <c r="E26" s="244" t="s">
        <v>628</v>
      </c>
      <c r="F26" s="346" t="s">
        <v>520</v>
      </c>
      <c r="G26" s="346" t="s">
        <v>521</v>
      </c>
      <c r="H26" s="243" t="s">
        <v>489</v>
      </c>
      <c r="I26" s="242"/>
      <c r="J26" s="241"/>
      <c r="K26" s="240"/>
      <c r="L26" s="239"/>
    </row>
    <row r="27" spans="1:12" ht="38.25" hidden="1">
      <c r="A27" s="345">
        <v>18</v>
      </c>
      <c r="B27" s="536" t="s">
        <v>1037</v>
      </c>
      <c r="C27" s="245" t="s">
        <v>481</v>
      </c>
      <c r="D27" s="340">
        <v>10000</v>
      </c>
      <c r="E27" s="244" t="s">
        <v>629</v>
      </c>
      <c r="F27" s="346" t="s">
        <v>522</v>
      </c>
      <c r="G27" s="346" t="s">
        <v>523</v>
      </c>
      <c r="H27" s="243" t="s">
        <v>489</v>
      </c>
      <c r="I27" s="242"/>
      <c r="J27" s="241"/>
      <c r="K27" s="240"/>
      <c r="L27" s="239"/>
    </row>
    <row r="28" spans="1:12" ht="38.25" hidden="1">
      <c r="A28" s="344">
        <v>19</v>
      </c>
      <c r="B28" s="536" t="s">
        <v>1037</v>
      </c>
      <c r="C28" s="245" t="s">
        <v>481</v>
      </c>
      <c r="D28" s="340">
        <v>5000</v>
      </c>
      <c r="E28" s="244" t="s">
        <v>630</v>
      </c>
      <c r="F28" s="346" t="s">
        <v>524</v>
      </c>
      <c r="G28" s="346" t="s">
        <v>525</v>
      </c>
      <c r="H28" s="243" t="s">
        <v>489</v>
      </c>
      <c r="I28" s="242"/>
      <c r="J28" s="241"/>
      <c r="K28" s="240"/>
      <c r="L28" s="239"/>
    </row>
    <row r="29" spans="1:12" ht="38.25" hidden="1">
      <c r="A29" s="345">
        <v>20</v>
      </c>
      <c r="B29" s="536" t="s">
        <v>1037</v>
      </c>
      <c r="C29" s="245" t="s">
        <v>481</v>
      </c>
      <c r="D29" s="340">
        <v>3000</v>
      </c>
      <c r="E29" s="244" t="s">
        <v>625</v>
      </c>
      <c r="F29" s="346" t="s">
        <v>514</v>
      </c>
      <c r="G29" s="346" t="s">
        <v>515</v>
      </c>
      <c r="H29" s="243" t="s">
        <v>489</v>
      </c>
      <c r="I29" s="242"/>
      <c r="J29" s="241"/>
      <c r="K29" s="240"/>
      <c r="L29" s="239"/>
    </row>
    <row r="30" spans="1:12" ht="38.25" hidden="1">
      <c r="A30" s="345">
        <v>21</v>
      </c>
      <c r="B30" s="536" t="s">
        <v>1037</v>
      </c>
      <c r="C30" s="245" t="s">
        <v>481</v>
      </c>
      <c r="D30" s="340">
        <v>8500</v>
      </c>
      <c r="E30" s="244" t="s">
        <v>631</v>
      </c>
      <c r="F30" s="346" t="s">
        <v>526</v>
      </c>
      <c r="G30" s="346" t="s">
        <v>527</v>
      </c>
      <c r="H30" s="243" t="s">
        <v>489</v>
      </c>
      <c r="I30" s="242"/>
      <c r="J30" s="241"/>
      <c r="K30" s="240"/>
      <c r="L30" s="239"/>
    </row>
    <row r="31" spans="1:12" ht="38.25" hidden="1">
      <c r="A31" s="344">
        <v>22</v>
      </c>
      <c r="B31" s="536" t="s">
        <v>1037</v>
      </c>
      <c r="C31" s="245" t="s">
        <v>481</v>
      </c>
      <c r="D31" s="340">
        <v>4700</v>
      </c>
      <c r="E31" s="244" t="s">
        <v>632</v>
      </c>
      <c r="F31" s="346" t="s">
        <v>528</v>
      </c>
      <c r="G31" s="346" t="s">
        <v>529</v>
      </c>
      <c r="H31" s="243" t="s">
        <v>489</v>
      </c>
      <c r="I31" s="242"/>
      <c r="J31" s="241"/>
      <c r="K31" s="240"/>
      <c r="L31" s="239"/>
    </row>
    <row r="32" spans="1:12" ht="38.25" hidden="1">
      <c r="A32" s="345">
        <v>23</v>
      </c>
      <c r="B32" s="536" t="s">
        <v>1037</v>
      </c>
      <c r="C32" s="245" t="s">
        <v>481</v>
      </c>
      <c r="D32" s="340">
        <v>10000</v>
      </c>
      <c r="E32" s="244" t="s">
        <v>633</v>
      </c>
      <c r="F32" s="346" t="s">
        <v>530</v>
      </c>
      <c r="G32" s="346" t="s">
        <v>531</v>
      </c>
      <c r="H32" s="243" t="s">
        <v>489</v>
      </c>
      <c r="I32" s="242"/>
      <c r="J32" s="241"/>
      <c r="K32" s="240"/>
      <c r="L32" s="239"/>
    </row>
    <row r="33" spans="1:12" ht="38.25" hidden="1">
      <c r="A33" s="345">
        <v>24</v>
      </c>
      <c r="B33" s="536" t="s">
        <v>1037</v>
      </c>
      <c r="C33" s="245" t="s">
        <v>481</v>
      </c>
      <c r="D33" s="340">
        <v>15000</v>
      </c>
      <c r="E33" s="244" t="s">
        <v>634</v>
      </c>
      <c r="F33" s="346" t="s">
        <v>532</v>
      </c>
      <c r="G33" s="346" t="s">
        <v>533</v>
      </c>
      <c r="H33" s="243" t="s">
        <v>489</v>
      </c>
      <c r="I33" s="242"/>
      <c r="J33" s="241"/>
      <c r="K33" s="240"/>
      <c r="L33" s="239"/>
    </row>
    <row r="34" spans="1:12" ht="38.25" hidden="1">
      <c r="A34" s="344">
        <v>25</v>
      </c>
      <c r="B34" s="536" t="s">
        <v>1037</v>
      </c>
      <c r="C34" s="245" t="s">
        <v>481</v>
      </c>
      <c r="D34" s="340">
        <v>10000</v>
      </c>
      <c r="E34" s="244" t="s">
        <v>635</v>
      </c>
      <c r="F34" s="346" t="s">
        <v>534</v>
      </c>
      <c r="G34" s="346" t="s">
        <v>535</v>
      </c>
      <c r="H34" s="243" t="s">
        <v>489</v>
      </c>
      <c r="I34" s="242"/>
      <c r="J34" s="241"/>
      <c r="K34" s="240"/>
      <c r="L34" s="239"/>
    </row>
    <row r="35" spans="1:12" ht="38.25" hidden="1">
      <c r="A35" s="345">
        <v>26</v>
      </c>
      <c r="B35" s="536" t="s">
        <v>1037</v>
      </c>
      <c r="C35" s="245" t="s">
        <v>481</v>
      </c>
      <c r="D35" s="340">
        <v>10000</v>
      </c>
      <c r="E35" s="244" t="s">
        <v>636</v>
      </c>
      <c r="F35" s="346" t="s">
        <v>536</v>
      </c>
      <c r="G35" s="346" t="s">
        <v>537</v>
      </c>
      <c r="H35" s="243" t="s">
        <v>489</v>
      </c>
      <c r="I35" s="242"/>
      <c r="J35" s="241"/>
      <c r="K35" s="240"/>
      <c r="L35" s="239"/>
    </row>
    <row r="36" spans="1:12" ht="38.25" hidden="1">
      <c r="A36" s="345">
        <v>27</v>
      </c>
      <c r="B36" s="536" t="s">
        <v>1037</v>
      </c>
      <c r="C36" s="245" t="s">
        <v>481</v>
      </c>
      <c r="D36" s="340">
        <v>10000</v>
      </c>
      <c r="E36" s="244" t="s">
        <v>637</v>
      </c>
      <c r="F36" s="346" t="s">
        <v>538</v>
      </c>
      <c r="G36" s="346" t="s">
        <v>539</v>
      </c>
      <c r="H36" s="243" t="s">
        <v>489</v>
      </c>
      <c r="I36" s="242"/>
      <c r="J36" s="241"/>
      <c r="K36" s="240"/>
      <c r="L36" s="239"/>
    </row>
    <row r="37" spans="1:12" ht="38.25" hidden="1">
      <c r="A37" s="344">
        <v>28</v>
      </c>
      <c r="B37" s="536" t="s">
        <v>1037</v>
      </c>
      <c r="C37" s="245" t="s">
        <v>481</v>
      </c>
      <c r="D37" s="340">
        <v>20000</v>
      </c>
      <c r="E37" s="244" t="s">
        <v>638</v>
      </c>
      <c r="F37" s="346" t="s">
        <v>540</v>
      </c>
      <c r="G37" s="346" t="s">
        <v>541</v>
      </c>
      <c r="H37" s="243" t="s">
        <v>489</v>
      </c>
      <c r="I37" s="242"/>
      <c r="J37" s="241"/>
      <c r="K37" s="240"/>
      <c r="L37" s="239"/>
    </row>
    <row r="38" spans="1:12" ht="38.25" hidden="1">
      <c r="A38" s="345">
        <v>29</v>
      </c>
      <c r="B38" s="536" t="s">
        <v>1037</v>
      </c>
      <c r="C38" s="245" t="s">
        <v>481</v>
      </c>
      <c r="D38" s="340">
        <v>5000</v>
      </c>
      <c r="E38" s="244" t="s">
        <v>639</v>
      </c>
      <c r="F38" s="346" t="s">
        <v>542</v>
      </c>
      <c r="G38" s="346" t="s">
        <v>543</v>
      </c>
      <c r="H38" s="243" t="s">
        <v>489</v>
      </c>
      <c r="I38" s="242"/>
      <c r="J38" s="241"/>
      <c r="K38" s="240"/>
      <c r="L38" s="239"/>
    </row>
    <row r="39" spans="1:12" ht="38.25" hidden="1">
      <c r="A39" s="345">
        <v>30</v>
      </c>
      <c r="B39" s="536" t="s">
        <v>1037</v>
      </c>
      <c r="C39" s="245" t="s">
        <v>481</v>
      </c>
      <c r="D39" s="340">
        <v>20000</v>
      </c>
      <c r="E39" s="244" t="s">
        <v>640</v>
      </c>
      <c r="F39" s="346" t="s">
        <v>544</v>
      </c>
      <c r="G39" s="346" t="s">
        <v>545</v>
      </c>
      <c r="H39" s="243" t="s">
        <v>489</v>
      </c>
      <c r="I39" s="242"/>
      <c r="J39" s="241"/>
      <c r="K39" s="240"/>
      <c r="L39" s="239"/>
    </row>
    <row r="40" spans="1:12" ht="38.25" hidden="1">
      <c r="A40" s="344">
        <v>31</v>
      </c>
      <c r="B40" s="536" t="s">
        <v>1037</v>
      </c>
      <c r="C40" s="245" t="s">
        <v>481</v>
      </c>
      <c r="D40" s="340">
        <v>5700</v>
      </c>
      <c r="E40" s="244" t="s">
        <v>641</v>
      </c>
      <c r="F40" s="346" t="s">
        <v>546</v>
      </c>
      <c r="G40" s="346" t="s">
        <v>547</v>
      </c>
      <c r="H40" s="243" t="s">
        <v>489</v>
      </c>
      <c r="I40" s="242"/>
      <c r="J40" s="241"/>
      <c r="K40" s="240"/>
      <c r="L40" s="239"/>
    </row>
    <row r="41" spans="1:12" ht="38.25" hidden="1">
      <c r="A41" s="345">
        <v>32</v>
      </c>
      <c r="B41" s="536" t="s">
        <v>1037</v>
      </c>
      <c r="C41" s="245" t="s">
        <v>481</v>
      </c>
      <c r="D41" s="340">
        <v>8900</v>
      </c>
      <c r="E41" s="244" t="s">
        <v>642</v>
      </c>
      <c r="F41" s="346" t="s">
        <v>548</v>
      </c>
      <c r="G41" s="346" t="s">
        <v>549</v>
      </c>
      <c r="H41" s="243" t="s">
        <v>489</v>
      </c>
      <c r="I41" s="242"/>
      <c r="J41" s="241"/>
      <c r="K41" s="240"/>
      <c r="L41" s="239"/>
    </row>
    <row r="42" spans="1:12" ht="38.25" hidden="1">
      <c r="A42" s="345">
        <v>33</v>
      </c>
      <c r="B42" s="536" t="s">
        <v>1037</v>
      </c>
      <c r="C42" s="245" t="s">
        <v>481</v>
      </c>
      <c r="D42" s="340">
        <v>15000</v>
      </c>
      <c r="E42" s="244" t="s">
        <v>643</v>
      </c>
      <c r="F42" s="346" t="s">
        <v>550</v>
      </c>
      <c r="G42" s="346" t="s">
        <v>551</v>
      </c>
      <c r="H42" s="243" t="s">
        <v>489</v>
      </c>
      <c r="I42" s="242"/>
      <c r="J42" s="241"/>
      <c r="K42" s="240"/>
      <c r="L42" s="239"/>
    </row>
    <row r="43" spans="1:12" ht="38.25" hidden="1">
      <c r="A43" s="344">
        <v>34</v>
      </c>
      <c r="B43" s="536" t="s">
        <v>1037</v>
      </c>
      <c r="C43" s="245" t="s">
        <v>481</v>
      </c>
      <c r="D43" s="340">
        <v>20000</v>
      </c>
      <c r="E43" s="244" t="s">
        <v>644</v>
      </c>
      <c r="F43" s="346" t="s">
        <v>552</v>
      </c>
      <c r="G43" s="346" t="s">
        <v>553</v>
      </c>
      <c r="H43" s="243" t="s">
        <v>489</v>
      </c>
      <c r="I43" s="242"/>
      <c r="J43" s="241"/>
      <c r="K43" s="240"/>
      <c r="L43" s="239"/>
    </row>
    <row r="44" spans="1:12" ht="38.25" hidden="1">
      <c r="A44" s="345">
        <v>35</v>
      </c>
      <c r="B44" s="536" t="s">
        <v>1038</v>
      </c>
      <c r="C44" s="245" t="s">
        <v>481</v>
      </c>
      <c r="D44" s="340">
        <v>25000</v>
      </c>
      <c r="E44" s="244" t="s">
        <v>645</v>
      </c>
      <c r="F44" s="346" t="s">
        <v>554</v>
      </c>
      <c r="G44" s="346" t="s">
        <v>555</v>
      </c>
      <c r="H44" s="243" t="s">
        <v>489</v>
      </c>
      <c r="I44" s="242"/>
      <c r="J44" s="241"/>
      <c r="K44" s="240"/>
      <c r="L44" s="239"/>
    </row>
    <row r="45" spans="1:12" ht="38.25" hidden="1">
      <c r="A45" s="345">
        <v>36</v>
      </c>
      <c r="B45" s="536" t="s">
        <v>1038</v>
      </c>
      <c r="C45" s="245" t="s">
        <v>481</v>
      </c>
      <c r="D45" s="340">
        <v>25000</v>
      </c>
      <c r="E45" s="244" t="s">
        <v>646</v>
      </c>
      <c r="F45" s="346" t="s">
        <v>556</v>
      </c>
      <c r="G45" s="346" t="s">
        <v>557</v>
      </c>
      <c r="H45" s="243" t="s">
        <v>489</v>
      </c>
      <c r="I45" s="242"/>
      <c r="J45" s="241"/>
      <c r="K45" s="240"/>
      <c r="L45" s="239"/>
    </row>
    <row r="46" spans="1:12" ht="38.25" hidden="1">
      <c r="A46" s="344">
        <v>37</v>
      </c>
      <c r="B46" s="536" t="s">
        <v>1038</v>
      </c>
      <c r="C46" s="245" t="s">
        <v>481</v>
      </c>
      <c r="D46" s="340">
        <v>10000</v>
      </c>
      <c r="E46" s="244" t="s">
        <v>647</v>
      </c>
      <c r="F46" s="346" t="s">
        <v>558</v>
      </c>
      <c r="G46" s="346" t="s">
        <v>559</v>
      </c>
      <c r="H46" s="243" t="s">
        <v>489</v>
      </c>
      <c r="I46" s="242"/>
      <c r="J46" s="241"/>
      <c r="K46" s="240"/>
      <c r="L46" s="239"/>
    </row>
    <row r="47" spans="1:12" ht="38.25" hidden="1">
      <c r="A47" s="345">
        <v>38</v>
      </c>
      <c r="B47" s="536" t="s">
        <v>1038</v>
      </c>
      <c r="C47" s="245" t="s">
        <v>481</v>
      </c>
      <c r="D47" s="340">
        <v>5000</v>
      </c>
      <c r="E47" s="244" t="s">
        <v>648</v>
      </c>
      <c r="F47" s="346" t="s">
        <v>560</v>
      </c>
      <c r="G47" s="346" t="s">
        <v>561</v>
      </c>
      <c r="H47" s="243" t="s">
        <v>489</v>
      </c>
      <c r="I47" s="242"/>
      <c r="J47" s="241"/>
      <c r="K47" s="240"/>
      <c r="L47" s="239"/>
    </row>
    <row r="48" spans="1:12" ht="38.25" hidden="1">
      <c r="A48" s="345">
        <v>39</v>
      </c>
      <c r="B48" s="536" t="s">
        <v>1038</v>
      </c>
      <c r="C48" s="245" t="s">
        <v>481</v>
      </c>
      <c r="D48" s="340">
        <v>5000</v>
      </c>
      <c r="E48" s="244" t="s">
        <v>649</v>
      </c>
      <c r="F48" s="346" t="s">
        <v>562</v>
      </c>
      <c r="G48" s="346" t="s">
        <v>563</v>
      </c>
      <c r="H48" s="243" t="s">
        <v>489</v>
      </c>
      <c r="I48" s="242"/>
      <c r="J48" s="241"/>
      <c r="K48" s="240"/>
      <c r="L48" s="239"/>
    </row>
    <row r="49" spans="1:12" ht="38.25" hidden="1">
      <c r="A49" s="344">
        <v>40</v>
      </c>
      <c r="B49" s="536" t="s">
        <v>1038</v>
      </c>
      <c r="C49" s="245" t="s">
        <v>481</v>
      </c>
      <c r="D49" s="340">
        <v>5000</v>
      </c>
      <c r="E49" s="244" t="s">
        <v>650</v>
      </c>
      <c r="F49" s="346" t="s">
        <v>564</v>
      </c>
      <c r="G49" s="346" t="s">
        <v>565</v>
      </c>
      <c r="H49" s="243" t="s">
        <v>489</v>
      </c>
      <c r="I49" s="242"/>
      <c r="J49" s="241"/>
      <c r="K49" s="240"/>
      <c r="L49" s="239"/>
    </row>
    <row r="50" spans="1:12" ht="38.25" hidden="1">
      <c r="A50" s="345">
        <v>41</v>
      </c>
      <c r="B50" s="536" t="s">
        <v>1038</v>
      </c>
      <c r="C50" s="245" t="s">
        <v>481</v>
      </c>
      <c r="D50" s="340">
        <v>1870</v>
      </c>
      <c r="E50" s="244" t="s">
        <v>651</v>
      </c>
      <c r="F50" s="346" t="s">
        <v>566</v>
      </c>
      <c r="G50" s="346" t="s">
        <v>567</v>
      </c>
      <c r="H50" s="243" t="s">
        <v>489</v>
      </c>
      <c r="I50" s="242"/>
      <c r="J50" s="241"/>
      <c r="K50" s="240"/>
      <c r="L50" s="239"/>
    </row>
    <row r="51" spans="1:12" ht="38.25" hidden="1">
      <c r="A51" s="345">
        <v>42</v>
      </c>
      <c r="B51" s="536" t="s">
        <v>1038</v>
      </c>
      <c r="C51" s="245" t="s">
        <v>481</v>
      </c>
      <c r="D51" s="340">
        <v>20000</v>
      </c>
      <c r="E51" s="244" t="s">
        <v>652</v>
      </c>
      <c r="F51" s="346" t="s">
        <v>568</v>
      </c>
      <c r="G51" s="346" t="s">
        <v>569</v>
      </c>
      <c r="H51" s="243" t="s">
        <v>489</v>
      </c>
      <c r="I51" s="242"/>
      <c r="J51" s="241"/>
      <c r="K51" s="240"/>
      <c r="L51" s="239"/>
    </row>
    <row r="52" spans="1:12" ht="38.25" hidden="1">
      <c r="A52" s="344">
        <v>43</v>
      </c>
      <c r="B52" s="536" t="s">
        <v>1038</v>
      </c>
      <c r="C52" s="245" t="s">
        <v>481</v>
      </c>
      <c r="D52" s="340">
        <v>20000</v>
      </c>
      <c r="E52" s="244" t="s">
        <v>653</v>
      </c>
      <c r="F52" s="346" t="s">
        <v>570</v>
      </c>
      <c r="G52" s="346" t="s">
        <v>571</v>
      </c>
      <c r="H52" s="243" t="s">
        <v>489</v>
      </c>
      <c r="I52" s="242"/>
      <c r="J52" s="241"/>
      <c r="K52" s="240"/>
      <c r="L52" s="239"/>
    </row>
    <row r="53" spans="1:12" ht="38.25" hidden="1">
      <c r="A53" s="345">
        <v>44</v>
      </c>
      <c r="B53" s="536" t="s">
        <v>1038</v>
      </c>
      <c r="C53" s="245" t="s">
        <v>481</v>
      </c>
      <c r="D53" s="340">
        <v>20000</v>
      </c>
      <c r="E53" s="244" t="s">
        <v>654</v>
      </c>
      <c r="F53" s="346" t="s">
        <v>572</v>
      </c>
      <c r="G53" s="346" t="s">
        <v>573</v>
      </c>
      <c r="H53" s="243" t="s">
        <v>489</v>
      </c>
      <c r="I53" s="242"/>
      <c r="J53" s="241"/>
      <c r="K53" s="240"/>
      <c r="L53" s="239"/>
    </row>
    <row r="54" spans="1:12" ht="38.25" hidden="1">
      <c r="A54" s="345">
        <v>45</v>
      </c>
      <c r="B54" s="536" t="s">
        <v>1038</v>
      </c>
      <c r="C54" s="245" t="s">
        <v>481</v>
      </c>
      <c r="D54" s="340">
        <v>10000</v>
      </c>
      <c r="E54" s="244" t="s">
        <v>655</v>
      </c>
      <c r="F54" s="346" t="s">
        <v>574</v>
      </c>
      <c r="G54" s="346" t="s">
        <v>575</v>
      </c>
      <c r="H54" s="243" t="s">
        <v>489</v>
      </c>
      <c r="I54" s="242"/>
      <c r="J54" s="241"/>
      <c r="K54" s="240"/>
      <c r="L54" s="239"/>
    </row>
    <row r="55" spans="1:12" ht="38.25" hidden="1">
      <c r="A55" s="344">
        <v>46</v>
      </c>
      <c r="B55" s="536" t="s">
        <v>1038</v>
      </c>
      <c r="C55" s="245" t="s">
        <v>481</v>
      </c>
      <c r="D55" s="340">
        <v>10000</v>
      </c>
      <c r="E55" s="244" t="s">
        <v>656</v>
      </c>
      <c r="F55" s="346" t="s">
        <v>576</v>
      </c>
      <c r="G55" s="346" t="s">
        <v>577</v>
      </c>
      <c r="H55" s="243" t="s">
        <v>489</v>
      </c>
      <c r="I55" s="242"/>
      <c r="J55" s="241"/>
      <c r="K55" s="240"/>
      <c r="L55" s="239"/>
    </row>
    <row r="56" spans="1:12" ht="38.25" hidden="1">
      <c r="A56" s="345">
        <v>47</v>
      </c>
      <c r="B56" s="536" t="s">
        <v>1038</v>
      </c>
      <c r="C56" s="245" t="s">
        <v>481</v>
      </c>
      <c r="D56" s="340">
        <v>10000</v>
      </c>
      <c r="E56" s="244" t="s">
        <v>657</v>
      </c>
      <c r="F56" s="346" t="s">
        <v>578</v>
      </c>
      <c r="G56" s="346" t="s">
        <v>579</v>
      </c>
      <c r="H56" s="243" t="s">
        <v>489</v>
      </c>
      <c r="I56" s="242"/>
      <c r="J56" s="241"/>
      <c r="K56" s="240"/>
      <c r="L56" s="239"/>
    </row>
    <row r="57" spans="1:12" ht="38.25" hidden="1">
      <c r="A57" s="345">
        <v>48</v>
      </c>
      <c r="B57" s="536" t="s">
        <v>1038</v>
      </c>
      <c r="C57" s="245" t="s">
        <v>481</v>
      </c>
      <c r="D57" s="340">
        <v>10000</v>
      </c>
      <c r="E57" s="244" t="s">
        <v>658</v>
      </c>
      <c r="F57" s="346" t="s">
        <v>580</v>
      </c>
      <c r="G57" s="346" t="s">
        <v>581</v>
      </c>
      <c r="H57" s="243" t="s">
        <v>489</v>
      </c>
      <c r="I57" s="242"/>
      <c r="J57" s="241"/>
      <c r="K57" s="240"/>
      <c r="L57" s="239"/>
    </row>
    <row r="58" spans="1:12" ht="38.25" hidden="1">
      <c r="A58" s="344">
        <v>49</v>
      </c>
      <c r="B58" s="536" t="s">
        <v>1038</v>
      </c>
      <c r="C58" s="245" t="s">
        <v>481</v>
      </c>
      <c r="D58" s="340">
        <v>10000</v>
      </c>
      <c r="E58" s="244" t="s">
        <v>659</v>
      </c>
      <c r="F58" s="346" t="s">
        <v>582</v>
      </c>
      <c r="G58" s="346" t="s">
        <v>583</v>
      </c>
      <c r="H58" s="243" t="s">
        <v>489</v>
      </c>
      <c r="I58" s="242"/>
      <c r="J58" s="241"/>
      <c r="K58" s="240"/>
      <c r="L58" s="239"/>
    </row>
    <row r="59" spans="1:12" ht="38.25" hidden="1">
      <c r="A59" s="345">
        <v>50</v>
      </c>
      <c r="B59" s="536" t="s">
        <v>1038</v>
      </c>
      <c r="C59" s="245" t="s">
        <v>481</v>
      </c>
      <c r="D59" s="340">
        <v>15000</v>
      </c>
      <c r="E59" s="244" t="s">
        <v>660</v>
      </c>
      <c r="F59" s="346" t="s">
        <v>584</v>
      </c>
      <c r="G59" s="346" t="s">
        <v>585</v>
      </c>
      <c r="H59" s="243" t="s">
        <v>489</v>
      </c>
      <c r="I59" s="242"/>
      <c r="J59" s="241"/>
      <c r="K59" s="240"/>
      <c r="L59" s="239"/>
    </row>
    <row r="60" spans="1:12" ht="38.25" hidden="1">
      <c r="A60" s="345">
        <v>51</v>
      </c>
      <c r="B60" s="536" t="s">
        <v>1038</v>
      </c>
      <c r="C60" s="245" t="s">
        <v>481</v>
      </c>
      <c r="D60" s="340">
        <v>20000</v>
      </c>
      <c r="E60" s="244" t="s">
        <v>661</v>
      </c>
      <c r="F60" s="346" t="s">
        <v>586</v>
      </c>
      <c r="G60" s="346" t="s">
        <v>587</v>
      </c>
      <c r="H60" s="243" t="s">
        <v>489</v>
      </c>
      <c r="I60" s="242"/>
      <c r="J60" s="241"/>
      <c r="K60" s="240"/>
      <c r="L60" s="239"/>
    </row>
    <row r="61" spans="1:12" ht="38.25" hidden="1">
      <c r="A61" s="344">
        <v>52</v>
      </c>
      <c r="B61" s="536" t="s">
        <v>1038</v>
      </c>
      <c r="C61" s="245" t="s">
        <v>481</v>
      </c>
      <c r="D61" s="340">
        <v>50000</v>
      </c>
      <c r="E61" s="244" t="s">
        <v>662</v>
      </c>
      <c r="F61" s="346" t="s">
        <v>588</v>
      </c>
      <c r="G61" s="346" t="s">
        <v>589</v>
      </c>
      <c r="H61" s="243" t="s">
        <v>489</v>
      </c>
      <c r="I61" s="242"/>
      <c r="J61" s="241"/>
      <c r="K61" s="240"/>
      <c r="L61" s="239"/>
    </row>
    <row r="62" spans="1:12" ht="89.25" hidden="1">
      <c r="A62" s="345">
        <v>53</v>
      </c>
      <c r="B62" s="536" t="s">
        <v>1039</v>
      </c>
      <c r="C62" s="245" t="s">
        <v>482</v>
      </c>
      <c r="D62" s="340">
        <v>5000</v>
      </c>
      <c r="E62" s="244" t="s">
        <v>663</v>
      </c>
      <c r="F62" s="346" t="s">
        <v>590</v>
      </c>
      <c r="G62" s="346"/>
      <c r="H62" s="243"/>
      <c r="I62" s="242" t="s">
        <v>674</v>
      </c>
      <c r="J62" s="241"/>
      <c r="K62" s="240"/>
      <c r="L62" s="239"/>
    </row>
    <row r="63" spans="1:12" ht="38.25" hidden="1">
      <c r="A63" s="345">
        <v>54</v>
      </c>
      <c r="B63" s="536" t="s">
        <v>1040</v>
      </c>
      <c r="C63" s="245" t="s">
        <v>481</v>
      </c>
      <c r="D63" s="340">
        <v>1665</v>
      </c>
      <c r="E63" s="244" t="s">
        <v>620</v>
      </c>
      <c r="F63" s="346" t="s">
        <v>504</v>
      </c>
      <c r="G63" s="346" t="s">
        <v>505</v>
      </c>
      <c r="H63" s="243" t="s">
        <v>489</v>
      </c>
      <c r="I63" s="242"/>
      <c r="J63" s="241"/>
      <c r="K63" s="240"/>
      <c r="L63" s="239"/>
    </row>
    <row r="64" spans="1:12" ht="38.25" hidden="1">
      <c r="A64" s="344">
        <v>55</v>
      </c>
      <c r="B64" s="537" t="s">
        <v>1041</v>
      </c>
      <c r="C64" s="245" t="s">
        <v>481</v>
      </c>
      <c r="D64" s="340">
        <v>500</v>
      </c>
      <c r="E64" s="244" t="s">
        <v>486</v>
      </c>
      <c r="F64" s="346" t="s">
        <v>487</v>
      </c>
      <c r="G64" s="346" t="s">
        <v>488</v>
      </c>
      <c r="H64" s="243" t="s">
        <v>489</v>
      </c>
      <c r="I64" s="242"/>
      <c r="J64" s="241"/>
      <c r="K64" s="240"/>
      <c r="L64" s="239"/>
    </row>
    <row r="65" spans="1:12" ht="38.25" hidden="1">
      <c r="A65" s="345">
        <v>56</v>
      </c>
      <c r="B65" s="536" t="s">
        <v>1042</v>
      </c>
      <c r="C65" s="245" t="s">
        <v>481</v>
      </c>
      <c r="D65" s="340">
        <v>534.57000000000005</v>
      </c>
      <c r="E65" s="244" t="s">
        <v>614</v>
      </c>
      <c r="F65" s="346" t="s">
        <v>492</v>
      </c>
      <c r="G65" s="346" t="s">
        <v>493</v>
      </c>
      <c r="H65" s="243" t="s">
        <v>489</v>
      </c>
      <c r="I65" s="242"/>
      <c r="J65" s="241"/>
      <c r="K65" s="240"/>
      <c r="L65" s="239"/>
    </row>
    <row r="66" spans="1:12" ht="38.25" hidden="1">
      <c r="A66" s="345">
        <v>57</v>
      </c>
      <c r="B66" s="536" t="s">
        <v>1042</v>
      </c>
      <c r="C66" s="245" t="s">
        <v>481</v>
      </c>
      <c r="D66" s="340">
        <v>7127</v>
      </c>
      <c r="E66" s="244" t="s">
        <v>664</v>
      </c>
      <c r="F66" s="346" t="s">
        <v>591</v>
      </c>
      <c r="G66" s="346" t="s">
        <v>592</v>
      </c>
      <c r="H66" s="243" t="s">
        <v>489</v>
      </c>
      <c r="I66" s="242"/>
      <c r="J66" s="241"/>
      <c r="K66" s="240"/>
      <c r="L66" s="239"/>
    </row>
    <row r="67" spans="1:12" ht="38.25" hidden="1">
      <c r="A67" s="344">
        <v>58</v>
      </c>
      <c r="B67" s="536" t="s">
        <v>1043</v>
      </c>
      <c r="C67" s="245" t="s">
        <v>481</v>
      </c>
      <c r="D67" s="340">
        <v>37353.33</v>
      </c>
      <c r="E67" s="244" t="s">
        <v>665</v>
      </c>
      <c r="F67" s="346" t="s">
        <v>593</v>
      </c>
      <c r="G67" s="346" t="s">
        <v>594</v>
      </c>
      <c r="H67" s="243" t="s">
        <v>489</v>
      </c>
      <c r="I67" s="242"/>
      <c r="J67" s="241"/>
      <c r="K67" s="240"/>
      <c r="L67" s="239"/>
    </row>
    <row r="68" spans="1:12" ht="38.25" hidden="1">
      <c r="A68" s="345">
        <v>59</v>
      </c>
      <c r="B68" s="536" t="s">
        <v>1043</v>
      </c>
      <c r="C68" s="245" t="s">
        <v>481</v>
      </c>
      <c r="D68" s="340">
        <v>37353.33</v>
      </c>
      <c r="E68" s="244" t="s">
        <v>666</v>
      </c>
      <c r="F68" s="346" t="s">
        <v>595</v>
      </c>
      <c r="G68" s="346" t="s">
        <v>596</v>
      </c>
      <c r="H68" s="243" t="s">
        <v>489</v>
      </c>
      <c r="I68" s="242"/>
      <c r="J68" s="241"/>
      <c r="K68" s="240"/>
      <c r="L68" s="239"/>
    </row>
    <row r="69" spans="1:12">
      <c r="A69" s="345">
        <v>60</v>
      </c>
      <c r="B69" s="536" t="s">
        <v>483</v>
      </c>
      <c r="C69" s="245" t="s">
        <v>232</v>
      </c>
      <c r="D69" s="340">
        <v>800</v>
      </c>
      <c r="E69" s="244" t="s">
        <v>667</v>
      </c>
      <c r="F69" s="346" t="s">
        <v>598</v>
      </c>
      <c r="G69" s="346" t="s">
        <v>599</v>
      </c>
      <c r="H69" s="243" t="s">
        <v>489</v>
      </c>
      <c r="I69" s="242"/>
      <c r="J69" s="241"/>
      <c r="K69" s="240"/>
      <c r="L69" s="239"/>
    </row>
    <row r="70" spans="1:12">
      <c r="A70" s="344">
        <v>61</v>
      </c>
      <c r="B70" s="536" t="s">
        <v>483</v>
      </c>
      <c r="C70" s="245" t="s">
        <v>232</v>
      </c>
      <c r="D70" s="340">
        <v>200</v>
      </c>
      <c r="E70" s="244" t="s">
        <v>667</v>
      </c>
      <c r="F70" s="346" t="s">
        <v>598</v>
      </c>
      <c r="G70" s="346" t="s">
        <v>599</v>
      </c>
      <c r="H70" s="243" t="s">
        <v>489</v>
      </c>
      <c r="I70" s="242"/>
      <c r="J70" s="241"/>
      <c r="K70" s="240"/>
      <c r="L70" s="239"/>
    </row>
    <row r="71" spans="1:12" ht="38.25" hidden="1">
      <c r="A71" s="345">
        <v>62</v>
      </c>
      <c r="B71" s="536" t="s">
        <v>484</v>
      </c>
      <c r="C71" s="245" t="s">
        <v>481</v>
      </c>
      <c r="D71" s="340">
        <v>865.05</v>
      </c>
      <c r="E71" s="244" t="s">
        <v>616</v>
      </c>
      <c r="F71" s="346" t="s">
        <v>496</v>
      </c>
      <c r="G71" s="346" t="s">
        <v>497</v>
      </c>
      <c r="H71" s="243" t="s">
        <v>489</v>
      </c>
      <c r="I71" s="242"/>
      <c r="J71" s="241"/>
      <c r="K71" s="240"/>
      <c r="L71" s="239"/>
    </row>
    <row r="72" spans="1:12" ht="38.25" hidden="1">
      <c r="A72" s="345">
        <v>63</v>
      </c>
      <c r="B72" s="536" t="s">
        <v>485</v>
      </c>
      <c r="C72" s="245" t="s">
        <v>481</v>
      </c>
      <c r="D72" s="340">
        <v>642</v>
      </c>
      <c r="E72" s="244" t="s">
        <v>664</v>
      </c>
      <c r="F72" s="346" t="s">
        <v>591</v>
      </c>
      <c r="G72" s="346" t="s">
        <v>592</v>
      </c>
      <c r="H72" s="243" t="s">
        <v>489</v>
      </c>
      <c r="I72" s="242"/>
      <c r="J72" s="241"/>
      <c r="K72" s="240"/>
      <c r="L72" s="239"/>
    </row>
    <row r="73" spans="1:12" ht="38.25" hidden="1">
      <c r="A73" s="344">
        <v>64</v>
      </c>
      <c r="B73" s="536" t="s">
        <v>1044</v>
      </c>
      <c r="C73" s="245" t="s">
        <v>481</v>
      </c>
      <c r="D73" s="340">
        <v>500</v>
      </c>
      <c r="E73" s="244" t="s">
        <v>486</v>
      </c>
      <c r="F73" s="346" t="s">
        <v>487</v>
      </c>
      <c r="G73" s="346" t="s">
        <v>488</v>
      </c>
      <c r="H73" s="243" t="s">
        <v>489</v>
      </c>
      <c r="I73" s="242"/>
      <c r="J73" s="241"/>
      <c r="K73" s="240"/>
      <c r="L73" s="239"/>
    </row>
    <row r="74" spans="1:12" ht="38.25" hidden="1">
      <c r="A74" s="345">
        <v>65</v>
      </c>
      <c r="B74" s="536" t="s">
        <v>1045</v>
      </c>
      <c r="C74" s="245" t="s">
        <v>481</v>
      </c>
      <c r="D74" s="340">
        <v>10500</v>
      </c>
      <c r="E74" s="244" t="s">
        <v>668</v>
      </c>
      <c r="F74" s="346" t="s">
        <v>600</v>
      </c>
      <c r="G74" s="346" t="s">
        <v>601</v>
      </c>
      <c r="H74" s="243" t="s">
        <v>489</v>
      </c>
      <c r="I74" s="242"/>
      <c r="J74" s="241"/>
      <c r="K74" s="240"/>
      <c r="L74" s="239"/>
    </row>
    <row r="75" spans="1:12" ht="38.25" hidden="1">
      <c r="A75" s="345">
        <v>66</v>
      </c>
      <c r="B75" s="536" t="s">
        <v>1045</v>
      </c>
      <c r="C75" s="245" t="s">
        <v>481</v>
      </c>
      <c r="D75" s="340">
        <v>6125</v>
      </c>
      <c r="E75" s="244" t="s">
        <v>669</v>
      </c>
      <c r="F75" s="346" t="s">
        <v>602</v>
      </c>
      <c r="G75" s="346" t="s">
        <v>603</v>
      </c>
      <c r="H75" s="243" t="s">
        <v>489</v>
      </c>
      <c r="I75" s="242"/>
      <c r="J75" s="241"/>
      <c r="K75" s="240"/>
      <c r="L75" s="239"/>
    </row>
    <row r="76" spans="1:12" ht="38.25" hidden="1">
      <c r="A76" s="344">
        <v>67</v>
      </c>
      <c r="B76" s="536" t="s">
        <v>1045</v>
      </c>
      <c r="C76" s="245" t="s">
        <v>481</v>
      </c>
      <c r="D76" s="340">
        <v>3500</v>
      </c>
      <c r="E76" s="244" t="s">
        <v>670</v>
      </c>
      <c r="F76" s="346" t="s">
        <v>604</v>
      </c>
      <c r="G76" s="346" t="s">
        <v>605</v>
      </c>
      <c r="H76" s="243" t="s">
        <v>489</v>
      </c>
      <c r="I76" s="242"/>
      <c r="J76" s="241"/>
      <c r="K76" s="240"/>
      <c r="L76" s="239"/>
    </row>
    <row r="77" spans="1:12" ht="38.25" hidden="1">
      <c r="A77" s="345">
        <v>68</v>
      </c>
      <c r="B77" s="536" t="s">
        <v>1045</v>
      </c>
      <c r="C77" s="245" t="s">
        <v>481</v>
      </c>
      <c r="D77" s="340">
        <v>50000</v>
      </c>
      <c r="E77" s="244" t="s">
        <v>671</v>
      </c>
      <c r="F77" s="346" t="s">
        <v>606</v>
      </c>
      <c r="G77" s="346" t="s">
        <v>607</v>
      </c>
      <c r="H77" s="243" t="s">
        <v>489</v>
      </c>
      <c r="I77" s="242"/>
      <c r="J77" s="241"/>
      <c r="K77" s="240"/>
      <c r="L77" s="239"/>
    </row>
    <row r="78" spans="1:12" ht="38.25" hidden="1">
      <c r="A78" s="345">
        <v>69</v>
      </c>
      <c r="B78" s="536" t="s">
        <v>1045</v>
      </c>
      <c r="C78" s="245" t="s">
        <v>481</v>
      </c>
      <c r="D78" s="340">
        <v>35000</v>
      </c>
      <c r="E78" s="244" t="s">
        <v>672</v>
      </c>
      <c r="F78" s="346" t="s">
        <v>608</v>
      </c>
      <c r="G78" s="346" t="s">
        <v>609</v>
      </c>
      <c r="H78" s="243" t="s">
        <v>489</v>
      </c>
      <c r="I78" s="242"/>
      <c r="J78" s="241"/>
      <c r="K78" s="240"/>
      <c r="L78" s="239"/>
    </row>
    <row r="79" spans="1:12" ht="38.25" hidden="1">
      <c r="A79" s="344">
        <v>70</v>
      </c>
      <c r="B79" s="536" t="s">
        <v>1045</v>
      </c>
      <c r="C79" s="245" t="s">
        <v>481</v>
      </c>
      <c r="D79" s="340">
        <v>30000</v>
      </c>
      <c r="E79" s="244" t="s">
        <v>673</v>
      </c>
      <c r="F79" s="346" t="s">
        <v>610</v>
      </c>
      <c r="G79" s="346" t="s">
        <v>611</v>
      </c>
      <c r="H79" s="243" t="s">
        <v>489</v>
      </c>
      <c r="I79" s="242"/>
      <c r="J79" s="241"/>
      <c r="K79" s="240"/>
      <c r="L79" s="239"/>
    </row>
    <row r="80" spans="1:12" ht="45" hidden="1">
      <c r="A80" s="345">
        <v>71</v>
      </c>
      <c r="B80" s="538" t="s">
        <v>1046</v>
      </c>
      <c r="C80" s="539" t="s">
        <v>481</v>
      </c>
      <c r="D80" s="563">
        <v>15000</v>
      </c>
      <c r="E80" s="569" t="s">
        <v>1112</v>
      </c>
      <c r="F80" s="542" t="s">
        <v>1612</v>
      </c>
      <c r="G80" s="536" t="s">
        <v>1613</v>
      </c>
      <c r="H80" s="536" t="s">
        <v>489</v>
      </c>
      <c r="I80" s="546"/>
      <c r="J80" s="547"/>
      <c r="K80" s="548"/>
      <c r="L80" s="239"/>
    </row>
    <row r="81" spans="1:12" ht="45" hidden="1">
      <c r="A81" s="345">
        <v>72</v>
      </c>
      <c r="B81" s="114" t="s">
        <v>1046</v>
      </c>
      <c r="C81" s="540" t="s">
        <v>481</v>
      </c>
      <c r="D81" s="564">
        <v>25000</v>
      </c>
      <c r="E81" s="569" t="s">
        <v>1113</v>
      </c>
      <c r="F81" s="542" t="s">
        <v>1614</v>
      </c>
      <c r="G81" s="536" t="s">
        <v>1615</v>
      </c>
      <c r="H81" s="536" t="s">
        <v>489</v>
      </c>
      <c r="I81" s="549"/>
      <c r="J81" s="550"/>
      <c r="K81" s="551"/>
      <c r="L81" s="239"/>
    </row>
    <row r="82" spans="1:12" ht="45" hidden="1">
      <c r="A82" s="344">
        <v>73</v>
      </c>
      <c r="B82" s="114" t="s">
        <v>1046</v>
      </c>
      <c r="C82" s="540" t="s">
        <v>481</v>
      </c>
      <c r="D82" s="564">
        <v>20000</v>
      </c>
      <c r="E82" s="569" t="s">
        <v>1114</v>
      </c>
      <c r="F82" s="542" t="s">
        <v>1616</v>
      </c>
      <c r="G82" s="536" t="s">
        <v>1617</v>
      </c>
      <c r="H82" s="536" t="s">
        <v>489</v>
      </c>
      <c r="I82" s="549"/>
      <c r="J82" s="550"/>
      <c r="K82" s="551"/>
      <c r="L82" s="239"/>
    </row>
    <row r="83" spans="1:12" ht="45" hidden="1">
      <c r="A83" s="345">
        <v>74</v>
      </c>
      <c r="B83" s="114" t="s">
        <v>1046</v>
      </c>
      <c r="C83" s="540" t="s">
        <v>481</v>
      </c>
      <c r="D83" s="564">
        <v>15000</v>
      </c>
      <c r="E83" s="569" t="s">
        <v>2931</v>
      </c>
      <c r="F83" s="542" t="s">
        <v>1618</v>
      </c>
      <c r="G83" s="536" t="s">
        <v>1619</v>
      </c>
      <c r="H83" s="536" t="s">
        <v>489</v>
      </c>
      <c r="I83" s="549"/>
      <c r="J83" s="550"/>
      <c r="K83" s="551"/>
      <c r="L83" s="239"/>
    </row>
    <row r="84" spans="1:12" ht="45" hidden="1">
      <c r="A84" s="345">
        <v>75</v>
      </c>
      <c r="B84" s="114" t="s">
        <v>1046</v>
      </c>
      <c r="C84" s="540" t="s">
        <v>481</v>
      </c>
      <c r="D84" s="564">
        <v>10000</v>
      </c>
      <c r="E84" s="569" t="s">
        <v>2932</v>
      </c>
      <c r="F84" s="542" t="s">
        <v>1620</v>
      </c>
      <c r="G84" s="536" t="s">
        <v>1621</v>
      </c>
      <c r="H84" s="536" t="s">
        <v>489</v>
      </c>
      <c r="I84" s="549"/>
      <c r="J84" s="550"/>
      <c r="K84" s="551"/>
      <c r="L84" s="239"/>
    </row>
    <row r="85" spans="1:12" ht="45" hidden="1">
      <c r="A85" s="344">
        <v>76</v>
      </c>
      <c r="B85" s="114" t="s">
        <v>1047</v>
      </c>
      <c r="C85" s="540" t="s">
        <v>481</v>
      </c>
      <c r="D85" s="564">
        <v>60000</v>
      </c>
      <c r="E85" s="569" t="s">
        <v>2933</v>
      </c>
      <c r="F85" s="542" t="s">
        <v>1622</v>
      </c>
      <c r="G85" s="536" t="s">
        <v>1623</v>
      </c>
      <c r="H85" s="536" t="s">
        <v>489</v>
      </c>
      <c r="I85" s="549"/>
      <c r="J85" s="550"/>
      <c r="K85" s="551"/>
      <c r="L85" s="239"/>
    </row>
    <row r="86" spans="1:12" ht="121.5" hidden="1">
      <c r="A86" s="345">
        <v>77</v>
      </c>
      <c r="B86" s="114" t="s">
        <v>1048</v>
      </c>
      <c r="C86" s="540" t="s">
        <v>482</v>
      </c>
      <c r="D86" s="564">
        <v>1000</v>
      </c>
      <c r="E86" s="569" t="s">
        <v>2934</v>
      </c>
      <c r="F86" s="542" t="s">
        <v>1011</v>
      </c>
      <c r="G86" s="552"/>
      <c r="H86" s="552"/>
      <c r="I86" s="536" t="s">
        <v>1624</v>
      </c>
      <c r="J86" s="550"/>
      <c r="K86" s="551"/>
      <c r="L86" s="239"/>
    </row>
    <row r="87" spans="1:12" ht="45" hidden="1">
      <c r="A87" s="345">
        <v>78</v>
      </c>
      <c r="B87" s="536" t="s">
        <v>1049</v>
      </c>
      <c r="C87" s="540" t="s">
        <v>481</v>
      </c>
      <c r="D87" s="564">
        <v>10000</v>
      </c>
      <c r="E87" s="569" t="s">
        <v>2935</v>
      </c>
      <c r="F87" s="542" t="s">
        <v>1625</v>
      </c>
      <c r="G87" s="536" t="s">
        <v>1626</v>
      </c>
      <c r="H87" s="536" t="s">
        <v>489</v>
      </c>
      <c r="I87" s="549"/>
      <c r="J87" s="550"/>
      <c r="K87" s="551"/>
      <c r="L87" s="239"/>
    </row>
    <row r="88" spans="1:12" ht="45" hidden="1">
      <c r="A88" s="344">
        <v>79</v>
      </c>
      <c r="B88" s="536" t="s">
        <v>1049</v>
      </c>
      <c r="C88" s="540" t="s">
        <v>481</v>
      </c>
      <c r="D88" s="564">
        <v>10000</v>
      </c>
      <c r="E88" s="569" t="s">
        <v>2936</v>
      </c>
      <c r="F88" s="542" t="s">
        <v>1627</v>
      </c>
      <c r="G88" s="536" t="s">
        <v>1628</v>
      </c>
      <c r="H88" s="536" t="s">
        <v>489</v>
      </c>
      <c r="I88" s="549"/>
      <c r="J88" s="550"/>
      <c r="K88" s="551"/>
      <c r="L88" s="239"/>
    </row>
    <row r="89" spans="1:12" ht="45" hidden="1">
      <c r="A89" s="345">
        <v>80</v>
      </c>
      <c r="B89" s="536" t="s">
        <v>1049</v>
      </c>
      <c r="C89" s="540" t="s">
        <v>481</v>
      </c>
      <c r="D89" s="564">
        <v>20000</v>
      </c>
      <c r="E89" s="569" t="s">
        <v>2937</v>
      </c>
      <c r="F89" s="542" t="s">
        <v>1629</v>
      </c>
      <c r="G89" s="536" t="s">
        <v>1630</v>
      </c>
      <c r="H89" s="536" t="s">
        <v>489</v>
      </c>
      <c r="I89" s="549"/>
      <c r="J89" s="550"/>
      <c r="K89" s="551"/>
      <c r="L89" s="239"/>
    </row>
    <row r="90" spans="1:12" ht="45" hidden="1">
      <c r="A90" s="345">
        <v>81</v>
      </c>
      <c r="B90" s="536" t="s">
        <v>1049</v>
      </c>
      <c r="C90" s="540" t="s">
        <v>481</v>
      </c>
      <c r="D90" s="564">
        <v>20000</v>
      </c>
      <c r="E90" s="569" t="s">
        <v>2938</v>
      </c>
      <c r="F90" s="542" t="s">
        <v>1631</v>
      </c>
      <c r="G90" s="536" t="s">
        <v>1632</v>
      </c>
      <c r="H90" s="536" t="s">
        <v>489</v>
      </c>
      <c r="I90" s="549"/>
      <c r="J90" s="550"/>
      <c r="K90" s="551"/>
      <c r="L90" s="239"/>
    </row>
    <row r="91" spans="1:12" ht="45" hidden="1">
      <c r="A91" s="344">
        <v>82</v>
      </c>
      <c r="B91" s="536" t="s">
        <v>1049</v>
      </c>
      <c r="C91" s="540" t="s">
        <v>481</v>
      </c>
      <c r="D91" s="564">
        <v>20000</v>
      </c>
      <c r="E91" s="569" t="s">
        <v>2939</v>
      </c>
      <c r="F91" s="542" t="s">
        <v>1633</v>
      </c>
      <c r="G91" s="536" t="s">
        <v>1634</v>
      </c>
      <c r="H91" s="536" t="s">
        <v>489</v>
      </c>
      <c r="I91" s="549"/>
      <c r="J91" s="550"/>
      <c r="K91" s="551"/>
      <c r="L91" s="239"/>
    </row>
    <row r="92" spans="1:12" ht="45" hidden="1">
      <c r="A92" s="345">
        <v>83</v>
      </c>
      <c r="B92" s="536" t="s">
        <v>1049</v>
      </c>
      <c r="C92" s="540" t="s">
        <v>481</v>
      </c>
      <c r="D92" s="564">
        <v>40000</v>
      </c>
      <c r="E92" s="569" t="s">
        <v>2940</v>
      </c>
      <c r="F92" s="542" t="s">
        <v>1635</v>
      </c>
      <c r="G92" s="536" t="s">
        <v>1636</v>
      </c>
      <c r="H92" s="536" t="s">
        <v>1637</v>
      </c>
      <c r="I92" s="549"/>
      <c r="J92" s="550"/>
      <c r="K92" s="551"/>
      <c r="L92" s="239"/>
    </row>
    <row r="93" spans="1:12" ht="45" hidden="1">
      <c r="A93" s="345">
        <v>84</v>
      </c>
      <c r="B93" s="536" t="s">
        <v>1049</v>
      </c>
      <c r="C93" s="540" t="s">
        <v>481</v>
      </c>
      <c r="D93" s="564">
        <v>30000</v>
      </c>
      <c r="E93" s="569" t="s">
        <v>2941</v>
      </c>
      <c r="F93" s="542" t="s">
        <v>1638</v>
      </c>
      <c r="G93" s="536" t="s">
        <v>1639</v>
      </c>
      <c r="H93" s="536" t="s">
        <v>489</v>
      </c>
      <c r="I93" s="549"/>
      <c r="J93" s="550"/>
      <c r="K93" s="551"/>
      <c r="L93" s="239"/>
    </row>
    <row r="94" spans="1:12" ht="45" hidden="1">
      <c r="A94" s="344">
        <v>85</v>
      </c>
      <c r="B94" s="536" t="s">
        <v>1049</v>
      </c>
      <c r="C94" s="540" t="s">
        <v>481</v>
      </c>
      <c r="D94" s="564">
        <v>20000</v>
      </c>
      <c r="E94" s="569" t="s">
        <v>2942</v>
      </c>
      <c r="F94" s="542" t="s">
        <v>1640</v>
      </c>
      <c r="G94" s="536" t="s">
        <v>1641</v>
      </c>
      <c r="H94" s="536" t="s">
        <v>489</v>
      </c>
      <c r="I94" s="549"/>
      <c r="J94" s="550"/>
      <c r="K94" s="551"/>
      <c r="L94" s="239"/>
    </row>
    <row r="95" spans="1:12" ht="45" hidden="1">
      <c r="A95" s="345">
        <v>86</v>
      </c>
      <c r="B95" s="536" t="s">
        <v>1049</v>
      </c>
      <c r="C95" s="540" t="s">
        <v>481</v>
      </c>
      <c r="D95" s="564">
        <v>20000</v>
      </c>
      <c r="E95" s="569" t="s">
        <v>2943</v>
      </c>
      <c r="F95" s="542" t="s">
        <v>1642</v>
      </c>
      <c r="G95" s="536" t="s">
        <v>1643</v>
      </c>
      <c r="H95" s="536" t="s">
        <v>489</v>
      </c>
      <c r="I95" s="549"/>
      <c r="J95" s="550"/>
      <c r="K95" s="551"/>
      <c r="L95" s="239"/>
    </row>
    <row r="96" spans="1:12" ht="45" hidden="1">
      <c r="A96" s="345">
        <v>87</v>
      </c>
      <c r="B96" s="536" t="s">
        <v>1049</v>
      </c>
      <c r="C96" s="540" t="s">
        <v>481</v>
      </c>
      <c r="D96" s="564">
        <v>10000</v>
      </c>
      <c r="E96" s="569" t="s">
        <v>2944</v>
      </c>
      <c r="F96" s="542" t="s">
        <v>1644</v>
      </c>
      <c r="G96" s="536" t="s">
        <v>1645</v>
      </c>
      <c r="H96" s="536" t="s">
        <v>489</v>
      </c>
      <c r="I96" s="549"/>
      <c r="J96" s="550"/>
      <c r="K96" s="551"/>
      <c r="L96" s="239"/>
    </row>
    <row r="97" spans="1:12" ht="45" hidden="1">
      <c r="A97" s="344">
        <v>88</v>
      </c>
      <c r="B97" s="536" t="s">
        <v>1049</v>
      </c>
      <c r="C97" s="540" t="s">
        <v>481</v>
      </c>
      <c r="D97" s="564">
        <v>15000</v>
      </c>
      <c r="E97" s="569" t="s">
        <v>2945</v>
      </c>
      <c r="F97" s="542" t="s">
        <v>1646</v>
      </c>
      <c r="G97" s="536" t="s">
        <v>1647</v>
      </c>
      <c r="H97" s="536" t="s">
        <v>489</v>
      </c>
      <c r="I97" s="549"/>
      <c r="J97" s="550"/>
      <c r="K97" s="551"/>
      <c r="L97" s="239"/>
    </row>
    <row r="98" spans="1:12" ht="45" hidden="1">
      <c r="A98" s="345">
        <v>89</v>
      </c>
      <c r="B98" s="536" t="s">
        <v>1049</v>
      </c>
      <c r="C98" s="540" t="s">
        <v>481</v>
      </c>
      <c r="D98" s="564">
        <v>15000</v>
      </c>
      <c r="E98" s="569" t="s">
        <v>2946</v>
      </c>
      <c r="F98" s="542" t="s">
        <v>1648</v>
      </c>
      <c r="G98" s="536" t="s">
        <v>1649</v>
      </c>
      <c r="H98" s="536" t="s">
        <v>489</v>
      </c>
      <c r="I98" s="549"/>
      <c r="J98" s="550"/>
      <c r="K98" s="551"/>
      <c r="L98" s="239"/>
    </row>
    <row r="99" spans="1:12" ht="45" hidden="1">
      <c r="A99" s="345">
        <v>90</v>
      </c>
      <c r="B99" s="536" t="s">
        <v>1049</v>
      </c>
      <c r="C99" s="540" t="s">
        <v>481</v>
      </c>
      <c r="D99" s="564">
        <v>20000</v>
      </c>
      <c r="E99" s="569" t="s">
        <v>2947</v>
      </c>
      <c r="F99" s="542" t="s">
        <v>1650</v>
      </c>
      <c r="G99" s="536" t="s">
        <v>1651</v>
      </c>
      <c r="H99" s="536" t="s">
        <v>489</v>
      </c>
      <c r="I99" s="553"/>
      <c r="J99" s="554"/>
      <c r="K99" s="555"/>
      <c r="L99" s="239"/>
    </row>
    <row r="100" spans="1:12" ht="45" hidden="1">
      <c r="A100" s="344">
        <v>91</v>
      </c>
      <c r="B100" s="536" t="s">
        <v>1049</v>
      </c>
      <c r="C100" s="540" t="s">
        <v>481</v>
      </c>
      <c r="D100" s="564">
        <v>20000</v>
      </c>
      <c r="E100" s="569" t="s">
        <v>2948</v>
      </c>
      <c r="F100" s="542" t="s">
        <v>1652</v>
      </c>
      <c r="G100" s="536" t="s">
        <v>1653</v>
      </c>
      <c r="H100" s="536" t="s">
        <v>489</v>
      </c>
      <c r="I100" s="553"/>
      <c r="J100" s="554"/>
      <c r="K100" s="555"/>
      <c r="L100" s="239"/>
    </row>
    <row r="101" spans="1:12" ht="45" hidden="1">
      <c r="A101" s="345">
        <v>92</v>
      </c>
      <c r="B101" s="536" t="s">
        <v>1049</v>
      </c>
      <c r="C101" s="540" t="s">
        <v>481</v>
      </c>
      <c r="D101" s="564">
        <v>3000</v>
      </c>
      <c r="E101" s="569" t="s">
        <v>2949</v>
      </c>
      <c r="F101" s="542" t="s">
        <v>1654</v>
      </c>
      <c r="G101" s="536" t="s">
        <v>1655</v>
      </c>
      <c r="H101" s="536" t="s">
        <v>489</v>
      </c>
      <c r="I101" s="553"/>
      <c r="J101" s="554"/>
      <c r="K101" s="555"/>
      <c r="L101" s="239"/>
    </row>
    <row r="102" spans="1:12" ht="45" hidden="1">
      <c r="A102" s="345">
        <v>93</v>
      </c>
      <c r="B102" s="536" t="s">
        <v>1049</v>
      </c>
      <c r="C102" s="540" t="s">
        <v>481</v>
      </c>
      <c r="D102" s="564">
        <v>3000</v>
      </c>
      <c r="E102" s="569" t="s">
        <v>2950</v>
      </c>
      <c r="F102" s="542" t="s">
        <v>1656</v>
      </c>
      <c r="G102" s="536" t="s">
        <v>1657</v>
      </c>
      <c r="H102" s="536" t="s">
        <v>489</v>
      </c>
      <c r="I102" s="553"/>
      <c r="J102" s="554"/>
      <c r="K102" s="555"/>
      <c r="L102" s="239"/>
    </row>
    <row r="103" spans="1:12" ht="45" hidden="1">
      <c r="A103" s="344">
        <v>94</v>
      </c>
      <c r="B103" s="536" t="s">
        <v>1049</v>
      </c>
      <c r="C103" s="540" t="s">
        <v>481</v>
      </c>
      <c r="D103" s="564">
        <v>2000</v>
      </c>
      <c r="E103" s="569" t="s">
        <v>2951</v>
      </c>
      <c r="F103" s="542" t="s">
        <v>1658</v>
      </c>
      <c r="G103" s="536" t="s">
        <v>1659</v>
      </c>
      <c r="H103" s="536" t="s">
        <v>489</v>
      </c>
      <c r="I103" s="553"/>
      <c r="J103" s="554"/>
      <c r="K103" s="555"/>
      <c r="L103" s="239"/>
    </row>
    <row r="104" spans="1:12" ht="45" hidden="1">
      <c r="A104" s="345">
        <v>95</v>
      </c>
      <c r="B104" s="536" t="s">
        <v>1049</v>
      </c>
      <c r="C104" s="540" t="s">
        <v>481</v>
      </c>
      <c r="D104" s="564">
        <v>1500</v>
      </c>
      <c r="E104" s="569" t="s">
        <v>2952</v>
      </c>
      <c r="F104" s="542" t="s">
        <v>1660</v>
      </c>
      <c r="G104" s="536" t="s">
        <v>1661</v>
      </c>
      <c r="H104" s="536" t="s">
        <v>489</v>
      </c>
      <c r="I104" s="553"/>
      <c r="J104" s="554"/>
      <c r="K104" s="555"/>
      <c r="L104" s="239"/>
    </row>
    <row r="105" spans="1:12" ht="45" hidden="1">
      <c r="A105" s="345">
        <v>96</v>
      </c>
      <c r="B105" s="536" t="s">
        <v>1049</v>
      </c>
      <c r="C105" s="540" t="s">
        <v>481</v>
      </c>
      <c r="D105" s="564">
        <v>2500</v>
      </c>
      <c r="E105" s="569" t="s">
        <v>2953</v>
      </c>
      <c r="F105" s="542" t="s">
        <v>1662</v>
      </c>
      <c r="G105" s="536" t="s">
        <v>1663</v>
      </c>
      <c r="H105" s="536" t="s">
        <v>489</v>
      </c>
      <c r="I105" s="553"/>
      <c r="J105" s="554"/>
      <c r="K105" s="555"/>
      <c r="L105" s="239"/>
    </row>
    <row r="106" spans="1:12" ht="45" hidden="1">
      <c r="A106" s="344">
        <v>97</v>
      </c>
      <c r="B106" s="536" t="s">
        <v>1049</v>
      </c>
      <c r="C106" s="540" t="s">
        <v>481</v>
      </c>
      <c r="D106" s="564">
        <v>5000</v>
      </c>
      <c r="E106" s="569" t="s">
        <v>2954</v>
      </c>
      <c r="F106" s="542" t="s">
        <v>1664</v>
      </c>
      <c r="G106" s="536" t="s">
        <v>1665</v>
      </c>
      <c r="H106" s="536" t="s">
        <v>489</v>
      </c>
      <c r="I106" s="553"/>
      <c r="J106" s="554"/>
      <c r="K106" s="555"/>
      <c r="L106" s="239"/>
    </row>
    <row r="107" spans="1:12" ht="45" hidden="1">
      <c r="A107" s="345">
        <v>98</v>
      </c>
      <c r="B107" s="536" t="s">
        <v>1049</v>
      </c>
      <c r="C107" s="540" t="s">
        <v>481</v>
      </c>
      <c r="D107" s="564">
        <v>60000</v>
      </c>
      <c r="E107" s="569" t="s">
        <v>2955</v>
      </c>
      <c r="F107" s="542" t="s">
        <v>1666</v>
      </c>
      <c r="G107" s="536" t="s">
        <v>1667</v>
      </c>
      <c r="H107" s="536" t="s">
        <v>1637</v>
      </c>
      <c r="I107" s="553"/>
      <c r="J107" s="554"/>
      <c r="K107" s="555"/>
      <c r="L107" s="239"/>
    </row>
    <row r="108" spans="1:12" ht="45" hidden="1">
      <c r="A108" s="345">
        <v>99</v>
      </c>
      <c r="B108" s="536" t="s">
        <v>1048</v>
      </c>
      <c r="C108" s="540" t="s">
        <v>481</v>
      </c>
      <c r="D108" s="564">
        <v>5000</v>
      </c>
      <c r="E108" s="569" t="s">
        <v>2996</v>
      </c>
      <c r="F108" s="542" t="s">
        <v>1668</v>
      </c>
      <c r="G108" s="536" t="s">
        <v>1669</v>
      </c>
      <c r="H108" s="536" t="s">
        <v>489</v>
      </c>
      <c r="I108" s="553"/>
      <c r="J108" s="554"/>
      <c r="K108" s="555"/>
      <c r="L108" s="239"/>
    </row>
    <row r="109" spans="1:12" ht="45" hidden="1">
      <c r="A109" s="344">
        <v>100</v>
      </c>
      <c r="B109" s="536" t="s">
        <v>1048</v>
      </c>
      <c r="C109" s="540" t="s">
        <v>481</v>
      </c>
      <c r="D109" s="564">
        <v>3000</v>
      </c>
      <c r="E109" s="569" t="s">
        <v>2997</v>
      </c>
      <c r="F109" s="542" t="s">
        <v>1670</v>
      </c>
      <c r="G109" s="536" t="s">
        <v>1671</v>
      </c>
      <c r="H109" s="536" t="s">
        <v>489</v>
      </c>
      <c r="I109" s="553"/>
      <c r="J109" s="554"/>
      <c r="K109" s="555"/>
      <c r="L109" s="239"/>
    </row>
    <row r="110" spans="1:12" ht="45" hidden="1">
      <c r="A110" s="345">
        <v>101</v>
      </c>
      <c r="B110" s="536" t="s">
        <v>1048</v>
      </c>
      <c r="C110" s="540" t="s">
        <v>481</v>
      </c>
      <c r="D110" s="564">
        <v>30000</v>
      </c>
      <c r="E110" s="569" t="s">
        <v>2998</v>
      </c>
      <c r="F110" s="542" t="s">
        <v>1672</v>
      </c>
      <c r="G110" s="536" t="s">
        <v>1673</v>
      </c>
      <c r="H110" s="536" t="s">
        <v>1637</v>
      </c>
      <c r="I110" s="553"/>
      <c r="J110" s="554"/>
      <c r="K110" s="555"/>
      <c r="L110" s="239"/>
    </row>
    <row r="111" spans="1:12" ht="45" hidden="1">
      <c r="A111" s="345">
        <v>102</v>
      </c>
      <c r="B111" s="536" t="s">
        <v>1048</v>
      </c>
      <c r="C111" s="540" t="s">
        <v>481</v>
      </c>
      <c r="D111" s="564">
        <v>20000</v>
      </c>
      <c r="E111" s="569" t="s">
        <v>2999</v>
      </c>
      <c r="F111" s="542" t="s">
        <v>1674</v>
      </c>
      <c r="G111" s="536" t="s">
        <v>1675</v>
      </c>
      <c r="H111" s="536" t="s">
        <v>1637</v>
      </c>
      <c r="I111" s="553"/>
      <c r="J111" s="554"/>
      <c r="K111" s="555"/>
      <c r="L111" s="239"/>
    </row>
    <row r="112" spans="1:12" ht="45" hidden="1">
      <c r="A112" s="344">
        <v>103</v>
      </c>
      <c r="B112" s="536" t="s">
        <v>1048</v>
      </c>
      <c r="C112" s="540" t="s">
        <v>481</v>
      </c>
      <c r="D112" s="564">
        <v>3000</v>
      </c>
      <c r="E112" s="569" t="s">
        <v>3000</v>
      </c>
      <c r="F112" s="542" t="s">
        <v>1676</v>
      </c>
      <c r="G112" s="536" t="s">
        <v>1677</v>
      </c>
      <c r="H112" s="536" t="s">
        <v>489</v>
      </c>
      <c r="I112" s="553"/>
      <c r="J112" s="554"/>
      <c r="K112" s="555"/>
      <c r="L112" s="239"/>
    </row>
    <row r="113" spans="1:12" ht="45" hidden="1">
      <c r="A113" s="345">
        <v>104</v>
      </c>
      <c r="B113" s="536" t="s">
        <v>1048</v>
      </c>
      <c r="C113" s="540" t="s">
        <v>481</v>
      </c>
      <c r="D113" s="564">
        <v>3000</v>
      </c>
      <c r="E113" s="569" t="s">
        <v>3001</v>
      </c>
      <c r="F113" s="542" t="s">
        <v>1678</v>
      </c>
      <c r="G113" s="536" t="s">
        <v>1679</v>
      </c>
      <c r="H113" s="536" t="s">
        <v>489</v>
      </c>
      <c r="I113" s="553"/>
      <c r="J113" s="554"/>
      <c r="K113" s="555"/>
      <c r="L113" s="239"/>
    </row>
    <row r="114" spans="1:12" ht="45" hidden="1">
      <c r="A114" s="345">
        <v>105</v>
      </c>
      <c r="B114" s="536" t="s">
        <v>1048</v>
      </c>
      <c r="C114" s="540" t="s">
        <v>481</v>
      </c>
      <c r="D114" s="564">
        <v>2000</v>
      </c>
      <c r="E114" s="569" t="s">
        <v>3002</v>
      </c>
      <c r="F114" s="542" t="s">
        <v>1680</v>
      </c>
      <c r="G114" s="536" t="s">
        <v>1681</v>
      </c>
      <c r="H114" s="536" t="s">
        <v>489</v>
      </c>
      <c r="I114" s="553"/>
      <c r="J114" s="554"/>
      <c r="K114" s="555"/>
      <c r="L114" s="239"/>
    </row>
    <row r="115" spans="1:12" ht="45" hidden="1">
      <c r="A115" s="344">
        <v>106</v>
      </c>
      <c r="B115" s="536" t="s">
        <v>1048</v>
      </c>
      <c r="C115" s="540" t="s">
        <v>481</v>
      </c>
      <c r="D115" s="564">
        <v>10000</v>
      </c>
      <c r="E115" s="569" t="s">
        <v>3003</v>
      </c>
      <c r="F115" s="542" t="s">
        <v>1682</v>
      </c>
      <c r="G115" s="536" t="s">
        <v>1683</v>
      </c>
      <c r="H115" s="536" t="s">
        <v>489</v>
      </c>
      <c r="I115" s="553"/>
      <c r="J115" s="554"/>
      <c r="K115" s="555"/>
      <c r="L115" s="239"/>
    </row>
    <row r="116" spans="1:12" ht="45" hidden="1">
      <c r="A116" s="345">
        <v>107</v>
      </c>
      <c r="B116" s="536" t="s">
        <v>1050</v>
      </c>
      <c r="C116" s="540" t="s">
        <v>481</v>
      </c>
      <c r="D116" s="564">
        <v>10000</v>
      </c>
      <c r="E116" s="569" t="s">
        <v>3004</v>
      </c>
      <c r="F116" s="542" t="s">
        <v>1684</v>
      </c>
      <c r="G116" s="536" t="s">
        <v>1685</v>
      </c>
      <c r="H116" s="536" t="s">
        <v>489</v>
      </c>
      <c r="I116" s="553"/>
      <c r="J116" s="554"/>
      <c r="K116" s="555"/>
      <c r="L116" s="239"/>
    </row>
    <row r="117" spans="1:12" ht="45" hidden="1">
      <c r="A117" s="345">
        <v>108</v>
      </c>
      <c r="B117" s="536" t="s">
        <v>1050</v>
      </c>
      <c r="C117" s="540" t="s">
        <v>481</v>
      </c>
      <c r="D117" s="564">
        <v>60000</v>
      </c>
      <c r="E117" s="569" t="s">
        <v>3005</v>
      </c>
      <c r="F117" s="542" t="s">
        <v>1686</v>
      </c>
      <c r="G117" s="536" t="s">
        <v>1687</v>
      </c>
      <c r="H117" s="536" t="s">
        <v>489</v>
      </c>
      <c r="I117" s="553"/>
      <c r="J117" s="554"/>
      <c r="K117" s="555"/>
      <c r="L117" s="239"/>
    </row>
    <row r="118" spans="1:12" ht="45" hidden="1">
      <c r="A118" s="344">
        <v>109</v>
      </c>
      <c r="B118" s="536" t="s">
        <v>1050</v>
      </c>
      <c r="C118" s="540" t="s">
        <v>481</v>
      </c>
      <c r="D118" s="564">
        <v>30000</v>
      </c>
      <c r="E118" s="569" t="s">
        <v>3006</v>
      </c>
      <c r="F118" s="542" t="s">
        <v>1688</v>
      </c>
      <c r="G118" s="536" t="s">
        <v>1689</v>
      </c>
      <c r="H118" s="536" t="s">
        <v>489</v>
      </c>
      <c r="I118" s="553"/>
      <c r="J118" s="554"/>
      <c r="K118" s="555"/>
      <c r="L118" s="239"/>
    </row>
    <row r="119" spans="1:12" ht="45" hidden="1">
      <c r="A119" s="345">
        <v>110</v>
      </c>
      <c r="B119" s="536" t="s">
        <v>1050</v>
      </c>
      <c r="C119" s="540" t="s">
        <v>481</v>
      </c>
      <c r="D119" s="564">
        <v>40000</v>
      </c>
      <c r="E119" s="569" t="s">
        <v>3007</v>
      </c>
      <c r="F119" s="542" t="s">
        <v>1690</v>
      </c>
      <c r="G119" s="536" t="s">
        <v>1691</v>
      </c>
      <c r="H119" s="536" t="s">
        <v>489</v>
      </c>
      <c r="I119" s="553"/>
      <c r="J119" s="554"/>
      <c r="K119" s="555"/>
      <c r="L119" s="239"/>
    </row>
    <row r="120" spans="1:12" ht="45" hidden="1">
      <c r="A120" s="345">
        <v>111</v>
      </c>
      <c r="B120" s="536" t="s">
        <v>1050</v>
      </c>
      <c r="C120" s="540" t="s">
        <v>481</v>
      </c>
      <c r="D120" s="564">
        <v>10000</v>
      </c>
      <c r="E120" s="569" t="s">
        <v>3008</v>
      </c>
      <c r="F120" s="542" t="s">
        <v>1692</v>
      </c>
      <c r="G120" s="536" t="s">
        <v>1693</v>
      </c>
      <c r="H120" s="536" t="s">
        <v>489</v>
      </c>
      <c r="I120" s="553"/>
      <c r="J120" s="554"/>
      <c r="K120" s="555"/>
      <c r="L120" s="239"/>
    </row>
    <row r="121" spans="1:12" ht="45" hidden="1">
      <c r="A121" s="344">
        <v>112</v>
      </c>
      <c r="B121" s="536" t="s">
        <v>1050</v>
      </c>
      <c r="C121" s="540" t="s">
        <v>481</v>
      </c>
      <c r="D121" s="564">
        <v>20000</v>
      </c>
      <c r="E121" s="569" t="s">
        <v>3009</v>
      </c>
      <c r="F121" s="542" t="s">
        <v>1694</v>
      </c>
      <c r="G121" s="536" t="s">
        <v>1695</v>
      </c>
      <c r="H121" s="536" t="s">
        <v>489</v>
      </c>
      <c r="I121" s="553"/>
      <c r="J121" s="554"/>
      <c r="K121" s="555"/>
      <c r="L121" s="239"/>
    </row>
    <row r="122" spans="1:12" ht="45" hidden="1">
      <c r="A122" s="345">
        <v>113</v>
      </c>
      <c r="B122" s="536" t="s">
        <v>1050</v>
      </c>
      <c r="C122" s="540" t="s">
        <v>481</v>
      </c>
      <c r="D122" s="564">
        <v>15000</v>
      </c>
      <c r="E122" s="569" t="s">
        <v>3010</v>
      </c>
      <c r="F122" s="542" t="s">
        <v>1696</v>
      </c>
      <c r="G122" s="536" t="s">
        <v>1697</v>
      </c>
      <c r="H122" s="536" t="s">
        <v>489</v>
      </c>
      <c r="I122" s="553"/>
      <c r="J122" s="554"/>
      <c r="K122" s="555"/>
      <c r="L122" s="239"/>
    </row>
    <row r="123" spans="1:12" ht="45" hidden="1">
      <c r="A123" s="345">
        <v>114</v>
      </c>
      <c r="B123" s="536" t="s">
        <v>1050</v>
      </c>
      <c r="C123" s="540" t="s">
        <v>481</v>
      </c>
      <c r="D123" s="564">
        <v>10000</v>
      </c>
      <c r="E123" s="569" t="s">
        <v>3011</v>
      </c>
      <c r="F123" s="542" t="s">
        <v>1698</v>
      </c>
      <c r="G123" s="536" t="s">
        <v>1699</v>
      </c>
      <c r="H123" s="536" t="s">
        <v>489</v>
      </c>
      <c r="I123" s="553"/>
      <c r="J123" s="554"/>
      <c r="K123" s="555"/>
      <c r="L123" s="239"/>
    </row>
    <row r="124" spans="1:12" ht="45" hidden="1">
      <c r="A124" s="344">
        <v>115</v>
      </c>
      <c r="B124" s="536" t="s">
        <v>1050</v>
      </c>
      <c r="C124" s="540" t="s">
        <v>481</v>
      </c>
      <c r="D124" s="564">
        <v>15000</v>
      </c>
      <c r="E124" s="569" t="s">
        <v>3012</v>
      </c>
      <c r="F124" s="542" t="s">
        <v>1700</v>
      </c>
      <c r="G124" s="536" t="s">
        <v>1701</v>
      </c>
      <c r="H124" s="536" t="s">
        <v>489</v>
      </c>
      <c r="I124" s="553"/>
      <c r="J124" s="554"/>
      <c r="K124" s="555"/>
      <c r="L124" s="239"/>
    </row>
    <row r="125" spans="1:12" ht="45" hidden="1">
      <c r="A125" s="345">
        <v>116</v>
      </c>
      <c r="B125" s="536" t="s">
        <v>1050</v>
      </c>
      <c r="C125" s="540" t="s">
        <v>481</v>
      </c>
      <c r="D125" s="564">
        <v>10000</v>
      </c>
      <c r="E125" s="569" t="s">
        <v>3013</v>
      </c>
      <c r="F125" s="542" t="s">
        <v>1702</v>
      </c>
      <c r="G125" s="536" t="s">
        <v>1703</v>
      </c>
      <c r="H125" s="536" t="s">
        <v>489</v>
      </c>
      <c r="I125" s="553"/>
      <c r="J125" s="554"/>
      <c r="K125" s="555"/>
      <c r="L125" s="239"/>
    </row>
    <row r="126" spans="1:12" ht="45" hidden="1">
      <c r="A126" s="345">
        <v>117</v>
      </c>
      <c r="B126" s="536" t="s">
        <v>1050</v>
      </c>
      <c r="C126" s="540" t="s">
        <v>481</v>
      </c>
      <c r="D126" s="564">
        <v>50000</v>
      </c>
      <c r="E126" s="569" t="s">
        <v>3014</v>
      </c>
      <c r="F126" s="542" t="s">
        <v>1704</v>
      </c>
      <c r="G126" s="536" t="s">
        <v>1705</v>
      </c>
      <c r="H126" s="536" t="s">
        <v>489</v>
      </c>
      <c r="I126" s="553"/>
      <c r="J126" s="554"/>
      <c r="K126" s="555"/>
      <c r="L126" s="239"/>
    </row>
    <row r="127" spans="1:12" ht="45" hidden="1">
      <c r="A127" s="344">
        <v>118</v>
      </c>
      <c r="B127" s="536" t="s">
        <v>1050</v>
      </c>
      <c r="C127" s="540" t="s">
        <v>481</v>
      </c>
      <c r="D127" s="564">
        <v>5000</v>
      </c>
      <c r="E127" s="569" t="s">
        <v>3015</v>
      </c>
      <c r="F127" s="542" t="s">
        <v>1706</v>
      </c>
      <c r="G127" s="536" t="s">
        <v>1707</v>
      </c>
      <c r="H127" s="536" t="s">
        <v>489</v>
      </c>
      <c r="I127" s="553"/>
      <c r="J127" s="554"/>
      <c r="K127" s="555"/>
      <c r="L127" s="239"/>
    </row>
    <row r="128" spans="1:12" ht="45" hidden="1">
      <c r="A128" s="345">
        <v>119</v>
      </c>
      <c r="B128" s="536" t="s">
        <v>1050</v>
      </c>
      <c r="C128" s="540" t="s">
        <v>481</v>
      </c>
      <c r="D128" s="564">
        <v>7000</v>
      </c>
      <c r="E128" s="569" t="s">
        <v>3016</v>
      </c>
      <c r="F128" s="542" t="s">
        <v>1708</v>
      </c>
      <c r="G128" s="536" t="s">
        <v>1709</v>
      </c>
      <c r="H128" s="536" t="s">
        <v>489</v>
      </c>
      <c r="I128" s="553"/>
      <c r="J128" s="554"/>
      <c r="K128" s="555"/>
      <c r="L128" s="239"/>
    </row>
    <row r="129" spans="1:12" ht="45" hidden="1">
      <c r="A129" s="345">
        <v>120</v>
      </c>
      <c r="B129" s="536" t="s">
        <v>1050</v>
      </c>
      <c r="C129" s="540" t="s">
        <v>481</v>
      </c>
      <c r="D129" s="564">
        <v>6000</v>
      </c>
      <c r="E129" s="569" t="s">
        <v>3017</v>
      </c>
      <c r="F129" s="542" t="s">
        <v>1710</v>
      </c>
      <c r="G129" s="536" t="s">
        <v>1711</v>
      </c>
      <c r="H129" s="536" t="s">
        <v>489</v>
      </c>
      <c r="I129" s="553"/>
      <c r="J129" s="554"/>
      <c r="K129" s="555"/>
      <c r="L129" s="239"/>
    </row>
    <row r="130" spans="1:12" ht="45" hidden="1">
      <c r="A130" s="344">
        <v>121</v>
      </c>
      <c r="B130" s="536" t="s">
        <v>1050</v>
      </c>
      <c r="C130" s="540" t="s">
        <v>481</v>
      </c>
      <c r="D130" s="564">
        <v>6500</v>
      </c>
      <c r="E130" s="569" t="s">
        <v>3018</v>
      </c>
      <c r="F130" s="542" t="s">
        <v>1712</v>
      </c>
      <c r="G130" s="536" t="s">
        <v>1713</v>
      </c>
      <c r="H130" s="536" t="s">
        <v>489</v>
      </c>
      <c r="I130" s="553"/>
      <c r="J130" s="554"/>
      <c r="K130" s="555"/>
      <c r="L130" s="239"/>
    </row>
    <row r="131" spans="1:12" ht="45" hidden="1">
      <c r="A131" s="345">
        <v>122</v>
      </c>
      <c r="B131" s="536" t="s">
        <v>1050</v>
      </c>
      <c r="C131" s="540" t="s">
        <v>481</v>
      </c>
      <c r="D131" s="564">
        <v>3000</v>
      </c>
      <c r="E131" s="569" t="s">
        <v>3019</v>
      </c>
      <c r="F131" s="542" t="s">
        <v>1714</v>
      </c>
      <c r="G131" s="536" t="s">
        <v>1715</v>
      </c>
      <c r="H131" s="536" t="s">
        <v>489</v>
      </c>
      <c r="I131" s="553"/>
      <c r="J131" s="554"/>
      <c r="K131" s="555"/>
      <c r="L131" s="239"/>
    </row>
    <row r="132" spans="1:12" ht="45" hidden="1">
      <c r="A132" s="345">
        <v>123</v>
      </c>
      <c r="B132" s="536" t="s">
        <v>1050</v>
      </c>
      <c r="C132" s="540" t="s">
        <v>481</v>
      </c>
      <c r="D132" s="564">
        <v>4000</v>
      </c>
      <c r="E132" s="569" t="s">
        <v>3020</v>
      </c>
      <c r="F132" s="542" t="s">
        <v>1716</v>
      </c>
      <c r="G132" s="536" t="s">
        <v>1717</v>
      </c>
      <c r="H132" s="536" t="s">
        <v>489</v>
      </c>
      <c r="I132" s="553"/>
      <c r="J132" s="554"/>
      <c r="K132" s="555"/>
      <c r="L132" s="239"/>
    </row>
    <row r="133" spans="1:12" ht="45" hidden="1">
      <c r="A133" s="344">
        <v>124</v>
      </c>
      <c r="B133" s="536" t="s">
        <v>1050</v>
      </c>
      <c r="C133" s="540" t="s">
        <v>481</v>
      </c>
      <c r="D133" s="564">
        <v>2500</v>
      </c>
      <c r="E133" s="569" t="s">
        <v>3021</v>
      </c>
      <c r="F133" s="542" t="s">
        <v>1718</v>
      </c>
      <c r="G133" s="536" t="s">
        <v>1719</v>
      </c>
      <c r="H133" s="536" t="s">
        <v>489</v>
      </c>
      <c r="I133" s="553"/>
      <c r="J133" s="554"/>
      <c r="K133" s="555"/>
      <c r="L133" s="239"/>
    </row>
    <row r="134" spans="1:12" ht="45" hidden="1">
      <c r="A134" s="345">
        <v>125</v>
      </c>
      <c r="B134" s="536" t="s">
        <v>1050</v>
      </c>
      <c r="C134" s="540" t="s">
        <v>481</v>
      </c>
      <c r="D134" s="564">
        <v>2500</v>
      </c>
      <c r="E134" s="569" t="s">
        <v>3022</v>
      </c>
      <c r="F134" s="542" t="s">
        <v>1720</v>
      </c>
      <c r="G134" s="536" t="s">
        <v>1721</v>
      </c>
      <c r="H134" s="536" t="s">
        <v>489</v>
      </c>
      <c r="I134" s="553"/>
      <c r="J134" s="554"/>
      <c r="K134" s="555"/>
      <c r="L134" s="239"/>
    </row>
    <row r="135" spans="1:12" ht="45" hidden="1">
      <c r="A135" s="345">
        <v>126</v>
      </c>
      <c r="B135" s="536" t="s">
        <v>1050</v>
      </c>
      <c r="C135" s="540" t="s">
        <v>481</v>
      </c>
      <c r="D135" s="564">
        <v>4000</v>
      </c>
      <c r="E135" s="569" t="s">
        <v>3023</v>
      </c>
      <c r="F135" s="542" t="s">
        <v>1722</v>
      </c>
      <c r="G135" s="536" t="s">
        <v>1723</v>
      </c>
      <c r="H135" s="536" t="s">
        <v>489</v>
      </c>
      <c r="I135" s="553"/>
      <c r="J135" s="554"/>
      <c r="K135" s="555"/>
      <c r="L135" s="239"/>
    </row>
    <row r="136" spans="1:12" ht="45" hidden="1">
      <c r="A136" s="344">
        <v>127</v>
      </c>
      <c r="B136" s="536" t="s">
        <v>1050</v>
      </c>
      <c r="C136" s="540" t="s">
        <v>481</v>
      </c>
      <c r="D136" s="564">
        <v>15000</v>
      </c>
      <c r="E136" s="569" t="s">
        <v>3024</v>
      </c>
      <c r="F136" s="542" t="s">
        <v>1724</v>
      </c>
      <c r="G136" s="536" t="s">
        <v>1725</v>
      </c>
      <c r="H136" s="536" t="s">
        <v>489</v>
      </c>
      <c r="I136" s="553"/>
      <c r="J136" s="554"/>
      <c r="K136" s="555"/>
      <c r="L136" s="239"/>
    </row>
    <row r="137" spans="1:12" ht="45" hidden="1">
      <c r="A137" s="345">
        <v>128</v>
      </c>
      <c r="B137" s="536" t="s">
        <v>1050</v>
      </c>
      <c r="C137" s="540" t="s">
        <v>481</v>
      </c>
      <c r="D137" s="564">
        <v>15000</v>
      </c>
      <c r="E137" s="569" t="s">
        <v>3025</v>
      </c>
      <c r="F137" s="542" t="s">
        <v>1726</v>
      </c>
      <c r="G137" s="536" t="s">
        <v>1727</v>
      </c>
      <c r="H137" s="536" t="s">
        <v>489</v>
      </c>
      <c r="I137" s="553"/>
      <c r="J137" s="554"/>
      <c r="K137" s="555"/>
      <c r="L137" s="239"/>
    </row>
    <row r="138" spans="1:12" ht="45" hidden="1">
      <c r="A138" s="345">
        <v>129</v>
      </c>
      <c r="B138" s="536" t="s">
        <v>1050</v>
      </c>
      <c r="C138" s="540" t="s">
        <v>481</v>
      </c>
      <c r="D138" s="564">
        <v>2500</v>
      </c>
      <c r="E138" s="569" t="s">
        <v>3026</v>
      </c>
      <c r="F138" s="542" t="s">
        <v>1728</v>
      </c>
      <c r="G138" s="536" t="s">
        <v>1729</v>
      </c>
      <c r="H138" s="536" t="s">
        <v>489</v>
      </c>
      <c r="I138" s="553"/>
      <c r="J138" s="554"/>
      <c r="K138" s="555"/>
      <c r="L138" s="239"/>
    </row>
    <row r="139" spans="1:12" ht="45" hidden="1">
      <c r="A139" s="344">
        <v>130</v>
      </c>
      <c r="B139" s="536" t="s">
        <v>1050</v>
      </c>
      <c r="C139" s="540" t="s">
        <v>481</v>
      </c>
      <c r="D139" s="564">
        <v>15000</v>
      </c>
      <c r="E139" s="569" t="s">
        <v>3027</v>
      </c>
      <c r="F139" s="542" t="s">
        <v>1730</v>
      </c>
      <c r="G139" s="536" t="s">
        <v>1731</v>
      </c>
      <c r="H139" s="536" t="s">
        <v>489</v>
      </c>
      <c r="I139" s="553"/>
      <c r="J139" s="554"/>
      <c r="K139" s="555"/>
      <c r="L139" s="239"/>
    </row>
    <row r="140" spans="1:12" ht="45" hidden="1">
      <c r="A140" s="345">
        <v>131</v>
      </c>
      <c r="B140" s="536" t="s">
        <v>1050</v>
      </c>
      <c r="C140" s="540" t="s">
        <v>481</v>
      </c>
      <c r="D140" s="564">
        <v>500</v>
      </c>
      <c r="E140" s="569" t="s">
        <v>486</v>
      </c>
      <c r="F140" s="542" t="s">
        <v>487</v>
      </c>
      <c r="G140" s="536" t="s">
        <v>488</v>
      </c>
      <c r="H140" s="536" t="s">
        <v>489</v>
      </c>
      <c r="I140" s="553"/>
      <c r="J140" s="554"/>
      <c r="K140" s="555"/>
      <c r="L140" s="239"/>
    </row>
    <row r="141" spans="1:12" ht="45" hidden="1">
      <c r="A141" s="345">
        <v>132</v>
      </c>
      <c r="B141" s="536" t="s">
        <v>1050</v>
      </c>
      <c r="C141" s="540" t="s">
        <v>481</v>
      </c>
      <c r="D141" s="564">
        <v>6000</v>
      </c>
      <c r="E141" s="569" t="s">
        <v>3028</v>
      </c>
      <c r="F141" s="542" t="s">
        <v>1732</v>
      </c>
      <c r="G141" s="536" t="s">
        <v>1733</v>
      </c>
      <c r="H141" s="536" t="s">
        <v>489</v>
      </c>
      <c r="I141" s="553"/>
      <c r="J141" s="554"/>
      <c r="K141" s="555"/>
      <c r="L141" s="239"/>
    </row>
    <row r="142" spans="1:12" ht="45" hidden="1">
      <c r="A142" s="344">
        <v>133</v>
      </c>
      <c r="B142" s="536" t="s">
        <v>1050</v>
      </c>
      <c r="C142" s="540" t="s">
        <v>481</v>
      </c>
      <c r="D142" s="564">
        <v>3500</v>
      </c>
      <c r="E142" s="569" t="s">
        <v>3029</v>
      </c>
      <c r="F142" s="542" t="s">
        <v>1734</v>
      </c>
      <c r="G142" s="536" t="s">
        <v>1735</v>
      </c>
      <c r="H142" s="536" t="s">
        <v>489</v>
      </c>
      <c r="I142" s="553"/>
      <c r="J142" s="554"/>
      <c r="K142" s="555"/>
      <c r="L142" s="239"/>
    </row>
    <row r="143" spans="1:12" ht="45" hidden="1">
      <c r="A143" s="345">
        <v>134</v>
      </c>
      <c r="B143" s="536" t="s">
        <v>1050</v>
      </c>
      <c r="C143" s="540" t="s">
        <v>481</v>
      </c>
      <c r="D143" s="564">
        <v>6000</v>
      </c>
      <c r="E143" s="569" t="s">
        <v>3030</v>
      </c>
      <c r="F143" s="542" t="s">
        <v>1736</v>
      </c>
      <c r="G143" s="536" t="s">
        <v>1737</v>
      </c>
      <c r="H143" s="536" t="s">
        <v>489</v>
      </c>
      <c r="I143" s="553"/>
      <c r="J143" s="554"/>
      <c r="K143" s="555"/>
      <c r="L143" s="239"/>
    </row>
    <row r="144" spans="1:12" ht="45" hidden="1">
      <c r="A144" s="345">
        <v>135</v>
      </c>
      <c r="B144" s="536" t="s">
        <v>1050</v>
      </c>
      <c r="C144" s="540" t="s">
        <v>481</v>
      </c>
      <c r="D144" s="564">
        <v>3000</v>
      </c>
      <c r="E144" s="569" t="s">
        <v>3031</v>
      </c>
      <c r="F144" s="542" t="s">
        <v>1738</v>
      </c>
      <c r="G144" s="536" t="s">
        <v>1739</v>
      </c>
      <c r="H144" s="536" t="s">
        <v>489</v>
      </c>
      <c r="I144" s="553"/>
      <c r="J144" s="554"/>
      <c r="K144" s="555"/>
      <c r="L144" s="239"/>
    </row>
    <row r="145" spans="1:12" ht="45" hidden="1">
      <c r="A145" s="344">
        <v>136</v>
      </c>
      <c r="B145" s="536" t="s">
        <v>1050</v>
      </c>
      <c r="C145" s="540" t="s">
        <v>481</v>
      </c>
      <c r="D145" s="564">
        <v>3500</v>
      </c>
      <c r="E145" s="569" t="s">
        <v>3032</v>
      </c>
      <c r="F145" s="542" t="s">
        <v>1740</v>
      </c>
      <c r="G145" s="536" t="s">
        <v>1741</v>
      </c>
      <c r="H145" s="536" t="s">
        <v>489</v>
      </c>
      <c r="I145" s="553"/>
      <c r="J145" s="554"/>
      <c r="K145" s="555"/>
      <c r="L145" s="239"/>
    </row>
    <row r="146" spans="1:12" ht="45" hidden="1">
      <c r="A146" s="345">
        <v>137</v>
      </c>
      <c r="B146" s="536" t="s">
        <v>1050</v>
      </c>
      <c r="C146" s="540" t="s">
        <v>481</v>
      </c>
      <c r="D146" s="564">
        <v>5000</v>
      </c>
      <c r="E146" s="569" t="s">
        <v>3033</v>
      </c>
      <c r="F146" s="542" t="s">
        <v>1742</v>
      </c>
      <c r="G146" s="536" t="s">
        <v>1743</v>
      </c>
      <c r="H146" s="536" t="s">
        <v>489</v>
      </c>
      <c r="I146" s="553"/>
      <c r="J146" s="554"/>
      <c r="K146" s="555"/>
      <c r="L146" s="239"/>
    </row>
    <row r="147" spans="1:12" ht="45" hidden="1">
      <c r="A147" s="345">
        <v>138</v>
      </c>
      <c r="B147" s="536" t="s">
        <v>1050</v>
      </c>
      <c r="C147" s="540" t="s">
        <v>481</v>
      </c>
      <c r="D147" s="564">
        <v>10000</v>
      </c>
      <c r="E147" s="569" t="s">
        <v>3034</v>
      </c>
      <c r="F147" s="542" t="s">
        <v>1744</v>
      </c>
      <c r="G147" s="536" t="s">
        <v>1745</v>
      </c>
      <c r="H147" s="536" t="s">
        <v>489</v>
      </c>
      <c r="I147" s="553"/>
      <c r="J147" s="554"/>
      <c r="K147" s="555"/>
      <c r="L147" s="239"/>
    </row>
    <row r="148" spans="1:12" ht="45" hidden="1">
      <c r="A148" s="344">
        <v>139</v>
      </c>
      <c r="B148" s="536" t="s">
        <v>1050</v>
      </c>
      <c r="C148" s="540" t="s">
        <v>481</v>
      </c>
      <c r="D148" s="564">
        <v>1500</v>
      </c>
      <c r="E148" s="569" t="s">
        <v>3035</v>
      </c>
      <c r="F148" s="542" t="s">
        <v>1746</v>
      </c>
      <c r="G148" s="536" t="s">
        <v>1747</v>
      </c>
      <c r="H148" s="536" t="s">
        <v>489</v>
      </c>
      <c r="I148" s="553"/>
      <c r="J148" s="554"/>
      <c r="K148" s="555"/>
      <c r="L148" s="239"/>
    </row>
    <row r="149" spans="1:12" ht="45" hidden="1">
      <c r="A149" s="345">
        <v>140</v>
      </c>
      <c r="B149" s="536" t="s">
        <v>1050</v>
      </c>
      <c r="C149" s="540" t="s">
        <v>481</v>
      </c>
      <c r="D149" s="564">
        <v>2000</v>
      </c>
      <c r="E149" s="569" t="s">
        <v>3036</v>
      </c>
      <c r="F149" s="542" t="s">
        <v>1748</v>
      </c>
      <c r="G149" s="536" t="s">
        <v>1749</v>
      </c>
      <c r="H149" s="536" t="s">
        <v>489</v>
      </c>
      <c r="I149" s="553"/>
      <c r="J149" s="554"/>
      <c r="K149" s="555"/>
      <c r="L149" s="239"/>
    </row>
    <row r="150" spans="1:12" ht="45" hidden="1">
      <c r="A150" s="345">
        <v>141</v>
      </c>
      <c r="B150" s="536" t="s">
        <v>1050</v>
      </c>
      <c r="C150" s="540" t="s">
        <v>481</v>
      </c>
      <c r="D150" s="564">
        <v>3500</v>
      </c>
      <c r="E150" s="569" t="s">
        <v>3037</v>
      </c>
      <c r="F150" s="542" t="s">
        <v>1750</v>
      </c>
      <c r="G150" s="536" t="s">
        <v>1751</v>
      </c>
      <c r="H150" s="536" t="s">
        <v>489</v>
      </c>
      <c r="I150" s="553"/>
      <c r="J150" s="554"/>
      <c r="K150" s="555"/>
      <c r="L150" s="239"/>
    </row>
    <row r="151" spans="1:12" ht="45" hidden="1">
      <c r="A151" s="344">
        <v>142</v>
      </c>
      <c r="B151" s="536" t="s">
        <v>1050</v>
      </c>
      <c r="C151" s="540" t="s">
        <v>481</v>
      </c>
      <c r="D151" s="564">
        <v>6000</v>
      </c>
      <c r="E151" s="569" t="s">
        <v>3038</v>
      </c>
      <c r="F151" s="542" t="s">
        <v>1752</v>
      </c>
      <c r="G151" s="536" t="s">
        <v>1753</v>
      </c>
      <c r="H151" s="536" t="s">
        <v>489</v>
      </c>
      <c r="I151" s="553"/>
      <c r="J151" s="554"/>
      <c r="K151" s="555"/>
      <c r="L151" s="239"/>
    </row>
    <row r="152" spans="1:12" ht="45" hidden="1">
      <c r="A152" s="345">
        <v>143</v>
      </c>
      <c r="B152" s="536" t="s">
        <v>1050</v>
      </c>
      <c r="C152" s="540" t="s">
        <v>481</v>
      </c>
      <c r="D152" s="564">
        <v>3000</v>
      </c>
      <c r="E152" s="569" t="s">
        <v>3039</v>
      </c>
      <c r="F152" s="542" t="s">
        <v>1754</v>
      </c>
      <c r="G152" s="536" t="s">
        <v>1755</v>
      </c>
      <c r="H152" s="536" t="s">
        <v>489</v>
      </c>
      <c r="I152" s="553"/>
      <c r="J152" s="554"/>
      <c r="K152" s="555"/>
      <c r="L152" s="239"/>
    </row>
    <row r="153" spans="1:12" ht="45" hidden="1">
      <c r="A153" s="345">
        <v>144</v>
      </c>
      <c r="B153" s="536" t="s">
        <v>1050</v>
      </c>
      <c r="C153" s="540" t="s">
        <v>481</v>
      </c>
      <c r="D153" s="564">
        <v>3000</v>
      </c>
      <c r="E153" s="569" t="s">
        <v>3040</v>
      </c>
      <c r="F153" s="542" t="s">
        <v>1756</v>
      </c>
      <c r="G153" s="536" t="s">
        <v>1757</v>
      </c>
      <c r="H153" s="536" t="s">
        <v>489</v>
      </c>
      <c r="I153" s="553"/>
      <c r="J153" s="554"/>
      <c r="K153" s="555"/>
      <c r="L153" s="239"/>
    </row>
    <row r="154" spans="1:12" ht="45" hidden="1">
      <c r="A154" s="344">
        <v>145</v>
      </c>
      <c r="B154" s="536" t="s">
        <v>1050</v>
      </c>
      <c r="C154" s="540" t="s">
        <v>481</v>
      </c>
      <c r="D154" s="564">
        <v>3000</v>
      </c>
      <c r="E154" s="569" t="s">
        <v>3041</v>
      </c>
      <c r="F154" s="542" t="s">
        <v>1758</v>
      </c>
      <c r="G154" s="536" t="s">
        <v>1759</v>
      </c>
      <c r="H154" s="536" t="s">
        <v>489</v>
      </c>
      <c r="I154" s="553"/>
      <c r="J154" s="554"/>
      <c r="K154" s="555"/>
      <c r="L154" s="239"/>
    </row>
    <row r="155" spans="1:12" ht="45" hidden="1">
      <c r="A155" s="345">
        <v>146</v>
      </c>
      <c r="B155" s="536" t="s">
        <v>1050</v>
      </c>
      <c r="C155" s="540" t="s">
        <v>481</v>
      </c>
      <c r="D155" s="564">
        <v>3000</v>
      </c>
      <c r="E155" s="569" t="s">
        <v>3042</v>
      </c>
      <c r="F155" s="542" t="s">
        <v>1760</v>
      </c>
      <c r="G155" s="536" t="s">
        <v>1761</v>
      </c>
      <c r="H155" s="536" t="s">
        <v>489</v>
      </c>
      <c r="I155" s="553"/>
      <c r="J155" s="554"/>
      <c r="K155" s="555"/>
      <c r="L155" s="239"/>
    </row>
    <row r="156" spans="1:12" ht="45" hidden="1">
      <c r="A156" s="345">
        <v>147</v>
      </c>
      <c r="B156" s="536" t="s">
        <v>1050</v>
      </c>
      <c r="C156" s="540" t="s">
        <v>481</v>
      </c>
      <c r="D156" s="564">
        <v>2500</v>
      </c>
      <c r="E156" s="569" t="s">
        <v>3043</v>
      </c>
      <c r="F156" s="542" t="s">
        <v>1762</v>
      </c>
      <c r="G156" s="536" t="s">
        <v>1763</v>
      </c>
      <c r="H156" s="536" t="s">
        <v>489</v>
      </c>
      <c r="I156" s="553"/>
      <c r="J156" s="554"/>
      <c r="K156" s="555"/>
      <c r="L156" s="239"/>
    </row>
    <row r="157" spans="1:12" ht="45" hidden="1">
      <c r="A157" s="344">
        <v>148</v>
      </c>
      <c r="B157" s="536" t="s">
        <v>1050</v>
      </c>
      <c r="C157" s="540" t="s">
        <v>481</v>
      </c>
      <c r="D157" s="564">
        <v>2500</v>
      </c>
      <c r="E157" s="569" t="s">
        <v>3044</v>
      </c>
      <c r="F157" s="542" t="s">
        <v>1764</v>
      </c>
      <c r="G157" s="536" t="s">
        <v>1765</v>
      </c>
      <c r="H157" s="536" t="s">
        <v>489</v>
      </c>
      <c r="I157" s="553"/>
      <c r="J157" s="554"/>
      <c r="K157" s="555"/>
      <c r="L157" s="239"/>
    </row>
    <row r="158" spans="1:12" ht="45" hidden="1">
      <c r="A158" s="345">
        <v>149</v>
      </c>
      <c r="B158" s="536" t="s">
        <v>1050</v>
      </c>
      <c r="C158" s="540" t="s">
        <v>481</v>
      </c>
      <c r="D158" s="564">
        <v>3000</v>
      </c>
      <c r="E158" s="569" t="s">
        <v>3045</v>
      </c>
      <c r="F158" s="542" t="s">
        <v>1766</v>
      </c>
      <c r="G158" s="536" t="s">
        <v>1767</v>
      </c>
      <c r="H158" s="536" t="s">
        <v>489</v>
      </c>
      <c r="I158" s="553"/>
      <c r="J158" s="554"/>
      <c r="K158" s="555"/>
      <c r="L158" s="239"/>
    </row>
    <row r="159" spans="1:12" ht="45" hidden="1">
      <c r="A159" s="345">
        <v>150</v>
      </c>
      <c r="B159" s="536" t="s">
        <v>1050</v>
      </c>
      <c r="C159" s="540" t="s">
        <v>481</v>
      </c>
      <c r="D159" s="564">
        <v>3000</v>
      </c>
      <c r="E159" s="569" t="s">
        <v>3046</v>
      </c>
      <c r="F159" s="542" t="s">
        <v>1768</v>
      </c>
      <c r="G159" s="536" t="s">
        <v>1769</v>
      </c>
      <c r="H159" s="536" t="s">
        <v>489</v>
      </c>
      <c r="I159" s="553"/>
      <c r="J159" s="554"/>
      <c r="K159" s="555"/>
      <c r="L159" s="239"/>
    </row>
    <row r="160" spans="1:12" ht="45" hidden="1">
      <c r="A160" s="344">
        <v>151</v>
      </c>
      <c r="B160" s="536" t="s">
        <v>1050</v>
      </c>
      <c r="C160" s="540" t="s">
        <v>481</v>
      </c>
      <c r="D160" s="564">
        <v>5000</v>
      </c>
      <c r="E160" s="569" t="s">
        <v>3047</v>
      </c>
      <c r="F160" s="542" t="s">
        <v>1770</v>
      </c>
      <c r="G160" s="536" t="s">
        <v>1771</v>
      </c>
      <c r="H160" s="536" t="s">
        <v>489</v>
      </c>
      <c r="I160" s="553"/>
      <c r="J160" s="554"/>
      <c r="K160" s="555"/>
      <c r="L160" s="239"/>
    </row>
    <row r="161" spans="1:12" ht="45" hidden="1">
      <c r="A161" s="345">
        <v>152</v>
      </c>
      <c r="B161" s="536" t="s">
        <v>1050</v>
      </c>
      <c r="C161" s="540" t="s">
        <v>481</v>
      </c>
      <c r="D161" s="564">
        <v>3500</v>
      </c>
      <c r="E161" s="569" t="s">
        <v>3048</v>
      </c>
      <c r="F161" s="542" t="s">
        <v>1772</v>
      </c>
      <c r="G161" s="536" t="s">
        <v>1773</v>
      </c>
      <c r="H161" s="536" t="s">
        <v>489</v>
      </c>
      <c r="I161" s="553"/>
      <c r="J161" s="554"/>
      <c r="K161" s="555"/>
      <c r="L161" s="239"/>
    </row>
    <row r="162" spans="1:12" ht="45" hidden="1">
      <c r="A162" s="345">
        <v>153</v>
      </c>
      <c r="B162" s="536" t="s">
        <v>1050</v>
      </c>
      <c r="C162" s="540" t="s">
        <v>481</v>
      </c>
      <c r="D162" s="564">
        <v>10000</v>
      </c>
      <c r="E162" s="569" t="s">
        <v>3049</v>
      </c>
      <c r="F162" s="542" t="s">
        <v>1774</v>
      </c>
      <c r="G162" s="536" t="s">
        <v>1775</v>
      </c>
      <c r="H162" s="536" t="s">
        <v>489</v>
      </c>
      <c r="I162" s="553"/>
      <c r="J162" s="554"/>
      <c r="K162" s="555"/>
      <c r="L162" s="239"/>
    </row>
    <row r="163" spans="1:12" ht="45" hidden="1">
      <c r="A163" s="344">
        <v>154</v>
      </c>
      <c r="B163" s="536" t="s">
        <v>1050</v>
      </c>
      <c r="C163" s="540" t="s">
        <v>481</v>
      </c>
      <c r="D163" s="564">
        <v>20000</v>
      </c>
      <c r="E163" s="569" t="s">
        <v>3050</v>
      </c>
      <c r="F163" s="542" t="s">
        <v>1776</v>
      </c>
      <c r="G163" s="536" t="s">
        <v>1777</v>
      </c>
      <c r="H163" s="536" t="s">
        <v>489</v>
      </c>
      <c r="I163" s="553"/>
      <c r="J163" s="554"/>
      <c r="K163" s="555"/>
      <c r="L163" s="239"/>
    </row>
    <row r="164" spans="1:12" ht="45" hidden="1">
      <c r="A164" s="345">
        <v>155</v>
      </c>
      <c r="B164" s="536" t="s">
        <v>1051</v>
      </c>
      <c r="C164" s="540" t="s">
        <v>481</v>
      </c>
      <c r="D164" s="564">
        <v>3000</v>
      </c>
      <c r="E164" s="569" t="s">
        <v>3051</v>
      </c>
      <c r="F164" s="542" t="s">
        <v>1778</v>
      </c>
      <c r="G164" s="536" t="s">
        <v>1779</v>
      </c>
      <c r="H164" s="536" t="s">
        <v>489</v>
      </c>
      <c r="I164" s="553"/>
      <c r="J164" s="554"/>
      <c r="K164" s="555"/>
      <c r="L164" s="239"/>
    </row>
    <row r="165" spans="1:12" ht="45" hidden="1">
      <c r="A165" s="345">
        <v>156</v>
      </c>
      <c r="B165" s="536" t="s">
        <v>1051</v>
      </c>
      <c r="C165" s="540" t="s">
        <v>481</v>
      </c>
      <c r="D165" s="564">
        <v>5000</v>
      </c>
      <c r="E165" s="569" t="s">
        <v>3052</v>
      </c>
      <c r="F165" s="542" t="s">
        <v>1780</v>
      </c>
      <c r="G165" s="536" t="s">
        <v>1781</v>
      </c>
      <c r="H165" s="536" t="s">
        <v>489</v>
      </c>
      <c r="I165" s="553"/>
      <c r="J165" s="554"/>
      <c r="K165" s="555"/>
      <c r="L165" s="239"/>
    </row>
    <row r="166" spans="1:12" ht="45" hidden="1">
      <c r="A166" s="344">
        <v>157</v>
      </c>
      <c r="B166" s="536" t="s">
        <v>1051</v>
      </c>
      <c r="C166" s="540" t="s">
        <v>481</v>
      </c>
      <c r="D166" s="564">
        <v>3500</v>
      </c>
      <c r="E166" s="569" t="s">
        <v>3053</v>
      </c>
      <c r="F166" s="542" t="s">
        <v>1782</v>
      </c>
      <c r="G166" s="536" t="s">
        <v>1783</v>
      </c>
      <c r="H166" s="536" t="s">
        <v>489</v>
      </c>
      <c r="I166" s="553"/>
      <c r="J166" s="554"/>
      <c r="K166" s="555"/>
      <c r="L166" s="239"/>
    </row>
    <row r="167" spans="1:12" ht="45" hidden="1">
      <c r="A167" s="345">
        <v>158</v>
      </c>
      <c r="B167" s="536" t="s">
        <v>1051</v>
      </c>
      <c r="C167" s="540" t="s">
        <v>481</v>
      </c>
      <c r="D167" s="564">
        <v>3500</v>
      </c>
      <c r="E167" s="569" t="s">
        <v>3054</v>
      </c>
      <c r="F167" s="542" t="s">
        <v>1784</v>
      </c>
      <c r="G167" s="536" t="s">
        <v>1785</v>
      </c>
      <c r="H167" s="536" t="s">
        <v>489</v>
      </c>
      <c r="I167" s="553"/>
      <c r="J167" s="554"/>
      <c r="K167" s="555"/>
      <c r="L167" s="239"/>
    </row>
    <row r="168" spans="1:12" ht="45" hidden="1">
      <c r="A168" s="345">
        <v>159</v>
      </c>
      <c r="B168" s="536" t="s">
        <v>1051</v>
      </c>
      <c r="C168" s="540" t="s">
        <v>481</v>
      </c>
      <c r="D168" s="564">
        <v>3500</v>
      </c>
      <c r="E168" s="569" t="s">
        <v>3055</v>
      </c>
      <c r="F168" s="542" t="s">
        <v>1786</v>
      </c>
      <c r="G168" s="536" t="s">
        <v>1787</v>
      </c>
      <c r="H168" s="536" t="s">
        <v>489</v>
      </c>
      <c r="I168" s="553"/>
      <c r="J168" s="554"/>
      <c r="K168" s="555"/>
      <c r="L168" s="239"/>
    </row>
    <row r="169" spans="1:12" ht="45" hidden="1">
      <c r="A169" s="344">
        <v>160</v>
      </c>
      <c r="B169" s="536" t="s">
        <v>1051</v>
      </c>
      <c r="C169" s="540" t="s">
        <v>481</v>
      </c>
      <c r="D169" s="564">
        <v>3000</v>
      </c>
      <c r="E169" s="569" t="s">
        <v>3056</v>
      </c>
      <c r="F169" s="542" t="s">
        <v>1788</v>
      </c>
      <c r="G169" s="536" t="s">
        <v>1789</v>
      </c>
      <c r="H169" s="536" t="s">
        <v>489</v>
      </c>
      <c r="I169" s="553"/>
      <c r="J169" s="554"/>
      <c r="K169" s="555"/>
      <c r="L169" s="239"/>
    </row>
    <row r="170" spans="1:12" ht="45" hidden="1">
      <c r="A170" s="345">
        <v>161</v>
      </c>
      <c r="B170" s="536" t="s">
        <v>1051</v>
      </c>
      <c r="C170" s="540" t="s">
        <v>481</v>
      </c>
      <c r="D170" s="564">
        <v>2500</v>
      </c>
      <c r="E170" s="569" t="s">
        <v>3057</v>
      </c>
      <c r="F170" s="542" t="s">
        <v>1790</v>
      </c>
      <c r="G170" s="536" t="s">
        <v>1791</v>
      </c>
      <c r="H170" s="536" t="s">
        <v>489</v>
      </c>
      <c r="I170" s="553"/>
      <c r="J170" s="554"/>
      <c r="K170" s="555"/>
      <c r="L170" s="239"/>
    </row>
    <row r="171" spans="1:12" ht="45" hidden="1">
      <c r="A171" s="345">
        <v>162</v>
      </c>
      <c r="B171" s="536" t="s">
        <v>1051</v>
      </c>
      <c r="C171" s="540" t="s">
        <v>481</v>
      </c>
      <c r="D171" s="564">
        <v>2000</v>
      </c>
      <c r="E171" s="569" t="s">
        <v>3058</v>
      </c>
      <c r="F171" s="542" t="s">
        <v>1792</v>
      </c>
      <c r="G171" s="536" t="s">
        <v>1793</v>
      </c>
      <c r="H171" s="536" t="s">
        <v>489</v>
      </c>
      <c r="I171" s="553"/>
      <c r="J171" s="554"/>
      <c r="K171" s="555"/>
      <c r="L171" s="239"/>
    </row>
    <row r="172" spans="1:12" ht="45" hidden="1">
      <c r="A172" s="344">
        <v>163</v>
      </c>
      <c r="B172" s="536" t="s">
        <v>1051</v>
      </c>
      <c r="C172" s="540" t="s">
        <v>481</v>
      </c>
      <c r="D172" s="564">
        <v>2500</v>
      </c>
      <c r="E172" s="569" t="s">
        <v>3059</v>
      </c>
      <c r="F172" s="542" t="s">
        <v>1794</v>
      </c>
      <c r="G172" s="536" t="s">
        <v>1795</v>
      </c>
      <c r="H172" s="536" t="s">
        <v>489</v>
      </c>
      <c r="I172" s="553"/>
      <c r="J172" s="554"/>
      <c r="K172" s="555"/>
      <c r="L172" s="239"/>
    </row>
    <row r="173" spans="1:12" ht="45" hidden="1">
      <c r="A173" s="345">
        <v>164</v>
      </c>
      <c r="B173" s="536" t="s">
        <v>1051</v>
      </c>
      <c r="C173" s="540" t="s">
        <v>481</v>
      </c>
      <c r="D173" s="564">
        <v>3000</v>
      </c>
      <c r="E173" s="569" t="s">
        <v>3060</v>
      </c>
      <c r="F173" s="542" t="s">
        <v>1796</v>
      </c>
      <c r="G173" s="536" t="s">
        <v>1797</v>
      </c>
      <c r="H173" s="536" t="s">
        <v>489</v>
      </c>
      <c r="I173" s="553"/>
      <c r="J173" s="554"/>
      <c r="K173" s="555"/>
      <c r="L173" s="239"/>
    </row>
    <row r="174" spans="1:12" ht="45" hidden="1">
      <c r="A174" s="345">
        <v>165</v>
      </c>
      <c r="B174" s="536" t="s">
        <v>1051</v>
      </c>
      <c r="C174" s="540" t="s">
        <v>481</v>
      </c>
      <c r="D174" s="564">
        <v>2000</v>
      </c>
      <c r="E174" s="569" t="s">
        <v>3061</v>
      </c>
      <c r="F174" s="542" t="s">
        <v>1798</v>
      </c>
      <c r="G174" s="536" t="s">
        <v>1799</v>
      </c>
      <c r="H174" s="536" t="s">
        <v>489</v>
      </c>
      <c r="I174" s="553"/>
      <c r="J174" s="554"/>
      <c r="K174" s="555"/>
      <c r="L174" s="239"/>
    </row>
    <row r="175" spans="1:12" ht="45" hidden="1">
      <c r="A175" s="344">
        <v>166</v>
      </c>
      <c r="B175" s="536" t="s">
        <v>1051</v>
      </c>
      <c r="C175" s="540" t="s">
        <v>481</v>
      </c>
      <c r="D175" s="564">
        <v>5000</v>
      </c>
      <c r="E175" s="569" t="s">
        <v>3062</v>
      </c>
      <c r="F175" s="542" t="s">
        <v>1800</v>
      </c>
      <c r="G175" s="536" t="s">
        <v>1801</v>
      </c>
      <c r="H175" s="536" t="s">
        <v>489</v>
      </c>
      <c r="I175" s="553"/>
      <c r="J175" s="554"/>
      <c r="K175" s="555"/>
      <c r="L175" s="239"/>
    </row>
    <row r="176" spans="1:12" ht="45" hidden="1">
      <c r="A176" s="345">
        <v>167</v>
      </c>
      <c r="B176" s="536" t="s">
        <v>1051</v>
      </c>
      <c r="C176" s="540" t="s">
        <v>481</v>
      </c>
      <c r="D176" s="564">
        <v>3000</v>
      </c>
      <c r="E176" s="569" t="s">
        <v>3063</v>
      </c>
      <c r="F176" s="542" t="s">
        <v>1802</v>
      </c>
      <c r="G176" s="536" t="s">
        <v>1803</v>
      </c>
      <c r="H176" s="536" t="s">
        <v>489</v>
      </c>
      <c r="I176" s="553"/>
      <c r="J176" s="554"/>
      <c r="K176" s="555"/>
      <c r="L176" s="239"/>
    </row>
    <row r="177" spans="1:12" ht="45" hidden="1">
      <c r="A177" s="345">
        <v>168</v>
      </c>
      <c r="B177" s="536" t="s">
        <v>1051</v>
      </c>
      <c r="C177" s="540" t="s">
        <v>481</v>
      </c>
      <c r="D177" s="564">
        <v>1500</v>
      </c>
      <c r="E177" s="569" t="s">
        <v>3064</v>
      </c>
      <c r="F177" s="542" t="s">
        <v>1804</v>
      </c>
      <c r="G177" s="536" t="s">
        <v>1805</v>
      </c>
      <c r="H177" s="536" t="s">
        <v>489</v>
      </c>
      <c r="I177" s="553"/>
      <c r="J177" s="554"/>
      <c r="K177" s="555"/>
      <c r="L177" s="239"/>
    </row>
    <row r="178" spans="1:12" ht="45" hidden="1">
      <c r="A178" s="344">
        <v>169</v>
      </c>
      <c r="B178" s="536" t="s">
        <v>1051</v>
      </c>
      <c r="C178" s="540" t="s">
        <v>481</v>
      </c>
      <c r="D178" s="564">
        <v>10000</v>
      </c>
      <c r="E178" s="569" t="s">
        <v>3065</v>
      </c>
      <c r="F178" s="542" t="s">
        <v>1806</v>
      </c>
      <c r="G178" s="536" t="s">
        <v>1807</v>
      </c>
      <c r="H178" s="536" t="s">
        <v>489</v>
      </c>
      <c r="I178" s="553"/>
      <c r="J178" s="554"/>
      <c r="K178" s="555"/>
      <c r="L178" s="239"/>
    </row>
    <row r="179" spans="1:12" ht="45" hidden="1">
      <c r="A179" s="345">
        <v>170</v>
      </c>
      <c r="B179" s="536" t="s">
        <v>1051</v>
      </c>
      <c r="C179" s="540" t="s">
        <v>481</v>
      </c>
      <c r="D179" s="564">
        <v>4500</v>
      </c>
      <c r="E179" s="569" t="s">
        <v>3066</v>
      </c>
      <c r="F179" s="542" t="s">
        <v>1808</v>
      </c>
      <c r="G179" s="536" t="s">
        <v>1809</v>
      </c>
      <c r="H179" s="536" t="s">
        <v>489</v>
      </c>
      <c r="I179" s="553"/>
      <c r="J179" s="554"/>
      <c r="K179" s="555"/>
      <c r="L179" s="239"/>
    </row>
    <row r="180" spans="1:12" ht="45" hidden="1">
      <c r="A180" s="345">
        <v>171</v>
      </c>
      <c r="B180" s="536" t="s">
        <v>1051</v>
      </c>
      <c r="C180" s="540" t="s">
        <v>481</v>
      </c>
      <c r="D180" s="564">
        <v>3000</v>
      </c>
      <c r="E180" s="569" t="s">
        <v>3067</v>
      </c>
      <c r="F180" s="542" t="s">
        <v>1810</v>
      </c>
      <c r="G180" s="536" t="s">
        <v>1811</v>
      </c>
      <c r="H180" s="536" t="s">
        <v>489</v>
      </c>
      <c r="I180" s="553"/>
      <c r="J180" s="554"/>
      <c r="K180" s="555"/>
      <c r="L180" s="239"/>
    </row>
    <row r="181" spans="1:12" ht="45" hidden="1">
      <c r="A181" s="344">
        <v>172</v>
      </c>
      <c r="B181" s="536" t="s">
        <v>1051</v>
      </c>
      <c r="C181" s="540" t="s">
        <v>481</v>
      </c>
      <c r="D181" s="564">
        <v>4500</v>
      </c>
      <c r="E181" s="569" t="s">
        <v>3068</v>
      </c>
      <c r="F181" s="542" t="s">
        <v>1812</v>
      </c>
      <c r="G181" s="536" t="s">
        <v>1813</v>
      </c>
      <c r="H181" s="536" t="s">
        <v>489</v>
      </c>
      <c r="I181" s="553"/>
      <c r="J181" s="554"/>
      <c r="K181" s="555"/>
      <c r="L181" s="239"/>
    </row>
    <row r="182" spans="1:12" ht="45" hidden="1">
      <c r="A182" s="345">
        <v>173</v>
      </c>
      <c r="B182" s="536" t="s">
        <v>1051</v>
      </c>
      <c r="C182" s="540" t="s">
        <v>481</v>
      </c>
      <c r="D182" s="564">
        <v>30000</v>
      </c>
      <c r="E182" s="569" t="s">
        <v>3069</v>
      </c>
      <c r="F182" s="542" t="s">
        <v>1814</v>
      </c>
      <c r="G182" s="536" t="s">
        <v>1815</v>
      </c>
      <c r="H182" s="536" t="s">
        <v>489</v>
      </c>
      <c r="I182" s="553"/>
      <c r="J182" s="554"/>
      <c r="K182" s="555"/>
      <c r="L182" s="239"/>
    </row>
    <row r="183" spans="1:12" ht="45" hidden="1">
      <c r="A183" s="345">
        <v>174</v>
      </c>
      <c r="B183" s="536" t="s">
        <v>1051</v>
      </c>
      <c r="C183" s="540" t="s">
        <v>481</v>
      </c>
      <c r="D183" s="564">
        <v>2500</v>
      </c>
      <c r="E183" s="569" t="s">
        <v>3070</v>
      </c>
      <c r="F183" s="542" t="s">
        <v>1816</v>
      </c>
      <c r="G183" s="536" t="s">
        <v>1817</v>
      </c>
      <c r="H183" s="536" t="s">
        <v>489</v>
      </c>
      <c r="I183" s="553"/>
      <c r="J183" s="554"/>
      <c r="K183" s="555"/>
      <c r="L183" s="239"/>
    </row>
    <row r="184" spans="1:12" ht="45" hidden="1">
      <c r="A184" s="344">
        <v>175</v>
      </c>
      <c r="B184" s="536" t="s">
        <v>1051</v>
      </c>
      <c r="C184" s="540" t="s">
        <v>481</v>
      </c>
      <c r="D184" s="564">
        <v>30000</v>
      </c>
      <c r="E184" s="569" t="s">
        <v>3071</v>
      </c>
      <c r="F184" s="542" t="s">
        <v>1818</v>
      </c>
      <c r="G184" s="536" t="s">
        <v>1819</v>
      </c>
      <c r="H184" s="536" t="s">
        <v>489</v>
      </c>
      <c r="I184" s="553"/>
      <c r="J184" s="554"/>
      <c r="K184" s="555"/>
      <c r="L184" s="239"/>
    </row>
    <row r="185" spans="1:12" ht="45" hidden="1">
      <c r="A185" s="345">
        <v>176</v>
      </c>
      <c r="B185" s="536" t="s">
        <v>1051</v>
      </c>
      <c r="C185" s="540" t="s">
        <v>481</v>
      </c>
      <c r="D185" s="564">
        <v>15000</v>
      </c>
      <c r="E185" s="569" t="s">
        <v>3072</v>
      </c>
      <c r="F185" s="542" t="s">
        <v>1820</v>
      </c>
      <c r="G185" s="536" t="s">
        <v>1821</v>
      </c>
      <c r="H185" s="536" t="s">
        <v>489</v>
      </c>
      <c r="I185" s="553"/>
      <c r="J185" s="554"/>
      <c r="K185" s="555"/>
      <c r="L185" s="239"/>
    </row>
    <row r="186" spans="1:12" ht="45" hidden="1">
      <c r="A186" s="345">
        <v>177</v>
      </c>
      <c r="B186" s="536" t="s">
        <v>1051</v>
      </c>
      <c r="C186" s="540" t="s">
        <v>481</v>
      </c>
      <c r="D186" s="564">
        <v>3000</v>
      </c>
      <c r="E186" s="569" t="s">
        <v>3073</v>
      </c>
      <c r="F186" s="542" t="s">
        <v>1822</v>
      </c>
      <c r="G186" s="536" t="s">
        <v>1823</v>
      </c>
      <c r="H186" s="536" t="s">
        <v>489</v>
      </c>
      <c r="I186" s="553"/>
      <c r="J186" s="554"/>
      <c r="K186" s="555"/>
      <c r="L186" s="239"/>
    </row>
    <row r="187" spans="1:12" ht="45" hidden="1">
      <c r="A187" s="344">
        <v>178</v>
      </c>
      <c r="B187" s="536" t="s">
        <v>1051</v>
      </c>
      <c r="C187" s="540" t="s">
        <v>481</v>
      </c>
      <c r="D187" s="564">
        <v>20000</v>
      </c>
      <c r="E187" s="569" t="s">
        <v>3074</v>
      </c>
      <c r="F187" s="542" t="s">
        <v>1824</v>
      </c>
      <c r="G187" s="536" t="s">
        <v>1825</v>
      </c>
      <c r="H187" s="536" t="s">
        <v>489</v>
      </c>
      <c r="I187" s="553"/>
      <c r="J187" s="554"/>
      <c r="K187" s="555"/>
      <c r="L187" s="239"/>
    </row>
    <row r="188" spans="1:12" ht="45" hidden="1">
      <c r="A188" s="345">
        <v>179</v>
      </c>
      <c r="B188" s="536" t="s">
        <v>1051</v>
      </c>
      <c r="C188" s="540" t="s">
        <v>481</v>
      </c>
      <c r="D188" s="564">
        <v>15000</v>
      </c>
      <c r="E188" s="569" t="s">
        <v>3075</v>
      </c>
      <c r="F188" s="542" t="s">
        <v>1826</v>
      </c>
      <c r="G188" s="536" t="s">
        <v>1827</v>
      </c>
      <c r="H188" s="536" t="s">
        <v>489</v>
      </c>
      <c r="I188" s="553"/>
      <c r="J188" s="554"/>
      <c r="K188" s="555"/>
      <c r="L188" s="239"/>
    </row>
    <row r="189" spans="1:12" ht="45" hidden="1">
      <c r="A189" s="345">
        <v>180</v>
      </c>
      <c r="B189" s="536" t="s">
        <v>1051</v>
      </c>
      <c r="C189" s="540" t="s">
        <v>481</v>
      </c>
      <c r="D189" s="564">
        <v>30000</v>
      </c>
      <c r="E189" s="569" t="s">
        <v>3076</v>
      </c>
      <c r="F189" s="542" t="s">
        <v>1828</v>
      </c>
      <c r="G189" s="536" t="s">
        <v>1829</v>
      </c>
      <c r="H189" s="536" t="s">
        <v>489</v>
      </c>
      <c r="I189" s="553"/>
      <c r="J189" s="554"/>
      <c r="K189" s="555"/>
      <c r="L189" s="239"/>
    </row>
    <row r="190" spans="1:12" ht="45" hidden="1">
      <c r="A190" s="344">
        <v>181</v>
      </c>
      <c r="B190" s="536" t="s">
        <v>1051</v>
      </c>
      <c r="C190" s="540" t="s">
        <v>481</v>
      </c>
      <c r="D190" s="564">
        <v>30000</v>
      </c>
      <c r="E190" s="569" t="s">
        <v>3077</v>
      </c>
      <c r="F190" s="542" t="s">
        <v>1830</v>
      </c>
      <c r="G190" s="536" t="s">
        <v>1831</v>
      </c>
      <c r="H190" s="536" t="s">
        <v>489</v>
      </c>
      <c r="I190" s="553"/>
      <c r="J190" s="554"/>
      <c r="K190" s="555"/>
      <c r="L190" s="239"/>
    </row>
    <row r="191" spans="1:12" ht="45" hidden="1">
      <c r="A191" s="345">
        <v>182</v>
      </c>
      <c r="B191" s="536" t="s">
        <v>1051</v>
      </c>
      <c r="C191" s="540" t="s">
        <v>481</v>
      </c>
      <c r="D191" s="564">
        <v>30000</v>
      </c>
      <c r="E191" s="569" t="s">
        <v>3078</v>
      </c>
      <c r="F191" s="542" t="s">
        <v>1832</v>
      </c>
      <c r="G191" s="536" t="s">
        <v>1833</v>
      </c>
      <c r="H191" s="536" t="s">
        <v>489</v>
      </c>
      <c r="I191" s="553"/>
      <c r="J191" s="554"/>
      <c r="K191" s="555"/>
      <c r="L191" s="239"/>
    </row>
    <row r="192" spans="1:12" ht="45" hidden="1">
      <c r="A192" s="345">
        <v>183</v>
      </c>
      <c r="B192" s="536" t="s">
        <v>1051</v>
      </c>
      <c r="C192" s="540" t="s">
        <v>481</v>
      </c>
      <c r="D192" s="564">
        <v>30000</v>
      </c>
      <c r="E192" s="569" t="s">
        <v>3079</v>
      </c>
      <c r="F192" s="542" t="s">
        <v>1834</v>
      </c>
      <c r="G192" s="536" t="s">
        <v>1835</v>
      </c>
      <c r="H192" s="536" t="s">
        <v>489</v>
      </c>
      <c r="I192" s="553"/>
      <c r="J192" s="554"/>
      <c r="K192" s="555"/>
      <c r="L192" s="239"/>
    </row>
    <row r="193" spans="1:12" ht="45" hidden="1">
      <c r="A193" s="344">
        <v>184</v>
      </c>
      <c r="B193" s="536" t="s">
        <v>1051</v>
      </c>
      <c r="C193" s="540" t="s">
        <v>481</v>
      </c>
      <c r="D193" s="564">
        <v>10000</v>
      </c>
      <c r="E193" s="569" t="s">
        <v>3080</v>
      </c>
      <c r="F193" s="542" t="s">
        <v>1836</v>
      </c>
      <c r="G193" s="536" t="s">
        <v>1837</v>
      </c>
      <c r="H193" s="536" t="s">
        <v>489</v>
      </c>
      <c r="I193" s="553"/>
      <c r="J193" s="554"/>
      <c r="K193" s="555"/>
      <c r="L193" s="239"/>
    </row>
    <row r="194" spans="1:12" ht="45" hidden="1">
      <c r="A194" s="345">
        <v>185</v>
      </c>
      <c r="B194" s="536" t="s">
        <v>1052</v>
      </c>
      <c r="C194" s="540" t="s">
        <v>481</v>
      </c>
      <c r="D194" s="564">
        <v>2500</v>
      </c>
      <c r="E194" s="569" t="s">
        <v>3081</v>
      </c>
      <c r="F194" s="542" t="s">
        <v>1838</v>
      </c>
      <c r="G194" s="536" t="s">
        <v>1839</v>
      </c>
      <c r="H194" s="536" t="s">
        <v>489</v>
      </c>
      <c r="I194" s="553"/>
      <c r="J194" s="554"/>
      <c r="K194" s="555"/>
      <c r="L194" s="239"/>
    </row>
    <row r="195" spans="1:12" ht="45" hidden="1">
      <c r="A195" s="345">
        <v>186</v>
      </c>
      <c r="B195" s="536" t="s">
        <v>1052</v>
      </c>
      <c r="C195" s="540" t="s">
        <v>481</v>
      </c>
      <c r="D195" s="564">
        <v>3500</v>
      </c>
      <c r="E195" s="569" t="s">
        <v>3082</v>
      </c>
      <c r="F195" s="542" t="s">
        <v>1840</v>
      </c>
      <c r="G195" s="536" t="s">
        <v>1841</v>
      </c>
      <c r="H195" s="536" t="s">
        <v>489</v>
      </c>
      <c r="I195" s="553"/>
      <c r="J195" s="554"/>
      <c r="K195" s="555"/>
      <c r="L195" s="239"/>
    </row>
    <row r="196" spans="1:12" ht="45" hidden="1">
      <c r="A196" s="344">
        <v>187</v>
      </c>
      <c r="B196" s="536" t="s">
        <v>1052</v>
      </c>
      <c r="C196" s="540" t="s">
        <v>481</v>
      </c>
      <c r="D196" s="564">
        <v>5000</v>
      </c>
      <c r="E196" s="569" t="s">
        <v>3083</v>
      </c>
      <c r="F196" s="542" t="s">
        <v>1842</v>
      </c>
      <c r="G196" s="536" t="s">
        <v>1843</v>
      </c>
      <c r="H196" s="536" t="s">
        <v>489</v>
      </c>
      <c r="I196" s="553"/>
      <c r="J196" s="554"/>
      <c r="K196" s="555"/>
      <c r="L196" s="239"/>
    </row>
    <row r="197" spans="1:12" ht="45" hidden="1">
      <c r="A197" s="345">
        <v>188</v>
      </c>
      <c r="B197" s="536" t="s">
        <v>1052</v>
      </c>
      <c r="C197" s="540" t="s">
        <v>481</v>
      </c>
      <c r="D197" s="564">
        <v>2500</v>
      </c>
      <c r="E197" s="569" t="s">
        <v>3084</v>
      </c>
      <c r="F197" s="542" t="s">
        <v>1844</v>
      </c>
      <c r="G197" s="536" t="s">
        <v>1845</v>
      </c>
      <c r="H197" s="536" t="s">
        <v>489</v>
      </c>
      <c r="I197" s="553"/>
      <c r="J197" s="554"/>
      <c r="K197" s="555"/>
      <c r="L197" s="239"/>
    </row>
    <row r="198" spans="1:12" ht="45" hidden="1">
      <c r="A198" s="345">
        <v>189</v>
      </c>
      <c r="B198" s="536" t="s">
        <v>1052</v>
      </c>
      <c r="C198" s="540" t="s">
        <v>481</v>
      </c>
      <c r="D198" s="564">
        <v>2500</v>
      </c>
      <c r="E198" s="569" t="s">
        <v>3085</v>
      </c>
      <c r="F198" s="542" t="s">
        <v>1846</v>
      </c>
      <c r="G198" s="536" t="s">
        <v>1847</v>
      </c>
      <c r="H198" s="536" t="s">
        <v>489</v>
      </c>
      <c r="I198" s="553"/>
      <c r="J198" s="554"/>
      <c r="K198" s="555"/>
      <c r="L198" s="239"/>
    </row>
    <row r="199" spans="1:12" ht="45" hidden="1">
      <c r="A199" s="344">
        <v>190</v>
      </c>
      <c r="B199" s="536" t="s">
        <v>1052</v>
      </c>
      <c r="C199" s="540" t="s">
        <v>481</v>
      </c>
      <c r="D199" s="564">
        <v>2000</v>
      </c>
      <c r="E199" s="569" t="s">
        <v>3086</v>
      </c>
      <c r="F199" s="542" t="s">
        <v>1848</v>
      </c>
      <c r="G199" s="536" t="s">
        <v>1849</v>
      </c>
      <c r="H199" s="536" t="s">
        <v>489</v>
      </c>
      <c r="I199" s="553"/>
      <c r="J199" s="554"/>
      <c r="K199" s="555"/>
      <c r="L199" s="239"/>
    </row>
    <row r="200" spans="1:12" ht="45" hidden="1">
      <c r="A200" s="345">
        <v>191</v>
      </c>
      <c r="B200" s="536" t="s">
        <v>1052</v>
      </c>
      <c r="C200" s="540" t="s">
        <v>481</v>
      </c>
      <c r="D200" s="564">
        <v>4000</v>
      </c>
      <c r="E200" s="569" t="s">
        <v>3087</v>
      </c>
      <c r="F200" s="542" t="s">
        <v>1850</v>
      </c>
      <c r="G200" s="536" t="s">
        <v>1851</v>
      </c>
      <c r="H200" s="536" t="s">
        <v>489</v>
      </c>
      <c r="I200" s="553"/>
      <c r="J200" s="554"/>
      <c r="K200" s="555"/>
      <c r="L200" s="239"/>
    </row>
    <row r="201" spans="1:12" ht="45" hidden="1">
      <c r="A201" s="345">
        <v>192</v>
      </c>
      <c r="B201" s="536" t="s">
        <v>1052</v>
      </c>
      <c r="C201" s="540" t="s">
        <v>481</v>
      </c>
      <c r="D201" s="564">
        <v>7000</v>
      </c>
      <c r="E201" s="569" t="s">
        <v>3088</v>
      </c>
      <c r="F201" s="542" t="s">
        <v>1852</v>
      </c>
      <c r="G201" s="536" t="s">
        <v>1853</v>
      </c>
      <c r="H201" s="536" t="s">
        <v>489</v>
      </c>
      <c r="I201" s="553"/>
      <c r="J201" s="554"/>
      <c r="K201" s="555"/>
      <c r="L201" s="239"/>
    </row>
    <row r="202" spans="1:12" ht="45" hidden="1">
      <c r="A202" s="344">
        <v>193</v>
      </c>
      <c r="B202" s="536" t="s">
        <v>1052</v>
      </c>
      <c r="C202" s="540" t="s">
        <v>481</v>
      </c>
      <c r="D202" s="564">
        <v>3500</v>
      </c>
      <c r="E202" s="569" t="s">
        <v>3089</v>
      </c>
      <c r="F202" s="542" t="s">
        <v>1854</v>
      </c>
      <c r="G202" s="536" t="s">
        <v>1855</v>
      </c>
      <c r="H202" s="536" t="s">
        <v>489</v>
      </c>
      <c r="I202" s="553"/>
      <c r="J202" s="554"/>
      <c r="K202" s="555"/>
      <c r="L202" s="239"/>
    </row>
    <row r="203" spans="1:12" ht="45" hidden="1">
      <c r="A203" s="345">
        <v>194</v>
      </c>
      <c r="B203" s="536" t="s">
        <v>1052</v>
      </c>
      <c r="C203" s="540" t="s">
        <v>481</v>
      </c>
      <c r="D203" s="564">
        <v>60000</v>
      </c>
      <c r="E203" s="569" t="s">
        <v>3090</v>
      </c>
      <c r="F203" s="542" t="s">
        <v>1856</v>
      </c>
      <c r="G203" s="536" t="s">
        <v>1857</v>
      </c>
      <c r="H203" s="536" t="s">
        <v>489</v>
      </c>
      <c r="I203" s="553"/>
      <c r="J203" s="554"/>
      <c r="K203" s="555"/>
      <c r="L203" s="239"/>
    </row>
    <row r="204" spans="1:12" ht="45" hidden="1">
      <c r="A204" s="345">
        <v>195</v>
      </c>
      <c r="B204" s="536" t="s">
        <v>1052</v>
      </c>
      <c r="C204" s="540" t="s">
        <v>481</v>
      </c>
      <c r="D204" s="564">
        <v>2500</v>
      </c>
      <c r="E204" s="569" t="s">
        <v>3091</v>
      </c>
      <c r="F204" s="542" t="s">
        <v>1858</v>
      </c>
      <c r="G204" s="536" t="s">
        <v>1859</v>
      </c>
      <c r="H204" s="536" t="s">
        <v>489</v>
      </c>
      <c r="I204" s="553"/>
      <c r="J204" s="554"/>
      <c r="K204" s="555"/>
      <c r="L204" s="239"/>
    </row>
    <row r="205" spans="1:12" ht="45" hidden="1">
      <c r="A205" s="344">
        <v>196</v>
      </c>
      <c r="B205" s="536" t="s">
        <v>1052</v>
      </c>
      <c r="C205" s="540" t="s">
        <v>481</v>
      </c>
      <c r="D205" s="564">
        <v>3000</v>
      </c>
      <c r="E205" s="569" t="s">
        <v>3092</v>
      </c>
      <c r="F205" s="542" t="s">
        <v>1860</v>
      </c>
      <c r="G205" s="536" t="s">
        <v>1861</v>
      </c>
      <c r="H205" s="536" t="s">
        <v>489</v>
      </c>
      <c r="I205" s="553"/>
      <c r="J205" s="554"/>
      <c r="K205" s="555"/>
      <c r="L205" s="239"/>
    </row>
    <row r="206" spans="1:12" ht="45" hidden="1">
      <c r="A206" s="345">
        <v>197</v>
      </c>
      <c r="B206" s="536" t="s">
        <v>1052</v>
      </c>
      <c r="C206" s="540" t="s">
        <v>481</v>
      </c>
      <c r="D206" s="564">
        <v>10000</v>
      </c>
      <c r="E206" s="569" t="s">
        <v>3093</v>
      </c>
      <c r="F206" s="542" t="s">
        <v>1862</v>
      </c>
      <c r="G206" s="536" t="s">
        <v>1863</v>
      </c>
      <c r="H206" s="536" t="s">
        <v>489</v>
      </c>
      <c r="I206" s="553"/>
      <c r="J206" s="554"/>
      <c r="K206" s="555"/>
      <c r="L206" s="239"/>
    </row>
    <row r="207" spans="1:12" ht="45" hidden="1">
      <c r="A207" s="345">
        <v>198</v>
      </c>
      <c r="B207" s="536" t="s">
        <v>1052</v>
      </c>
      <c r="C207" s="540" t="s">
        <v>481</v>
      </c>
      <c r="D207" s="564">
        <v>2500</v>
      </c>
      <c r="E207" s="569" t="s">
        <v>3094</v>
      </c>
      <c r="F207" s="542" t="s">
        <v>1864</v>
      </c>
      <c r="G207" s="536" t="s">
        <v>1865</v>
      </c>
      <c r="H207" s="536" t="s">
        <v>489</v>
      </c>
      <c r="I207" s="553"/>
      <c r="J207" s="554"/>
      <c r="K207" s="555"/>
      <c r="L207" s="239"/>
    </row>
    <row r="208" spans="1:12" ht="45" hidden="1">
      <c r="A208" s="344">
        <v>199</v>
      </c>
      <c r="B208" s="536" t="s">
        <v>1052</v>
      </c>
      <c r="C208" s="540" t="s">
        <v>481</v>
      </c>
      <c r="D208" s="564">
        <v>3000</v>
      </c>
      <c r="E208" s="569" t="s">
        <v>3095</v>
      </c>
      <c r="F208" s="542" t="s">
        <v>1866</v>
      </c>
      <c r="G208" s="536" t="s">
        <v>1867</v>
      </c>
      <c r="H208" s="536" t="s">
        <v>489</v>
      </c>
      <c r="I208" s="553"/>
      <c r="J208" s="554"/>
      <c r="K208" s="555"/>
      <c r="L208" s="239"/>
    </row>
    <row r="209" spans="1:12" ht="45" hidden="1">
      <c r="A209" s="345">
        <v>200</v>
      </c>
      <c r="B209" s="536" t="s">
        <v>1052</v>
      </c>
      <c r="C209" s="540" t="s">
        <v>481</v>
      </c>
      <c r="D209" s="564">
        <v>2000</v>
      </c>
      <c r="E209" s="569" t="s">
        <v>3096</v>
      </c>
      <c r="F209" s="542" t="s">
        <v>1868</v>
      </c>
      <c r="G209" s="536" t="s">
        <v>1869</v>
      </c>
      <c r="H209" s="536" t="s">
        <v>489</v>
      </c>
      <c r="I209" s="553"/>
      <c r="J209" s="554"/>
      <c r="K209" s="555"/>
      <c r="L209" s="239"/>
    </row>
    <row r="210" spans="1:12" ht="45" hidden="1">
      <c r="A210" s="345">
        <v>201</v>
      </c>
      <c r="B210" s="536" t="s">
        <v>1052</v>
      </c>
      <c r="C210" s="540" t="s">
        <v>481</v>
      </c>
      <c r="D210" s="564">
        <v>3500</v>
      </c>
      <c r="E210" s="569" t="s">
        <v>3097</v>
      </c>
      <c r="F210" s="542" t="s">
        <v>1870</v>
      </c>
      <c r="G210" s="536" t="s">
        <v>1871</v>
      </c>
      <c r="H210" s="536" t="s">
        <v>489</v>
      </c>
      <c r="I210" s="553"/>
      <c r="J210" s="554"/>
      <c r="K210" s="555"/>
      <c r="L210" s="239"/>
    </row>
    <row r="211" spans="1:12" ht="45" hidden="1">
      <c r="A211" s="344">
        <v>202</v>
      </c>
      <c r="B211" s="536" t="s">
        <v>1052</v>
      </c>
      <c r="C211" s="540" t="s">
        <v>481</v>
      </c>
      <c r="D211" s="564">
        <v>3000</v>
      </c>
      <c r="E211" s="569" t="s">
        <v>3098</v>
      </c>
      <c r="F211" s="542" t="s">
        <v>1872</v>
      </c>
      <c r="G211" s="536" t="s">
        <v>1873</v>
      </c>
      <c r="H211" s="536" t="s">
        <v>489</v>
      </c>
      <c r="I211" s="553"/>
      <c r="J211" s="554"/>
      <c r="K211" s="555"/>
      <c r="L211" s="239"/>
    </row>
    <row r="212" spans="1:12" ht="45" hidden="1">
      <c r="A212" s="345">
        <v>203</v>
      </c>
      <c r="B212" s="536" t="s">
        <v>1052</v>
      </c>
      <c r="C212" s="540" t="s">
        <v>481</v>
      </c>
      <c r="D212" s="564">
        <v>2000</v>
      </c>
      <c r="E212" s="569" t="s">
        <v>3099</v>
      </c>
      <c r="F212" s="542" t="s">
        <v>1874</v>
      </c>
      <c r="G212" s="536" t="s">
        <v>1875</v>
      </c>
      <c r="H212" s="536" t="s">
        <v>489</v>
      </c>
      <c r="I212" s="553"/>
      <c r="J212" s="554"/>
      <c r="K212" s="555"/>
      <c r="L212" s="239"/>
    </row>
    <row r="213" spans="1:12" ht="45" hidden="1">
      <c r="A213" s="345">
        <v>204</v>
      </c>
      <c r="B213" s="536" t="s">
        <v>1052</v>
      </c>
      <c r="C213" s="540" t="s">
        <v>481</v>
      </c>
      <c r="D213" s="564">
        <v>1500</v>
      </c>
      <c r="E213" s="569" t="s">
        <v>3100</v>
      </c>
      <c r="F213" s="542" t="s">
        <v>1876</v>
      </c>
      <c r="G213" s="536" t="s">
        <v>1877</v>
      </c>
      <c r="H213" s="536" t="s">
        <v>489</v>
      </c>
      <c r="I213" s="553"/>
      <c r="J213" s="554"/>
      <c r="K213" s="555"/>
      <c r="L213" s="239"/>
    </row>
    <row r="214" spans="1:12" ht="45" hidden="1">
      <c r="A214" s="344">
        <v>205</v>
      </c>
      <c r="B214" s="536" t="s">
        <v>1052</v>
      </c>
      <c r="C214" s="540" t="s">
        <v>481</v>
      </c>
      <c r="D214" s="564">
        <v>1500</v>
      </c>
      <c r="E214" s="569" t="s">
        <v>3101</v>
      </c>
      <c r="F214" s="542" t="s">
        <v>1878</v>
      </c>
      <c r="G214" s="536" t="s">
        <v>1879</v>
      </c>
      <c r="H214" s="536" t="s">
        <v>489</v>
      </c>
      <c r="I214" s="553"/>
      <c r="J214" s="554"/>
      <c r="K214" s="555"/>
      <c r="L214" s="239"/>
    </row>
    <row r="215" spans="1:12" ht="45" hidden="1">
      <c r="A215" s="345">
        <v>206</v>
      </c>
      <c r="B215" s="536" t="s">
        <v>1052</v>
      </c>
      <c r="C215" s="540" t="s">
        <v>481</v>
      </c>
      <c r="D215" s="564">
        <v>3000</v>
      </c>
      <c r="E215" s="569" t="s">
        <v>3102</v>
      </c>
      <c r="F215" s="542" t="s">
        <v>1880</v>
      </c>
      <c r="G215" s="536" t="s">
        <v>1881</v>
      </c>
      <c r="H215" s="536" t="s">
        <v>489</v>
      </c>
      <c r="I215" s="553"/>
      <c r="J215" s="554"/>
      <c r="K215" s="555"/>
      <c r="L215" s="239"/>
    </row>
    <row r="216" spans="1:12" ht="45" hidden="1">
      <c r="A216" s="345">
        <v>207</v>
      </c>
      <c r="B216" s="536" t="s">
        <v>1052</v>
      </c>
      <c r="C216" s="540" t="s">
        <v>481</v>
      </c>
      <c r="D216" s="564">
        <v>2500</v>
      </c>
      <c r="E216" s="569" t="s">
        <v>3103</v>
      </c>
      <c r="F216" s="542" t="s">
        <v>1882</v>
      </c>
      <c r="G216" s="536" t="s">
        <v>1883</v>
      </c>
      <c r="H216" s="536" t="s">
        <v>489</v>
      </c>
      <c r="I216" s="553"/>
      <c r="J216" s="554"/>
      <c r="K216" s="555"/>
      <c r="L216" s="239"/>
    </row>
    <row r="217" spans="1:12" ht="45" hidden="1">
      <c r="A217" s="344">
        <v>208</v>
      </c>
      <c r="B217" s="536" t="s">
        <v>1052</v>
      </c>
      <c r="C217" s="540" t="s">
        <v>481</v>
      </c>
      <c r="D217" s="564">
        <v>2500</v>
      </c>
      <c r="E217" s="569" t="s">
        <v>3104</v>
      </c>
      <c r="F217" s="542" t="s">
        <v>1884</v>
      </c>
      <c r="G217" s="536" t="s">
        <v>1885</v>
      </c>
      <c r="H217" s="536" t="s">
        <v>489</v>
      </c>
      <c r="I217" s="553"/>
      <c r="J217" s="554"/>
      <c r="K217" s="555"/>
      <c r="L217" s="239"/>
    </row>
    <row r="218" spans="1:12" ht="45" hidden="1">
      <c r="A218" s="345">
        <v>209</v>
      </c>
      <c r="B218" s="536" t="s">
        <v>1052</v>
      </c>
      <c r="C218" s="540" t="s">
        <v>481</v>
      </c>
      <c r="D218" s="564">
        <v>2500</v>
      </c>
      <c r="E218" s="569" t="s">
        <v>3105</v>
      </c>
      <c r="F218" s="542" t="s">
        <v>1886</v>
      </c>
      <c r="G218" s="536" t="s">
        <v>1887</v>
      </c>
      <c r="H218" s="536" t="s">
        <v>489</v>
      </c>
      <c r="I218" s="553"/>
      <c r="J218" s="554"/>
      <c r="K218" s="555"/>
      <c r="L218" s="239"/>
    </row>
    <row r="219" spans="1:12" ht="45" hidden="1">
      <c r="A219" s="345">
        <v>210</v>
      </c>
      <c r="B219" s="536" t="s">
        <v>1052</v>
      </c>
      <c r="C219" s="540" t="s">
        <v>481</v>
      </c>
      <c r="D219" s="564">
        <v>2000</v>
      </c>
      <c r="E219" s="569" t="s">
        <v>3106</v>
      </c>
      <c r="F219" s="542" t="s">
        <v>1888</v>
      </c>
      <c r="G219" s="536" t="s">
        <v>1889</v>
      </c>
      <c r="H219" s="536" t="s">
        <v>489</v>
      </c>
      <c r="I219" s="553"/>
      <c r="J219" s="554"/>
      <c r="K219" s="555"/>
      <c r="L219" s="239"/>
    </row>
    <row r="220" spans="1:12" ht="45" hidden="1">
      <c r="A220" s="344">
        <v>211</v>
      </c>
      <c r="B220" s="536" t="s">
        <v>1052</v>
      </c>
      <c r="C220" s="540" t="s">
        <v>481</v>
      </c>
      <c r="D220" s="564">
        <v>2000</v>
      </c>
      <c r="E220" s="569" t="s">
        <v>3107</v>
      </c>
      <c r="F220" s="542" t="s">
        <v>1890</v>
      </c>
      <c r="G220" s="536" t="s">
        <v>1891</v>
      </c>
      <c r="H220" s="536" t="s">
        <v>489</v>
      </c>
      <c r="I220" s="553"/>
      <c r="J220" s="554"/>
      <c r="K220" s="555"/>
      <c r="L220" s="239"/>
    </row>
    <row r="221" spans="1:12" ht="45" hidden="1">
      <c r="A221" s="345">
        <v>212</v>
      </c>
      <c r="B221" s="536" t="s">
        <v>1052</v>
      </c>
      <c r="C221" s="540" t="s">
        <v>481</v>
      </c>
      <c r="D221" s="564">
        <v>2500</v>
      </c>
      <c r="E221" s="569" t="s">
        <v>3108</v>
      </c>
      <c r="F221" s="542" t="s">
        <v>1892</v>
      </c>
      <c r="G221" s="536" t="s">
        <v>1893</v>
      </c>
      <c r="H221" s="536" t="s">
        <v>489</v>
      </c>
      <c r="I221" s="553"/>
      <c r="J221" s="554"/>
      <c r="K221" s="555"/>
      <c r="L221" s="239"/>
    </row>
    <row r="222" spans="1:12" ht="45" hidden="1">
      <c r="A222" s="345">
        <v>213</v>
      </c>
      <c r="B222" s="536" t="s">
        <v>1052</v>
      </c>
      <c r="C222" s="540" t="s">
        <v>481</v>
      </c>
      <c r="D222" s="564">
        <v>3000</v>
      </c>
      <c r="E222" s="569" t="s">
        <v>3109</v>
      </c>
      <c r="F222" s="542" t="s">
        <v>1894</v>
      </c>
      <c r="G222" s="536" t="s">
        <v>1895</v>
      </c>
      <c r="H222" s="536" t="s">
        <v>489</v>
      </c>
      <c r="I222" s="553"/>
      <c r="J222" s="554"/>
      <c r="K222" s="555"/>
      <c r="L222" s="239"/>
    </row>
    <row r="223" spans="1:12" ht="45" hidden="1">
      <c r="A223" s="344">
        <v>214</v>
      </c>
      <c r="B223" s="536" t="s">
        <v>1052</v>
      </c>
      <c r="C223" s="540" t="s">
        <v>481</v>
      </c>
      <c r="D223" s="564">
        <v>2500</v>
      </c>
      <c r="E223" s="569" t="s">
        <v>3110</v>
      </c>
      <c r="F223" s="542" t="s">
        <v>1896</v>
      </c>
      <c r="G223" s="536" t="s">
        <v>1897</v>
      </c>
      <c r="H223" s="536" t="s">
        <v>489</v>
      </c>
      <c r="I223" s="553"/>
      <c r="J223" s="554"/>
      <c r="K223" s="555"/>
      <c r="L223" s="239"/>
    </row>
    <row r="224" spans="1:12" ht="45" hidden="1">
      <c r="A224" s="345">
        <v>215</v>
      </c>
      <c r="B224" s="536" t="s">
        <v>1052</v>
      </c>
      <c r="C224" s="540" t="s">
        <v>481</v>
      </c>
      <c r="D224" s="564">
        <v>2500</v>
      </c>
      <c r="E224" s="569" t="s">
        <v>3111</v>
      </c>
      <c r="F224" s="542" t="s">
        <v>1898</v>
      </c>
      <c r="G224" s="536" t="s">
        <v>1899</v>
      </c>
      <c r="H224" s="536" t="s">
        <v>489</v>
      </c>
      <c r="I224" s="553"/>
      <c r="J224" s="554"/>
      <c r="K224" s="555"/>
      <c r="L224" s="239"/>
    </row>
    <row r="225" spans="1:12" ht="45" hidden="1">
      <c r="A225" s="345">
        <v>216</v>
      </c>
      <c r="B225" s="536" t="s">
        <v>1052</v>
      </c>
      <c r="C225" s="540" t="s">
        <v>481</v>
      </c>
      <c r="D225" s="564">
        <v>2000</v>
      </c>
      <c r="E225" s="569" t="s">
        <v>3112</v>
      </c>
      <c r="F225" s="542" t="s">
        <v>1900</v>
      </c>
      <c r="G225" s="536" t="s">
        <v>1901</v>
      </c>
      <c r="H225" s="536" t="s">
        <v>489</v>
      </c>
      <c r="I225" s="553"/>
      <c r="J225" s="554"/>
      <c r="K225" s="555"/>
      <c r="L225" s="239"/>
    </row>
    <row r="226" spans="1:12" ht="45" hidden="1">
      <c r="A226" s="344">
        <v>217</v>
      </c>
      <c r="B226" s="536" t="s">
        <v>1052</v>
      </c>
      <c r="C226" s="540" t="s">
        <v>481</v>
      </c>
      <c r="D226" s="564">
        <v>3000</v>
      </c>
      <c r="E226" s="569" t="s">
        <v>3113</v>
      </c>
      <c r="F226" s="542" t="s">
        <v>1902</v>
      </c>
      <c r="G226" s="536" t="s">
        <v>1903</v>
      </c>
      <c r="H226" s="536" t="s">
        <v>489</v>
      </c>
      <c r="I226" s="553"/>
      <c r="J226" s="554"/>
      <c r="K226" s="555"/>
      <c r="L226" s="239"/>
    </row>
    <row r="227" spans="1:12" ht="45" hidden="1">
      <c r="A227" s="345">
        <v>218</v>
      </c>
      <c r="B227" s="536" t="s">
        <v>1052</v>
      </c>
      <c r="C227" s="540" t="s">
        <v>481</v>
      </c>
      <c r="D227" s="564">
        <v>2500</v>
      </c>
      <c r="E227" s="569" t="s">
        <v>3114</v>
      </c>
      <c r="F227" s="542" t="s">
        <v>1904</v>
      </c>
      <c r="G227" s="536" t="s">
        <v>1905</v>
      </c>
      <c r="H227" s="536" t="s">
        <v>489</v>
      </c>
      <c r="I227" s="553"/>
      <c r="J227" s="554"/>
      <c r="K227" s="555"/>
      <c r="L227" s="239"/>
    </row>
    <row r="228" spans="1:12" ht="45" hidden="1">
      <c r="A228" s="345">
        <v>219</v>
      </c>
      <c r="B228" s="536" t="s">
        <v>1052</v>
      </c>
      <c r="C228" s="540" t="s">
        <v>481</v>
      </c>
      <c r="D228" s="564">
        <v>2500</v>
      </c>
      <c r="E228" s="569" t="s">
        <v>3115</v>
      </c>
      <c r="F228" s="542" t="s">
        <v>1906</v>
      </c>
      <c r="G228" s="536" t="s">
        <v>1907</v>
      </c>
      <c r="H228" s="536" t="s">
        <v>489</v>
      </c>
      <c r="I228" s="553"/>
      <c r="J228" s="554"/>
      <c r="K228" s="555"/>
      <c r="L228" s="239"/>
    </row>
    <row r="229" spans="1:12" ht="45" hidden="1">
      <c r="A229" s="344">
        <v>220</v>
      </c>
      <c r="B229" s="536" t="s">
        <v>1052</v>
      </c>
      <c r="C229" s="540" t="s">
        <v>481</v>
      </c>
      <c r="D229" s="564">
        <v>2500</v>
      </c>
      <c r="E229" s="569" t="s">
        <v>3116</v>
      </c>
      <c r="F229" s="542" t="s">
        <v>1908</v>
      </c>
      <c r="G229" s="536" t="s">
        <v>1909</v>
      </c>
      <c r="H229" s="536" t="s">
        <v>489</v>
      </c>
      <c r="I229" s="553"/>
      <c r="J229" s="554"/>
      <c r="K229" s="555"/>
      <c r="L229" s="239"/>
    </row>
    <row r="230" spans="1:12" ht="45" hidden="1">
      <c r="A230" s="345">
        <v>221</v>
      </c>
      <c r="B230" s="536" t="s">
        <v>1052</v>
      </c>
      <c r="C230" s="540" t="s">
        <v>481</v>
      </c>
      <c r="D230" s="564">
        <v>25000</v>
      </c>
      <c r="E230" s="569" t="s">
        <v>3117</v>
      </c>
      <c r="F230" s="542" t="s">
        <v>1910</v>
      </c>
      <c r="G230" s="536" t="s">
        <v>1911</v>
      </c>
      <c r="H230" s="536" t="s">
        <v>489</v>
      </c>
      <c r="I230" s="553"/>
      <c r="J230" s="554"/>
      <c r="K230" s="555"/>
      <c r="L230" s="239"/>
    </row>
    <row r="231" spans="1:12" ht="45" hidden="1">
      <c r="A231" s="345">
        <v>222</v>
      </c>
      <c r="B231" s="536" t="s">
        <v>1053</v>
      </c>
      <c r="C231" s="540" t="s">
        <v>481</v>
      </c>
      <c r="D231" s="564">
        <v>2000</v>
      </c>
      <c r="E231" s="569" t="s">
        <v>3118</v>
      </c>
      <c r="F231" s="542" t="s">
        <v>1912</v>
      </c>
      <c r="G231" s="536" t="s">
        <v>1913</v>
      </c>
      <c r="H231" s="536" t="s">
        <v>489</v>
      </c>
      <c r="I231" s="553"/>
      <c r="J231" s="554"/>
      <c r="K231" s="555"/>
      <c r="L231" s="239"/>
    </row>
    <row r="232" spans="1:12" ht="45" hidden="1">
      <c r="A232" s="344">
        <v>223</v>
      </c>
      <c r="B232" s="536" t="s">
        <v>1053</v>
      </c>
      <c r="C232" s="540" t="s">
        <v>481</v>
      </c>
      <c r="D232" s="564">
        <v>2500</v>
      </c>
      <c r="E232" s="569" t="s">
        <v>651</v>
      </c>
      <c r="F232" s="542" t="s">
        <v>566</v>
      </c>
      <c r="G232" s="536" t="s">
        <v>567</v>
      </c>
      <c r="H232" s="536" t="s">
        <v>489</v>
      </c>
      <c r="I232" s="553"/>
      <c r="J232" s="554"/>
      <c r="K232" s="555"/>
      <c r="L232" s="239"/>
    </row>
    <row r="233" spans="1:12" ht="45" hidden="1">
      <c r="A233" s="345">
        <v>224</v>
      </c>
      <c r="B233" s="536" t="s">
        <v>1053</v>
      </c>
      <c r="C233" s="540" t="s">
        <v>481</v>
      </c>
      <c r="D233" s="564">
        <v>1500</v>
      </c>
      <c r="E233" s="569" t="s">
        <v>3119</v>
      </c>
      <c r="F233" s="542" t="s">
        <v>1914</v>
      </c>
      <c r="G233" s="536" t="s">
        <v>1915</v>
      </c>
      <c r="H233" s="536" t="s">
        <v>489</v>
      </c>
      <c r="I233" s="553"/>
      <c r="J233" s="554"/>
      <c r="K233" s="555"/>
      <c r="L233" s="239"/>
    </row>
    <row r="234" spans="1:12" ht="45" hidden="1">
      <c r="A234" s="345">
        <v>225</v>
      </c>
      <c r="B234" s="536" t="s">
        <v>1053</v>
      </c>
      <c r="C234" s="540" t="s">
        <v>481</v>
      </c>
      <c r="D234" s="564">
        <v>30000</v>
      </c>
      <c r="E234" s="569" t="s">
        <v>3120</v>
      </c>
      <c r="F234" s="542" t="s">
        <v>1916</v>
      </c>
      <c r="G234" s="536" t="s">
        <v>1917</v>
      </c>
      <c r="H234" s="536" t="s">
        <v>489</v>
      </c>
      <c r="I234" s="553"/>
      <c r="J234" s="554"/>
      <c r="K234" s="555"/>
      <c r="L234" s="239"/>
    </row>
    <row r="235" spans="1:12" ht="45" hidden="1">
      <c r="A235" s="344">
        <v>226</v>
      </c>
      <c r="B235" s="536" t="s">
        <v>1053</v>
      </c>
      <c r="C235" s="540" t="s">
        <v>481</v>
      </c>
      <c r="D235" s="564">
        <v>2500</v>
      </c>
      <c r="E235" s="569" t="s">
        <v>3121</v>
      </c>
      <c r="F235" s="542" t="s">
        <v>1918</v>
      </c>
      <c r="G235" s="536" t="s">
        <v>1919</v>
      </c>
      <c r="H235" s="536" t="s">
        <v>489</v>
      </c>
      <c r="I235" s="553"/>
      <c r="J235" s="554"/>
      <c r="K235" s="555"/>
      <c r="L235" s="239"/>
    </row>
    <row r="236" spans="1:12" ht="45" hidden="1">
      <c r="A236" s="345">
        <v>227</v>
      </c>
      <c r="B236" s="536" t="s">
        <v>1053</v>
      </c>
      <c r="C236" s="540" t="s">
        <v>481</v>
      </c>
      <c r="D236" s="564">
        <v>3000</v>
      </c>
      <c r="E236" s="569" t="s">
        <v>3122</v>
      </c>
      <c r="F236" s="542" t="s">
        <v>1920</v>
      </c>
      <c r="G236" s="536" t="s">
        <v>1921</v>
      </c>
      <c r="H236" s="536" t="s">
        <v>489</v>
      </c>
      <c r="I236" s="553"/>
      <c r="J236" s="554"/>
      <c r="K236" s="555"/>
      <c r="L236" s="239"/>
    </row>
    <row r="237" spans="1:12" ht="45" hidden="1">
      <c r="A237" s="345">
        <v>228</v>
      </c>
      <c r="B237" s="536" t="s">
        <v>1053</v>
      </c>
      <c r="C237" s="540" t="s">
        <v>481</v>
      </c>
      <c r="D237" s="564">
        <v>4500</v>
      </c>
      <c r="E237" s="569" t="s">
        <v>3123</v>
      </c>
      <c r="F237" s="542" t="s">
        <v>1922</v>
      </c>
      <c r="G237" s="536" t="s">
        <v>1923</v>
      </c>
      <c r="H237" s="536" t="s">
        <v>489</v>
      </c>
      <c r="I237" s="553"/>
      <c r="J237" s="554"/>
      <c r="K237" s="555"/>
      <c r="L237" s="239"/>
    </row>
    <row r="238" spans="1:12" ht="45" hidden="1">
      <c r="A238" s="344">
        <v>229</v>
      </c>
      <c r="B238" s="536" t="s">
        <v>1053</v>
      </c>
      <c r="C238" s="540" t="s">
        <v>481</v>
      </c>
      <c r="D238" s="564">
        <v>6000</v>
      </c>
      <c r="E238" s="569" t="s">
        <v>3124</v>
      </c>
      <c r="F238" s="542" t="s">
        <v>1924</v>
      </c>
      <c r="G238" s="536" t="s">
        <v>1925</v>
      </c>
      <c r="H238" s="536" t="s">
        <v>489</v>
      </c>
      <c r="I238" s="553"/>
      <c r="J238" s="554"/>
      <c r="K238" s="555"/>
      <c r="L238" s="239"/>
    </row>
    <row r="239" spans="1:12" ht="45" hidden="1">
      <c r="A239" s="345">
        <v>230</v>
      </c>
      <c r="B239" s="536" t="s">
        <v>1053</v>
      </c>
      <c r="C239" s="540" t="s">
        <v>481</v>
      </c>
      <c r="D239" s="564">
        <v>30000</v>
      </c>
      <c r="E239" s="569" t="s">
        <v>3125</v>
      </c>
      <c r="F239" s="542" t="s">
        <v>1926</v>
      </c>
      <c r="G239" s="536" t="s">
        <v>1927</v>
      </c>
      <c r="H239" s="536" t="s">
        <v>489</v>
      </c>
      <c r="I239" s="553"/>
      <c r="J239" s="554"/>
      <c r="K239" s="555"/>
      <c r="L239" s="239"/>
    </row>
    <row r="240" spans="1:12" ht="45" hidden="1">
      <c r="A240" s="345">
        <v>231</v>
      </c>
      <c r="B240" s="536" t="s">
        <v>1053</v>
      </c>
      <c r="C240" s="540" t="s">
        <v>481</v>
      </c>
      <c r="D240" s="564">
        <v>3000</v>
      </c>
      <c r="E240" s="569" t="s">
        <v>3126</v>
      </c>
      <c r="F240" s="542" t="s">
        <v>1928</v>
      </c>
      <c r="G240" s="536" t="s">
        <v>1929</v>
      </c>
      <c r="H240" s="536" t="s">
        <v>489</v>
      </c>
      <c r="I240" s="553"/>
      <c r="J240" s="554"/>
      <c r="K240" s="555"/>
      <c r="L240" s="239"/>
    </row>
    <row r="241" spans="1:12" ht="45" hidden="1">
      <c r="A241" s="344">
        <v>232</v>
      </c>
      <c r="B241" s="536" t="s">
        <v>1053</v>
      </c>
      <c r="C241" s="540" t="s">
        <v>481</v>
      </c>
      <c r="D241" s="564">
        <v>3000</v>
      </c>
      <c r="E241" s="569" t="s">
        <v>3127</v>
      </c>
      <c r="F241" s="542" t="s">
        <v>1930</v>
      </c>
      <c r="G241" s="536" t="s">
        <v>1931</v>
      </c>
      <c r="H241" s="536" t="s">
        <v>489</v>
      </c>
      <c r="I241" s="553"/>
      <c r="J241" s="554"/>
      <c r="K241" s="555"/>
      <c r="L241" s="239"/>
    </row>
    <row r="242" spans="1:12" ht="45" hidden="1">
      <c r="A242" s="345">
        <v>233</v>
      </c>
      <c r="B242" s="536" t="s">
        <v>1053</v>
      </c>
      <c r="C242" s="540" t="s">
        <v>481</v>
      </c>
      <c r="D242" s="564">
        <v>6000</v>
      </c>
      <c r="E242" s="569" t="s">
        <v>3128</v>
      </c>
      <c r="F242" s="542" t="s">
        <v>1932</v>
      </c>
      <c r="G242" s="536" t="s">
        <v>1933</v>
      </c>
      <c r="H242" s="536" t="s">
        <v>489</v>
      </c>
      <c r="I242" s="553"/>
      <c r="J242" s="554"/>
      <c r="K242" s="555"/>
      <c r="L242" s="239"/>
    </row>
    <row r="243" spans="1:12" ht="45" hidden="1">
      <c r="A243" s="345">
        <v>234</v>
      </c>
      <c r="B243" s="536" t="s">
        <v>1053</v>
      </c>
      <c r="C243" s="540" t="s">
        <v>481</v>
      </c>
      <c r="D243" s="564">
        <v>2000</v>
      </c>
      <c r="E243" s="569" t="s">
        <v>3129</v>
      </c>
      <c r="F243" s="542" t="s">
        <v>1934</v>
      </c>
      <c r="G243" s="536" t="s">
        <v>1935</v>
      </c>
      <c r="H243" s="536" t="s">
        <v>489</v>
      </c>
      <c r="I243" s="553"/>
      <c r="J243" s="554"/>
      <c r="K243" s="555"/>
      <c r="L243" s="239"/>
    </row>
    <row r="244" spans="1:12" ht="45" hidden="1">
      <c r="A244" s="344">
        <v>235</v>
      </c>
      <c r="B244" s="536" t="s">
        <v>1054</v>
      </c>
      <c r="C244" s="540" t="s">
        <v>481</v>
      </c>
      <c r="D244" s="564">
        <v>2500</v>
      </c>
      <c r="E244" s="569" t="s">
        <v>3130</v>
      </c>
      <c r="F244" s="542" t="s">
        <v>1936</v>
      </c>
      <c r="G244" s="536" t="s">
        <v>1937</v>
      </c>
      <c r="H244" s="536" t="s">
        <v>489</v>
      </c>
      <c r="I244" s="553"/>
      <c r="J244" s="554"/>
      <c r="K244" s="555"/>
      <c r="L244" s="239"/>
    </row>
    <row r="245" spans="1:12" ht="45" hidden="1">
      <c r="A245" s="345">
        <v>236</v>
      </c>
      <c r="B245" s="536" t="s">
        <v>1054</v>
      </c>
      <c r="C245" s="540" t="s">
        <v>481</v>
      </c>
      <c r="D245" s="564">
        <v>3000</v>
      </c>
      <c r="E245" s="569" t="s">
        <v>3131</v>
      </c>
      <c r="F245" s="542" t="s">
        <v>1938</v>
      </c>
      <c r="G245" s="536" t="s">
        <v>1939</v>
      </c>
      <c r="H245" s="536" t="s">
        <v>489</v>
      </c>
      <c r="I245" s="553"/>
      <c r="J245" s="554"/>
      <c r="K245" s="555"/>
      <c r="L245" s="239"/>
    </row>
    <row r="246" spans="1:12" ht="45" hidden="1">
      <c r="A246" s="345">
        <v>237</v>
      </c>
      <c r="B246" s="536" t="s">
        <v>1054</v>
      </c>
      <c r="C246" s="540" t="s">
        <v>481</v>
      </c>
      <c r="D246" s="564">
        <v>6000</v>
      </c>
      <c r="E246" s="569" t="s">
        <v>3132</v>
      </c>
      <c r="F246" s="542" t="s">
        <v>1940</v>
      </c>
      <c r="G246" s="536" t="s">
        <v>1941</v>
      </c>
      <c r="H246" s="536" t="s">
        <v>489</v>
      </c>
      <c r="I246" s="553"/>
      <c r="J246" s="554"/>
      <c r="K246" s="555"/>
      <c r="L246" s="239"/>
    </row>
    <row r="247" spans="1:12" ht="45" hidden="1">
      <c r="A247" s="344">
        <v>238</v>
      </c>
      <c r="B247" s="536" t="s">
        <v>1054</v>
      </c>
      <c r="C247" s="540" t="s">
        <v>481</v>
      </c>
      <c r="D247" s="564">
        <v>3500</v>
      </c>
      <c r="E247" s="569" t="s">
        <v>3133</v>
      </c>
      <c r="F247" s="542" t="s">
        <v>1942</v>
      </c>
      <c r="G247" s="536" t="s">
        <v>1943</v>
      </c>
      <c r="H247" s="536" t="s">
        <v>489</v>
      </c>
      <c r="I247" s="553"/>
      <c r="J247" s="554"/>
      <c r="K247" s="555"/>
      <c r="L247" s="239"/>
    </row>
    <row r="248" spans="1:12" ht="45" hidden="1">
      <c r="A248" s="345">
        <v>239</v>
      </c>
      <c r="B248" s="536" t="s">
        <v>1054</v>
      </c>
      <c r="C248" s="540" t="s">
        <v>481</v>
      </c>
      <c r="D248" s="564">
        <v>3500</v>
      </c>
      <c r="E248" s="569" t="s">
        <v>3134</v>
      </c>
      <c r="F248" s="542" t="s">
        <v>1944</v>
      </c>
      <c r="G248" s="536" t="s">
        <v>1945</v>
      </c>
      <c r="H248" s="536" t="s">
        <v>489</v>
      </c>
      <c r="I248" s="553"/>
      <c r="J248" s="554"/>
      <c r="K248" s="555"/>
      <c r="L248" s="239"/>
    </row>
    <row r="249" spans="1:12" ht="45" hidden="1">
      <c r="A249" s="345">
        <v>240</v>
      </c>
      <c r="B249" s="536" t="s">
        <v>1054</v>
      </c>
      <c r="C249" s="540" t="s">
        <v>481</v>
      </c>
      <c r="D249" s="564">
        <v>1500</v>
      </c>
      <c r="E249" s="569" t="s">
        <v>3135</v>
      </c>
      <c r="F249" s="542" t="s">
        <v>1946</v>
      </c>
      <c r="G249" s="536" t="s">
        <v>1947</v>
      </c>
      <c r="H249" s="536" t="s">
        <v>489</v>
      </c>
      <c r="I249" s="553"/>
      <c r="J249" s="554"/>
      <c r="K249" s="555"/>
      <c r="L249" s="239"/>
    </row>
    <row r="250" spans="1:12" ht="45" hidden="1">
      <c r="A250" s="344">
        <v>241</v>
      </c>
      <c r="B250" s="536" t="s">
        <v>1054</v>
      </c>
      <c r="C250" s="540" t="s">
        <v>481</v>
      </c>
      <c r="D250" s="564">
        <v>5000</v>
      </c>
      <c r="E250" s="569" t="s">
        <v>3136</v>
      </c>
      <c r="F250" s="542" t="s">
        <v>1948</v>
      </c>
      <c r="G250" s="536" t="s">
        <v>1949</v>
      </c>
      <c r="H250" s="536" t="s">
        <v>489</v>
      </c>
      <c r="I250" s="553"/>
      <c r="J250" s="554"/>
      <c r="K250" s="555"/>
      <c r="L250" s="239"/>
    </row>
    <row r="251" spans="1:12" ht="45" hidden="1">
      <c r="A251" s="345">
        <v>242</v>
      </c>
      <c r="B251" s="536" t="s">
        <v>1054</v>
      </c>
      <c r="C251" s="540" t="s">
        <v>481</v>
      </c>
      <c r="D251" s="564">
        <v>2500</v>
      </c>
      <c r="E251" s="569" t="s">
        <v>3137</v>
      </c>
      <c r="F251" s="542" t="s">
        <v>1950</v>
      </c>
      <c r="G251" s="536" t="s">
        <v>1951</v>
      </c>
      <c r="H251" s="536" t="s">
        <v>489</v>
      </c>
      <c r="I251" s="553"/>
      <c r="J251" s="554"/>
      <c r="K251" s="555"/>
      <c r="L251" s="239"/>
    </row>
    <row r="252" spans="1:12" ht="45" hidden="1">
      <c r="A252" s="345">
        <v>243</v>
      </c>
      <c r="B252" s="536" t="s">
        <v>1054</v>
      </c>
      <c r="C252" s="540" t="s">
        <v>481</v>
      </c>
      <c r="D252" s="564">
        <v>3500</v>
      </c>
      <c r="E252" s="569" t="s">
        <v>3138</v>
      </c>
      <c r="F252" s="542" t="s">
        <v>1952</v>
      </c>
      <c r="G252" s="536" t="s">
        <v>1953</v>
      </c>
      <c r="H252" s="536" t="s">
        <v>489</v>
      </c>
      <c r="I252" s="553"/>
      <c r="J252" s="554"/>
      <c r="K252" s="555"/>
      <c r="L252" s="239"/>
    </row>
    <row r="253" spans="1:12" ht="45" hidden="1">
      <c r="A253" s="344">
        <v>244</v>
      </c>
      <c r="B253" s="536" t="s">
        <v>1054</v>
      </c>
      <c r="C253" s="540" t="s">
        <v>481</v>
      </c>
      <c r="D253" s="564">
        <v>3500</v>
      </c>
      <c r="E253" s="569" t="s">
        <v>3139</v>
      </c>
      <c r="F253" s="542" t="s">
        <v>1954</v>
      </c>
      <c r="G253" s="536" t="s">
        <v>1955</v>
      </c>
      <c r="H253" s="536" t="s">
        <v>489</v>
      </c>
      <c r="I253" s="553"/>
      <c r="J253" s="554"/>
      <c r="K253" s="555"/>
      <c r="L253" s="239"/>
    </row>
    <row r="254" spans="1:12" ht="45" hidden="1">
      <c r="A254" s="345">
        <v>245</v>
      </c>
      <c r="B254" s="536" t="s">
        <v>1055</v>
      </c>
      <c r="C254" s="540" t="s">
        <v>481</v>
      </c>
      <c r="D254" s="564">
        <v>3000</v>
      </c>
      <c r="E254" s="569" t="s">
        <v>3140</v>
      </c>
      <c r="F254" s="542" t="s">
        <v>1956</v>
      </c>
      <c r="G254" s="536" t="s">
        <v>1957</v>
      </c>
      <c r="H254" s="536" t="s">
        <v>489</v>
      </c>
      <c r="I254" s="553"/>
      <c r="J254" s="554"/>
      <c r="K254" s="555"/>
      <c r="L254" s="239"/>
    </row>
    <row r="255" spans="1:12" ht="45" hidden="1">
      <c r="A255" s="345">
        <v>246</v>
      </c>
      <c r="B255" s="536" t="s">
        <v>1055</v>
      </c>
      <c r="C255" s="540" t="s">
        <v>481</v>
      </c>
      <c r="D255" s="564">
        <v>3000</v>
      </c>
      <c r="E255" s="569" t="s">
        <v>3141</v>
      </c>
      <c r="F255" s="542" t="s">
        <v>1958</v>
      </c>
      <c r="G255" s="536" t="s">
        <v>1959</v>
      </c>
      <c r="H255" s="536" t="s">
        <v>489</v>
      </c>
      <c r="I255" s="553"/>
      <c r="J255" s="554"/>
      <c r="K255" s="555"/>
      <c r="L255" s="239"/>
    </row>
    <row r="256" spans="1:12" ht="45" hidden="1">
      <c r="A256" s="344">
        <v>247</v>
      </c>
      <c r="B256" s="536" t="s">
        <v>1055</v>
      </c>
      <c r="C256" s="540" t="s">
        <v>481</v>
      </c>
      <c r="D256" s="564">
        <v>2500</v>
      </c>
      <c r="E256" s="569" t="s">
        <v>3142</v>
      </c>
      <c r="F256" s="542" t="s">
        <v>1960</v>
      </c>
      <c r="G256" s="536" t="s">
        <v>1961</v>
      </c>
      <c r="H256" s="536" t="s">
        <v>489</v>
      </c>
      <c r="I256" s="553"/>
      <c r="J256" s="554"/>
      <c r="K256" s="555"/>
      <c r="L256" s="239"/>
    </row>
    <row r="257" spans="1:12" ht="45" hidden="1">
      <c r="A257" s="345">
        <v>248</v>
      </c>
      <c r="B257" s="536" t="s">
        <v>1055</v>
      </c>
      <c r="C257" s="540" t="s">
        <v>481</v>
      </c>
      <c r="D257" s="564">
        <v>3000</v>
      </c>
      <c r="E257" s="569" t="s">
        <v>3143</v>
      </c>
      <c r="F257" s="542" t="s">
        <v>1962</v>
      </c>
      <c r="G257" s="536" t="s">
        <v>1963</v>
      </c>
      <c r="H257" s="536" t="s">
        <v>489</v>
      </c>
      <c r="I257" s="553"/>
      <c r="J257" s="554"/>
      <c r="K257" s="555"/>
      <c r="L257" s="239"/>
    </row>
    <row r="258" spans="1:12" ht="45" hidden="1">
      <c r="A258" s="345">
        <v>249</v>
      </c>
      <c r="B258" s="536" t="s">
        <v>1055</v>
      </c>
      <c r="C258" s="540" t="s">
        <v>481</v>
      </c>
      <c r="D258" s="564">
        <v>2000</v>
      </c>
      <c r="E258" s="569" t="s">
        <v>3144</v>
      </c>
      <c r="F258" s="542" t="s">
        <v>1964</v>
      </c>
      <c r="G258" s="536" t="s">
        <v>1965</v>
      </c>
      <c r="H258" s="536" t="s">
        <v>489</v>
      </c>
      <c r="I258" s="553"/>
      <c r="J258" s="554"/>
      <c r="K258" s="555"/>
      <c r="L258" s="239"/>
    </row>
    <row r="259" spans="1:12" ht="45" hidden="1">
      <c r="A259" s="344">
        <v>250</v>
      </c>
      <c r="B259" s="536" t="s">
        <v>1055</v>
      </c>
      <c r="C259" s="540" t="s">
        <v>481</v>
      </c>
      <c r="D259" s="564">
        <v>3500</v>
      </c>
      <c r="E259" s="569" t="s">
        <v>3145</v>
      </c>
      <c r="F259" s="542" t="s">
        <v>1966</v>
      </c>
      <c r="G259" s="536" t="s">
        <v>1967</v>
      </c>
      <c r="H259" s="536" t="s">
        <v>489</v>
      </c>
      <c r="I259" s="553"/>
      <c r="J259" s="554"/>
      <c r="K259" s="555"/>
      <c r="L259" s="239"/>
    </row>
    <row r="260" spans="1:12" ht="45" hidden="1">
      <c r="A260" s="345">
        <v>251</v>
      </c>
      <c r="B260" s="536" t="s">
        <v>1055</v>
      </c>
      <c r="C260" s="540" t="s">
        <v>481</v>
      </c>
      <c r="D260" s="564">
        <v>4500</v>
      </c>
      <c r="E260" s="569" t="s">
        <v>1117</v>
      </c>
      <c r="F260" s="542" t="s">
        <v>1968</v>
      </c>
      <c r="G260" s="536" t="s">
        <v>1969</v>
      </c>
      <c r="H260" s="536" t="s">
        <v>489</v>
      </c>
      <c r="I260" s="553"/>
      <c r="J260" s="554"/>
      <c r="K260" s="555"/>
      <c r="L260" s="239"/>
    </row>
    <row r="261" spans="1:12" ht="45" hidden="1">
      <c r="A261" s="345">
        <v>252</v>
      </c>
      <c r="B261" s="536" t="s">
        <v>1055</v>
      </c>
      <c r="C261" s="540" t="s">
        <v>481</v>
      </c>
      <c r="D261" s="564">
        <v>3500</v>
      </c>
      <c r="E261" s="569" t="s">
        <v>1118</v>
      </c>
      <c r="F261" s="542" t="s">
        <v>1970</v>
      </c>
      <c r="G261" s="536" t="s">
        <v>1971</v>
      </c>
      <c r="H261" s="536" t="s">
        <v>489</v>
      </c>
      <c r="I261" s="553"/>
      <c r="J261" s="554"/>
      <c r="K261" s="555"/>
      <c r="L261" s="239"/>
    </row>
    <row r="262" spans="1:12" ht="45" hidden="1">
      <c r="A262" s="344">
        <v>253</v>
      </c>
      <c r="B262" s="536" t="s">
        <v>1055</v>
      </c>
      <c r="C262" s="540" t="s">
        <v>481</v>
      </c>
      <c r="D262" s="564">
        <v>4500</v>
      </c>
      <c r="E262" s="569" t="s">
        <v>1119</v>
      </c>
      <c r="F262" s="542" t="s">
        <v>1972</v>
      </c>
      <c r="G262" s="536" t="s">
        <v>1973</v>
      </c>
      <c r="H262" s="536" t="s">
        <v>489</v>
      </c>
      <c r="I262" s="553"/>
      <c r="J262" s="554"/>
      <c r="K262" s="555"/>
      <c r="L262" s="239"/>
    </row>
    <row r="263" spans="1:12" ht="45" hidden="1">
      <c r="A263" s="345">
        <v>254</v>
      </c>
      <c r="B263" s="536" t="s">
        <v>1056</v>
      </c>
      <c r="C263" s="539" t="s">
        <v>481</v>
      </c>
      <c r="D263" s="564">
        <v>3500</v>
      </c>
      <c r="E263" s="569" t="s">
        <v>1120</v>
      </c>
      <c r="F263" s="542" t="s">
        <v>1974</v>
      </c>
      <c r="G263" s="536" t="s">
        <v>1975</v>
      </c>
      <c r="H263" s="536" t="s">
        <v>489</v>
      </c>
      <c r="I263" s="553"/>
      <c r="J263" s="554"/>
      <c r="K263" s="555"/>
      <c r="L263" s="239"/>
    </row>
    <row r="264" spans="1:12" ht="45" hidden="1">
      <c r="A264" s="345">
        <v>255</v>
      </c>
      <c r="B264" s="536" t="s">
        <v>1056</v>
      </c>
      <c r="C264" s="539" t="s">
        <v>481</v>
      </c>
      <c r="D264" s="564">
        <v>10000</v>
      </c>
      <c r="E264" s="569" t="s">
        <v>1121</v>
      </c>
      <c r="F264" s="542" t="s">
        <v>1976</v>
      </c>
      <c r="G264" s="536" t="s">
        <v>1977</v>
      </c>
      <c r="H264" s="536" t="s">
        <v>489</v>
      </c>
      <c r="I264" s="553"/>
      <c r="J264" s="554"/>
      <c r="K264" s="555"/>
      <c r="L264" s="239"/>
    </row>
    <row r="265" spans="1:12" ht="108" hidden="1">
      <c r="A265" s="344">
        <v>256</v>
      </c>
      <c r="B265" s="536" t="s">
        <v>1055</v>
      </c>
      <c r="C265" s="539" t="s">
        <v>482</v>
      </c>
      <c r="D265" s="564">
        <v>750</v>
      </c>
      <c r="E265" s="569" t="s">
        <v>1122</v>
      </c>
      <c r="F265" s="542" t="s">
        <v>1978</v>
      </c>
      <c r="G265" s="556"/>
      <c r="H265" s="556"/>
      <c r="I265" s="536" t="s">
        <v>1979</v>
      </c>
      <c r="J265" s="554"/>
      <c r="K265" s="555"/>
      <c r="L265" s="239"/>
    </row>
    <row r="266" spans="1:12" ht="135" hidden="1">
      <c r="A266" s="345">
        <v>257</v>
      </c>
      <c r="B266" s="536" t="s">
        <v>1055</v>
      </c>
      <c r="C266" s="539" t="s">
        <v>482</v>
      </c>
      <c r="D266" s="564">
        <v>2000</v>
      </c>
      <c r="E266" s="569" t="s">
        <v>1123</v>
      </c>
      <c r="F266" s="542" t="s">
        <v>1980</v>
      </c>
      <c r="G266" s="556"/>
      <c r="H266" s="556"/>
      <c r="I266" s="536" t="s">
        <v>1981</v>
      </c>
      <c r="J266" s="554"/>
      <c r="K266" s="555"/>
      <c r="L266" s="239"/>
    </row>
    <row r="267" spans="1:12" ht="45" hidden="1">
      <c r="A267" s="345">
        <v>258</v>
      </c>
      <c r="B267" s="542" t="s">
        <v>1057</v>
      </c>
      <c r="C267" s="543" t="s">
        <v>481</v>
      </c>
      <c r="D267" s="564">
        <v>10000</v>
      </c>
      <c r="E267" s="569" t="s">
        <v>1124</v>
      </c>
      <c r="F267" s="542" t="s">
        <v>1982</v>
      </c>
      <c r="G267" s="536" t="s">
        <v>1983</v>
      </c>
      <c r="H267" s="536" t="s">
        <v>489</v>
      </c>
      <c r="I267" s="547"/>
      <c r="J267" s="547"/>
      <c r="K267" s="548"/>
      <c r="L267" s="239"/>
    </row>
    <row r="268" spans="1:12" ht="45" hidden="1">
      <c r="A268" s="344">
        <v>259</v>
      </c>
      <c r="B268" s="542" t="s">
        <v>1057</v>
      </c>
      <c r="C268" s="543" t="s">
        <v>481</v>
      </c>
      <c r="D268" s="564">
        <v>20000</v>
      </c>
      <c r="E268" s="569" t="s">
        <v>1125</v>
      </c>
      <c r="F268" s="542" t="s">
        <v>1984</v>
      </c>
      <c r="G268" s="536" t="s">
        <v>1985</v>
      </c>
      <c r="H268" s="536" t="s">
        <v>489</v>
      </c>
      <c r="I268" s="547"/>
      <c r="J268" s="550"/>
      <c r="K268" s="551"/>
      <c r="L268" s="239"/>
    </row>
    <row r="269" spans="1:12" ht="45" hidden="1">
      <c r="A269" s="345">
        <v>260</v>
      </c>
      <c r="B269" s="542" t="s">
        <v>1057</v>
      </c>
      <c r="C269" s="543" t="s">
        <v>481</v>
      </c>
      <c r="D269" s="564">
        <v>20000</v>
      </c>
      <c r="E269" s="569" t="s">
        <v>1126</v>
      </c>
      <c r="F269" s="542" t="s">
        <v>1986</v>
      </c>
      <c r="G269" s="536" t="s">
        <v>1987</v>
      </c>
      <c r="H269" s="536" t="s">
        <v>489</v>
      </c>
      <c r="I269" s="547"/>
      <c r="J269" s="550"/>
      <c r="K269" s="551"/>
      <c r="L269" s="239"/>
    </row>
    <row r="270" spans="1:12" ht="45" hidden="1">
      <c r="A270" s="345">
        <v>261</v>
      </c>
      <c r="B270" s="542" t="s">
        <v>1057</v>
      </c>
      <c r="C270" s="543" t="s">
        <v>481</v>
      </c>
      <c r="D270" s="564">
        <v>7000</v>
      </c>
      <c r="E270" s="569" t="s">
        <v>1127</v>
      </c>
      <c r="F270" s="542" t="s">
        <v>1988</v>
      </c>
      <c r="G270" s="536" t="s">
        <v>1989</v>
      </c>
      <c r="H270" s="536" t="s">
        <v>489</v>
      </c>
      <c r="I270" s="547"/>
      <c r="J270" s="550"/>
      <c r="K270" s="551"/>
      <c r="L270" s="239"/>
    </row>
    <row r="271" spans="1:12" ht="45" hidden="1">
      <c r="A271" s="344">
        <v>262</v>
      </c>
      <c r="B271" s="542" t="s">
        <v>1057</v>
      </c>
      <c r="C271" s="543" t="s">
        <v>481</v>
      </c>
      <c r="D271" s="564">
        <v>5000</v>
      </c>
      <c r="E271" s="569" t="s">
        <v>1128</v>
      </c>
      <c r="F271" s="542" t="s">
        <v>1990</v>
      </c>
      <c r="G271" s="536" t="s">
        <v>1991</v>
      </c>
      <c r="H271" s="536" t="s">
        <v>489</v>
      </c>
      <c r="I271" s="547"/>
      <c r="J271" s="550"/>
      <c r="K271" s="551"/>
      <c r="L271" s="239"/>
    </row>
    <row r="272" spans="1:12" ht="45" hidden="1">
      <c r="A272" s="345">
        <v>263</v>
      </c>
      <c r="B272" s="542" t="s">
        <v>1058</v>
      </c>
      <c r="C272" s="543" t="s">
        <v>481</v>
      </c>
      <c r="D272" s="564">
        <v>3000</v>
      </c>
      <c r="E272" s="569" t="s">
        <v>1129</v>
      </c>
      <c r="F272" s="542" t="s">
        <v>1992</v>
      </c>
      <c r="G272" s="536" t="s">
        <v>1993</v>
      </c>
      <c r="H272" s="536" t="s">
        <v>489</v>
      </c>
      <c r="I272" s="547"/>
      <c r="J272" s="550"/>
      <c r="K272" s="551"/>
      <c r="L272" s="239"/>
    </row>
    <row r="273" spans="1:12" ht="45" hidden="1">
      <c r="A273" s="345">
        <v>264</v>
      </c>
      <c r="B273" s="542" t="s">
        <v>1058</v>
      </c>
      <c r="C273" s="543" t="s">
        <v>481</v>
      </c>
      <c r="D273" s="564">
        <v>3000</v>
      </c>
      <c r="E273" s="569" t="s">
        <v>1130</v>
      </c>
      <c r="F273" s="542" t="s">
        <v>1994</v>
      </c>
      <c r="G273" s="536" t="s">
        <v>1995</v>
      </c>
      <c r="H273" s="536" t="s">
        <v>489</v>
      </c>
      <c r="I273" s="547"/>
      <c r="J273" s="550"/>
      <c r="K273" s="551"/>
      <c r="L273" s="239"/>
    </row>
    <row r="274" spans="1:12" ht="45" hidden="1">
      <c r="A274" s="344">
        <v>265</v>
      </c>
      <c r="B274" s="542" t="s">
        <v>1058</v>
      </c>
      <c r="C274" s="543" t="s">
        <v>481</v>
      </c>
      <c r="D274" s="564">
        <v>30000</v>
      </c>
      <c r="E274" s="569" t="s">
        <v>1131</v>
      </c>
      <c r="F274" s="542" t="s">
        <v>1996</v>
      </c>
      <c r="G274" s="536" t="s">
        <v>1997</v>
      </c>
      <c r="H274" s="536" t="s">
        <v>489</v>
      </c>
      <c r="I274" s="549"/>
      <c r="J274" s="550"/>
      <c r="K274" s="551"/>
      <c r="L274" s="239"/>
    </row>
    <row r="275" spans="1:12" ht="45" hidden="1">
      <c r="A275" s="345">
        <v>266</v>
      </c>
      <c r="B275" s="542" t="s">
        <v>1058</v>
      </c>
      <c r="C275" s="543" t="s">
        <v>481</v>
      </c>
      <c r="D275" s="564">
        <v>5000</v>
      </c>
      <c r="E275" s="569" t="s">
        <v>1132</v>
      </c>
      <c r="F275" s="542" t="s">
        <v>1998</v>
      </c>
      <c r="G275" s="536" t="s">
        <v>1999</v>
      </c>
      <c r="H275" s="536" t="s">
        <v>489</v>
      </c>
      <c r="I275" s="549"/>
      <c r="J275" s="550"/>
      <c r="K275" s="551"/>
      <c r="L275" s="239"/>
    </row>
    <row r="276" spans="1:12" ht="45" hidden="1">
      <c r="A276" s="345">
        <v>267</v>
      </c>
      <c r="B276" s="542" t="s">
        <v>1058</v>
      </c>
      <c r="C276" s="543" t="s">
        <v>481</v>
      </c>
      <c r="D276" s="564">
        <v>5000</v>
      </c>
      <c r="E276" s="569" t="s">
        <v>1133</v>
      </c>
      <c r="F276" s="542" t="s">
        <v>591</v>
      </c>
      <c r="G276" s="536" t="s">
        <v>592</v>
      </c>
      <c r="H276" s="536" t="s">
        <v>489</v>
      </c>
      <c r="I276" s="549"/>
      <c r="J276" s="550"/>
      <c r="K276" s="551"/>
      <c r="L276" s="239"/>
    </row>
    <row r="277" spans="1:12" ht="45" hidden="1">
      <c r="A277" s="344">
        <v>268</v>
      </c>
      <c r="B277" s="542" t="s">
        <v>1058</v>
      </c>
      <c r="C277" s="543" t="s">
        <v>481</v>
      </c>
      <c r="D277" s="564">
        <v>7000</v>
      </c>
      <c r="E277" s="569" t="s">
        <v>1134</v>
      </c>
      <c r="F277" s="542" t="s">
        <v>2000</v>
      </c>
      <c r="G277" s="536" t="s">
        <v>2001</v>
      </c>
      <c r="H277" s="536" t="s">
        <v>489</v>
      </c>
      <c r="I277" s="549"/>
      <c r="J277" s="550"/>
      <c r="K277" s="551"/>
      <c r="L277" s="239"/>
    </row>
    <row r="278" spans="1:12" ht="45" hidden="1">
      <c r="A278" s="345">
        <v>269</v>
      </c>
      <c r="B278" s="542" t="s">
        <v>1058</v>
      </c>
      <c r="C278" s="543" t="s">
        <v>481</v>
      </c>
      <c r="D278" s="564">
        <v>5000</v>
      </c>
      <c r="E278" s="569" t="s">
        <v>1135</v>
      </c>
      <c r="F278" s="542" t="s">
        <v>2002</v>
      </c>
      <c r="G278" s="536" t="s">
        <v>2003</v>
      </c>
      <c r="H278" s="536" t="s">
        <v>489</v>
      </c>
      <c r="I278" s="549"/>
      <c r="J278" s="550"/>
      <c r="K278" s="551"/>
      <c r="L278" s="239"/>
    </row>
    <row r="279" spans="1:12" ht="45" hidden="1">
      <c r="A279" s="345">
        <v>270</v>
      </c>
      <c r="B279" s="542" t="s">
        <v>1058</v>
      </c>
      <c r="C279" s="543" t="s">
        <v>481</v>
      </c>
      <c r="D279" s="564">
        <v>5000</v>
      </c>
      <c r="E279" s="569" t="s">
        <v>1136</v>
      </c>
      <c r="F279" s="542" t="s">
        <v>2004</v>
      </c>
      <c r="G279" s="536" t="s">
        <v>2005</v>
      </c>
      <c r="H279" s="536" t="s">
        <v>489</v>
      </c>
      <c r="I279" s="549"/>
      <c r="J279" s="550"/>
      <c r="K279" s="551"/>
      <c r="L279" s="239"/>
    </row>
    <row r="280" spans="1:12" ht="45" hidden="1">
      <c r="A280" s="344">
        <v>271</v>
      </c>
      <c r="B280" s="542" t="s">
        <v>1058</v>
      </c>
      <c r="C280" s="543" t="s">
        <v>481</v>
      </c>
      <c r="D280" s="564">
        <v>30000</v>
      </c>
      <c r="E280" s="569" t="s">
        <v>1137</v>
      </c>
      <c r="F280" s="542" t="s">
        <v>2006</v>
      </c>
      <c r="G280" s="536" t="s">
        <v>2007</v>
      </c>
      <c r="H280" s="536" t="s">
        <v>489</v>
      </c>
      <c r="I280" s="549"/>
      <c r="J280" s="550"/>
      <c r="K280" s="551"/>
      <c r="L280" s="239"/>
    </row>
    <row r="281" spans="1:12" ht="45" hidden="1">
      <c r="A281" s="345">
        <v>272</v>
      </c>
      <c r="B281" s="542" t="s">
        <v>1059</v>
      </c>
      <c r="C281" s="543" t="s">
        <v>481</v>
      </c>
      <c r="D281" s="564">
        <v>4000</v>
      </c>
      <c r="E281" s="569" t="s">
        <v>1138</v>
      </c>
      <c r="F281" s="542" t="s">
        <v>2008</v>
      </c>
      <c r="G281" s="536" t="s">
        <v>2009</v>
      </c>
      <c r="H281" s="536" t="s">
        <v>489</v>
      </c>
      <c r="I281" s="549"/>
      <c r="J281" s="550"/>
      <c r="K281" s="551"/>
      <c r="L281" s="239"/>
    </row>
    <row r="282" spans="1:12" ht="45" hidden="1">
      <c r="A282" s="345">
        <v>273</v>
      </c>
      <c r="B282" s="542" t="s">
        <v>1059</v>
      </c>
      <c r="C282" s="543" t="s">
        <v>481</v>
      </c>
      <c r="D282" s="564">
        <v>2500</v>
      </c>
      <c r="E282" s="569" t="s">
        <v>1139</v>
      </c>
      <c r="F282" s="542" t="s">
        <v>2010</v>
      </c>
      <c r="G282" s="536" t="s">
        <v>2011</v>
      </c>
      <c r="H282" s="536" t="s">
        <v>489</v>
      </c>
      <c r="I282" s="549"/>
      <c r="J282" s="550"/>
      <c r="K282" s="551"/>
      <c r="L282" s="239"/>
    </row>
    <row r="283" spans="1:12" ht="45" hidden="1">
      <c r="A283" s="344">
        <v>274</v>
      </c>
      <c r="B283" s="542" t="s">
        <v>1059</v>
      </c>
      <c r="C283" s="543" t="s">
        <v>481</v>
      </c>
      <c r="D283" s="564">
        <v>3000</v>
      </c>
      <c r="E283" s="569" t="s">
        <v>1140</v>
      </c>
      <c r="F283" s="542" t="s">
        <v>2012</v>
      </c>
      <c r="G283" s="536" t="s">
        <v>2013</v>
      </c>
      <c r="H283" s="536" t="s">
        <v>489</v>
      </c>
      <c r="I283" s="549"/>
      <c r="J283" s="550"/>
      <c r="K283" s="551"/>
      <c r="L283" s="239"/>
    </row>
    <row r="284" spans="1:12" ht="45" hidden="1">
      <c r="A284" s="345">
        <v>275</v>
      </c>
      <c r="B284" s="542" t="s">
        <v>1059</v>
      </c>
      <c r="C284" s="543" t="s">
        <v>481</v>
      </c>
      <c r="D284" s="564">
        <v>6000</v>
      </c>
      <c r="E284" s="569" t="s">
        <v>1141</v>
      </c>
      <c r="F284" s="542" t="s">
        <v>2014</v>
      </c>
      <c r="G284" s="536" t="s">
        <v>2015</v>
      </c>
      <c r="H284" s="536" t="s">
        <v>489</v>
      </c>
      <c r="I284" s="549"/>
      <c r="J284" s="550"/>
      <c r="K284" s="551"/>
      <c r="L284" s="239"/>
    </row>
    <row r="285" spans="1:12" ht="45" hidden="1">
      <c r="A285" s="345">
        <v>276</v>
      </c>
      <c r="B285" s="542" t="s">
        <v>1059</v>
      </c>
      <c r="C285" s="543" t="s">
        <v>481</v>
      </c>
      <c r="D285" s="564">
        <v>2000</v>
      </c>
      <c r="E285" s="569" t="s">
        <v>1142</v>
      </c>
      <c r="F285" s="542" t="s">
        <v>2016</v>
      </c>
      <c r="G285" s="536" t="s">
        <v>2017</v>
      </c>
      <c r="H285" s="536" t="s">
        <v>489</v>
      </c>
      <c r="I285" s="549"/>
      <c r="J285" s="550"/>
      <c r="K285" s="551"/>
      <c r="L285" s="239"/>
    </row>
    <row r="286" spans="1:12" ht="45" hidden="1">
      <c r="A286" s="344">
        <v>277</v>
      </c>
      <c r="B286" s="542" t="s">
        <v>1059</v>
      </c>
      <c r="C286" s="543" t="s">
        <v>481</v>
      </c>
      <c r="D286" s="564">
        <v>30000</v>
      </c>
      <c r="E286" s="569" t="s">
        <v>1143</v>
      </c>
      <c r="F286" s="542" t="s">
        <v>2018</v>
      </c>
      <c r="G286" s="536" t="s">
        <v>2019</v>
      </c>
      <c r="H286" s="536" t="s">
        <v>489</v>
      </c>
      <c r="I286" s="553"/>
      <c r="J286" s="554"/>
      <c r="K286" s="555"/>
      <c r="L286" s="239"/>
    </row>
    <row r="287" spans="1:12" ht="45" hidden="1">
      <c r="A287" s="345">
        <v>278</v>
      </c>
      <c r="B287" s="542" t="s">
        <v>1059</v>
      </c>
      <c r="C287" s="543" t="s">
        <v>481</v>
      </c>
      <c r="D287" s="564">
        <v>30000</v>
      </c>
      <c r="E287" s="569" t="s">
        <v>1144</v>
      </c>
      <c r="F287" s="542" t="s">
        <v>2020</v>
      </c>
      <c r="G287" s="536" t="s">
        <v>2021</v>
      </c>
      <c r="H287" s="536" t="s">
        <v>489</v>
      </c>
      <c r="I287" s="553"/>
      <c r="J287" s="554"/>
      <c r="K287" s="555"/>
      <c r="L287" s="239"/>
    </row>
    <row r="288" spans="1:12" ht="45" hidden="1">
      <c r="A288" s="345">
        <v>279</v>
      </c>
      <c r="B288" s="542" t="s">
        <v>1060</v>
      </c>
      <c r="C288" s="543" t="s">
        <v>481</v>
      </c>
      <c r="D288" s="564">
        <v>5000</v>
      </c>
      <c r="E288" s="569" t="s">
        <v>1145</v>
      </c>
      <c r="F288" s="542" t="s">
        <v>2022</v>
      </c>
      <c r="G288" s="536" t="s">
        <v>2023</v>
      </c>
      <c r="H288" s="536" t="s">
        <v>489</v>
      </c>
      <c r="I288" s="553"/>
      <c r="J288" s="554"/>
      <c r="K288" s="555"/>
      <c r="L288" s="239"/>
    </row>
    <row r="289" spans="1:12" ht="121.5" hidden="1">
      <c r="A289" s="344">
        <v>280</v>
      </c>
      <c r="B289" s="542" t="s">
        <v>1057</v>
      </c>
      <c r="C289" s="543" t="s">
        <v>482</v>
      </c>
      <c r="D289" s="564">
        <v>1000</v>
      </c>
      <c r="E289" s="569" t="s">
        <v>1146</v>
      </c>
      <c r="F289" s="542" t="s">
        <v>2024</v>
      </c>
      <c r="G289" s="557"/>
      <c r="H289" s="557"/>
      <c r="I289" s="536" t="s">
        <v>2025</v>
      </c>
      <c r="J289" s="554"/>
      <c r="K289" s="555"/>
      <c r="L289" s="239"/>
    </row>
    <row r="290" spans="1:12" ht="135" hidden="1">
      <c r="A290" s="345">
        <v>281</v>
      </c>
      <c r="B290" s="544" t="s">
        <v>1061</v>
      </c>
      <c r="C290" s="543" t="s">
        <v>482</v>
      </c>
      <c r="D290" s="564">
        <v>1355</v>
      </c>
      <c r="E290" s="569" t="s">
        <v>1147</v>
      </c>
      <c r="F290" s="542" t="s">
        <v>2026</v>
      </c>
      <c r="G290" s="557"/>
      <c r="H290" s="557"/>
      <c r="I290" s="536" t="s">
        <v>2027</v>
      </c>
      <c r="J290" s="554"/>
      <c r="K290" s="555"/>
      <c r="L290" s="239"/>
    </row>
    <row r="291" spans="1:12" ht="45" hidden="1">
      <c r="A291" s="345">
        <v>282</v>
      </c>
      <c r="B291" s="544" t="s">
        <v>1060</v>
      </c>
      <c r="C291" s="543" t="s">
        <v>481</v>
      </c>
      <c r="D291" s="564">
        <v>7000</v>
      </c>
      <c r="E291" s="569" t="s">
        <v>1148</v>
      </c>
      <c r="F291" s="542" t="s">
        <v>2028</v>
      </c>
      <c r="G291" s="536" t="s">
        <v>2029</v>
      </c>
      <c r="H291" s="536" t="s">
        <v>489</v>
      </c>
      <c r="I291" s="553"/>
      <c r="J291" s="554"/>
      <c r="K291" s="555"/>
      <c r="L291" s="239"/>
    </row>
    <row r="292" spans="1:12" ht="45" hidden="1">
      <c r="A292" s="344">
        <v>283</v>
      </c>
      <c r="B292" s="544" t="s">
        <v>1060</v>
      </c>
      <c r="C292" s="543" t="s">
        <v>481</v>
      </c>
      <c r="D292" s="564">
        <v>30000</v>
      </c>
      <c r="E292" s="569" t="s">
        <v>1149</v>
      </c>
      <c r="F292" s="542" t="s">
        <v>2030</v>
      </c>
      <c r="G292" s="536" t="s">
        <v>2031</v>
      </c>
      <c r="H292" s="536" t="s">
        <v>489</v>
      </c>
      <c r="I292" s="553"/>
      <c r="J292" s="554"/>
      <c r="K292" s="555"/>
      <c r="L292" s="239"/>
    </row>
    <row r="293" spans="1:12" ht="45" hidden="1">
      <c r="A293" s="345">
        <v>284</v>
      </c>
      <c r="B293" s="544" t="s">
        <v>1060</v>
      </c>
      <c r="C293" s="543" t="s">
        <v>481</v>
      </c>
      <c r="D293" s="564">
        <v>5000</v>
      </c>
      <c r="E293" s="569" t="s">
        <v>1150</v>
      </c>
      <c r="F293" s="542" t="s">
        <v>2032</v>
      </c>
      <c r="G293" s="536" t="s">
        <v>2033</v>
      </c>
      <c r="H293" s="536" t="s">
        <v>489</v>
      </c>
      <c r="I293" s="553"/>
      <c r="J293" s="554"/>
      <c r="K293" s="555"/>
      <c r="L293" s="239"/>
    </row>
    <row r="294" spans="1:12" ht="45" hidden="1">
      <c r="A294" s="345">
        <v>285</v>
      </c>
      <c r="B294" s="544" t="s">
        <v>1060</v>
      </c>
      <c r="C294" s="543" t="s">
        <v>481</v>
      </c>
      <c r="D294" s="564">
        <v>5000</v>
      </c>
      <c r="E294" s="569" t="s">
        <v>1151</v>
      </c>
      <c r="F294" s="542" t="s">
        <v>2034</v>
      </c>
      <c r="G294" s="536" t="s">
        <v>2035</v>
      </c>
      <c r="H294" s="536" t="s">
        <v>489</v>
      </c>
      <c r="I294" s="553"/>
      <c r="J294" s="554"/>
      <c r="K294" s="555"/>
      <c r="L294" s="239"/>
    </row>
    <row r="295" spans="1:12" ht="175.5" hidden="1">
      <c r="A295" s="344">
        <v>286</v>
      </c>
      <c r="B295" s="544" t="s">
        <v>1061</v>
      </c>
      <c r="C295" s="543" t="s">
        <v>482</v>
      </c>
      <c r="D295" s="564">
        <v>1000</v>
      </c>
      <c r="E295" s="569" t="s">
        <v>1152</v>
      </c>
      <c r="F295" s="542" t="s">
        <v>2036</v>
      </c>
      <c r="G295" s="557"/>
      <c r="H295" s="557"/>
      <c r="I295" s="536" t="s">
        <v>2037</v>
      </c>
      <c r="J295" s="554"/>
      <c r="K295" s="555"/>
      <c r="L295" s="239"/>
    </row>
    <row r="296" spans="1:12" ht="175.5" hidden="1">
      <c r="A296" s="345">
        <v>287</v>
      </c>
      <c r="B296" s="544" t="s">
        <v>1061</v>
      </c>
      <c r="C296" s="543" t="s">
        <v>482</v>
      </c>
      <c r="D296" s="564">
        <v>1000</v>
      </c>
      <c r="E296" s="569" t="s">
        <v>1153</v>
      </c>
      <c r="F296" s="542" t="s">
        <v>2038</v>
      </c>
      <c r="G296" s="557"/>
      <c r="H296" s="557"/>
      <c r="I296" s="536" t="s">
        <v>2037</v>
      </c>
      <c r="J296" s="554"/>
      <c r="K296" s="555"/>
      <c r="L296" s="239"/>
    </row>
    <row r="297" spans="1:12" ht="45" hidden="1">
      <c r="A297" s="345">
        <v>288</v>
      </c>
      <c r="B297" s="542" t="s">
        <v>1062</v>
      </c>
      <c r="C297" s="543" t="s">
        <v>481</v>
      </c>
      <c r="D297" s="564">
        <v>2500</v>
      </c>
      <c r="E297" s="569" t="s">
        <v>1154</v>
      </c>
      <c r="F297" s="542" t="s">
        <v>2039</v>
      </c>
      <c r="G297" s="536" t="s">
        <v>2040</v>
      </c>
      <c r="H297" s="536" t="s">
        <v>489</v>
      </c>
      <c r="I297" s="553"/>
      <c r="J297" s="554"/>
      <c r="K297" s="555"/>
      <c r="L297" s="239"/>
    </row>
    <row r="298" spans="1:12" ht="45" hidden="1">
      <c r="A298" s="344">
        <v>289</v>
      </c>
      <c r="B298" s="542" t="s">
        <v>1062</v>
      </c>
      <c r="C298" s="543" t="s">
        <v>481</v>
      </c>
      <c r="D298" s="564">
        <v>2000</v>
      </c>
      <c r="E298" s="569" t="s">
        <v>1155</v>
      </c>
      <c r="F298" s="542" t="s">
        <v>2041</v>
      </c>
      <c r="G298" s="536" t="s">
        <v>2042</v>
      </c>
      <c r="H298" s="536" t="s">
        <v>489</v>
      </c>
      <c r="I298" s="553"/>
      <c r="J298" s="554"/>
      <c r="K298" s="555"/>
      <c r="L298" s="239"/>
    </row>
    <row r="299" spans="1:12" ht="45" hidden="1">
      <c r="A299" s="345">
        <v>290</v>
      </c>
      <c r="B299" s="542" t="s">
        <v>1062</v>
      </c>
      <c r="C299" s="543" t="s">
        <v>481</v>
      </c>
      <c r="D299" s="564">
        <v>20000</v>
      </c>
      <c r="E299" s="569" t="s">
        <v>1156</v>
      </c>
      <c r="F299" s="542" t="s">
        <v>2043</v>
      </c>
      <c r="G299" s="536" t="s">
        <v>2044</v>
      </c>
      <c r="H299" s="536" t="s">
        <v>1637</v>
      </c>
      <c r="I299" s="553"/>
      <c r="J299" s="554"/>
      <c r="K299" s="555"/>
      <c r="L299" s="239"/>
    </row>
    <row r="300" spans="1:12" ht="45" hidden="1">
      <c r="A300" s="345">
        <v>291</v>
      </c>
      <c r="B300" s="542" t="s">
        <v>1062</v>
      </c>
      <c r="C300" s="543" t="s">
        <v>481</v>
      </c>
      <c r="D300" s="564">
        <v>2500</v>
      </c>
      <c r="E300" s="569" t="s">
        <v>1157</v>
      </c>
      <c r="F300" s="542" t="s">
        <v>2045</v>
      </c>
      <c r="G300" s="536" t="s">
        <v>2046</v>
      </c>
      <c r="H300" s="536" t="s">
        <v>489</v>
      </c>
      <c r="I300" s="553"/>
      <c r="J300" s="554"/>
      <c r="K300" s="555"/>
      <c r="L300" s="239"/>
    </row>
    <row r="301" spans="1:12" ht="45" hidden="1">
      <c r="A301" s="344">
        <v>292</v>
      </c>
      <c r="B301" s="542" t="s">
        <v>1063</v>
      </c>
      <c r="C301" s="543" t="s">
        <v>481</v>
      </c>
      <c r="D301" s="564">
        <v>2500</v>
      </c>
      <c r="E301" s="569" t="s">
        <v>1158</v>
      </c>
      <c r="F301" s="542" t="s">
        <v>2047</v>
      </c>
      <c r="G301" s="536" t="s">
        <v>2048</v>
      </c>
      <c r="H301" s="536" t="s">
        <v>489</v>
      </c>
      <c r="I301" s="553"/>
      <c r="J301" s="554"/>
      <c r="K301" s="555"/>
      <c r="L301" s="239"/>
    </row>
    <row r="302" spans="1:12" ht="45" hidden="1">
      <c r="A302" s="345">
        <v>293</v>
      </c>
      <c r="B302" s="542" t="s">
        <v>1063</v>
      </c>
      <c r="C302" s="543" t="s">
        <v>481</v>
      </c>
      <c r="D302" s="564">
        <v>2662.5</v>
      </c>
      <c r="E302" s="569" t="s">
        <v>1159</v>
      </c>
      <c r="F302" s="542" t="s">
        <v>2049</v>
      </c>
      <c r="G302" s="536" t="s">
        <v>2050</v>
      </c>
      <c r="H302" s="536" t="s">
        <v>489</v>
      </c>
      <c r="I302" s="553"/>
      <c r="J302" s="554"/>
      <c r="K302" s="555"/>
      <c r="L302" s="239"/>
    </row>
    <row r="303" spans="1:12" ht="45" hidden="1">
      <c r="A303" s="345">
        <v>294</v>
      </c>
      <c r="B303" s="542" t="s">
        <v>1064</v>
      </c>
      <c r="C303" s="543" t="s">
        <v>481</v>
      </c>
      <c r="D303" s="564">
        <v>2500</v>
      </c>
      <c r="E303" s="569" t="s">
        <v>1160</v>
      </c>
      <c r="F303" s="542" t="s">
        <v>2051</v>
      </c>
      <c r="G303" s="536" t="s">
        <v>2052</v>
      </c>
      <c r="H303" s="536" t="s">
        <v>489</v>
      </c>
      <c r="I303" s="553"/>
      <c r="J303" s="554"/>
      <c r="K303" s="555"/>
      <c r="L303" s="239"/>
    </row>
    <row r="304" spans="1:12" ht="45" hidden="1">
      <c r="A304" s="344">
        <v>295</v>
      </c>
      <c r="B304" s="542" t="s">
        <v>1064</v>
      </c>
      <c r="C304" s="543" t="s">
        <v>481</v>
      </c>
      <c r="D304" s="564">
        <v>2500</v>
      </c>
      <c r="E304" s="569" t="s">
        <v>1161</v>
      </c>
      <c r="F304" s="542" t="s">
        <v>2053</v>
      </c>
      <c r="G304" s="536" t="s">
        <v>2054</v>
      </c>
      <c r="H304" s="536" t="s">
        <v>489</v>
      </c>
      <c r="I304" s="553"/>
      <c r="J304" s="554"/>
      <c r="K304" s="555"/>
      <c r="L304" s="239"/>
    </row>
    <row r="305" spans="1:12" ht="45" hidden="1">
      <c r="A305" s="345">
        <v>296</v>
      </c>
      <c r="B305" s="542" t="s">
        <v>1064</v>
      </c>
      <c r="C305" s="543" t="s">
        <v>481</v>
      </c>
      <c r="D305" s="564">
        <v>2500</v>
      </c>
      <c r="E305" s="569" t="s">
        <v>1162</v>
      </c>
      <c r="F305" s="542" t="s">
        <v>2055</v>
      </c>
      <c r="G305" s="536" t="s">
        <v>2056</v>
      </c>
      <c r="H305" s="536" t="s">
        <v>489</v>
      </c>
      <c r="I305" s="553"/>
      <c r="J305" s="554"/>
      <c r="K305" s="555"/>
      <c r="L305" s="239"/>
    </row>
    <row r="306" spans="1:12" ht="45" hidden="1">
      <c r="A306" s="345">
        <v>297</v>
      </c>
      <c r="B306" s="542" t="s">
        <v>1065</v>
      </c>
      <c r="C306" s="543" t="s">
        <v>481</v>
      </c>
      <c r="D306" s="564">
        <v>6000</v>
      </c>
      <c r="E306" s="569" t="s">
        <v>1163</v>
      </c>
      <c r="F306" s="542" t="s">
        <v>2057</v>
      </c>
      <c r="G306" s="536" t="s">
        <v>2058</v>
      </c>
      <c r="H306" s="536" t="s">
        <v>489</v>
      </c>
      <c r="I306" s="553"/>
      <c r="J306" s="554"/>
      <c r="K306" s="555"/>
      <c r="L306" s="239"/>
    </row>
    <row r="307" spans="1:12" ht="121.5" hidden="1">
      <c r="A307" s="344">
        <v>298</v>
      </c>
      <c r="B307" s="542" t="s">
        <v>1064</v>
      </c>
      <c r="C307" s="543" t="s">
        <v>482</v>
      </c>
      <c r="D307" s="564">
        <v>3000</v>
      </c>
      <c r="E307" s="569" t="s">
        <v>1164</v>
      </c>
      <c r="F307" s="542" t="s">
        <v>2059</v>
      </c>
      <c r="G307" s="557"/>
      <c r="H307" s="557"/>
      <c r="I307" s="536" t="s">
        <v>2060</v>
      </c>
      <c r="J307" s="554"/>
      <c r="K307" s="555"/>
      <c r="L307" s="239"/>
    </row>
    <row r="308" spans="1:12" ht="121.5" hidden="1">
      <c r="A308" s="345">
        <v>299</v>
      </c>
      <c r="B308" s="542" t="s">
        <v>1064</v>
      </c>
      <c r="C308" s="543" t="s">
        <v>482</v>
      </c>
      <c r="D308" s="564">
        <v>2400</v>
      </c>
      <c r="E308" s="569" t="s">
        <v>1165</v>
      </c>
      <c r="F308" s="542" t="s">
        <v>2061</v>
      </c>
      <c r="G308" s="557"/>
      <c r="H308" s="557"/>
      <c r="I308" s="536" t="s">
        <v>2062</v>
      </c>
      <c r="J308" s="554"/>
      <c r="K308" s="555"/>
      <c r="L308" s="239"/>
    </row>
    <row r="309" spans="1:12" ht="121.5" hidden="1">
      <c r="A309" s="345">
        <v>300</v>
      </c>
      <c r="B309" s="542" t="s">
        <v>1066</v>
      </c>
      <c r="C309" s="543" t="s">
        <v>482</v>
      </c>
      <c r="D309" s="564">
        <v>300</v>
      </c>
      <c r="E309" s="569" t="s">
        <v>1166</v>
      </c>
      <c r="F309" s="542" t="s">
        <v>2063</v>
      </c>
      <c r="G309" s="557"/>
      <c r="H309" s="557"/>
      <c r="I309" s="536" t="s">
        <v>2064</v>
      </c>
      <c r="J309" s="554"/>
      <c r="K309" s="555"/>
      <c r="L309" s="239"/>
    </row>
    <row r="310" spans="1:12" ht="121.5" hidden="1">
      <c r="A310" s="344">
        <v>301</v>
      </c>
      <c r="B310" s="542" t="s">
        <v>1066</v>
      </c>
      <c r="C310" s="543" t="s">
        <v>482</v>
      </c>
      <c r="D310" s="564">
        <v>500</v>
      </c>
      <c r="E310" s="569" t="s">
        <v>1167</v>
      </c>
      <c r="F310" s="542" t="s">
        <v>2065</v>
      </c>
      <c r="G310" s="557"/>
      <c r="H310" s="557"/>
      <c r="I310" s="536" t="s">
        <v>2066</v>
      </c>
      <c r="J310" s="554"/>
      <c r="K310" s="555"/>
      <c r="L310" s="239"/>
    </row>
    <row r="311" spans="1:12" ht="108" hidden="1">
      <c r="A311" s="345">
        <v>302</v>
      </c>
      <c r="B311" s="542" t="s">
        <v>1066</v>
      </c>
      <c r="C311" s="543" t="s">
        <v>482</v>
      </c>
      <c r="D311" s="564">
        <v>1270</v>
      </c>
      <c r="E311" s="569" t="s">
        <v>1168</v>
      </c>
      <c r="F311" s="542" t="s">
        <v>2067</v>
      </c>
      <c r="G311" s="557"/>
      <c r="H311" s="557"/>
      <c r="I311" s="536" t="s">
        <v>2068</v>
      </c>
      <c r="J311" s="554"/>
      <c r="K311" s="555"/>
      <c r="L311" s="239"/>
    </row>
    <row r="312" spans="1:12" ht="135" hidden="1">
      <c r="A312" s="345">
        <v>303</v>
      </c>
      <c r="B312" s="542" t="s">
        <v>1066</v>
      </c>
      <c r="C312" s="543" t="s">
        <v>482</v>
      </c>
      <c r="D312" s="564">
        <v>300</v>
      </c>
      <c r="E312" s="569" t="s">
        <v>1169</v>
      </c>
      <c r="F312" s="542" t="s">
        <v>2069</v>
      </c>
      <c r="G312" s="557"/>
      <c r="H312" s="557"/>
      <c r="I312" s="536" t="s">
        <v>2070</v>
      </c>
      <c r="J312" s="554"/>
      <c r="K312" s="555"/>
      <c r="L312" s="239"/>
    </row>
    <row r="313" spans="1:12" ht="45" hidden="1">
      <c r="A313" s="344">
        <v>304</v>
      </c>
      <c r="B313" s="542" t="s">
        <v>1065</v>
      </c>
      <c r="C313" s="543" t="s">
        <v>481</v>
      </c>
      <c r="D313" s="564">
        <v>500</v>
      </c>
      <c r="E313" s="569" t="s">
        <v>1170</v>
      </c>
      <c r="F313" s="542" t="s">
        <v>2071</v>
      </c>
      <c r="G313" s="536" t="s">
        <v>2072</v>
      </c>
      <c r="H313" s="536" t="s">
        <v>2073</v>
      </c>
      <c r="I313" s="553"/>
      <c r="J313" s="554"/>
      <c r="K313" s="555"/>
      <c r="L313" s="239"/>
    </row>
    <row r="314" spans="1:12" ht="45" hidden="1">
      <c r="A314" s="345">
        <v>305</v>
      </c>
      <c r="B314" s="542" t="s">
        <v>1065</v>
      </c>
      <c r="C314" s="543" t="s">
        <v>481</v>
      </c>
      <c r="D314" s="564">
        <v>1400</v>
      </c>
      <c r="E314" s="569" t="s">
        <v>1171</v>
      </c>
      <c r="F314" s="542" t="s">
        <v>2074</v>
      </c>
      <c r="G314" s="536" t="s">
        <v>2075</v>
      </c>
      <c r="H314" s="536" t="s">
        <v>2076</v>
      </c>
      <c r="I314" s="553"/>
      <c r="J314" s="554"/>
      <c r="K314" s="555"/>
      <c r="L314" s="239"/>
    </row>
    <row r="315" spans="1:12" ht="45" hidden="1">
      <c r="A315" s="345">
        <v>306</v>
      </c>
      <c r="B315" s="542" t="s">
        <v>1066</v>
      </c>
      <c r="C315" s="543" t="s">
        <v>481</v>
      </c>
      <c r="D315" s="564">
        <v>650</v>
      </c>
      <c r="E315" s="569" t="s">
        <v>1172</v>
      </c>
      <c r="F315" s="542" t="s">
        <v>955</v>
      </c>
      <c r="G315" s="536" t="s">
        <v>2077</v>
      </c>
      <c r="H315" s="536" t="s">
        <v>489</v>
      </c>
      <c r="I315" s="553"/>
      <c r="J315" s="554"/>
      <c r="K315" s="555"/>
      <c r="L315" s="239"/>
    </row>
    <row r="316" spans="1:12" ht="45" hidden="1">
      <c r="A316" s="344">
        <v>307</v>
      </c>
      <c r="B316" s="542" t="s">
        <v>1066</v>
      </c>
      <c r="C316" s="543" t="s">
        <v>481</v>
      </c>
      <c r="D316" s="564">
        <v>5000</v>
      </c>
      <c r="E316" s="569" t="s">
        <v>1173</v>
      </c>
      <c r="F316" s="542" t="s">
        <v>2078</v>
      </c>
      <c r="G316" s="536" t="s">
        <v>2079</v>
      </c>
      <c r="H316" s="536" t="s">
        <v>1637</v>
      </c>
      <c r="I316" s="553"/>
      <c r="J316" s="554"/>
      <c r="K316" s="555"/>
      <c r="L316" s="239"/>
    </row>
    <row r="317" spans="1:12" ht="45" hidden="1">
      <c r="A317" s="345">
        <v>308</v>
      </c>
      <c r="B317" s="542" t="s">
        <v>1066</v>
      </c>
      <c r="C317" s="543" t="s">
        <v>481</v>
      </c>
      <c r="D317" s="564">
        <v>300</v>
      </c>
      <c r="E317" s="569" t="s">
        <v>1174</v>
      </c>
      <c r="F317" s="542" t="s">
        <v>2080</v>
      </c>
      <c r="G317" s="536" t="s">
        <v>2081</v>
      </c>
      <c r="H317" s="536" t="s">
        <v>489</v>
      </c>
      <c r="I317" s="553"/>
      <c r="J317" s="554"/>
      <c r="K317" s="555"/>
      <c r="L317" s="239"/>
    </row>
    <row r="318" spans="1:12" ht="45" hidden="1">
      <c r="A318" s="345">
        <v>309</v>
      </c>
      <c r="B318" s="542" t="s">
        <v>1067</v>
      </c>
      <c r="C318" s="543" t="s">
        <v>481</v>
      </c>
      <c r="D318" s="564">
        <v>150</v>
      </c>
      <c r="E318" s="569" t="s">
        <v>1175</v>
      </c>
      <c r="F318" s="542" t="s">
        <v>2082</v>
      </c>
      <c r="G318" s="536" t="s">
        <v>2083</v>
      </c>
      <c r="H318" s="536" t="s">
        <v>2084</v>
      </c>
      <c r="I318" s="553"/>
      <c r="J318" s="554"/>
      <c r="K318" s="555"/>
      <c r="L318" s="239"/>
    </row>
    <row r="319" spans="1:12" ht="45" hidden="1">
      <c r="A319" s="344">
        <v>310</v>
      </c>
      <c r="B319" s="542" t="s">
        <v>1067</v>
      </c>
      <c r="C319" s="543" t="s">
        <v>481</v>
      </c>
      <c r="D319" s="564">
        <v>500</v>
      </c>
      <c r="E319" s="569" t="s">
        <v>1176</v>
      </c>
      <c r="F319" s="542" t="s">
        <v>2085</v>
      </c>
      <c r="G319" s="536" t="s">
        <v>2086</v>
      </c>
      <c r="H319" s="536" t="s">
        <v>2084</v>
      </c>
      <c r="I319" s="553"/>
      <c r="J319" s="554"/>
      <c r="K319" s="555"/>
      <c r="L319" s="239"/>
    </row>
    <row r="320" spans="1:12" ht="45" hidden="1">
      <c r="A320" s="345">
        <v>311</v>
      </c>
      <c r="B320" s="542" t="s">
        <v>1067</v>
      </c>
      <c r="C320" s="543" t="s">
        <v>481</v>
      </c>
      <c r="D320" s="564">
        <v>300</v>
      </c>
      <c r="E320" s="569" t="s">
        <v>1177</v>
      </c>
      <c r="F320" s="542" t="s">
        <v>2087</v>
      </c>
      <c r="G320" s="536" t="s">
        <v>2088</v>
      </c>
      <c r="H320" s="536" t="s">
        <v>2089</v>
      </c>
      <c r="I320" s="553"/>
      <c r="J320" s="554"/>
      <c r="K320" s="555"/>
      <c r="L320" s="239"/>
    </row>
    <row r="321" spans="1:12" ht="45" hidden="1">
      <c r="A321" s="345">
        <v>312</v>
      </c>
      <c r="B321" s="542" t="s">
        <v>1067</v>
      </c>
      <c r="C321" s="543" t="s">
        <v>481</v>
      </c>
      <c r="D321" s="564">
        <v>750</v>
      </c>
      <c r="E321" s="569" t="s">
        <v>1178</v>
      </c>
      <c r="F321" s="542" t="s">
        <v>2090</v>
      </c>
      <c r="G321" s="536" t="s">
        <v>2091</v>
      </c>
      <c r="H321" s="536" t="s">
        <v>2092</v>
      </c>
      <c r="I321" s="553"/>
      <c r="J321" s="554"/>
      <c r="K321" s="555"/>
      <c r="L321" s="239"/>
    </row>
    <row r="322" spans="1:12" ht="45" hidden="1">
      <c r="A322" s="344">
        <v>313</v>
      </c>
      <c r="B322" s="542" t="s">
        <v>1067</v>
      </c>
      <c r="C322" s="543" t="s">
        <v>481</v>
      </c>
      <c r="D322" s="564">
        <v>100</v>
      </c>
      <c r="E322" s="569" t="s">
        <v>1179</v>
      </c>
      <c r="F322" s="542" t="s">
        <v>2093</v>
      </c>
      <c r="G322" s="536" t="s">
        <v>2094</v>
      </c>
      <c r="H322" s="536" t="s">
        <v>2089</v>
      </c>
      <c r="I322" s="553"/>
      <c r="J322" s="554"/>
      <c r="K322" s="555"/>
      <c r="L322" s="239"/>
    </row>
    <row r="323" spans="1:12" ht="27">
      <c r="A323" s="345">
        <v>314</v>
      </c>
      <c r="B323" s="542" t="s">
        <v>1065</v>
      </c>
      <c r="C323" s="543" t="s">
        <v>232</v>
      </c>
      <c r="D323" s="564">
        <v>300</v>
      </c>
      <c r="E323" s="569" t="s">
        <v>1180</v>
      </c>
      <c r="F323" s="542" t="s">
        <v>2095</v>
      </c>
      <c r="G323" s="536" t="s">
        <v>2096</v>
      </c>
      <c r="H323" s="536" t="s">
        <v>489</v>
      </c>
      <c r="I323" s="553"/>
      <c r="J323" s="554"/>
      <c r="K323" s="555"/>
      <c r="L323" s="239"/>
    </row>
    <row r="324" spans="1:12" ht="27">
      <c r="A324" s="345">
        <v>315</v>
      </c>
      <c r="B324" s="542" t="s">
        <v>1066</v>
      </c>
      <c r="C324" s="543" t="s">
        <v>232</v>
      </c>
      <c r="D324" s="564">
        <v>300</v>
      </c>
      <c r="E324" s="569" t="s">
        <v>1181</v>
      </c>
      <c r="F324" s="542" t="s">
        <v>2097</v>
      </c>
      <c r="G324" s="536" t="s">
        <v>2098</v>
      </c>
      <c r="H324" s="536" t="s">
        <v>489</v>
      </c>
      <c r="I324" s="553"/>
      <c r="J324" s="554"/>
      <c r="K324" s="555"/>
      <c r="L324" s="239"/>
    </row>
    <row r="325" spans="1:12" ht="27">
      <c r="A325" s="344">
        <v>316</v>
      </c>
      <c r="B325" s="542" t="s">
        <v>1066</v>
      </c>
      <c r="C325" s="543" t="s">
        <v>232</v>
      </c>
      <c r="D325" s="564">
        <v>300</v>
      </c>
      <c r="E325" s="569" t="s">
        <v>1182</v>
      </c>
      <c r="F325" s="542" t="s">
        <v>2099</v>
      </c>
      <c r="G325" s="536" t="s">
        <v>2100</v>
      </c>
      <c r="H325" s="536" t="s">
        <v>489</v>
      </c>
      <c r="I325" s="553"/>
      <c r="J325" s="554"/>
      <c r="K325" s="555"/>
      <c r="L325" s="239"/>
    </row>
    <row r="326" spans="1:12" ht="27">
      <c r="A326" s="345">
        <v>317</v>
      </c>
      <c r="B326" s="542" t="s">
        <v>1066</v>
      </c>
      <c r="C326" s="543" t="s">
        <v>232</v>
      </c>
      <c r="D326" s="564">
        <v>100</v>
      </c>
      <c r="E326" s="569" t="s">
        <v>1183</v>
      </c>
      <c r="F326" s="542" t="s">
        <v>2101</v>
      </c>
      <c r="G326" s="536" t="s">
        <v>2102</v>
      </c>
      <c r="H326" s="536" t="s">
        <v>489</v>
      </c>
      <c r="I326" s="553"/>
      <c r="J326" s="554"/>
      <c r="K326" s="555"/>
      <c r="L326" s="239"/>
    </row>
    <row r="327" spans="1:12" ht="27">
      <c r="A327" s="345">
        <v>318</v>
      </c>
      <c r="B327" s="542" t="s">
        <v>1066</v>
      </c>
      <c r="C327" s="543" t="s">
        <v>232</v>
      </c>
      <c r="D327" s="564">
        <v>300</v>
      </c>
      <c r="E327" s="569" t="s">
        <v>1184</v>
      </c>
      <c r="F327" s="542" t="s">
        <v>2103</v>
      </c>
      <c r="G327" s="536" t="s">
        <v>2104</v>
      </c>
      <c r="H327" s="536" t="s">
        <v>489</v>
      </c>
      <c r="I327" s="553"/>
      <c r="J327" s="554"/>
      <c r="K327" s="555"/>
      <c r="L327" s="239"/>
    </row>
    <row r="328" spans="1:12" ht="27">
      <c r="A328" s="344">
        <v>319</v>
      </c>
      <c r="B328" s="542" t="s">
        <v>1067</v>
      </c>
      <c r="C328" s="543" t="s">
        <v>232</v>
      </c>
      <c r="D328" s="564">
        <v>100</v>
      </c>
      <c r="E328" s="569" t="s">
        <v>1185</v>
      </c>
      <c r="F328" s="542" t="s">
        <v>2105</v>
      </c>
      <c r="G328" s="536" t="s">
        <v>2106</v>
      </c>
      <c r="H328" s="536" t="s">
        <v>489</v>
      </c>
      <c r="I328" s="553"/>
      <c r="J328" s="554"/>
      <c r="K328" s="555"/>
      <c r="L328" s="239"/>
    </row>
    <row r="329" spans="1:12" ht="45" hidden="1">
      <c r="A329" s="345">
        <v>320</v>
      </c>
      <c r="B329" s="542" t="s">
        <v>1068</v>
      </c>
      <c r="C329" s="543" t="s">
        <v>481</v>
      </c>
      <c r="D329" s="564">
        <v>625</v>
      </c>
      <c r="E329" s="569" t="s">
        <v>1186</v>
      </c>
      <c r="F329" s="542" t="s">
        <v>2107</v>
      </c>
      <c r="G329" s="536" t="s">
        <v>2108</v>
      </c>
      <c r="H329" s="536" t="s">
        <v>2092</v>
      </c>
      <c r="I329" s="553"/>
      <c r="J329" s="554"/>
      <c r="K329" s="555"/>
      <c r="L329" s="239"/>
    </row>
    <row r="330" spans="1:12" ht="45" hidden="1">
      <c r="A330" s="345">
        <v>321</v>
      </c>
      <c r="B330" s="542" t="s">
        <v>1068</v>
      </c>
      <c r="C330" s="543" t="s">
        <v>481</v>
      </c>
      <c r="D330" s="564">
        <v>500</v>
      </c>
      <c r="E330" s="569" t="s">
        <v>1187</v>
      </c>
      <c r="F330" s="542" t="s">
        <v>2109</v>
      </c>
      <c r="G330" s="536" t="s">
        <v>2110</v>
      </c>
      <c r="H330" s="536" t="s">
        <v>2089</v>
      </c>
      <c r="I330" s="553"/>
      <c r="J330" s="554"/>
      <c r="K330" s="555"/>
      <c r="L330" s="239"/>
    </row>
    <row r="331" spans="1:12" ht="45" hidden="1">
      <c r="A331" s="344">
        <v>322</v>
      </c>
      <c r="B331" s="542" t="s">
        <v>1068</v>
      </c>
      <c r="C331" s="543" t="s">
        <v>481</v>
      </c>
      <c r="D331" s="564">
        <v>60000</v>
      </c>
      <c r="E331" s="569" t="s">
        <v>1188</v>
      </c>
      <c r="F331" s="542" t="s">
        <v>2111</v>
      </c>
      <c r="G331" s="536" t="s">
        <v>2112</v>
      </c>
      <c r="H331" s="536" t="s">
        <v>489</v>
      </c>
      <c r="I331" s="553"/>
      <c r="J331" s="554"/>
      <c r="K331" s="555"/>
      <c r="L331" s="239"/>
    </row>
    <row r="332" spans="1:12" ht="45" hidden="1">
      <c r="A332" s="345">
        <v>323</v>
      </c>
      <c r="B332" s="542" t="s">
        <v>1068</v>
      </c>
      <c r="C332" s="543" t="s">
        <v>481</v>
      </c>
      <c r="D332" s="564">
        <v>300</v>
      </c>
      <c r="E332" s="569" t="s">
        <v>1189</v>
      </c>
      <c r="F332" s="542" t="s">
        <v>2113</v>
      </c>
      <c r="G332" s="536" t="s">
        <v>2114</v>
      </c>
      <c r="H332" s="536" t="s">
        <v>2092</v>
      </c>
      <c r="I332" s="553"/>
      <c r="J332" s="554"/>
      <c r="K332" s="555"/>
      <c r="L332" s="239"/>
    </row>
    <row r="333" spans="1:12" ht="45" hidden="1">
      <c r="A333" s="345">
        <v>324</v>
      </c>
      <c r="B333" s="542" t="s">
        <v>1068</v>
      </c>
      <c r="C333" s="543" t="s">
        <v>481</v>
      </c>
      <c r="D333" s="564">
        <v>25000</v>
      </c>
      <c r="E333" s="569" t="s">
        <v>1190</v>
      </c>
      <c r="F333" s="542" t="s">
        <v>2115</v>
      </c>
      <c r="G333" s="536" t="s">
        <v>2116</v>
      </c>
      <c r="H333" s="536" t="s">
        <v>489</v>
      </c>
      <c r="I333" s="553"/>
      <c r="J333" s="554"/>
      <c r="K333" s="555"/>
      <c r="L333" s="239"/>
    </row>
    <row r="334" spans="1:12" ht="45" hidden="1">
      <c r="A334" s="344">
        <v>325</v>
      </c>
      <c r="B334" s="542" t="s">
        <v>1069</v>
      </c>
      <c r="C334" s="543" t="s">
        <v>481</v>
      </c>
      <c r="D334" s="564">
        <v>150</v>
      </c>
      <c r="E334" s="569" t="s">
        <v>1191</v>
      </c>
      <c r="F334" s="542" t="s">
        <v>2117</v>
      </c>
      <c r="G334" s="536" t="s">
        <v>2118</v>
      </c>
      <c r="H334" s="536" t="s">
        <v>2092</v>
      </c>
      <c r="I334" s="553"/>
      <c r="J334" s="554"/>
      <c r="K334" s="555"/>
      <c r="L334" s="239"/>
    </row>
    <row r="335" spans="1:12" ht="45" hidden="1">
      <c r="A335" s="345">
        <v>326</v>
      </c>
      <c r="B335" s="542" t="s">
        <v>1069</v>
      </c>
      <c r="C335" s="543" t="s">
        <v>481</v>
      </c>
      <c r="D335" s="564">
        <v>300</v>
      </c>
      <c r="E335" s="569" t="s">
        <v>1192</v>
      </c>
      <c r="F335" s="542" t="s">
        <v>2119</v>
      </c>
      <c r="G335" s="536" t="s">
        <v>2120</v>
      </c>
      <c r="H335" s="536" t="s">
        <v>2121</v>
      </c>
      <c r="I335" s="553"/>
      <c r="J335" s="554"/>
      <c r="K335" s="555"/>
      <c r="L335" s="239"/>
    </row>
    <row r="336" spans="1:12" ht="45" hidden="1">
      <c r="A336" s="345">
        <v>327</v>
      </c>
      <c r="B336" s="542" t="s">
        <v>1069</v>
      </c>
      <c r="C336" s="543" t="s">
        <v>481</v>
      </c>
      <c r="D336" s="564">
        <v>60000</v>
      </c>
      <c r="E336" s="569" t="s">
        <v>1193</v>
      </c>
      <c r="F336" s="542" t="s">
        <v>2122</v>
      </c>
      <c r="G336" s="536" t="s">
        <v>2123</v>
      </c>
      <c r="H336" s="536" t="s">
        <v>489</v>
      </c>
      <c r="I336" s="553"/>
      <c r="J336" s="554"/>
      <c r="K336" s="555"/>
      <c r="L336" s="239"/>
    </row>
    <row r="337" spans="1:12" ht="45" hidden="1">
      <c r="A337" s="344">
        <v>328</v>
      </c>
      <c r="B337" s="542" t="s">
        <v>1069</v>
      </c>
      <c r="C337" s="543" t="s">
        <v>481</v>
      </c>
      <c r="D337" s="564">
        <v>2500</v>
      </c>
      <c r="E337" s="569" t="s">
        <v>1194</v>
      </c>
      <c r="F337" s="542" t="s">
        <v>2124</v>
      </c>
      <c r="G337" s="536" t="s">
        <v>2125</v>
      </c>
      <c r="H337" s="536" t="s">
        <v>2089</v>
      </c>
      <c r="I337" s="553"/>
      <c r="J337" s="554"/>
      <c r="K337" s="555"/>
      <c r="L337" s="239"/>
    </row>
    <row r="338" spans="1:12" ht="45" hidden="1">
      <c r="A338" s="345">
        <v>329</v>
      </c>
      <c r="B338" s="542" t="s">
        <v>1069</v>
      </c>
      <c r="C338" s="543" t="s">
        <v>481</v>
      </c>
      <c r="D338" s="564">
        <v>2500</v>
      </c>
      <c r="E338" s="569" t="s">
        <v>1195</v>
      </c>
      <c r="F338" s="542" t="s">
        <v>2126</v>
      </c>
      <c r="G338" s="536" t="s">
        <v>2127</v>
      </c>
      <c r="H338" s="536" t="s">
        <v>2084</v>
      </c>
      <c r="I338" s="553"/>
      <c r="J338" s="554"/>
      <c r="K338" s="555"/>
      <c r="L338" s="239"/>
    </row>
    <row r="339" spans="1:12" ht="45" hidden="1">
      <c r="A339" s="345">
        <v>330</v>
      </c>
      <c r="B339" s="542" t="s">
        <v>1069</v>
      </c>
      <c r="C339" s="543" t="s">
        <v>481</v>
      </c>
      <c r="D339" s="564">
        <v>60000</v>
      </c>
      <c r="E339" s="569" t="s">
        <v>1196</v>
      </c>
      <c r="F339" s="542" t="s">
        <v>2128</v>
      </c>
      <c r="G339" s="536" t="s">
        <v>2129</v>
      </c>
      <c r="H339" s="536" t="s">
        <v>489</v>
      </c>
      <c r="I339" s="553"/>
      <c r="J339" s="554"/>
      <c r="K339" s="555"/>
      <c r="L339" s="239"/>
    </row>
    <row r="340" spans="1:12" ht="45" hidden="1">
      <c r="A340" s="344">
        <v>331</v>
      </c>
      <c r="B340" s="542" t="s">
        <v>1069</v>
      </c>
      <c r="C340" s="543" t="s">
        <v>481</v>
      </c>
      <c r="D340" s="564">
        <v>20000</v>
      </c>
      <c r="E340" s="569" t="s">
        <v>1197</v>
      </c>
      <c r="F340" s="542" t="s">
        <v>2130</v>
      </c>
      <c r="G340" s="536" t="s">
        <v>2131</v>
      </c>
      <c r="H340" s="536" t="s">
        <v>489</v>
      </c>
      <c r="I340" s="553"/>
      <c r="J340" s="554"/>
      <c r="K340" s="555"/>
      <c r="L340" s="239"/>
    </row>
    <row r="341" spans="1:12" ht="45" hidden="1">
      <c r="A341" s="345">
        <v>332</v>
      </c>
      <c r="B341" s="542" t="s">
        <v>1069</v>
      </c>
      <c r="C341" s="543" t="s">
        <v>481</v>
      </c>
      <c r="D341" s="564">
        <v>25000</v>
      </c>
      <c r="E341" s="569" t="s">
        <v>1198</v>
      </c>
      <c r="F341" s="542" t="s">
        <v>2132</v>
      </c>
      <c r="G341" s="536" t="s">
        <v>2133</v>
      </c>
      <c r="H341" s="536" t="s">
        <v>489</v>
      </c>
      <c r="I341" s="553"/>
      <c r="J341" s="554"/>
      <c r="K341" s="555"/>
      <c r="L341" s="239"/>
    </row>
    <row r="342" spans="1:12" ht="45" hidden="1">
      <c r="A342" s="345">
        <v>333</v>
      </c>
      <c r="B342" s="542" t="s">
        <v>1069</v>
      </c>
      <c r="C342" s="543" t="s">
        <v>481</v>
      </c>
      <c r="D342" s="564">
        <v>30000</v>
      </c>
      <c r="E342" s="569" t="s">
        <v>1199</v>
      </c>
      <c r="F342" s="542" t="s">
        <v>2134</v>
      </c>
      <c r="G342" s="536" t="s">
        <v>2135</v>
      </c>
      <c r="H342" s="536" t="s">
        <v>489</v>
      </c>
      <c r="I342" s="553"/>
      <c r="J342" s="554"/>
      <c r="K342" s="555"/>
      <c r="L342" s="239"/>
    </row>
    <row r="343" spans="1:12" ht="45" hidden="1">
      <c r="A343" s="344">
        <v>334</v>
      </c>
      <c r="B343" s="542" t="s">
        <v>1069</v>
      </c>
      <c r="C343" s="543" t="s">
        <v>481</v>
      </c>
      <c r="D343" s="564">
        <v>40000</v>
      </c>
      <c r="E343" s="569" t="s">
        <v>1200</v>
      </c>
      <c r="F343" s="542" t="s">
        <v>2136</v>
      </c>
      <c r="G343" s="536" t="s">
        <v>2137</v>
      </c>
      <c r="H343" s="536" t="s">
        <v>489</v>
      </c>
      <c r="I343" s="553"/>
      <c r="J343" s="554"/>
      <c r="K343" s="555"/>
      <c r="L343" s="239"/>
    </row>
    <row r="344" spans="1:12" ht="121.5" hidden="1">
      <c r="A344" s="345">
        <v>335</v>
      </c>
      <c r="B344" s="542" t="s">
        <v>1066</v>
      </c>
      <c r="C344" s="543" t="s">
        <v>482</v>
      </c>
      <c r="D344" s="564">
        <v>625</v>
      </c>
      <c r="E344" s="569" t="s">
        <v>1201</v>
      </c>
      <c r="F344" s="542" t="s">
        <v>2138</v>
      </c>
      <c r="G344" s="557"/>
      <c r="H344" s="557"/>
      <c r="I344" s="536" t="s">
        <v>2139</v>
      </c>
      <c r="J344" s="554"/>
      <c r="K344" s="555"/>
      <c r="L344" s="239"/>
    </row>
    <row r="345" spans="1:12" ht="148.5" hidden="1">
      <c r="A345" s="345">
        <v>336</v>
      </c>
      <c r="B345" s="542" t="s">
        <v>1066</v>
      </c>
      <c r="C345" s="543" t="s">
        <v>482</v>
      </c>
      <c r="D345" s="564">
        <v>225</v>
      </c>
      <c r="E345" s="569" t="s">
        <v>1202</v>
      </c>
      <c r="F345" s="542" t="s">
        <v>2140</v>
      </c>
      <c r="G345" s="557"/>
      <c r="H345" s="557"/>
      <c r="I345" s="536" t="s">
        <v>2141</v>
      </c>
      <c r="J345" s="554"/>
      <c r="K345" s="555"/>
      <c r="L345" s="239"/>
    </row>
    <row r="346" spans="1:12" ht="135" hidden="1">
      <c r="A346" s="344">
        <v>337</v>
      </c>
      <c r="B346" s="542" t="s">
        <v>1068</v>
      </c>
      <c r="C346" s="543" t="s">
        <v>482</v>
      </c>
      <c r="D346" s="564">
        <v>250</v>
      </c>
      <c r="E346" s="569" t="s">
        <v>1203</v>
      </c>
      <c r="F346" s="542" t="s">
        <v>2142</v>
      </c>
      <c r="G346" s="557"/>
      <c r="H346" s="557"/>
      <c r="I346" s="536" t="s">
        <v>2143</v>
      </c>
      <c r="J346" s="554"/>
      <c r="K346" s="555"/>
      <c r="L346" s="239"/>
    </row>
    <row r="347" spans="1:12" ht="108" hidden="1">
      <c r="A347" s="345">
        <v>338</v>
      </c>
      <c r="B347" s="542" t="s">
        <v>1068</v>
      </c>
      <c r="C347" s="543" t="s">
        <v>482</v>
      </c>
      <c r="D347" s="564">
        <v>500</v>
      </c>
      <c r="E347" s="569" t="s">
        <v>1204</v>
      </c>
      <c r="F347" s="542" t="s">
        <v>2144</v>
      </c>
      <c r="G347" s="557"/>
      <c r="H347" s="557"/>
      <c r="I347" s="536" t="s">
        <v>2145</v>
      </c>
      <c r="J347" s="554"/>
      <c r="K347" s="555"/>
      <c r="L347" s="239"/>
    </row>
    <row r="348" spans="1:12" ht="108" hidden="1">
      <c r="A348" s="345">
        <v>339</v>
      </c>
      <c r="B348" s="542" t="s">
        <v>1068</v>
      </c>
      <c r="C348" s="543" t="s">
        <v>482</v>
      </c>
      <c r="D348" s="564">
        <v>250</v>
      </c>
      <c r="E348" s="569" t="s">
        <v>1205</v>
      </c>
      <c r="F348" s="542" t="s">
        <v>2146</v>
      </c>
      <c r="G348" s="557"/>
      <c r="H348" s="557"/>
      <c r="I348" s="536" t="s">
        <v>2147</v>
      </c>
      <c r="J348" s="554"/>
      <c r="K348" s="555"/>
      <c r="L348" s="239"/>
    </row>
    <row r="349" spans="1:12" ht="108" hidden="1">
      <c r="A349" s="344">
        <v>340</v>
      </c>
      <c r="B349" s="542" t="s">
        <v>1068</v>
      </c>
      <c r="C349" s="543" t="s">
        <v>482</v>
      </c>
      <c r="D349" s="564">
        <v>250</v>
      </c>
      <c r="E349" s="569" t="s">
        <v>1206</v>
      </c>
      <c r="F349" s="542" t="s">
        <v>2148</v>
      </c>
      <c r="G349" s="557"/>
      <c r="H349" s="557"/>
      <c r="I349" s="536" t="s">
        <v>2149</v>
      </c>
      <c r="J349" s="554"/>
      <c r="K349" s="555"/>
      <c r="L349" s="239"/>
    </row>
    <row r="350" spans="1:12" ht="108" hidden="1">
      <c r="A350" s="345">
        <v>341</v>
      </c>
      <c r="B350" s="542" t="s">
        <v>1068</v>
      </c>
      <c r="C350" s="543" t="s">
        <v>482</v>
      </c>
      <c r="D350" s="564">
        <v>187.5</v>
      </c>
      <c r="E350" s="569" t="s">
        <v>1207</v>
      </c>
      <c r="F350" s="542" t="s">
        <v>2150</v>
      </c>
      <c r="G350" s="557"/>
      <c r="H350" s="557"/>
      <c r="I350" s="536" t="s">
        <v>2151</v>
      </c>
      <c r="J350" s="554"/>
      <c r="K350" s="555"/>
      <c r="L350" s="239"/>
    </row>
    <row r="351" spans="1:12" ht="108" hidden="1">
      <c r="A351" s="345">
        <v>342</v>
      </c>
      <c r="B351" s="542" t="s">
        <v>1068</v>
      </c>
      <c r="C351" s="543" t="s">
        <v>482</v>
      </c>
      <c r="D351" s="564">
        <v>300</v>
      </c>
      <c r="E351" s="569" t="s">
        <v>1208</v>
      </c>
      <c r="F351" s="542" t="s">
        <v>2152</v>
      </c>
      <c r="G351" s="557"/>
      <c r="H351" s="557"/>
      <c r="I351" s="536" t="s">
        <v>2153</v>
      </c>
      <c r="J351" s="554"/>
      <c r="K351" s="555"/>
      <c r="L351" s="239"/>
    </row>
    <row r="352" spans="1:12" ht="108" hidden="1">
      <c r="A352" s="344">
        <v>343</v>
      </c>
      <c r="B352" s="542" t="s">
        <v>1068</v>
      </c>
      <c r="C352" s="543" t="s">
        <v>482</v>
      </c>
      <c r="D352" s="564">
        <v>250</v>
      </c>
      <c r="E352" s="569" t="s">
        <v>1209</v>
      </c>
      <c r="F352" s="542" t="s">
        <v>2154</v>
      </c>
      <c r="G352" s="557"/>
      <c r="H352" s="557"/>
      <c r="I352" s="536" t="s">
        <v>2155</v>
      </c>
      <c r="J352" s="554"/>
      <c r="K352" s="555"/>
      <c r="L352" s="239"/>
    </row>
    <row r="353" spans="1:12" ht="45" hidden="1">
      <c r="A353" s="345">
        <v>344</v>
      </c>
      <c r="B353" s="544" t="s">
        <v>1070</v>
      </c>
      <c r="C353" s="543" t="s">
        <v>481</v>
      </c>
      <c r="D353" s="564">
        <v>60000</v>
      </c>
      <c r="E353" s="569" t="s">
        <v>1210</v>
      </c>
      <c r="F353" s="542" t="s">
        <v>2156</v>
      </c>
      <c r="G353" s="536" t="s">
        <v>2157</v>
      </c>
      <c r="H353" s="536" t="s">
        <v>489</v>
      </c>
      <c r="I353" s="553"/>
      <c r="J353" s="554"/>
      <c r="K353" s="555"/>
      <c r="L353" s="239"/>
    </row>
    <row r="354" spans="1:12" ht="45" hidden="1">
      <c r="A354" s="345">
        <v>345</v>
      </c>
      <c r="B354" s="544" t="s">
        <v>1070</v>
      </c>
      <c r="C354" s="543" t="s">
        <v>481</v>
      </c>
      <c r="D354" s="564">
        <v>40000</v>
      </c>
      <c r="E354" s="569" t="s">
        <v>1211</v>
      </c>
      <c r="F354" s="542" t="s">
        <v>2158</v>
      </c>
      <c r="G354" s="536" t="s">
        <v>2159</v>
      </c>
      <c r="H354" s="536" t="s">
        <v>489</v>
      </c>
      <c r="I354" s="553"/>
      <c r="J354" s="554"/>
      <c r="K354" s="555"/>
      <c r="L354" s="239"/>
    </row>
    <row r="355" spans="1:12" ht="45" hidden="1">
      <c r="A355" s="344">
        <v>346</v>
      </c>
      <c r="B355" s="544" t="s">
        <v>1070</v>
      </c>
      <c r="C355" s="543" t="s">
        <v>481</v>
      </c>
      <c r="D355" s="564">
        <v>60000</v>
      </c>
      <c r="E355" s="569" t="s">
        <v>1212</v>
      </c>
      <c r="F355" s="542" t="s">
        <v>2160</v>
      </c>
      <c r="G355" s="536" t="s">
        <v>2161</v>
      </c>
      <c r="H355" s="536" t="s">
        <v>489</v>
      </c>
      <c r="I355" s="553"/>
      <c r="J355" s="554"/>
      <c r="K355" s="555"/>
      <c r="L355" s="239"/>
    </row>
    <row r="356" spans="1:12" ht="45" hidden="1">
      <c r="A356" s="345">
        <v>347</v>
      </c>
      <c r="B356" s="544" t="s">
        <v>1070</v>
      </c>
      <c r="C356" s="543" t="s">
        <v>481</v>
      </c>
      <c r="D356" s="564">
        <v>40000</v>
      </c>
      <c r="E356" s="569" t="s">
        <v>1213</v>
      </c>
      <c r="F356" s="542" t="s">
        <v>2162</v>
      </c>
      <c r="G356" s="536" t="s">
        <v>2163</v>
      </c>
      <c r="H356" s="536" t="s">
        <v>489</v>
      </c>
      <c r="I356" s="553"/>
      <c r="J356" s="554"/>
      <c r="K356" s="555"/>
      <c r="L356" s="239"/>
    </row>
    <row r="357" spans="1:12" ht="45" hidden="1">
      <c r="A357" s="345">
        <v>348</v>
      </c>
      <c r="B357" s="544" t="s">
        <v>1070</v>
      </c>
      <c r="C357" s="543" t="s">
        <v>481</v>
      </c>
      <c r="D357" s="564">
        <v>500</v>
      </c>
      <c r="E357" s="569" t="s">
        <v>1214</v>
      </c>
      <c r="F357" s="542" t="s">
        <v>2164</v>
      </c>
      <c r="G357" s="536" t="s">
        <v>2165</v>
      </c>
      <c r="H357" s="536" t="s">
        <v>489</v>
      </c>
      <c r="I357" s="553"/>
      <c r="J357" s="554"/>
      <c r="K357" s="555"/>
      <c r="L357" s="239"/>
    </row>
    <row r="358" spans="1:12" ht="27">
      <c r="A358" s="344">
        <v>349</v>
      </c>
      <c r="B358" s="544" t="s">
        <v>1070</v>
      </c>
      <c r="C358" s="543" t="s">
        <v>232</v>
      </c>
      <c r="D358" s="564">
        <v>300</v>
      </c>
      <c r="E358" s="569" t="s">
        <v>1215</v>
      </c>
      <c r="F358" s="542" t="s">
        <v>2166</v>
      </c>
      <c r="G358" s="536" t="s">
        <v>2167</v>
      </c>
      <c r="H358" s="536" t="s">
        <v>489</v>
      </c>
      <c r="I358" s="553"/>
      <c r="J358" s="554"/>
      <c r="K358" s="555"/>
      <c r="L358" s="239"/>
    </row>
    <row r="359" spans="1:12" ht="162" hidden="1">
      <c r="A359" s="345">
        <v>350</v>
      </c>
      <c r="B359" s="544" t="s">
        <v>1070</v>
      </c>
      <c r="C359" s="543" t="s">
        <v>482</v>
      </c>
      <c r="D359" s="564">
        <v>1000</v>
      </c>
      <c r="E359" s="569" t="s">
        <v>1216</v>
      </c>
      <c r="F359" s="542" t="s">
        <v>2168</v>
      </c>
      <c r="G359" s="557"/>
      <c r="H359" s="557"/>
      <c r="I359" s="536" t="s">
        <v>2169</v>
      </c>
      <c r="J359" s="554"/>
      <c r="K359" s="555"/>
      <c r="L359" s="239"/>
    </row>
    <row r="360" spans="1:12" ht="162" hidden="1">
      <c r="A360" s="345">
        <v>351</v>
      </c>
      <c r="B360" s="544" t="s">
        <v>1070</v>
      </c>
      <c r="C360" s="543" t="s">
        <v>482</v>
      </c>
      <c r="D360" s="564">
        <v>1000</v>
      </c>
      <c r="E360" s="569" t="s">
        <v>1217</v>
      </c>
      <c r="F360" s="542" t="s">
        <v>2170</v>
      </c>
      <c r="G360" s="557"/>
      <c r="H360" s="557"/>
      <c r="I360" s="536" t="s">
        <v>2169</v>
      </c>
      <c r="J360" s="554"/>
      <c r="K360" s="555"/>
      <c r="L360" s="239"/>
    </row>
    <row r="361" spans="1:12" ht="27">
      <c r="A361" s="344">
        <v>352</v>
      </c>
      <c r="B361" s="536" t="s">
        <v>1071</v>
      </c>
      <c r="C361" s="543" t="s">
        <v>232</v>
      </c>
      <c r="D361" s="564">
        <v>250</v>
      </c>
      <c r="E361" s="569" t="s">
        <v>1218</v>
      </c>
      <c r="F361" s="542" t="s">
        <v>2171</v>
      </c>
      <c r="G361" s="536" t="s">
        <v>2172</v>
      </c>
      <c r="H361" s="536" t="s">
        <v>489</v>
      </c>
      <c r="I361" s="547"/>
      <c r="J361" s="547"/>
      <c r="K361" s="548"/>
      <c r="L361" s="239"/>
    </row>
    <row r="362" spans="1:12" ht="27">
      <c r="A362" s="345">
        <v>353</v>
      </c>
      <c r="B362" s="536" t="s">
        <v>1071</v>
      </c>
      <c r="C362" s="543" t="s">
        <v>232</v>
      </c>
      <c r="D362" s="564">
        <v>300</v>
      </c>
      <c r="E362" s="569" t="s">
        <v>1219</v>
      </c>
      <c r="F362" s="542" t="s">
        <v>2173</v>
      </c>
      <c r="G362" s="536" t="s">
        <v>2174</v>
      </c>
      <c r="H362" s="536" t="s">
        <v>489</v>
      </c>
      <c r="I362" s="547"/>
      <c r="J362" s="550"/>
      <c r="K362" s="551"/>
      <c r="L362" s="239"/>
    </row>
    <row r="363" spans="1:12" ht="27">
      <c r="A363" s="345">
        <v>354</v>
      </c>
      <c r="B363" s="536" t="s">
        <v>1071</v>
      </c>
      <c r="C363" s="543" t="s">
        <v>232</v>
      </c>
      <c r="D363" s="564">
        <v>100</v>
      </c>
      <c r="E363" s="569" t="s">
        <v>1220</v>
      </c>
      <c r="F363" s="542" t="s">
        <v>2175</v>
      </c>
      <c r="G363" s="536" t="s">
        <v>2176</v>
      </c>
      <c r="H363" s="536" t="s">
        <v>489</v>
      </c>
      <c r="I363" s="547"/>
      <c r="J363" s="550"/>
      <c r="K363" s="551"/>
      <c r="L363" s="239"/>
    </row>
    <row r="364" spans="1:12" ht="45" hidden="1">
      <c r="A364" s="344">
        <v>355</v>
      </c>
      <c r="B364" s="536" t="s">
        <v>1071</v>
      </c>
      <c r="C364" s="543" t="s">
        <v>481</v>
      </c>
      <c r="D364" s="564">
        <v>200</v>
      </c>
      <c r="E364" s="569" t="s">
        <v>1221</v>
      </c>
      <c r="F364" s="542" t="s">
        <v>2177</v>
      </c>
      <c r="G364" s="536" t="s">
        <v>2178</v>
      </c>
      <c r="H364" s="536" t="s">
        <v>2179</v>
      </c>
      <c r="I364" s="547"/>
      <c r="J364" s="550"/>
      <c r="K364" s="551"/>
      <c r="L364" s="239"/>
    </row>
    <row r="365" spans="1:12" ht="45" hidden="1">
      <c r="A365" s="345">
        <v>356</v>
      </c>
      <c r="B365" s="536" t="s">
        <v>1071</v>
      </c>
      <c r="C365" s="543" t="s">
        <v>481</v>
      </c>
      <c r="D365" s="564">
        <v>300</v>
      </c>
      <c r="E365" s="569" t="s">
        <v>1222</v>
      </c>
      <c r="F365" s="542" t="s">
        <v>2180</v>
      </c>
      <c r="G365" s="536" t="s">
        <v>2181</v>
      </c>
      <c r="H365" s="536" t="s">
        <v>2092</v>
      </c>
      <c r="I365" s="547"/>
      <c r="J365" s="550"/>
      <c r="K365" s="551"/>
      <c r="L365" s="239"/>
    </row>
    <row r="366" spans="1:12" ht="45" hidden="1">
      <c r="A366" s="345">
        <v>357</v>
      </c>
      <c r="B366" s="536" t="s">
        <v>1071</v>
      </c>
      <c r="C366" s="543" t="s">
        <v>481</v>
      </c>
      <c r="D366" s="564">
        <v>325</v>
      </c>
      <c r="E366" s="569" t="s">
        <v>1223</v>
      </c>
      <c r="F366" s="542" t="s">
        <v>2182</v>
      </c>
      <c r="G366" s="536" t="s">
        <v>2183</v>
      </c>
      <c r="H366" s="536" t="s">
        <v>2092</v>
      </c>
      <c r="I366" s="547"/>
      <c r="J366" s="550"/>
      <c r="K366" s="551"/>
      <c r="L366" s="239"/>
    </row>
    <row r="367" spans="1:12" ht="45" hidden="1">
      <c r="A367" s="344">
        <v>358</v>
      </c>
      <c r="B367" s="536" t="s">
        <v>1071</v>
      </c>
      <c r="C367" s="543" t="s">
        <v>481</v>
      </c>
      <c r="D367" s="564">
        <v>200</v>
      </c>
      <c r="E367" s="569" t="s">
        <v>1224</v>
      </c>
      <c r="F367" s="542" t="s">
        <v>2184</v>
      </c>
      <c r="G367" s="536" t="s">
        <v>2185</v>
      </c>
      <c r="H367" s="536" t="s">
        <v>2084</v>
      </c>
      <c r="I367" s="547"/>
      <c r="J367" s="550"/>
      <c r="K367" s="551"/>
      <c r="L367" s="239"/>
    </row>
    <row r="368" spans="1:12" ht="45" hidden="1">
      <c r="A368" s="345">
        <v>359</v>
      </c>
      <c r="B368" s="536" t="s">
        <v>1071</v>
      </c>
      <c r="C368" s="543" t="s">
        <v>481</v>
      </c>
      <c r="D368" s="564">
        <v>120</v>
      </c>
      <c r="E368" s="569" t="s">
        <v>1225</v>
      </c>
      <c r="F368" s="542" t="s">
        <v>2186</v>
      </c>
      <c r="G368" s="536" t="s">
        <v>2187</v>
      </c>
      <c r="H368" s="536" t="s">
        <v>2188</v>
      </c>
      <c r="I368" s="549"/>
      <c r="J368" s="550"/>
      <c r="K368" s="551"/>
      <c r="L368" s="239"/>
    </row>
    <row r="369" spans="1:12" ht="45" hidden="1">
      <c r="A369" s="345">
        <v>360</v>
      </c>
      <c r="B369" s="536" t="s">
        <v>1071</v>
      </c>
      <c r="C369" s="543" t="s">
        <v>481</v>
      </c>
      <c r="D369" s="564">
        <v>200</v>
      </c>
      <c r="E369" s="569" t="s">
        <v>1226</v>
      </c>
      <c r="F369" s="542" t="s">
        <v>2189</v>
      </c>
      <c r="G369" s="536" t="s">
        <v>2190</v>
      </c>
      <c r="H369" s="536" t="s">
        <v>2089</v>
      </c>
      <c r="I369" s="549"/>
      <c r="J369" s="550"/>
      <c r="K369" s="551"/>
      <c r="L369" s="239"/>
    </row>
    <row r="370" spans="1:12" ht="45" hidden="1">
      <c r="A370" s="344">
        <v>361</v>
      </c>
      <c r="B370" s="536" t="s">
        <v>1071</v>
      </c>
      <c r="C370" s="543" t="s">
        <v>481</v>
      </c>
      <c r="D370" s="564">
        <v>150</v>
      </c>
      <c r="E370" s="569" t="s">
        <v>1227</v>
      </c>
      <c r="F370" s="542" t="s">
        <v>2191</v>
      </c>
      <c r="G370" s="536" t="s">
        <v>2192</v>
      </c>
      <c r="H370" s="536" t="s">
        <v>489</v>
      </c>
      <c r="I370" s="549"/>
      <c r="J370" s="550"/>
      <c r="K370" s="551"/>
      <c r="L370" s="239"/>
    </row>
    <row r="371" spans="1:12" ht="45" hidden="1">
      <c r="A371" s="345">
        <v>362</v>
      </c>
      <c r="B371" s="536" t="s">
        <v>1071</v>
      </c>
      <c r="C371" s="543" t="s">
        <v>481</v>
      </c>
      <c r="D371" s="564">
        <v>300</v>
      </c>
      <c r="E371" s="569" t="s">
        <v>1228</v>
      </c>
      <c r="F371" s="542" t="s">
        <v>2193</v>
      </c>
      <c r="G371" s="536" t="s">
        <v>2194</v>
      </c>
      <c r="H371" s="536" t="s">
        <v>2084</v>
      </c>
      <c r="I371" s="549"/>
      <c r="J371" s="550"/>
      <c r="K371" s="551"/>
      <c r="L371" s="239"/>
    </row>
    <row r="372" spans="1:12" ht="45" hidden="1">
      <c r="A372" s="345">
        <v>363</v>
      </c>
      <c r="B372" s="536" t="s">
        <v>1072</v>
      </c>
      <c r="C372" s="543" t="s">
        <v>481</v>
      </c>
      <c r="D372" s="564">
        <v>100</v>
      </c>
      <c r="E372" s="569" t="s">
        <v>1229</v>
      </c>
      <c r="F372" s="542" t="s">
        <v>2195</v>
      </c>
      <c r="G372" s="536" t="s">
        <v>2196</v>
      </c>
      <c r="H372" s="536" t="s">
        <v>489</v>
      </c>
      <c r="I372" s="549"/>
      <c r="J372" s="550"/>
      <c r="K372" s="551"/>
      <c r="L372" s="239"/>
    </row>
    <row r="373" spans="1:12" ht="45" hidden="1">
      <c r="A373" s="344">
        <v>364</v>
      </c>
      <c r="B373" s="536" t="s">
        <v>1072</v>
      </c>
      <c r="C373" s="543" t="s">
        <v>481</v>
      </c>
      <c r="D373" s="564">
        <v>2500</v>
      </c>
      <c r="E373" s="569" t="s">
        <v>1230</v>
      </c>
      <c r="F373" s="542" t="s">
        <v>2197</v>
      </c>
      <c r="G373" s="536" t="s">
        <v>2198</v>
      </c>
      <c r="H373" s="536" t="s">
        <v>2076</v>
      </c>
      <c r="I373" s="549"/>
      <c r="J373" s="550"/>
      <c r="K373" s="551"/>
      <c r="L373" s="239"/>
    </row>
    <row r="374" spans="1:12" ht="45" hidden="1">
      <c r="A374" s="345">
        <v>365</v>
      </c>
      <c r="B374" s="536" t="s">
        <v>1072</v>
      </c>
      <c r="C374" s="543" t="s">
        <v>481</v>
      </c>
      <c r="D374" s="564">
        <v>100</v>
      </c>
      <c r="E374" s="569" t="s">
        <v>1231</v>
      </c>
      <c r="F374" s="542" t="s">
        <v>2199</v>
      </c>
      <c r="G374" s="536" t="s">
        <v>2200</v>
      </c>
      <c r="H374" s="536" t="s">
        <v>489</v>
      </c>
      <c r="I374" s="549"/>
      <c r="J374" s="550"/>
      <c r="K374" s="551"/>
      <c r="L374" s="239"/>
    </row>
    <row r="375" spans="1:12" ht="45" hidden="1">
      <c r="A375" s="345">
        <v>366</v>
      </c>
      <c r="B375" s="536" t="s">
        <v>1073</v>
      </c>
      <c r="C375" s="543" t="s">
        <v>481</v>
      </c>
      <c r="D375" s="564">
        <v>520</v>
      </c>
      <c r="E375" s="569" t="s">
        <v>1232</v>
      </c>
      <c r="F375" s="542" t="s">
        <v>2201</v>
      </c>
      <c r="G375" s="536" t="s">
        <v>2202</v>
      </c>
      <c r="H375" s="536" t="s">
        <v>2084</v>
      </c>
      <c r="I375" s="549"/>
      <c r="J375" s="550"/>
      <c r="K375" s="551"/>
      <c r="L375" s="239"/>
    </row>
    <row r="376" spans="1:12" ht="45" hidden="1">
      <c r="A376" s="344">
        <v>367</v>
      </c>
      <c r="B376" s="536" t="s">
        <v>1073</v>
      </c>
      <c r="C376" s="543" t="s">
        <v>481</v>
      </c>
      <c r="D376" s="564">
        <v>1000</v>
      </c>
      <c r="E376" s="569" t="s">
        <v>1214</v>
      </c>
      <c r="F376" s="542" t="s">
        <v>2164</v>
      </c>
      <c r="G376" s="536" t="s">
        <v>2165</v>
      </c>
      <c r="H376" s="536" t="s">
        <v>489</v>
      </c>
      <c r="I376" s="549"/>
      <c r="J376" s="550"/>
      <c r="K376" s="551"/>
      <c r="L376" s="239"/>
    </row>
    <row r="377" spans="1:12" ht="45" hidden="1">
      <c r="A377" s="345">
        <v>368</v>
      </c>
      <c r="B377" s="536" t="s">
        <v>1073</v>
      </c>
      <c r="C377" s="543" t="s">
        <v>481</v>
      </c>
      <c r="D377" s="564">
        <v>260</v>
      </c>
      <c r="E377" s="569" t="s">
        <v>1233</v>
      </c>
      <c r="F377" s="542" t="s">
        <v>2203</v>
      </c>
      <c r="G377" s="536" t="s">
        <v>2204</v>
      </c>
      <c r="H377" s="536" t="s">
        <v>2089</v>
      </c>
      <c r="I377" s="549"/>
      <c r="J377" s="550"/>
      <c r="K377" s="551"/>
      <c r="L377" s="239"/>
    </row>
    <row r="378" spans="1:12" ht="45" hidden="1">
      <c r="A378" s="345">
        <v>369</v>
      </c>
      <c r="B378" s="536" t="s">
        <v>1073</v>
      </c>
      <c r="C378" s="543" t="s">
        <v>481</v>
      </c>
      <c r="D378" s="564">
        <v>50000</v>
      </c>
      <c r="E378" s="569" t="s">
        <v>1234</v>
      </c>
      <c r="F378" s="542" t="s">
        <v>2205</v>
      </c>
      <c r="G378" s="536" t="s">
        <v>2206</v>
      </c>
      <c r="H378" s="536" t="s">
        <v>489</v>
      </c>
      <c r="I378" s="549"/>
      <c r="J378" s="550"/>
      <c r="K378" s="551"/>
      <c r="L378" s="239"/>
    </row>
    <row r="379" spans="1:12" ht="45" hidden="1">
      <c r="A379" s="344">
        <v>370</v>
      </c>
      <c r="B379" s="536" t="s">
        <v>1073</v>
      </c>
      <c r="C379" s="543" t="s">
        <v>481</v>
      </c>
      <c r="D379" s="564">
        <v>150</v>
      </c>
      <c r="E379" s="569" t="s">
        <v>1235</v>
      </c>
      <c r="F379" s="542" t="s">
        <v>2207</v>
      </c>
      <c r="G379" s="536" t="s">
        <v>2208</v>
      </c>
      <c r="H379" s="536" t="s">
        <v>489</v>
      </c>
      <c r="I379" s="549"/>
      <c r="J379" s="550"/>
      <c r="K379" s="551"/>
      <c r="L379" s="239"/>
    </row>
    <row r="380" spans="1:12" ht="45" hidden="1">
      <c r="A380" s="345">
        <v>371</v>
      </c>
      <c r="B380" s="536" t="s">
        <v>1073</v>
      </c>
      <c r="C380" s="543" t="s">
        <v>481</v>
      </c>
      <c r="D380" s="564">
        <v>60000</v>
      </c>
      <c r="E380" s="569" t="s">
        <v>1236</v>
      </c>
      <c r="F380" s="542" t="s">
        <v>2209</v>
      </c>
      <c r="G380" s="536" t="s">
        <v>2210</v>
      </c>
      <c r="H380" s="536" t="s">
        <v>489</v>
      </c>
      <c r="I380" s="553"/>
      <c r="J380" s="554"/>
      <c r="K380" s="555"/>
      <c r="L380" s="239"/>
    </row>
    <row r="381" spans="1:12" ht="45" hidden="1">
      <c r="A381" s="345">
        <v>372</v>
      </c>
      <c r="B381" s="536" t="s">
        <v>1073</v>
      </c>
      <c r="C381" s="543" t="s">
        <v>481</v>
      </c>
      <c r="D381" s="564">
        <v>50000</v>
      </c>
      <c r="E381" s="569" t="s">
        <v>1237</v>
      </c>
      <c r="F381" s="542" t="s">
        <v>2211</v>
      </c>
      <c r="G381" s="536" t="s">
        <v>2212</v>
      </c>
      <c r="H381" s="536" t="s">
        <v>489</v>
      </c>
      <c r="I381" s="553"/>
      <c r="J381" s="554"/>
      <c r="K381" s="555"/>
      <c r="L381" s="239"/>
    </row>
    <row r="382" spans="1:12" ht="45" hidden="1">
      <c r="A382" s="344">
        <v>373</v>
      </c>
      <c r="B382" s="536" t="s">
        <v>1073</v>
      </c>
      <c r="C382" s="543" t="s">
        <v>481</v>
      </c>
      <c r="D382" s="564">
        <v>60000</v>
      </c>
      <c r="E382" s="569" t="s">
        <v>1238</v>
      </c>
      <c r="F382" s="542" t="s">
        <v>2213</v>
      </c>
      <c r="G382" s="536" t="s">
        <v>2214</v>
      </c>
      <c r="H382" s="536" t="s">
        <v>489</v>
      </c>
      <c r="I382" s="553"/>
      <c r="J382" s="554"/>
      <c r="K382" s="555"/>
      <c r="L382" s="239"/>
    </row>
    <row r="383" spans="1:12" ht="45" hidden="1">
      <c r="A383" s="345">
        <v>374</v>
      </c>
      <c r="B383" s="536" t="s">
        <v>1073</v>
      </c>
      <c r="C383" s="543" t="s">
        <v>481</v>
      </c>
      <c r="D383" s="564">
        <v>176</v>
      </c>
      <c r="E383" s="569" t="s">
        <v>1239</v>
      </c>
      <c r="F383" s="542" t="s">
        <v>2215</v>
      </c>
      <c r="G383" s="536" t="s">
        <v>2216</v>
      </c>
      <c r="H383" s="536" t="s">
        <v>489</v>
      </c>
      <c r="I383" s="536"/>
      <c r="J383" s="554"/>
      <c r="K383" s="555"/>
      <c r="L383" s="239"/>
    </row>
    <row r="384" spans="1:12" ht="45" hidden="1">
      <c r="A384" s="345">
        <v>375</v>
      </c>
      <c r="B384" s="536" t="s">
        <v>1073</v>
      </c>
      <c r="C384" s="543" t="s">
        <v>481</v>
      </c>
      <c r="D384" s="564">
        <v>100</v>
      </c>
      <c r="E384" s="569" t="s">
        <v>1240</v>
      </c>
      <c r="F384" s="542" t="s">
        <v>2217</v>
      </c>
      <c r="G384" s="536" t="s">
        <v>2218</v>
      </c>
      <c r="H384" s="536" t="s">
        <v>2092</v>
      </c>
      <c r="I384" s="536"/>
      <c r="J384" s="554"/>
      <c r="K384" s="555"/>
      <c r="L384" s="239"/>
    </row>
    <row r="385" spans="1:12" ht="45" hidden="1">
      <c r="A385" s="344">
        <v>376</v>
      </c>
      <c r="B385" s="536" t="s">
        <v>1073</v>
      </c>
      <c r="C385" s="543" t="s">
        <v>481</v>
      </c>
      <c r="D385" s="564">
        <v>260</v>
      </c>
      <c r="E385" s="569" t="s">
        <v>1241</v>
      </c>
      <c r="F385" s="542" t="s">
        <v>2219</v>
      </c>
      <c r="G385" s="536" t="s">
        <v>2220</v>
      </c>
      <c r="H385" s="536" t="s">
        <v>2092</v>
      </c>
      <c r="I385" s="553"/>
      <c r="J385" s="554"/>
      <c r="K385" s="555"/>
      <c r="L385" s="239"/>
    </row>
    <row r="386" spans="1:12" ht="45" hidden="1">
      <c r="A386" s="345">
        <v>377</v>
      </c>
      <c r="B386" s="536" t="s">
        <v>1074</v>
      </c>
      <c r="C386" s="543" t="s">
        <v>481</v>
      </c>
      <c r="D386" s="564">
        <v>60000</v>
      </c>
      <c r="E386" s="569" t="s">
        <v>1242</v>
      </c>
      <c r="F386" s="542" t="s">
        <v>2221</v>
      </c>
      <c r="G386" s="536" t="s">
        <v>2222</v>
      </c>
      <c r="H386" s="536" t="s">
        <v>489</v>
      </c>
      <c r="I386" s="553"/>
      <c r="J386" s="554"/>
      <c r="K386" s="555"/>
      <c r="L386" s="239"/>
    </row>
    <row r="387" spans="1:12" ht="45" hidden="1">
      <c r="A387" s="345">
        <v>378</v>
      </c>
      <c r="B387" s="536" t="s">
        <v>1074</v>
      </c>
      <c r="C387" s="543" t="s">
        <v>481</v>
      </c>
      <c r="D387" s="564">
        <v>60000</v>
      </c>
      <c r="E387" s="569" t="s">
        <v>1243</v>
      </c>
      <c r="F387" s="542" t="s">
        <v>2223</v>
      </c>
      <c r="G387" s="536" t="s">
        <v>2224</v>
      </c>
      <c r="H387" s="536" t="s">
        <v>489</v>
      </c>
      <c r="I387" s="553"/>
      <c r="J387" s="554"/>
      <c r="K387" s="555"/>
      <c r="L387" s="239"/>
    </row>
    <row r="388" spans="1:12" ht="45" hidden="1">
      <c r="A388" s="344">
        <v>379</v>
      </c>
      <c r="B388" s="536" t="s">
        <v>1074</v>
      </c>
      <c r="C388" s="543" t="s">
        <v>481</v>
      </c>
      <c r="D388" s="564">
        <v>150</v>
      </c>
      <c r="E388" s="569" t="s">
        <v>1244</v>
      </c>
      <c r="F388" s="542" t="s">
        <v>2225</v>
      </c>
      <c r="G388" s="536" t="s">
        <v>2226</v>
      </c>
      <c r="H388" s="536" t="s">
        <v>489</v>
      </c>
      <c r="I388" s="553"/>
      <c r="J388" s="554"/>
      <c r="K388" s="555"/>
      <c r="L388" s="239"/>
    </row>
    <row r="389" spans="1:12" ht="45" hidden="1">
      <c r="A389" s="345">
        <v>380</v>
      </c>
      <c r="B389" s="536" t="s">
        <v>1074</v>
      </c>
      <c r="C389" s="543" t="s">
        <v>481</v>
      </c>
      <c r="D389" s="564">
        <v>580</v>
      </c>
      <c r="E389" s="569" t="s">
        <v>1245</v>
      </c>
      <c r="F389" s="542" t="s">
        <v>2227</v>
      </c>
      <c r="G389" s="536" t="s">
        <v>2228</v>
      </c>
      <c r="H389" s="536" t="s">
        <v>2229</v>
      </c>
      <c r="I389" s="536"/>
      <c r="J389" s="554"/>
      <c r="K389" s="555"/>
      <c r="L389" s="239"/>
    </row>
    <row r="390" spans="1:12" ht="108" hidden="1">
      <c r="A390" s="345">
        <v>381</v>
      </c>
      <c r="B390" s="536" t="s">
        <v>1073</v>
      </c>
      <c r="C390" s="543" t="s">
        <v>482</v>
      </c>
      <c r="D390" s="564">
        <v>200</v>
      </c>
      <c r="E390" s="569" t="s">
        <v>1246</v>
      </c>
      <c r="F390" s="542" t="s">
        <v>2230</v>
      </c>
      <c r="G390" s="557"/>
      <c r="H390" s="557"/>
      <c r="I390" s="536" t="s">
        <v>2231</v>
      </c>
      <c r="J390" s="554"/>
      <c r="K390" s="555"/>
      <c r="L390" s="239"/>
    </row>
    <row r="391" spans="1:12" ht="162" hidden="1">
      <c r="A391" s="344">
        <v>382</v>
      </c>
      <c r="B391" s="536" t="s">
        <v>1075</v>
      </c>
      <c r="C391" s="543" t="s">
        <v>482</v>
      </c>
      <c r="D391" s="564">
        <v>800</v>
      </c>
      <c r="E391" s="569" t="s">
        <v>1247</v>
      </c>
      <c r="F391" s="542" t="s">
        <v>2232</v>
      </c>
      <c r="G391" s="536"/>
      <c r="H391" s="536"/>
      <c r="I391" s="536" t="s">
        <v>2233</v>
      </c>
      <c r="J391" s="536"/>
      <c r="K391" s="555"/>
      <c r="L391" s="239"/>
    </row>
    <row r="392" spans="1:12" ht="94.5" hidden="1">
      <c r="A392" s="345">
        <v>383</v>
      </c>
      <c r="B392" s="536" t="s">
        <v>1075</v>
      </c>
      <c r="C392" s="543" t="s">
        <v>482</v>
      </c>
      <c r="D392" s="564">
        <v>100</v>
      </c>
      <c r="E392" s="569" t="s">
        <v>1248</v>
      </c>
      <c r="F392" s="542" t="s">
        <v>2234</v>
      </c>
      <c r="G392" s="536"/>
      <c r="H392" s="536"/>
      <c r="I392" s="536" t="s">
        <v>2235</v>
      </c>
      <c r="J392" s="536"/>
      <c r="K392" s="555"/>
      <c r="L392" s="239"/>
    </row>
    <row r="393" spans="1:12" ht="108" hidden="1">
      <c r="A393" s="345">
        <v>384</v>
      </c>
      <c r="B393" s="536" t="s">
        <v>1075</v>
      </c>
      <c r="C393" s="543" t="s">
        <v>482</v>
      </c>
      <c r="D393" s="564">
        <v>625</v>
      </c>
      <c r="E393" s="569" t="s">
        <v>1249</v>
      </c>
      <c r="F393" s="542" t="s">
        <v>2236</v>
      </c>
      <c r="G393" s="536"/>
      <c r="H393" s="536"/>
      <c r="I393" s="536" t="s">
        <v>2237</v>
      </c>
      <c r="J393" s="536"/>
      <c r="K393" s="555"/>
      <c r="L393" s="239"/>
    </row>
    <row r="394" spans="1:12" ht="108" hidden="1">
      <c r="A394" s="344">
        <v>385</v>
      </c>
      <c r="B394" s="536" t="s">
        <v>1075</v>
      </c>
      <c r="C394" s="543" t="s">
        <v>482</v>
      </c>
      <c r="D394" s="564">
        <v>200</v>
      </c>
      <c r="E394" s="569" t="s">
        <v>1250</v>
      </c>
      <c r="F394" s="542" t="s">
        <v>2238</v>
      </c>
      <c r="G394" s="536"/>
      <c r="H394" s="536"/>
      <c r="I394" s="536" t="s">
        <v>2239</v>
      </c>
      <c r="J394" s="536"/>
      <c r="K394" s="555"/>
      <c r="L394" s="239"/>
    </row>
    <row r="395" spans="1:12" ht="162" hidden="1">
      <c r="A395" s="345">
        <v>386</v>
      </c>
      <c r="B395" s="536" t="s">
        <v>1075</v>
      </c>
      <c r="C395" s="543" t="s">
        <v>482</v>
      </c>
      <c r="D395" s="564">
        <v>700</v>
      </c>
      <c r="E395" s="569" t="s">
        <v>1251</v>
      </c>
      <c r="F395" s="542" t="s">
        <v>2240</v>
      </c>
      <c r="G395" s="536"/>
      <c r="H395" s="536"/>
      <c r="I395" s="536" t="s">
        <v>2241</v>
      </c>
      <c r="J395" s="536"/>
      <c r="K395" s="555"/>
      <c r="L395" s="239"/>
    </row>
    <row r="396" spans="1:12" ht="135" hidden="1">
      <c r="A396" s="345">
        <v>387</v>
      </c>
      <c r="B396" s="536" t="s">
        <v>1076</v>
      </c>
      <c r="C396" s="543" t="s">
        <v>482</v>
      </c>
      <c r="D396" s="564">
        <v>450</v>
      </c>
      <c r="E396" s="569" t="s">
        <v>1252</v>
      </c>
      <c r="F396" s="542" t="s">
        <v>2242</v>
      </c>
      <c r="G396" s="536"/>
      <c r="H396" s="536"/>
      <c r="I396" s="536" t="s">
        <v>2243</v>
      </c>
      <c r="J396" s="536"/>
      <c r="K396" s="555"/>
      <c r="L396" s="239"/>
    </row>
    <row r="397" spans="1:12" ht="108" hidden="1">
      <c r="A397" s="344">
        <v>388</v>
      </c>
      <c r="B397" s="536" t="s">
        <v>1075</v>
      </c>
      <c r="C397" s="543" t="s">
        <v>482</v>
      </c>
      <c r="D397" s="564">
        <v>1000</v>
      </c>
      <c r="E397" s="569" t="s">
        <v>1253</v>
      </c>
      <c r="F397" s="542" t="s">
        <v>2244</v>
      </c>
      <c r="G397" s="536"/>
      <c r="H397" s="536"/>
      <c r="I397" s="536" t="s">
        <v>2245</v>
      </c>
      <c r="J397" s="536"/>
      <c r="K397" s="555"/>
      <c r="L397" s="239"/>
    </row>
    <row r="398" spans="1:12" ht="94.5" hidden="1">
      <c r="A398" s="345">
        <v>389</v>
      </c>
      <c r="B398" s="536" t="s">
        <v>1075</v>
      </c>
      <c r="C398" s="543" t="s">
        <v>482</v>
      </c>
      <c r="D398" s="564">
        <v>500</v>
      </c>
      <c r="E398" s="569" t="s">
        <v>1254</v>
      </c>
      <c r="F398" s="542" t="s">
        <v>2246</v>
      </c>
      <c r="G398" s="536"/>
      <c r="H398" s="536"/>
      <c r="I398" s="536" t="s">
        <v>2247</v>
      </c>
      <c r="J398" s="536"/>
      <c r="K398" s="555"/>
      <c r="L398" s="239"/>
    </row>
    <row r="399" spans="1:12" ht="148.5" hidden="1">
      <c r="A399" s="345">
        <v>390</v>
      </c>
      <c r="B399" s="536" t="s">
        <v>1075</v>
      </c>
      <c r="C399" s="543" t="s">
        <v>482</v>
      </c>
      <c r="D399" s="564">
        <v>1000</v>
      </c>
      <c r="E399" s="569" t="s">
        <v>1255</v>
      </c>
      <c r="F399" s="542" t="s">
        <v>2248</v>
      </c>
      <c r="G399" s="536"/>
      <c r="H399" s="536"/>
      <c r="I399" s="536" t="s">
        <v>2249</v>
      </c>
      <c r="J399" s="536"/>
      <c r="K399" s="555"/>
      <c r="L399" s="239"/>
    </row>
    <row r="400" spans="1:12" ht="81" hidden="1">
      <c r="A400" s="344">
        <v>391</v>
      </c>
      <c r="B400" s="536" t="s">
        <v>1077</v>
      </c>
      <c r="C400" s="543" t="s">
        <v>482</v>
      </c>
      <c r="D400" s="564">
        <v>500</v>
      </c>
      <c r="E400" s="569" t="s">
        <v>1256</v>
      </c>
      <c r="F400" s="542" t="s">
        <v>2250</v>
      </c>
      <c r="G400" s="536"/>
      <c r="H400" s="536"/>
      <c r="I400" s="536"/>
      <c r="J400" s="536" t="s">
        <v>2251</v>
      </c>
      <c r="K400" s="555"/>
      <c r="L400" s="239"/>
    </row>
    <row r="401" spans="1:12" ht="94.5" hidden="1">
      <c r="A401" s="345">
        <v>392</v>
      </c>
      <c r="B401" s="536" t="s">
        <v>1077</v>
      </c>
      <c r="C401" s="543" t="s">
        <v>482</v>
      </c>
      <c r="D401" s="564">
        <v>500</v>
      </c>
      <c r="E401" s="569" t="s">
        <v>1257</v>
      </c>
      <c r="F401" s="542" t="s">
        <v>2252</v>
      </c>
      <c r="G401" s="557"/>
      <c r="H401" s="557"/>
      <c r="I401" s="536"/>
      <c r="J401" s="536" t="s">
        <v>2253</v>
      </c>
      <c r="K401" s="555"/>
      <c r="L401" s="239"/>
    </row>
    <row r="402" spans="1:12" ht="94.5" hidden="1">
      <c r="A402" s="345">
        <v>393</v>
      </c>
      <c r="B402" s="536" t="s">
        <v>1077</v>
      </c>
      <c r="C402" s="543" t="s">
        <v>482</v>
      </c>
      <c r="D402" s="564">
        <v>500</v>
      </c>
      <c r="E402" s="569" t="s">
        <v>1258</v>
      </c>
      <c r="F402" s="542" t="s">
        <v>2254</v>
      </c>
      <c r="G402" s="557"/>
      <c r="H402" s="557"/>
      <c r="I402" s="536"/>
      <c r="J402" s="536" t="s">
        <v>2253</v>
      </c>
      <c r="K402" s="555"/>
      <c r="L402" s="239"/>
    </row>
    <row r="403" spans="1:12" ht="81" hidden="1">
      <c r="A403" s="344">
        <v>394</v>
      </c>
      <c r="B403" s="536" t="s">
        <v>1077</v>
      </c>
      <c r="C403" s="543" t="s">
        <v>482</v>
      </c>
      <c r="D403" s="564">
        <v>500</v>
      </c>
      <c r="E403" s="569" t="s">
        <v>1259</v>
      </c>
      <c r="F403" s="542" t="s">
        <v>2255</v>
      </c>
      <c r="G403" s="557"/>
      <c r="H403" s="557"/>
      <c r="I403" s="536"/>
      <c r="J403" s="536" t="s">
        <v>2251</v>
      </c>
      <c r="K403" s="555"/>
      <c r="L403" s="239"/>
    </row>
    <row r="404" spans="1:12" ht="81" hidden="1">
      <c r="A404" s="345">
        <v>395</v>
      </c>
      <c r="B404" s="536" t="s">
        <v>1077</v>
      </c>
      <c r="C404" s="543" t="s">
        <v>482</v>
      </c>
      <c r="D404" s="564">
        <v>500</v>
      </c>
      <c r="E404" s="569" t="s">
        <v>1260</v>
      </c>
      <c r="F404" s="542" t="s">
        <v>2256</v>
      </c>
      <c r="G404" s="557"/>
      <c r="H404" s="557"/>
      <c r="I404" s="536"/>
      <c r="J404" s="536" t="s">
        <v>2251</v>
      </c>
      <c r="K404" s="555"/>
      <c r="L404" s="239"/>
    </row>
    <row r="405" spans="1:12" ht="94.5" hidden="1">
      <c r="A405" s="345">
        <v>396</v>
      </c>
      <c r="B405" s="536" t="s">
        <v>1077</v>
      </c>
      <c r="C405" s="543" t="s">
        <v>482</v>
      </c>
      <c r="D405" s="564">
        <v>500</v>
      </c>
      <c r="E405" s="569" t="s">
        <v>1261</v>
      </c>
      <c r="F405" s="542" t="s">
        <v>2257</v>
      </c>
      <c r="G405" s="557"/>
      <c r="H405" s="557"/>
      <c r="I405" s="536"/>
      <c r="J405" s="536" t="s">
        <v>2253</v>
      </c>
      <c r="K405" s="555"/>
      <c r="L405" s="239"/>
    </row>
    <row r="406" spans="1:12" ht="81" hidden="1">
      <c r="A406" s="344">
        <v>397</v>
      </c>
      <c r="B406" s="536" t="s">
        <v>1077</v>
      </c>
      <c r="C406" s="543" t="s">
        <v>482</v>
      </c>
      <c r="D406" s="564">
        <v>500</v>
      </c>
      <c r="E406" s="569" t="s">
        <v>1262</v>
      </c>
      <c r="F406" s="542" t="s">
        <v>2258</v>
      </c>
      <c r="G406" s="557"/>
      <c r="H406" s="557"/>
      <c r="I406" s="536"/>
      <c r="J406" s="536" t="s">
        <v>2251</v>
      </c>
      <c r="K406" s="555"/>
      <c r="L406" s="239"/>
    </row>
    <row r="407" spans="1:12" ht="67.5" hidden="1">
      <c r="A407" s="345">
        <v>398</v>
      </c>
      <c r="B407" s="536" t="s">
        <v>1077</v>
      </c>
      <c r="C407" s="543" t="s">
        <v>482</v>
      </c>
      <c r="D407" s="564">
        <v>500</v>
      </c>
      <c r="E407" s="569" t="s">
        <v>1263</v>
      </c>
      <c r="F407" s="542" t="s">
        <v>2259</v>
      </c>
      <c r="G407" s="536"/>
      <c r="H407" s="536"/>
      <c r="I407" s="536"/>
      <c r="J407" s="536" t="s">
        <v>2260</v>
      </c>
      <c r="K407" s="555"/>
      <c r="L407" s="239"/>
    </row>
    <row r="408" spans="1:12" ht="94.5" hidden="1">
      <c r="A408" s="345">
        <v>399</v>
      </c>
      <c r="B408" s="536" t="s">
        <v>1075</v>
      </c>
      <c r="C408" s="543" t="s">
        <v>482</v>
      </c>
      <c r="D408" s="564">
        <v>300</v>
      </c>
      <c r="E408" s="569" t="s">
        <v>1264</v>
      </c>
      <c r="F408" s="542" t="s">
        <v>2261</v>
      </c>
      <c r="G408" s="536"/>
      <c r="H408" s="536"/>
      <c r="I408" s="536" t="s">
        <v>2262</v>
      </c>
      <c r="J408" s="536"/>
      <c r="K408" s="555"/>
      <c r="L408" s="239"/>
    </row>
    <row r="409" spans="1:12" ht="108" hidden="1">
      <c r="A409" s="344">
        <v>400</v>
      </c>
      <c r="B409" s="536" t="s">
        <v>1075</v>
      </c>
      <c r="C409" s="543" t="s">
        <v>482</v>
      </c>
      <c r="D409" s="564">
        <v>500</v>
      </c>
      <c r="E409" s="569" t="s">
        <v>1265</v>
      </c>
      <c r="F409" s="542" t="s">
        <v>2263</v>
      </c>
      <c r="G409" s="536"/>
      <c r="H409" s="536"/>
      <c r="I409" s="536" t="s">
        <v>2264</v>
      </c>
      <c r="J409" s="536"/>
      <c r="K409" s="555"/>
      <c r="L409" s="239"/>
    </row>
    <row r="410" spans="1:12" ht="108" hidden="1">
      <c r="A410" s="345">
        <v>401</v>
      </c>
      <c r="B410" s="536" t="s">
        <v>1075</v>
      </c>
      <c r="C410" s="543" t="s">
        <v>482</v>
      </c>
      <c r="D410" s="564">
        <v>500</v>
      </c>
      <c r="E410" s="569" t="s">
        <v>1266</v>
      </c>
      <c r="F410" s="542" t="s">
        <v>2265</v>
      </c>
      <c r="G410" s="536"/>
      <c r="H410" s="536"/>
      <c r="I410" s="536" t="s">
        <v>2266</v>
      </c>
      <c r="J410" s="536"/>
      <c r="K410" s="555"/>
      <c r="L410" s="239"/>
    </row>
    <row r="411" spans="1:12" ht="121.5" hidden="1">
      <c r="A411" s="345">
        <v>402</v>
      </c>
      <c r="B411" s="536" t="s">
        <v>1075</v>
      </c>
      <c r="C411" s="543" t="s">
        <v>482</v>
      </c>
      <c r="D411" s="564">
        <v>500</v>
      </c>
      <c r="E411" s="569" t="s">
        <v>1267</v>
      </c>
      <c r="F411" s="542" t="s">
        <v>2267</v>
      </c>
      <c r="G411" s="536"/>
      <c r="H411" s="536"/>
      <c r="I411" s="536" t="s">
        <v>2268</v>
      </c>
      <c r="J411" s="536"/>
      <c r="K411" s="555"/>
      <c r="L411" s="239"/>
    </row>
    <row r="412" spans="1:12" ht="108" hidden="1">
      <c r="A412" s="344">
        <v>403</v>
      </c>
      <c r="B412" s="536" t="s">
        <v>1075</v>
      </c>
      <c r="C412" s="543" t="s">
        <v>482</v>
      </c>
      <c r="D412" s="564">
        <v>500</v>
      </c>
      <c r="E412" s="569" t="s">
        <v>1268</v>
      </c>
      <c r="F412" s="542" t="s">
        <v>2269</v>
      </c>
      <c r="G412" s="536"/>
      <c r="H412" s="536"/>
      <c r="I412" s="558" t="s">
        <v>2270</v>
      </c>
      <c r="J412" s="558"/>
      <c r="K412" s="555"/>
      <c r="L412" s="239"/>
    </row>
    <row r="413" spans="1:12" ht="45" hidden="1">
      <c r="A413" s="345">
        <v>404</v>
      </c>
      <c r="B413" s="536" t="s">
        <v>1078</v>
      </c>
      <c r="C413" s="543" t="s">
        <v>481</v>
      </c>
      <c r="D413" s="564">
        <v>60000</v>
      </c>
      <c r="E413" s="569" t="s">
        <v>1269</v>
      </c>
      <c r="F413" s="542" t="s">
        <v>2271</v>
      </c>
      <c r="G413" s="536" t="s">
        <v>2272</v>
      </c>
      <c r="H413" s="559" t="s">
        <v>489</v>
      </c>
      <c r="I413" s="537"/>
      <c r="J413" s="537"/>
      <c r="K413" s="555"/>
      <c r="L413" s="239"/>
    </row>
    <row r="414" spans="1:12" ht="45" hidden="1">
      <c r="A414" s="345">
        <v>405</v>
      </c>
      <c r="B414" s="536" t="s">
        <v>1074</v>
      </c>
      <c r="C414" s="543" t="s">
        <v>481</v>
      </c>
      <c r="D414" s="564">
        <v>495</v>
      </c>
      <c r="E414" s="569" t="s">
        <v>1270</v>
      </c>
      <c r="F414" s="542" t="s">
        <v>2273</v>
      </c>
      <c r="G414" s="536" t="s">
        <v>2274</v>
      </c>
      <c r="H414" s="559" t="s">
        <v>2121</v>
      </c>
      <c r="I414" s="537"/>
      <c r="J414" s="537"/>
      <c r="K414" s="555"/>
      <c r="L414" s="239"/>
    </row>
    <row r="415" spans="1:12" ht="45" hidden="1">
      <c r="A415" s="344">
        <v>406</v>
      </c>
      <c r="B415" s="536" t="s">
        <v>1078</v>
      </c>
      <c r="C415" s="543" t="s">
        <v>481</v>
      </c>
      <c r="D415" s="564">
        <v>60000</v>
      </c>
      <c r="E415" s="569" t="s">
        <v>1271</v>
      </c>
      <c r="F415" s="542" t="s">
        <v>2275</v>
      </c>
      <c r="G415" s="536" t="s">
        <v>2276</v>
      </c>
      <c r="H415" s="559" t="s">
        <v>489</v>
      </c>
      <c r="I415" s="537"/>
      <c r="J415" s="537"/>
      <c r="K415" s="555"/>
      <c r="L415" s="239"/>
    </row>
    <row r="416" spans="1:12" ht="45" hidden="1">
      <c r="A416" s="345">
        <v>407</v>
      </c>
      <c r="B416" s="536" t="s">
        <v>1078</v>
      </c>
      <c r="C416" s="543" t="s">
        <v>481</v>
      </c>
      <c r="D416" s="564">
        <v>60000</v>
      </c>
      <c r="E416" s="569" t="s">
        <v>1272</v>
      </c>
      <c r="F416" s="542" t="s">
        <v>2277</v>
      </c>
      <c r="G416" s="536" t="s">
        <v>2278</v>
      </c>
      <c r="H416" s="559" t="s">
        <v>489</v>
      </c>
      <c r="I416" s="537"/>
      <c r="J416" s="537"/>
      <c r="K416" s="555"/>
      <c r="L416" s="239"/>
    </row>
    <row r="417" spans="1:12" ht="45" hidden="1">
      <c r="A417" s="345">
        <v>408</v>
      </c>
      <c r="B417" s="536" t="s">
        <v>1078</v>
      </c>
      <c r="C417" s="543" t="s">
        <v>481</v>
      </c>
      <c r="D417" s="564">
        <v>2500</v>
      </c>
      <c r="E417" s="569" t="s">
        <v>1273</v>
      </c>
      <c r="F417" s="542" t="s">
        <v>2279</v>
      </c>
      <c r="G417" s="536" t="s">
        <v>2280</v>
      </c>
      <c r="H417" s="559" t="s">
        <v>489</v>
      </c>
      <c r="I417" s="537"/>
      <c r="J417" s="537"/>
      <c r="K417" s="555"/>
      <c r="L417" s="239"/>
    </row>
    <row r="418" spans="1:12" ht="45" hidden="1">
      <c r="A418" s="344">
        <v>409</v>
      </c>
      <c r="B418" s="536" t="s">
        <v>1078</v>
      </c>
      <c r="C418" s="543" t="s">
        <v>481</v>
      </c>
      <c r="D418" s="564">
        <v>30000</v>
      </c>
      <c r="E418" s="569" t="s">
        <v>1274</v>
      </c>
      <c r="F418" s="542" t="s">
        <v>2281</v>
      </c>
      <c r="G418" s="536" t="s">
        <v>2282</v>
      </c>
      <c r="H418" s="559" t="s">
        <v>489</v>
      </c>
      <c r="I418" s="537"/>
      <c r="J418" s="537"/>
      <c r="K418" s="555"/>
      <c r="L418" s="239"/>
    </row>
    <row r="419" spans="1:12" ht="45" hidden="1">
      <c r="A419" s="345">
        <v>410</v>
      </c>
      <c r="B419" s="536" t="s">
        <v>1078</v>
      </c>
      <c r="C419" s="543" t="s">
        <v>481</v>
      </c>
      <c r="D419" s="564">
        <v>150</v>
      </c>
      <c r="E419" s="569" t="s">
        <v>1275</v>
      </c>
      <c r="F419" s="542" t="s">
        <v>2283</v>
      </c>
      <c r="G419" s="536" t="s">
        <v>2284</v>
      </c>
      <c r="H419" s="559" t="s">
        <v>2089</v>
      </c>
      <c r="I419" s="537"/>
      <c r="J419" s="537"/>
      <c r="K419" s="555"/>
      <c r="L419" s="239"/>
    </row>
    <row r="420" spans="1:12" ht="45" hidden="1">
      <c r="A420" s="345">
        <v>411</v>
      </c>
      <c r="B420" s="536" t="s">
        <v>1078</v>
      </c>
      <c r="C420" s="543" t="s">
        <v>481</v>
      </c>
      <c r="D420" s="564">
        <v>110</v>
      </c>
      <c r="E420" s="569" t="s">
        <v>1276</v>
      </c>
      <c r="F420" s="542" t="s">
        <v>2285</v>
      </c>
      <c r="G420" s="536" t="s">
        <v>2286</v>
      </c>
      <c r="H420" s="559" t="s">
        <v>2092</v>
      </c>
      <c r="I420" s="537"/>
      <c r="J420" s="537"/>
      <c r="K420" s="555"/>
      <c r="L420" s="239"/>
    </row>
    <row r="421" spans="1:12" ht="45" hidden="1">
      <c r="A421" s="344">
        <v>412</v>
      </c>
      <c r="B421" s="536" t="s">
        <v>1078</v>
      </c>
      <c r="C421" s="543" t="s">
        <v>481</v>
      </c>
      <c r="D421" s="564">
        <v>370</v>
      </c>
      <c r="E421" s="569" t="s">
        <v>1277</v>
      </c>
      <c r="F421" s="542" t="s">
        <v>2287</v>
      </c>
      <c r="G421" s="536" t="s">
        <v>2288</v>
      </c>
      <c r="H421" s="559" t="s">
        <v>2092</v>
      </c>
      <c r="I421" s="537"/>
      <c r="J421" s="537"/>
      <c r="K421" s="555"/>
      <c r="L421" s="239"/>
    </row>
    <row r="422" spans="1:12" ht="45" hidden="1">
      <c r="A422" s="345">
        <v>413</v>
      </c>
      <c r="B422" s="536" t="s">
        <v>1078</v>
      </c>
      <c r="C422" s="543" t="s">
        <v>481</v>
      </c>
      <c r="D422" s="564">
        <v>400</v>
      </c>
      <c r="E422" s="569" t="s">
        <v>1278</v>
      </c>
      <c r="F422" s="542" t="s">
        <v>2289</v>
      </c>
      <c r="G422" s="536" t="s">
        <v>2290</v>
      </c>
      <c r="H422" s="559" t="s">
        <v>2092</v>
      </c>
      <c r="I422" s="537"/>
      <c r="J422" s="537"/>
      <c r="K422" s="555"/>
      <c r="L422" s="239"/>
    </row>
    <row r="423" spans="1:12" ht="45" hidden="1">
      <c r="A423" s="345">
        <v>414</v>
      </c>
      <c r="B423" s="536" t="s">
        <v>1078</v>
      </c>
      <c r="C423" s="543" t="s">
        <v>481</v>
      </c>
      <c r="D423" s="564">
        <v>350</v>
      </c>
      <c r="E423" s="569" t="s">
        <v>1279</v>
      </c>
      <c r="F423" s="542" t="s">
        <v>2291</v>
      </c>
      <c r="G423" s="536" t="s">
        <v>2292</v>
      </c>
      <c r="H423" s="559" t="s">
        <v>2092</v>
      </c>
      <c r="I423" s="537"/>
      <c r="J423" s="537"/>
      <c r="K423" s="555"/>
      <c r="L423" s="239"/>
    </row>
    <row r="424" spans="1:12" ht="45" hidden="1">
      <c r="A424" s="344">
        <v>415</v>
      </c>
      <c r="B424" s="536" t="s">
        <v>1078</v>
      </c>
      <c r="C424" s="543" t="s">
        <v>481</v>
      </c>
      <c r="D424" s="564">
        <v>156</v>
      </c>
      <c r="E424" s="569" t="s">
        <v>1280</v>
      </c>
      <c r="F424" s="542" t="s">
        <v>2293</v>
      </c>
      <c r="G424" s="536" t="s">
        <v>2294</v>
      </c>
      <c r="H424" s="559" t="s">
        <v>489</v>
      </c>
      <c r="I424" s="537"/>
      <c r="J424" s="537"/>
      <c r="K424" s="555"/>
      <c r="L424" s="239"/>
    </row>
    <row r="425" spans="1:12" ht="45" hidden="1">
      <c r="A425" s="345">
        <v>416</v>
      </c>
      <c r="B425" s="536" t="s">
        <v>1078</v>
      </c>
      <c r="C425" s="543" t="s">
        <v>481</v>
      </c>
      <c r="D425" s="564">
        <v>130</v>
      </c>
      <c r="E425" s="569" t="s">
        <v>1281</v>
      </c>
      <c r="F425" s="542" t="s">
        <v>2295</v>
      </c>
      <c r="G425" s="536" t="s">
        <v>2296</v>
      </c>
      <c r="H425" s="559" t="s">
        <v>2092</v>
      </c>
      <c r="I425" s="537"/>
      <c r="J425" s="537"/>
      <c r="K425" s="555"/>
      <c r="L425" s="239"/>
    </row>
    <row r="426" spans="1:12" ht="45" hidden="1">
      <c r="A426" s="345">
        <v>417</v>
      </c>
      <c r="B426" s="536" t="s">
        <v>1078</v>
      </c>
      <c r="C426" s="543" t="s">
        <v>481</v>
      </c>
      <c r="D426" s="564">
        <v>280</v>
      </c>
      <c r="E426" s="569" t="s">
        <v>1282</v>
      </c>
      <c r="F426" s="542" t="s">
        <v>2297</v>
      </c>
      <c r="G426" s="536" t="s">
        <v>2298</v>
      </c>
      <c r="H426" s="559" t="s">
        <v>2073</v>
      </c>
      <c r="I426" s="537"/>
      <c r="J426" s="537"/>
      <c r="K426" s="555"/>
      <c r="L426" s="239"/>
    </row>
    <row r="427" spans="1:12" ht="45" hidden="1">
      <c r="A427" s="344">
        <v>418</v>
      </c>
      <c r="B427" s="536" t="s">
        <v>1078</v>
      </c>
      <c r="C427" s="543" t="s">
        <v>481</v>
      </c>
      <c r="D427" s="564">
        <v>135</v>
      </c>
      <c r="E427" s="569" t="s">
        <v>1283</v>
      </c>
      <c r="F427" s="542" t="s">
        <v>2299</v>
      </c>
      <c r="G427" s="536" t="s">
        <v>2300</v>
      </c>
      <c r="H427" s="559" t="s">
        <v>489</v>
      </c>
      <c r="I427" s="537"/>
      <c r="J427" s="537"/>
      <c r="K427" s="555"/>
      <c r="L427" s="239"/>
    </row>
    <row r="428" spans="1:12" ht="45" hidden="1">
      <c r="A428" s="345">
        <v>419</v>
      </c>
      <c r="B428" s="536" t="s">
        <v>1078</v>
      </c>
      <c r="C428" s="543" t="s">
        <v>481</v>
      </c>
      <c r="D428" s="564">
        <v>122</v>
      </c>
      <c r="E428" s="569" t="s">
        <v>1284</v>
      </c>
      <c r="F428" s="542" t="s">
        <v>2301</v>
      </c>
      <c r="G428" s="536" t="s">
        <v>2302</v>
      </c>
      <c r="H428" s="559" t="s">
        <v>489</v>
      </c>
      <c r="I428" s="537"/>
      <c r="J428" s="537"/>
      <c r="K428" s="555"/>
      <c r="L428" s="239"/>
    </row>
    <row r="429" spans="1:12" ht="45" hidden="1">
      <c r="A429" s="345">
        <v>420</v>
      </c>
      <c r="B429" s="536" t="s">
        <v>1078</v>
      </c>
      <c r="C429" s="543" t="s">
        <v>481</v>
      </c>
      <c r="D429" s="564">
        <v>300</v>
      </c>
      <c r="E429" s="569" t="s">
        <v>1285</v>
      </c>
      <c r="F429" s="542" t="s">
        <v>2303</v>
      </c>
      <c r="G429" s="536" t="s">
        <v>2304</v>
      </c>
      <c r="H429" s="559" t="s">
        <v>2089</v>
      </c>
      <c r="I429" s="537"/>
      <c r="J429" s="537"/>
      <c r="K429" s="555"/>
      <c r="L429" s="239"/>
    </row>
    <row r="430" spans="1:12" ht="45" hidden="1">
      <c r="A430" s="344">
        <v>421</v>
      </c>
      <c r="B430" s="536" t="s">
        <v>1078</v>
      </c>
      <c r="C430" s="543" t="s">
        <v>481</v>
      </c>
      <c r="D430" s="564">
        <v>232</v>
      </c>
      <c r="E430" s="569" t="s">
        <v>1286</v>
      </c>
      <c r="F430" s="542" t="s">
        <v>2305</v>
      </c>
      <c r="G430" s="536" t="s">
        <v>2306</v>
      </c>
      <c r="H430" s="559" t="s">
        <v>2089</v>
      </c>
      <c r="I430" s="537"/>
      <c r="J430" s="537"/>
      <c r="K430" s="555"/>
      <c r="L430" s="239"/>
    </row>
    <row r="431" spans="1:12" ht="45" hidden="1">
      <c r="A431" s="345">
        <v>422</v>
      </c>
      <c r="B431" s="536" t="s">
        <v>1078</v>
      </c>
      <c r="C431" s="543" t="s">
        <v>481</v>
      </c>
      <c r="D431" s="564">
        <v>547</v>
      </c>
      <c r="E431" s="569" t="s">
        <v>1287</v>
      </c>
      <c r="F431" s="542" t="s">
        <v>2307</v>
      </c>
      <c r="G431" s="536" t="s">
        <v>2308</v>
      </c>
      <c r="H431" s="559" t="s">
        <v>2188</v>
      </c>
      <c r="I431" s="537"/>
      <c r="J431" s="537"/>
      <c r="K431" s="555"/>
      <c r="L431" s="239"/>
    </row>
    <row r="432" spans="1:12" ht="45" hidden="1">
      <c r="A432" s="345">
        <v>423</v>
      </c>
      <c r="B432" s="536" t="s">
        <v>1078</v>
      </c>
      <c r="C432" s="543" t="s">
        <v>481</v>
      </c>
      <c r="D432" s="564">
        <v>200</v>
      </c>
      <c r="E432" s="569" t="s">
        <v>1288</v>
      </c>
      <c r="F432" s="542" t="s">
        <v>2309</v>
      </c>
      <c r="G432" s="536" t="s">
        <v>2310</v>
      </c>
      <c r="H432" s="559" t="s">
        <v>2089</v>
      </c>
      <c r="I432" s="537"/>
      <c r="J432" s="537"/>
      <c r="K432" s="555"/>
      <c r="L432" s="239"/>
    </row>
    <row r="433" spans="1:12" ht="45" hidden="1">
      <c r="A433" s="344">
        <v>424</v>
      </c>
      <c r="B433" s="536" t="s">
        <v>1078</v>
      </c>
      <c r="C433" s="543" t="s">
        <v>481</v>
      </c>
      <c r="D433" s="564">
        <v>310</v>
      </c>
      <c r="E433" s="569" t="s">
        <v>1289</v>
      </c>
      <c r="F433" s="542" t="s">
        <v>2311</v>
      </c>
      <c r="G433" s="536" t="s">
        <v>2312</v>
      </c>
      <c r="H433" s="559" t="s">
        <v>2073</v>
      </c>
      <c r="I433" s="537"/>
      <c r="J433" s="537"/>
      <c r="K433" s="555"/>
      <c r="L433" s="239"/>
    </row>
    <row r="434" spans="1:12" ht="45" hidden="1">
      <c r="A434" s="345">
        <v>425</v>
      </c>
      <c r="B434" s="536" t="s">
        <v>1078</v>
      </c>
      <c r="C434" s="543" t="s">
        <v>481</v>
      </c>
      <c r="D434" s="564">
        <v>60000</v>
      </c>
      <c r="E434" s="569" t="s">
        <v>1290</v>
      </c>
      <c r="F434" s="542" t="s">
        <v>2313</v>
      </c>
      <c r="G434" s="536" t="s">
        <v>2314</v>
      </c>
      <c r="H434" s="559" t="s">
        <v>489</v>
      </c>
      <c r="I434" s="537"/>
      <c r="J434" s="537"/>
      <c r="K434" s="555"/>
      <c r="L434" s="239"/>
    </row>
    <row r="435" spans="1:12" ht="45" hidden="1">
      <c r="A435" s="345">
        <v>426</v>
      </c>
      <c r="B435" s="536" t="s">
        <v>1078</v>
      </c>
      <c r="C435" s="543" t="s">
        <v>481</v>
      </c>
      <c r="D435" s="564">
        <v>135</v>
      </c>
      <c r="E435" s="569" t="s">
        <v>1291</v>
      </c>
      <c r="F435" s="542" t="s">
        <v>2315</v>
      </c>
      <c r="G435" s="536" t="s">
        <v>2316</v>
      </c>
      <c r="H435" s="559" t="s">
        <v>2092</v>
      </c>
      <c r="I435" s="537"/>
      <c r="J435" s="537"/>
      <c r="K435" s="555"/>
      <c r="L435" s="239"/>
    </row>
    <row r="436" spans="1:12" ht="45" hidden="1">
      <c r="A436" s="344">
        <v>427</v>
      </c>
      <c r="B436" s="536" t="s">
        <v>1078</v>
      </c>
      <c r="C436" s="543" t="s">
        <v>481</v>
      </c>
      <c r="D436" s="564">
        <v>204</v>
      </c>
      <c r="E436" s="569" t="s">
        <v>1292</v>
      </c>
      <c r="F436" s="542" t="s">
        <v>2317</v>
      </c>
      <c r="G436" s="536" t="s">
        <v>2290</v>
      </c>
      <c r="H436" s="559" t="s">
        <v>2092</v>
      </c>
      <c r="I436" s="537"/>
      <c r="J436" s="537"/>
      <c r="K436" s="555"/>
      <c r="L436" s="239"/>
    </row>
    <row r="437" spans="1:12" ht="45" hidden="1">
      <c r="A437" s="345">
        <v>428</v>
      </c>
      <c r="B437" s="536" t="s">
        <v>1078</v>
      </c>
      <c r="C437" s="543" t="s">
        <v>481</v>
      </c>
      <c r="D437" s="564">
        <v>135</v>
      </c>
      <c r="E437" s="569" t="s">
        <v>1293</v>
      </c>
      <c r="F437" s="542" t="s">
        <v>2318</v>
      </c>
      <c r="G437" s="536" t="s">
        <v>2319</v>
      </c>
      <c r="H437" s="559" t="s">
        <v>2092</v>
      </c>
      <c r="I437" s="537"/>
      <c r="J437" s="537"/>
      <c r="K437" s="555"/>
      <c r="L437" s="239"/>
    </row>
    <row r="438" spans="1:12" ht="45" hidden="1">
      <c r="A438" s="345">
        <v>429</v>
      </c>
      <c r="B438" s="536" t="s">
        <v>1078</v>
      </c>
      <c r="C438" s="543" t="s">
        <v>481</v>
      </c>
      <c r="D438" s="564">
        <v>80</v>
      </c>
      <c r="E438" s="569" t="s">
        <v>1294</v>
      </c>
      <c r="F438" s="542" t="s">
        <v>2320</v>
      </c>
      <c r="G438" s="536" t="s">
        <v>2321</v>
      </c>
      <c r="H438" s="559" t="s">
        <v>2092</v>
      </c>
      <c r="I438" s="537"/>
      <c r="J438" s="537"/>
      <c r="K438" s="555"/>
      <c r="L438" s="239"/>
    </row>
    <row r="439" spans="1:12" ht="45" hidden="1">
      <c r="A439" s="344">
        <v>430</v>
      </c>
      <c r="B439" s="536" t="s">
        <v>1078</v>
      </c>
      <c r="C439" s="543" t="s">
        <v>481</v>
      </c>
      <c r="D439" s="564">
        <v>210</v>
      </c>
      <c r="E439" s="569" t="s">
        <v>1295</v>
      </c>
      <c r="F439" s="542" t="s">
        <v>2322</v>
      </c>
      <c r="G439" s="536" t="s">
        <v>2323</v>
      </c>
      <c r="H439" s="559" t="s">
        <v>489</v>
      </c>
      <c r="I439" s="537"/>
      <c r="J439" s="537"/>
      <c r="K439" s="555"/>
      <c r="L439" s="239"/>
    </row>
    <row r="440" spans="1:12" ht="45" hidden="1">
      <c r="A440" s="345">
        <v>431</v>
      </c>
      <c r="B440" s="536" t="s">
        <v>1078</v>
      </c>
      <c r="C440" s="543" t="s">
        <v>481</v>
      </c>
      <c r="D440" s="564">
        <v>178</v>
      </c>
      <c r="E440" s="569" t="s">
        <v>1296</v>
      </c>
      <c r="F440" s="542" t="s">
        <v>2324</v>
      </c>
      <c r="G440" s="536" t="s">
        <v>2325</v>
      </c>
      <c r="H440" s="559" t="s">
        <v>2084</v>
      </c>
      <c r="I440" s="537"/>
      <c r="J440" s="537"/>
      <c r="K440" s="555"/>
      <c r="L440" s="239"/>
    </row>
    <row r="441" spans="1:12" ht="45" hidden="1">
      <c r="A441" s="345">
        <v>432</v>
      </c>
      <c r="B441" s="536" t="s">
        <v>1078</v>
      </c>
      <c r="C441" s="543" t="s">
        <v>481</v>
      </c>
      <c r="D441" s="564">
        <v>104</v>
      </c>
      <c r="E441" s="569" t="s">
        <v>1297</v>
      </c>
      <c r="F441" s="542" t="s">
        <v>2326</v>
      </c>
      <c r="G441" s="536" t="s">
        <v>2327</v>
      </c>
      <c r="H441" s="559" t="s">
        <v>2084</v>
      </c>
      <c r="I441" s="537"/>
      <c r="J441" s="537"/>
      <c r="K441" s="555"/>
      <c r="L441" s="239"/>
    </row>
    <row r="442" spans="1:12" ht="45" hidden="1">
      <c r="A442" s="344">
        <v>433</v>
      </c>
      <c r="B442" s="536" t="s">
        <v>1078</v>
      </c>
      <c r="C442" s="543" t="s">
        <v>481</v>
      </c>
      <c r="D442" s="564">
        <v>150</v>
      </c>
      <c r="E442" s="569" t="s">
        <v>1298</v>
      </c>
      <c r="F442" s="542" t="s">
        <v>2328</v>
      </c>
      <c r="G442" s="536" t="s">
        <v>2329</v>
      </c>
      <c r="H442" s="559" t="s">
        <v>2084</v>
      </c>
      <c r="I442" s="537"/>
      <c r="J442" s="537"/>
      <c r="K442" s="555"/>
      <c r="L442" s="239"/>
    </row>
    <row r="443" spans="1:12" ht="45" hidden="1">
      <c r="A443" s="345">
        <v>434</v>
      </c>
      <c r="B443" s="536" t="s">
        <v>1078</v>
      </c>
      <c r="C443" s="543" t="s">
        <v>481</v>
      </c>
      <c r="D443" s="564">
        <v>150</v>
      </c>
      <c r="E443" s="569" t="s">
        <v>1299</v>
      </c>
      <c r="F443" s="542" t="s">
        <v>2330</v>
      </c>
      <c r="G443" s="536" t="s">
        <v>2331</v>
      </c>
      <c r="H443" s="559" t="s">
        <v>2084</v>
      </c>
      <c r="I443" s="537"/>
      <c r="J443" s="537"/>
      <c r="K443" s="555"/>
      <c r="L443" s="239"/>
    </row>
    <row r="444" spans="1:12" ht="45" hidden="1">
      <c r="A444" s="345">
        <v>435</v>
      </c>
      <c r="B444" s="536" t="s">
        <v>1078</v>
      </c>
      <c r="C444" s="543" t="s">
        <v>481</v>
      </c>
      <c r="D444" s="564">
        <v>26</v>
      </c>
      <c r="E444" s="569" t="s">
        <v>1300</v>
      </c>
      <c r="F444" s="542" t="s">
        <v>2332</v>
      </c>
      <c r="G444" s="536" t="s">
        <v>2333</v>
      </c>
      <c r="H444" s="559" t="s">
        <v>2092</v>
      </c>
      <c r="I444" s="537"/>
      <c r="J444" s="537"/>
      <c r="K444" s="555"/>
      <c r="L444" s="239"/>
    </row>
    <row r="445" spans="1:12" ht="45" hidden="1">
      <c r="A445" s="344">
        <v>436</v>
      </c>
      <c r="B445" s="536" t="s">
        <v>1078</v>
      </c>
      <c r="C445" s="543" t="s">
        <v>481</v>
      </c>
      <c r="D445" s="564">
        <v>51</v>
      </c>
      <c r="E445" s="569" t="s">
        <v>1301</v>
      </c>
      <c r="F445" s="542" t="s">
        <v>2334</v>
      </c>
      <c r="G445" s="536" t="s">
        <v>2335</v>
      </c>
      <c r="H445" s="559" t="s">
        <v>2092</v>
      </c>
      <c r="I445" s="537"/>
      <c r="J445" s="537"/>
      <c r="K445" s="555"/>
      <c r="L445" s="239"/>
    </row>
    <row r="446" spans="1:12" ht="45" hidden="1">
      <c r="A446" s="345">
        <v>437</v>
      </c>
      <c r="B446" s="536" t="s">
        <v>1078</v>
      </c>
      <c r="C446" s="543" t="s">
        <v>481</v>
      </c>
      <c r="D446" s="564">
        <v>1400</v>
      </c>
      <c r="E446" s="569" t="s">
        <v>1302</v>
      </c>
      <c r="F446" s="542" t="s">
        <v>2164</v>
      </c>
      <c r="G446" s="536" t="s">
        <v>2165</v>
      </c>
      <c r="H446" s="559" t="s">
        <v>489</v>
      </c>
      <c r="I446" s="537"/>
      <c r="J446" s="537"/>
      <c r="K446" s="555"/>
      <c r="L446" s="239"/>
    </row>
    <row r="447" spans="1:12" ht="45" hidden="1">
      <c r="A447" s="345">
        <v>438</v>
      </c>
      <c r="B447" s="536" t="s">
        <v>1078</v>
      </c>
      <c r="C447" s="543" t="s">
        <v>481</v>
      </c>
      <c r="D447" s="564">
        <v>100</v>
      </c>
      <c r="E447" s="569" t="s">
        <v>1303</v>
      </c>
      <c r="F447" s="542" t="s">
        <v>2336</v>
      </c>
      <c r="G447" s="536" t="s">
        <v>2337</v>
      </c>
      <c r="H447" s="559" t="s">
        <v>489</v>
      </c>
      <c r="I447" s="537"/>
      <c r="J447" s="537"/>
      <c r="K447" s="555"/>
      <c r="L447" s="239"/>
    </row>
    <row r="448" spans="1:12" ht="45" hidden="1">
      <c r="A448" s="344">
        <v>439</v>
      </c>
      <c r="B448" s="536" t="s">
        <v>1078</v>
      </c>
      <c r="C448" s="543" t="s">
        <v>481</v>
      </c>
      <c r="D448" s="564">
        <v>150</v>
      </c>
      <c r="E448" s="569" t="s">
        <v>1304</v>
      </c>
      <c r="F448" s="542" t="s">
        <v>2338</v>
      </c>
      <c r="G448" s="536" t="s">
        <v>2339</v>
      </c>
      <c r="H448" s="559" t="s">
        <v>2089</v>
      </c>
      <c r="I448" s="537"/>
      <c r="J448" s="537"/>
      <c r="K448" s="555"/>
      <c r="L448" s="239"/>
    </row>
    <row r="449" spans="1:12" ht="45" hidden="1">
      <c r="A449" s="345">
        <v>440</v>
      </c>
      <c r="B449" s="536" t="s">
        <v>1078</v>
      </c>
      <c r="C449" s="543" t="s">
        <v>481</v>
      </c>
      <c r="D449" s="564">
        <v>78</v>
      </c>
      <c r="E449" s="569" t="s">
        <v>1305</v>
      </c>
      <c r="F449" s="542" t="s">
        <v>2340</v>
      </c>
      <c r="G449" s="536" t="s">
        <v>2341</v>
      </c>
      <c r="H449" s="559" t="s">
        <v>2092</v>
      </c>
      <c r="I449" s="537"/>
      <c r="J449" s="537"/>
      <c r="K449" s="555"/>
      <c r="L449" s="239"/>
    </row>
    <row r="450" spans="1:12" ht="45" hidden="1">
      <c r="A450" s="345">
        <v>441</v>
      </c>
      <c r="B450" s="536" t="s">
        <v>1076</v>
      </c>
      <c r="C450" s="543" t="s">
        <v>481</v>
      </c>
      <c r="D450" s="564">
        <v>50000</v>
      </c>
      <c r="E450" s="569" t="s">
        <v>1306</v>
      </c>
      <c r="F450" s="542" t="s">
        <v>2342</v>
      </c>
      <c r="G450" s="536" t="s">
        <v>2343</v>
      </c>
      <c r="H450" s="559" t="s">
        <v>489</v>
      </c>
      <c r="I450" s="537"/>
      <c r="J450" s="537"/>
      <c r="K450" s="555"/>
      <c r="L450" s="239"/>
    </row>
    <row r="451" spans="1:12" ht="45" hidden="1">
      <c r="A451" s="344">
        <v>442</v>
      </c>
      <c r="B451" s="536" t="s">
        <v>1076</v>
      </c>
      <c r="C451" s="543" t="s">
        <v>481</v>
      </c>
      <c r="D451" s="564">
        <v>401</v>
      </c>
      <c r="E451" s="569" t="s">
        <v>1307</v>
      </c>
      <c r="F451" s="542" t="s">
        <v>2344</v>
      </c>
      <c r="G451" s="536" t="s">
        <v>2345</v>
      </c>
      <c r="H451" s="559" t="s">
        <v>2092</v>
      </c>
      <c r="I451" s="537"/>
      <c r="J451" s="537"/>
      <c r="K451" s="555"/>
      <c r="L451" s="239"/>
    </row>
    <row r="452" spans="1:12" ht="45" hidden="1">
      <c r="A452" s="345">
        <v>443</v>
      </c>
      <c r="B452" s="536" t="s">
        <v>1076</v>
      </c>
      <c r="C452" s="543" t="s">
        <v>481</v>
      </c>
      <c r="D452" s="564">
        <v>80</v>
      </c>
      <c r="E452" s="569" t="s">
        <v>1308</v>
      </c>
      <c r="F452" s="542" t="s">
        <v>2346</v>
      </c>
      <c r="G452" s="536" t="s">
        <v>2347</v>
      </c>
      <c r="H452" s="559" t="s">
        <v>2092</v>
      </c>
      <c r="I452" s="537"/>
      <c r="J452" s="537"/>
      <c r="K452" s="555"/>
      <c r="L452" s="239"/>
    </row>
    <row r="453" spans="1:12" ht="45" hidden="1">
      <c r="A453" s="345">
        <v>444</v>
      </c>
      <c r="B453" s="536" t="s">
        <v>1076</v>
      </c>
      <c r="C453" s="543" t="s">
        <v>481</v>
      </c>
      <c r="D453" s="564">
        <v>110</v>
      </c>
      <c r="E453" s="569" t="s">
        <v>1309</v>
      </c>
      <c r="F453" s="542" t="s">
        <v>2348</v>
      </c>
      <c r="G453" s="536" t="s">
        <v>2349</v>
      </c>
      <c r="H453" s="559" t="s">
        <v>2084</v>
      </c>
      <c r="I453" s="537"/>
      <c r="J453" s="537"/>
      <c r="K453" s="555"/>
      <c r="L453" s="239"/>
    </row>
    <row r="454" spans="1:12" ht="45" hidden="1">
      <c r="A454" s="344">
        <v>445</v>
      </c>
      <c r="B454" s="536" t="s">
        <v>1076</v>
      </c>
      <c r="C454" s="543" t="s">
        <v>481</v>
      </c>
      <c r="D454" s="564">
        <v>180</v>
      </c>
      <c r="E454" s="569" t="s">
        <v>1310</v>
      </c>
      <c r="F454" s="542" t="s">
        <v>2350</v>
      </c>
      <c r="G454" s="536" t="s">
        <v>2351</v>
      </c>
      <c r="H454" s="559" t="s">
        <v>2084</v>
      </c>
      <c r="I454" s="537"/>
      <c r="J454" s="537"/>
      <c r="K454" s="555"/>
      <c r="L454" s="239"/>
    </row>
    <row r="455" spans="1:12" ht="45" hidden="1">
      <c r="A455" s="345">
        <v>446</v>
      </c>
      <c r="B455" s="536" t="s">
        <v>1076</v>
      </c>
      <c r="C455" s="543" t="s">
        <v>481</v>
      </c>
      <c r="D455" s="564">
        <v>1200</v>
      </c>
      <c r="E455" s="569" t="s">
        <v>1311</v>
      </c>
      <c r="F455" s="542" t="s">
        <v>2352</v>
      </c>
      <c r="G455" s="536" t="s">
        <v>2353</v>
      </c>
      <c r="H455" s="559" t="s">
        <v>2084</v>
      </c>
      <c r="I455" s="537"/>
      <c r="J455" s="537"/>
      <c r="K455" s="555"/>
      <c r="L455" s="239"/>
    </row>
    <row r="456" spans="1:12" ht="45" hidden="1">
      <c r="A456" s="345">
        <v>447</v>
      </c>
      <c r="B456" s="536" t="s">
        <v>1076</v>
      </c>
      <c r="C456" s="543" t="s">
        <v>481</v>
      </c>
      <c r="D456" s="564">
        <v>50000</v>
      </c>
      <c r="E456" s="569" t="s">
        <v>1160</v>
      </c>
      <c r="F456" s="542" t="s">
        <v>2354</v>
      </c>
      <c r="G456" s="536" t="s">
        <v>2355</v>
      </c>
      <c r="H456" s="559" t="s">
        <v>489</v>
      </c>
      <c r="I456" s="537"/>
      <c r="J456" s="537"/>
      <c r="K456" s="555"/>
      <c r="L456" s="239"/>
    </row>
    <row r="457" spans="1:12" ht="45" hidden="1">
      <c r="A457" s="344">
        <v>448</v>
      </c>
      <c r="B457" s="536" t="s">
        <v>1076</v>
      </c>
      <c r="C457" s="543" t="s">
        <v>481</v>
      </c>
      <c r="D457" s="564">
        <v>58</v>
      </c>
      <c r="E457" s="569" t="s">
        <v>1303</v>
      </c>
      <c r="F457" s="542" t="s">
        <v>2336</v>
      </c>
      <c r="G457" s="536" t="s">
        <v>2337</v>
      </c>
      <c r="H457" s="559" t="s">
        <v>489</v>
      </c>
      <c r="I457" s="537"/>
      <c r="J457" s="537"/>
      <c r="K457" s="555"/>
      <c r="L457" s="239"/>
    </row>
    <row r="458" spans="1:12" ht="45" hidden="1">
      <c r="A458" s="345">
        <v>449</v>
      </c>
      <c r="B458" s="536" t="s">
        <v>1076</v>
      </c>
      <c r="C458" s="543" t="s">
        <v>481</v>
      </c>
      <c r="D458" s="564">
        <v>4500</v>
      </c>
      <c r="E458" s="569" t="s">
        <v>1116</v>
      </c>
      <c r="F458" s="542" t="s">
        <v>2356</v>
      </c>
      <c r="G458" s="536" t="s">
        <v>2357</v>
      </c>
      <c r="H458" s="559" t="s">
        <v>489</v>
      </c>
      <c r="I458" s="537"/>
      <c r="J458" s="537"/>
      <c r="K458" s="555"/>
      <c r="L458" s="239"/>
    </row>
    <row r="459" spans="1:12" ht="45" hidden="1">
      <c r="A459" s="345">
        <v>450</v>
      </c>
      <c r="B459" s="536" t="s">
        <v>1076</v>
      </c>
      <c r="C459" s="543" t="s">
        <v>481</v>
      </c>
      <c r="D459" s="564">
        <v>60000</v>
      </c>
      <c r="E459" s="569" t="s">
        <v>1312</v>
      </c>
      <c r="F459" s="542" t="s">
        <v>2358</v>
      </c>
      <c r="G459" s="536" t="s">
        <v>2359</v>
      </c>
      <c r="H459" s="559" t="s">
        <v>489</v>
      </c>
      <c r="I459" s="537"/>
      <c r="J459" s="537"/>
      <c r="K459" s="555"/>
      <c r="L459" s="239"/>
    </row>
    <row r="460" spans="1:12" ht="45" hidden="1">
      <c r="A460" s="344">
        <v>451</v>
      </c>
      <c r="B460" s="536" t="s">
        <v>1076</v>
      </c>
      <c r="C460" s="543" t="s">
        <v>481</v>
      </c>
      <c r="D460" s="564">
        <v>32</v>
      </c>
      <c r="E460" s="569" t="s">
        <v>1313</v>
      </c>
      <c r="F460" s="542" t="s">
        <v>2360</v>
      </c>
      <c r="G460" s="536" t="s">
        <v>2361</v>
      </c>
      <c r="H460" s="559" t="s">
        <v>2092</v>
      </c>
      <c r="I460" s="537"/>
      <c r="J460" s="537"/>
      <c r="K460" s="555"/>
      <c r="L460" s="239"/>
    </row>
    <row r="461" spans="1:12" ht="45" hidden="1">
      <c r="A461" s="345">
        <v>452</v>
      </c>
      <c r="B461" s="536" t="s">
        <v>1076</v>
      </c>
      <c r="C461" s="543" t="s">
        <v>481</v>
      </c>
      <c r="D461" s="564">
        <v>156</v>
      </c>
      <c r="E461" s="569" t="s">
        <v>1314</v>
      </c>
      <c r="F461" s="542" t="s">
        <v>2362</v>
      </c>
      <c r="G461" s="536" t="s">
        <v>2363</v>
      </c>
      <c r="H461" s="559" t="s">
        <v>2092</v>
      </c>
      <c r="I461" s="537"/>
      <c r="J461" s="537"/>
      <c r="K461" s="555"/>
      <c r="L461" s="239"/>
    </row>
    <row r="462" spans="1:12" ht="45" hidden="1">
      <c r="A462" s="345">
        <v>453</v>
      </c>
      <c r="B462" s="536" t="s">
        <v>1076</v>
      </c>
      <c r="C462" s="543" t="s">
        <v>481</v>
      </c>
      <c r="D462" s="564">
        <v>500</v>
      </c>
      <c r="E462" s="569" t="s">
        <v>1315</v>
      </c>
      <c r="F462" s="542" t="s">
        <v>2364</v>
      </c>
      <c r="G462" s="536" t="s">
        <v>2290</v>
      </c>
      <c r="H462" s="559" t="s">
        <v>2092</v>
      </c>
      <c r="I462" s="537"/>
      <c r="J462" s="537"/>
      <c r="K462" s="555"/>
      <c r="L462" s="239"/>
    </row>
    <row r="463" spans="1:12" ht="45" hidden="1">
      <c r="A463" s="344">
        <v>454</v>
      </c>
      <c r="B463" s="536" t="s">
        <v>1076</v>
      </c>
      <c r="C463" s="543" t="s">
        <v>481</v>
      </c>
      <c r="D463" s="564">
        <v>60000</v>
      </c>
      <c r="E463" s="569" t="s">
        <v>1316</v>
      </c>
      <c r="F463" s="542" t="s">
        <v>2365</v>
      </c>
      <c r="G463" s="536" t="s">
        <v>2366</v>
      </c>
      <c r="H463" s="559" t="s">
        <v>489</v>
      </c>
      <c r="I463" s="537"/>
      <c r="J463" s="537"/>
      <c r="K463" s="555"/>
      <c r="L463" s="239"/>
    </row>
    <row r="464" spans="1:12" ht="45" hidden="1">
      <c r="A464" s="345">
        <v>455</v>
      </c>
      <c r="B464" s="536" t="s">
        <v>1076</v>
      </c>
      <c r="C464" s="543" t="s">
        <v>481</v>
      </c>
      <c r="D464" s="564">
        <v>192</v>
      </c>
      <c r="E464" s="569" t="s">
        <v>1317</v>
      </c>
      <c r="F464" s="542" t="s">
        <v>2367</v>
      </c>
      <c r="G464" s="536" t="s">
        <v>2368</v>
      </c>
      <c r="H464" s="559" t="s">
        <v>2084</v>
      </c>
      <c r="I464" s="537"/>
      <c r="J464" s="537"/>
      <c r="K464" s="555"/>
      <c r="L464" s="239"/>
    </row>
    <row r="465" spans="1:12" ht="45" hidden="1">
      <c r="A465" s="345">
        <v>456</v>
      </c>
      <c r="B465" s="536" t="s">
        <v>1076</v>
      </c>
      <c r="C465" s="543" t="s">
        <v>481</v>
      </c>
      <c r="D465" s="564">
        <v>130</v>
      </c>
      <c r="E465" s="569" t="s">
        <v>1318</v>
      </c>
      <c r="F465" s="542" t="s">
        <v>2369</v>
      </c>
      <c r="G465" s="536" t="s">
        <v>2370</v>
      </c>
      <c r="H465" s="559" t="s">
        <v>2084</v>
      </c>
      <c r="I465" s="537"/>
      <c r="J465" s="537"/>
      <c r="K465" s="555"/>
      <c r="L465" s="239"/>
    </row>
    <row r="466" spans="1:12" ht="45" hidden="1">
      <c r="A466" s="344">
        <v>457</v>
      </c>
      <c r="B466" s="536" t="s">
        <v>1076</v>
      </c>
      <c r="C466" s="543" t="s">
        <v>481</v>
      </c>
      <c r="D466" s="564">
        <v>130</v>
      </c>
      <c r="E466" s="569" t="s">
        <v>1319</v>
      </c>
      <c r="F466" s="542" t="s">
        <v>2371</v>
      </c>
      <c r="G466" s="536" t="s">
        <v>2372</v>
      </c>
      <c r="H466" s="559" t="s">
        <v>2084</v>
      </c>
      <c r="I466" s="537"/>
      <c r="J466" s="537"/>
      <c r="K466" s="555"/>
      <c r="L466" s="239"/>
    </row>
    <row r="467" spans="1:12" ht="45" hidden="1">
      <c r="A467" s="345">
        <v>458</v>
      </c>
      <c r="B467" s="536" t="s">
        <v>1076</v>
      </c>
      <c r="C467" s="543" t="s">
        <v>481</v>
      </c>
      <c r="D467" s="564">
        <v>130</v>
      </c>
      <c r="E467" s="569" t="s">
        <v>1319</v>
      </c>
      <c r="F467" s="542" t="s">
        <v>2371</v>
      </c>
      <c r="G467" s="536" t="s">
        <v>2372</v>
      </c>
      <c r="H467" s="559" t="s">
        <v>2084</v>
      </c>
      <c r="I467" s="537"/>
      <c r="J467" s="537"/>
      <c r="K467" s="555"/>
      <c r="L467" s="239"/>
    </row>
    <row r="468" spans="1:12" ht="45" hidden="1">
      <c r="A468" s="345">
        <v>459</v>
      </c>
      <c r="B468" s="536" t="s">
        <v>1076</v>
      </c>
      <c r="C468" s="543" t="s">
        <v>481</v>
      </c>
      <c r="D468" s="564">
        <v>130</v>
      </c>
      <c r="E468" s="569" t="s">
        <v>1319</v>
      </c>
      <c r="F468" s="542" t="s">
        <v>2371</v>
      </c>
      <c r="G468" s="536" t="s">
        <v>2372</v>
      </c>
      <c r="H468" s="559" t="s">
        <v>2084</v>
      </c>
      <c r="I468" s="537"/>
      <c r="J468" s="537"/>
      <c r="K468" s="555"/>
      <c r="L468" s="239"/>
    </row>
    <row r="469" spans="1:12" ht="45" hidden="1">
      <c r="A469" s="344">
        <v>460</v>
      </c>
      <c r="B469" s="536" t="s">
        <v>1076</v>
      </c>
      <c r="C469" s="543" t="s">
        <v>481</v>
      </c>
      <c r="D469" s="564">
        <v>130</v>
      </c>
      <c r="E469" s="569" t="s">
        <v>1320</v>
      </c>
      <c r="F469" s="542" t="s">
        <v>2373</v>
      </c>
      <c r="G469" s="536" t="s">
        <v>2374</v>
      </c>
      <c r="H469" s="559" t="s">
        <v>2084</v>
      </c>
      <c r="I469" s="537"/>
      <c r="J469" s="537"/>
      <c r="K469" s="555"/>
      <c r="L469" s="239"/>
    </row>
    <row r="470" spans="1:12" ht="45" hidden="1">
      <c r="A470" s="345">
        <v>461</v>
      </c>
      <c r="B470" s="536" t="s">
        <v>1076</v>
      </c>
      <c r="C470" s="543" t="s">
        <v>481</v>
      </c>
      <c r="D470" s="564">
        <v>140</v>
      </c>
      <c r="E470" s="569" t="s">
        <v>1321</v>
      </c>
      <c r="F470" s="542" t="s">
        <v>2375</v>
      </c>
      <c r="G470" s="536" t="s">
        <v>2376</v>
      </c>
      <c r="H470" s="559" t="s">
        <v>2084</v>
      </c>
      <c r="I470" s="537"/>
      <c r="J470" s="537"/>
      <c r="K470" s="555"/>
      <c r="L470" s="239"/>
    </row>
    <row r="471" spans="1:12" ht="45" hidden="1">
      <c r="A471" s="345">
        <v>462</v>
      </c>
      <c r="B471" s="536" t="s">
        <v>1076</v>
      </c>
      <c r="C471" s="543" t="s">
        <v>481</v>
      </c>
      <c r="D471" s="564">
        <v>200</v>
      </c>
      <c r="E471" s="569" t="s">
        <v>1322</v>
      </c>
      <c r="F471" s="542" t="s">
        <v>2377</v>
      </c>
      <c r="G471" s="536" t="s">
        <v>2378</v>
      </c>
      <c r="H471" s="559" t="s">
        <v>489</v>
      </c>
      <c r="I471" s="537"/>
      <c r="J471" s="537"/>
      <c r="K471" s="555"/>
      <c r="L471" s="239"/>
    </row>
    <row r="472" spans="1:12" ht="45" hidden="1">
      <c r="A472" s="344">
        <v>463</v>
      </c>
      <c r="B472" s="536" t="s">
        <v>1076</v>
      </c>
      <c r="C472" s="543" t="s">
        <v>481</v>
      </c>
      <c r="D472" s="564">
        <v>150</v>
      </c>
      <c r="E472" s="569" t="s">
        <v>1323</v>
      </c>
      <c r="F472" s="542" t="s">
        <v>2379</v>
      </c>
      <c r="G472" s="536" t="s">
        <v>2380</v>
      </c>
      <c r="H472" s="559" t="s">
        <v>2076</v>
      </c>
      <c r="I472" s="537"/>
      <c r="J472" s="537"/>
      <c r="K472" s="555"/>
      <c r="L472" s="239"/>
    </row>
    <row r="473" spans="1:12" ht="45" hidden="1">
      <c r="A473" s="345">
        <v>464</v>
      </c>
      <c r="B473" s="536" t="s">
        <v>1076</v>
      </c>
      <c r="C473" s="543" t="s">
        <v>481</v>
      </c>
      <c r="D473" s="564">
        <v>52</v>
      </c>
      <c r="E473" s="569" t="s">
        <v>1324</v>
      </c>
      <c r="F473" s="542" t="s">
        <v>2381</v>
      </c>
      <c r="G473" s="536" t="s">
        <v>2382</v>
      </c>
      <c r="H473" s="559" t="s">
        <v>2073</v>
      </c>
      <c r="I473" s="537"/>
      <c r="J473" s="537"/>
      <c r="K473" s="555"/>
      <c r="L473" s="239"/>
    </row>
    <row r="474" spans="1:12" ht="45" hidden="1">
      <c r="A474" s="345">
        <v>465</v>
      </c>
      <c r="B474" s="536" t="s">
        <v>1076</v>
      </c>
      <c r="C474" s="543" t="s">
        <v>481</v>
      </c>
      <c r="D474" s="564">
        <v>160</v>
      </c>
      <c r="E474" s="569" t="s">
        <v>1325</v>
      </c>
      <c r="F474" s="542" t="s">
        <v>2383</v>
      </c>
      <c r="G474" s="536" t="s">
        <v>2384</v>
      </c>
      <c r="H474" s="559" t="s">
        <v>2092</v>
      </c>
      <c r="I474" s="537"/>
      <c r="J474" s="537"/>
      <c r="K474" s="555"/>
      <c r="L474" s="239"/>
    </row>
    <row r="475" spans="1:12" ht="45" hidden="1">
      <c r="A475" s="344">
        <v>466</v>
      </c>
      <c r="B475" s="536" t="s">
        <v>1076</v>
      </c>
      <c r="C475" s="543" t="s">
        <v>481</v>
      </c>
      <c r="D475" s="564">
        <v>34</v>
      </c>
      <c r="E475" s="569" t="s">
        <v>1326</v>
      </c>
      <c r="F475" s="542" t="s">
        <v>2385</v>
      </c>
      <c r="G475" s="536" t="s">
        <v>2386</v>
      </c>
      <c r="H475" s="559" t="s">
        <v>2084</v>
      </c>
      <c r="I475" s="537"/>
      <c r="J475" s="537"/>
      <c r="K475" s="555"/>
      <c r="L475" s="239"/>
    </row>
    <row r="476" spans="1:12" ht="45" hidden="1">
      <c r="A476" s="345">
        <v>467</v>
      </c>
      <c r="B476" s="536" t="s">
        <v>1076</v>
      </c>
      <c r="C476" s="543" t="s">
        <v>481</v>
      </c>
      <c r="D476" s="564">
        <v>52</v>
      </c>
      <c r="E476" s="569" t="s">
        <v>1327</v>
      </c>
      <c r="F476" s="542" t="s">
        <v>2387</v>
      </c>
      <c r="G476" s="536" t="s">
        <v>2388</v>
      </c>
      <c r="H476" s="559" t="s">
        <v>2092</v>
      </c>
      <c r="I476" s="537"/>
      <c r="J476" s="537"/>
      <c r="K476" s="555"/>
      <c r="L476" s="239"/>
    </row>
    <row r="477" spans="1:12" ht="45" hidden="1">
      <c r="A477" s="345">
        <v>468</v>
      </c>
      <c r="B477" s="536" t="s">
        <v>1076</v>
      </c>
      <c r="C477" s="543" t="s">
        <v>481</v>
      </c>
      <c r="D477" s="564">
        <v>310</v>
      </c>
      <c r="E477" s="569" t="s">
        <v>1328</v>
      </c>
      <c r="F477" s="542" t="s">
        <v>2389</v>
      </c>
      <c r="G477" s="536" t="s">
        <v>2390</v>
      </c>
      <c r="H477" s="559" t="s">
        <v>2092</v>
      </c>
      <c r="I477" s="537"/>
      <c r="J477" s="537"/>
      <c r="K477" s="555"/>
      <c r="L477" s="239"/>
    </row>
    <row r="478" spans="1:12" ht="45" hidden="1">
      <c r="A478" s="344">
        <v>469</v>
      </c>
      <c r="B478" s="536" t="s">
        <v>1076</v>
      </c>
      <c r="C478" s="543" t="s">
        <v>481</v>
      </c>
      <c r="D478" s="564">
        <v>30000</v>
      </c>
      <c r="E478" s="569" t="s">
        <v>1329</v>
      </c>
      <c r="F478" s="542" t="s">
        <v>2391</v>
      </c>
      <c r="G478" s="536" t="s">
        <v>2392</v>
      </c>
      <c r="H478" s="559" t="s">
        <v>489</v>
      </c>
      <c r="I478" s="537"/>
      <c r="J478" s="537"/>
      <c r="K478" s="555"/>
      <c r="L478" s="239"/>
    </row>
    <row r="479" spans="1:12" ht="45" hidden="1">
      <c r="A479" s="345">
        <v>470</v>
      </c>
      <c r="B479" s="536" t="s">
        <v>1076</v>
      </c>
      <c r="C479" s="543" t="s">
        <v>481</v>
      </c>
      <c r="D479" s="564">
        <v>1500</v>
      </c>
      <c r="E479" s="569" t="s">
        <v>1330</v>
      </c>
      <c r="F479" s="542" t="s">
        <v>2393</v>
      </c>
      <c r="G479" s="536" t="s">
        <v>2394</v>
      </c>
      <c r="H479" s="560" t="s">
        <v>2395</v>
      </c>
      <c r="I479" s="537"/>
      <c r="J479" s="537"/>
      <c r="K479" s="555"/>
      <c r="L479" s="239"/>
    </row>
    <row r="480" spans="1:12" ht="108" hidden="1">
      <c r="A480" s="345">
        <v>471</v>
      </c>
      <c r="B480" s="536" t="s">
        <v>1075</v>
      </c>
      <c r="C480" s="543" t="s">
        <v>482</v>
      </c>
      <c r="D480" s="564">
        <v>300</v>
      </c>
      <c r="E480" s="569" t="s">
        <v>1331</v>
      </c>
      <c r="F480" s="542" t="s">
        <v>2396</v>
      </c>
      <c r="G480" s="536"/>
      <c r="H480" s="559"/>
      <c r="I480" s="537" t="s">
        <v>2397</v>
      </c>
      <c r="J480" s="537"/>
      <c r="K480" s="555"/>
      <c r="L480" s="239"/>
    </row>
    <row r="481" spans="1:12" ht="108" hidden="1">
      <c r="A481" s="344">
        <v>472</v>
      </c>
      <c r="B481" s="536" t="s">
        <v>1075</v>
      </c>
      <c r="C481" s="543" t="s">
        <v>482</v>
      </c>
      <c r="D481" s="564">
        <v>300</v>
      </c>
      <c r="E481" s="569" t="s">
        <v>1332</v>
      </c>
      <c r="F481" s="542" t="s">
        <v>2398</v>
      </c>
      <c r="G481" s="536"/>
      <c r="H481" s="559"/>
      <c r="I481" s="537" t="s">
        <v>2399</v>
      </c>
      <c r="J481" s="537"/>
      <c r="K481" s="555"/>
      <c r="L481" s="239"/>
    </row>
    <row r="482" spans="1:12" ht="45" hidden="1">
      <c r="A482" s="345">
        <v>473</v>
      </c>
      <c r="B482" s="536" t="s">
        <v>1079</v>
      </c>
      <c r="C482" s="543" t="s">
        <v>481</v>
      </c>
      <c r="D482" s="564">
        <v>72</v>
      </c>
      <c r="E482" s="569" t="s">
        <v>1333</v>
      </c>
      <c r="F482" s="542" t="s">
        <v>2400</v>
      </c>
      <c r="G482" s="536" t="s">
        <v>2401</v>
      </c>
      <c r="H482" s="536" t="s">
        <v>2092</v>
      </c>
      <c r="I482" s="537"/>
      <c r="J482" s="537"/>
      <c r="K482" s="555"/>
      <c r="L482" s="239"/>
    </row>
    <row r="483" spans="1:12" ht="45" hidden="1">
      <c r="A483" s="345">
        <v>474</v>
      </c>
      <c r="B483" s="536" t="s">
        <v>1079</v>
      </c>
      <c r="C483" s="543" t="s">
        <v>481</v>
      </c>
      <c r="D483" s="564">
        <v>800</v>
      </c>
      <c r="E483" s="569" t="s">
        <v>1334</v>
      </c>
      <c r="F483" s="542" t="s">
        <v>2402</v>
      </c>
      <c r="G483" s="536" t="s">
        <v>2403</v>
      </c>
      <c r="H483" s="536" t="s">
        <v>2188</v>
      </c>
      <c r="I483" s="537"/>
      <c r="J483" s="537"/>
      <c r="K483" s="555"/>
      <c r="L483" s="239"/>
    </row>
    <row r="484" spans="1:12" ht="45" hidden="1">
      <c r="A484" s="344">
        <v>475</v>
      </c>
      <c r="B484" s="536" t="s">
        <v>1079</v>
      </c>
      <c r="C484" s="543" t="s">
        <v>481</v>
      </c>
      <c r="D484" s="564">
        <v>660</v>
      </c>
      <c r="E484" s="569" t="s">
        <v>1335</v>
      </c>
      <c r="F484" s="542" t="s">
        <v>2404</v>
      </c>
      <c r="G484" s="536" t="s">
        <v>2405</v>
      </c>
      <c r="H484" s="536" t="s">
        <v>2188</v>
      </c>
      <c r="I484" s="537"/>
      <c r="J484" s="537"/>
      <c r="K484" s="555"/>
      <c r="L484" s="239"/>
    </row>
    <row r="485" spans="1:12" ht="45" hidden="1">
      <c r="A485" s="345">
        <v>476</v>
      </c>
      <c r="B485" s="536" t="s">
        <v>1079</v>
      </c>
      <c r="C485" s="543" t="s">
        <v>481</v>
      </c>
      <c r="D485" s="564">
        <v>90</v>
      </c>
      <c r="E485" s="569" t="s">
        <v>1336</v>
      </c>
      <c r="F485" s="542" t="s">
        <v>2406</v>
      </c>
      <c r="G485" s="536" t="s">
        <v>2407</v>
      </c>
      <c r="H485" s="536" t="s">
        <v>2084</v>
      </c>
      <c r="I485" s="537"/>
      <c r="J485" s="537"/>
      <c r="K485" s="555"/>
      <c r="L485" s="239"/>
    </row>
    <row r="486" spans="1:12" ht="45" hidden="1">
      <c r="A486" s="345">
        <v>477</v>
      </c>
      <c r="B486" s="536" t="s">
        <v>1079</v>
      </c>
      <c r="C486" s="543" t="s">
        <v>481</v>
      </c>
      <c r="D486" s="564">
        <v>900</v>
      </c>
      <c r="E486" s="569" t="s">
        <v>1337</v>
      </c>
      <c r="F486" s="542" t="s">
        <v>2408</v>
      </c>
      <c r="G486" s="536" t="s">
        <v>2409</v>
      </c>
      <c r="H486" s="536" t="s">
        <v>2084</v>
      </c>
      <c r="I486" s="537"/>
      <c r="J486" s="537"/>
      <c r="K486" s="555"/>
      <c r="L486" s="239"/>
    </row>
    <row r="487" spans="1:12" ht="45" hidden="1">
      <c r="A487" s="344">
        <v>478</v>
      </c>
      <c r="B487" s="536" t="s">
        <v>1079</v>
      </c>
      <c r="C487" s="543" t="s">
        <v>481</v>
      </c>
      <c r="D487" s="564">
        <v>80</v>
      </c>
      <c r="E487" s="569" t="s">
        <v>1338</v>
      </c>
      <c r="F487" s="542" t="s">
        <v>2410</v>
      </c>
      <c r="G487" s="536" t="s">
        <v>2411</v>
      </c>
      <c r="H487" s="536" t="s">
        <v>2084</v>
      </c>
      <c r="I487" s="537"/>
      <c r="J487" s="537"/>
      <c r="K487" s="555"/>
      <c r="L487" s="239"/>
    </row>
    <row r="488" spans="1:12" ht="45" hidden="1">
      <c r="A488" s="345">
        <v>479</v>
      </c>
      <c r="B488" s="536" t="s">
        <v>1079</v>
      </c>
      <c r="C488" s="543" t="s">
        <v>481</v>
      </c>
      <c r="D488" s="564">
        <v>102</v>
      </c>
      <c r="E488" s="569" t="s">
        <v>1339</v>
      </c>
      <c r="F488" s="542" t="s">
        <v>2412</v>
      </c>
      <c r="G488" s="536" t="s">
        <v>2413</v>
      </c>
      <c r="H488" s="536" t="s">
        <v>2121</v>
      </c>
      <c r="I488" s="537"/>
      <c r="J488" s="537"/>
      <c r="K488" s="555"/>
      <c r="L488" s="239"/>
    </row>
    <row r="489" spans="1:12" ht="45" hidden="1">
      <c r="A489" s="345">
        <v>480</v>
      </c>
      <c r="B489" s="536" t="s">
        <v>1079</v>
      </c>
      <c r="C489" s="543" t="s">
        <v>481</v>
      </c>
      <c r="D489" s="564">
        <v>108</v>
      </c>
      <c r="E489" s="569" t="s">
        <v>1340</v>
      </c>
      <c r="F489" s="542" t="s">
        <v>2414</v>
      </c>
      <c r="G489" s="536" t="s">
        <v>2415</v>
      </c>
      <c r="H489" s="536" t="s">
        <v>2121</v>
      </c>
      <c r="I489" s="537"/>
      <c r="J489" s="537"/>
      <c r="K489" s="555"/>
      <c r="L489" s="239"/>
    </row>
    <row r="490" spans="1:12" ht="45" hidden="1">
      <c r="A490" s="344">
        <v>481</v>
      </c>
      <c r="B490" s="536" t="s">
        <v>1079</v>
      </c>
      <c r="C490" s="543" t="s">
        <v>481</v>
      </c>
      <c r="D490" s="564">
        <v>250</v>
      </c>
      <c r="E490" s="569" t="s">
        <v>1170</v>
      </c>
      <c r="F490" s="542" t="s">
        <v>2071</v>
      </c>
      <c r="G490" s="536" t="s">
        <v>2072</v>
      </c>
      <c r="H490" s="536" t="s">
        <v>2073</v>
      </c>
      <c r="I490" s="537"/>
      <c r="J490" s="537"/>
      <c r="K490" s="555"/>
      <c r="L490" s="239"/>
    </row>
    <row r="491" spans="1:12" ht="45" hidden="1">
      <c r="A491" s="345">
        <v>482</v>
      </c>
      <c r="B491" s="536" t="s">
        <v>1079</v>
      </c>
      <c r="C491" s="543" t="s">
        <v>481</v>
      </c>
      <c r="D491" s="564">
        <v>641</v>
      </c>
      <c r="E491" s="569" t="s">
        <v>1341</v>
      </c>
      <c r="F491" s="542" t="s">
        <v>2416</v>
      </c>
      <c r="G491" s="536" t="s">
        <v>2417</v>
      </c>
      <c r="H491" s="536" t="s">
        <v>2076</v>
      </c>
      <c r="I491" s="537"/>
      <c r="J491" s="537"/>
      <c r="K491" s="555"/>
      <c r="L491" s="239"/>
    </row>
    <row r="492" spans="1:12" ht="45" hidden="1">
      <c r="A492" s="345">
        <v>483</v>
      </c>
      <c r="B492" s="536" t="s">
        <v>1079</v>
      </c>
      <c r="C492" s="543" t="s">
        <v>481</v>
      </c>
      <c r="D492" s="564">
        <v>720</v>
      </c>
      <c r="E492" s="569" t="s">
        <v>1342</v>
      </c>
      <c r="F492" s="542" t="s">
        <v>2418</v>
      </c>
      <c r="G492" s="536" t="s">
        <v>2419</v>
      </c>
      <c r="H492" s="536" t="s">
        <v>489</v>
      </c>
      <c r="I492" s="537"/>
      <c r="J492" s="537"/>
      <c r="K492" s="555"/>
      <c r="L492" s="239"/>
    </row>
    <row r="493" spans="1:12" ht="45" hidden="1">
      <c r="A493" s="344">
        <v>484</v>
      </c>
      <c r="B493" s="536" t="s">
        <v>1079</v>
      </c>
      <c r="C493" s="543" t="s">
        <v>481</v>
      </c>
      <c r="D493" s="564">
        <v>400</v>
      </c>
      <c r="E493" s="569" t="s">
        <v>1343</v>
      </c>
      <c r="F493" s="542" t="s">
        <v>2420</v>
      </c>
      <c r="G493" s="536" t="s">
        <v>2421</v>
      </c>
      <c r="H493" s="536" t="s">
        <v>489</v>
      </c>
      <c r="I493" s="537"/>
      <c r="J493" s="537"/>
      <c r="K493" s="555"/>
      <c r="L493" s="239"/>
    </row>
    <row r="494" spans="1:12" ht="45" hidden="1">
      <c r="A494" s="345">
        <v>485</v>
      </c>
      <c r="B494" s="536" t="s">
        <v>1079</v>
      </c>
      <c r="C494" s="543" t="s">
        <v>481</v>
      </c>
      <c r="D494" s="564">
        <v>170</v>
      </c>
      <c r="E494" s="569" t="s">
        <v>1344</v>
      </c>
      <c r="F494" s="542" t="s">
        <v>2422</v>
      </c>
      <c r="G494" s="536" t="s">
        <v>2423</v>
      </c>
      <c r="H494" s="536" t="s">
        <v>2092</v>
      </c>
      <c r="I494" s="537"/>
      <c r="J494" s="537"/>
      <c r="K494" s="555"/>
      <c r="L494" s="239"/>
    </row>
    <row r="495" spans="1:12" ht="45" hidden="1">
      <c r="A495" s="345">
        <v>486</v>
      </c>
      <c r="B495" s="536" t="s">
        <v>1079</v>
      </c>
      <c r="C495" s="543" t="s">
        <v>481</v>
      </c>
      <c r="D495" s="564">
        <v>1520</v>
      </c>
      <c r="E495" s="569" t="s">
        <v>1345</v>
      </c>
      <c r="F495" s="542" t="s">
        <v>2424</v>
      </c>
      <c r="G495" s="536" t="s">
        <v>2425</v>
      </c>
      <c r="H495" s="536" t="s">
        <v>2092</v>
      </c>
      <c r="I495" s="537"/>
      <c r="J495" s="537"/>
      <c r="K495" s="555"/>
      <c r="L495" s="239"/>
    </row>
    <row r="496" spans="1:12" ht="45" hidden="1">
      <c r="A496" s="344">
        <v>487</v>
      </c>
      <c r="B496" s="536" t="s">
        <v>1079</v>
      </c>
      <c r="C496" s="543" t="s">
        <v>481</v>
      </c>
      <c r="D496" s="564">
        <v>100</v>
      </c>
      <c r="E496" s="569" t="s">
        <v>1346</v>
      </c>
      <c r="F496" s="542" t="s">
        <v>2426</v>
      </c>
      <c r="G496" s="536" t="s">
        <v>2427</v>
      </c>
      <c r="H496" s="536" t="s">
        <v>2188</v>
      </c>
      <c r="I496" s="537"/>
      <c r="J496" s="537"/>
      <c r="K496" s="555"/>
      <c r="L496" s="239"/>
    </row>
    <row r="497" spans="1:12" ht="45" hidden="1">
      <c r="A497" s="345">
        <v>488</v>
      </c>
      <c r="B497" s="536" t="s">
        <v>1079</v>
      </c>
      <c r="C497" s="543" t="s">
        <v>481</v>
      </c>
      <c r="D497" s="564">
        <v>200</v>
      </c>
      <c r="E497" s="569" t="s">
        <v>1347</v>
      </c>
      <c r="F497" s="542" t="s">
        <v>2428</v>
      </c>
      <c r="G497" s="536" t="s">
        <v>2429</v>
      </c>
      <c r="H497" s="536" t="s">
        <v>2179</v>
      </c>
      <c r="I497" s="537"/>
      <c r="J497" s="537"/>
      <c r="K497" s="555"/>
      <c r="L497" s="239"/>
    </row>
    <row r="498" spans="1:12" ht="45" hidden="1">
      <c r="A498" s="345">
        <v>489</v>
      </c>
      <c r="B498" s="536" t="s">
        <v>1079</v>
      </c>
      <c r="C498" s="543" t="s">
        <v>481</v>
      </c>
      <c r="D498" s="564">
        <v>150</v>
      </c>
      <c r="E498" s="569" t="s">
        <v>1348</v>
      </c>
      <c r="F498" s="542" t="s">
        <v>2430</v>
      </c>
      <c r="G498" s="536" t="s">
        <v>2431</v>
      </c>
      <c r="H498" s="536" t="s">
        <v>2073</v>
      </c>
      <c r="I498" s="537"/>
      <c r="J498" s="537"/>
      <c r="K498" s="555"/>
      <c r="L498" s="239"/>
    </row>
    <row r="499" spans="1:12" ht="45" hidden="1">
      <c r="A499" s="344">
        <v>490</v>
      </c>
      <c r="B499" s="536" t="s">
        <v>1079</v>
      </c>
      <c r="C499" s="543" t="s">
        <v>481</v>
      </c>
      <c r="D499" s="564">
        <v>50</v>
      </c>
      <c r="E499" s="569" t="s">
        <v>1349</v>
      </c>
      <c r="F499" s="542" t="s">
        <v>2432</v>
      </c>
      <c r="G499" s="536" t="s">
        <v>2433</v>
      </c>
      <c r="H499" s="536" t="s">
        <v>489</v>
      </c>
      <c r="I499" s="537"/>
      <c r="J499" s="537"/>
      <c r="K499" s="555"/>
      <c r="L499" s="239"/>
    </row>
    <row r="500" spans="1:12" ht="45" hidden="1">
      <c r="A500" s="345">
        <v>491</v>
      </c>
      <c r="B500" s="536" t="s">
        <v>1080</v>
      </c>
      <c r="C500" s="543" t="s">
        <v>481</v>
      </c>
      <c r="D500" s="564">
        <v>80</v>
      </c>
      <c r="E500" s="569" t="s">
        <v>1350</v>
      </c>
      <c r="F500" s="542" t="s">
        <v>2434</v>
      </c>
      <c r="G500" s="536" t="s">
        <v>2435</v>
      </c>
      <c r="H500" s="536" t="s">
        <v>2092</v>
      </c>
      <c r="I500" s="537"/>
      <c r="J500" s="537"/>
      <c r="K500" s="555"/>
      <c r="L500" s="239"/>
    </row>
    <row r="501" spans="1:12" ht="45" hidden="1">
      <c r="A501" s="345">
        <v>492</v>
      </c>
      <c r="B501" s="536" t="s">
        <v>1080</v>
      </c>
      <c r="C501" s="543" t="s">
        <v>481</v>
      </c>
      <c r="D501" s="564">
        <v>115</v>
      </c>
      <c r="E501" s="569" t="s">
        <v>1351</v>
      </c>
      <c r="F501" s="542" t="s">
        <v>2436</v>
      </c>
      <c r="G501" s="536" t="s">
        <v>2437</v>
      </c>
      <c r="H501" s="536" t="s">
        <v>2092</v>
      </c>
      <c r="I501" s="537"/>
      <c r="J501" s="537"/>
      <c r="K501" s="555"/>
      <c r="L501" s="239"/>
    </row>
    <row r="502" spans="1:12" ht="45" hidden="1">
      <c r="A502" s="344">
        <v>493</v>
      </c>
      <c r="B502" s="536" t="s">
        <v>1080</v>
      </c>
      <c r="C502" s="543" t="s">
        <v>481</v>
      </c>
      <c r="D502" s="564">
        <v>71</v>
      </c>
      <c r="E502" s="569" t="s">
        <v>1352</v>
      </c>
      <c r="F502" s="542" t="s">
        <v>2438</v>
      </c>
      <c r="G502" s="536" t="s">
        <v>2439</v>
      </c>
      <c r="H502" s="536" t="s">
        <v>2092</v>
      </c>
      <c r="I502" s="537"/>
      <c r="J502" s="537"/>
      <c r="K502" s="555"/>
      <c r="L502" s="239"/>
    </row>
    <row r="503" spans="1:12" ht="45" hidden="1">
      <c r="A503" s="345">
        <v>494</v>
      </c>
      <c r="B503" s="536" t="s">
        <v>1080</v>
      </c>
      <c r="C503" s="543" t="s">
        <v>481</v>
      </c>
      <c r="D503" s="564">
        <v>60</v>
      </c>
      <c r="E503" s="569" t="s">
        <v>1353</v>
      </c>
      <c r="F503" s="542" t="s">
        <v>2440</v>
      </c>
      <c r="G503" s="536" t="s">
        <v>2441</v>
      </c>
      <c r="H503" s="536" t="s">
        <v>2092</v>
      </c>
      <c r="I503" s="537"/>
      <c r="J503" s="537"/>
      <c r="K503" s="555"/>
      <c r="L503" s="239"/>
    </row>
    <row r="504" spans="1:12" ht="45" hidden="1">
      <c r="A504" s="345">
        <v>495</v>
      </c>
      <c r="B504" s="536" t="s">
        <v>1080</v>
      </c>
      <c r="C504" s="543" t="s">
        <v>481</v>
      </c>
      <c r="D504" s="564">
        <v>100</v>
      </c>
      <c r="E504" s="569" t="s">
        <v>1354</v>
      </c>
      <c r="F504" s="542" t="s">
        <v>2442</v>
      </c>
      <c r="G504" s="536" t="s">
        <v>2443</v>
      </c>
      <c r="H504" s="536" t="s">
        <v>2092</v>
      </c>
      <c r="I504" s="537"/>
      <c r="J504" s="537"/>
      <c r="K504" s="555"/>
      <c r="L504" s="239"/>
    </row>
    <row r="505" spans="1:12" ht="45" hidden="1">
      <c r="A505" s="344">
        <v>496</v>
      </c>
      <c r="B505" s="536" t="s">
        <v>1080</v>
      </c>
      <c r="C505" s="543" t="s">
        <v>481</v>
      </c>
      <c r="D505" s="564">
        <v>200</v>
      </c>
      <c r="E505" s="569" t="s">
        <v>1355</v>
      </c>
      <c r="F505" s="542" t="s">
        <v>2444</v>
      </c>
      <c r="G505" s="536" t="s">
        <v>2445</v>
      </c>
      <c r="H505" s="536" t="s">
        <v>2089</v>
      </c>
      <c r="I505" s="537"/>
      <c r="J505" s="537"/>
      <c r="K505" s="555"/>
      <c r="L505" s="239"/>
    </row>
    <row r="506" spans="1:12" ht="45" hidden="1">
      <c r="A506" s="345">
        <v>497</v>
      </c>
      <c r="B506" s="536" t="s">
        <v>1080</v>
      </c>
      <c r="C506" s="543" t="s">
        <v>481</v>
      </c>
      <c r="D506" s="564">
        <v>115</v>
      </c>
      <c r="E506" s="569" t="s">
        <v>1356</v>
      </c>
      <c r="F506" s="542" t="s">
        <v>2446</v>
      </c>
      <c r="G506" s="536" t="s">
        <v>2447</v>
      </c>
      <c r="H506" s="536" t="s">
        <v>2084</v>
      </c>
      <c r="I506" s="537"/>
      <c r="J506" s="537"/>
      <c r="K506" s="555"/>
      <c r="L506" s="239"/>
    </row>
    <row r="507" spans="1:12" ht="45" hidden="1">
      <c r="A507" s="345">
        <v>498</v>
      </c>
      <c r="B507" s="536" t="s">
        <v>1080</v>
      </c>
      <c r="C507" s="543" t="s">
        <v>481</v>
      </c>
      <c r="D507" s="564">
        <v>150</v>
      </c>
      <c r="E507" s="569" t="s">
        <v>1357</v>
      </c>
      <c r="F507" s="542" t="s">
        <v>2448</v>
      </c>
      <c r="G507" s="536" t="s">
        <v>2449</v>
      </c>
      <c r="H507" s="536" t="s">
        <v>2084</v>
      </c>
      <c r="I507" s="537"/>
      <c r="J507" s="537"/>
      <c r="K507" s="555"/>
      <c r="L507" s="239"/>
    </row>
    <row r="508" spans="1:12" ht="45" hidden="1">
      <c r="A508" s="344">
        <v>499</v>
      </c>
      <c r="B508" s="536" t="s">
        <v>1080</v>
      </c>
      <c r="C508" s="543" t="s">
        <v>481</v>
      </c>
      <c r="D508" s="564">
        <v>160</v>
      </c>
      <c r="E508" s="569" t="s">
        <v>1358</v>
      </c>
      <c r="F508" s="542" t="s">
        <v>2450</v>
      </c>
      <c r="G508" s="536" t="s">
        <v>2451</v>
      </c>
      <c r="H508" s="536" t="s">
        <v>489</v>
      </c>
      <c r="I508" s="537"/>
      <c r="J508" s="537"/>
      <c r="K508" s="555"/>
      <c r="L508" s="239"/>
    </row>
    <row r="509" spans="1:12" ht="45" hidden="1">
      <c r="A509" s="345">
        <v>500</v>
      </c>
      <c r="B509" s="536" t="s">
        <v>1080</v>
      </c>
      <c r="C509" s="543" t="s">
        <v>481</v>
      </c>
      <c r="D509" s="564">
        <v>700</v>
      </c>
      <c r="E509" s="569" t="s">
        <v>1359</v>
      </c>
      <c r="F509" s="542" t="s">
        <v>2452</v>
      </c>
      <c r="G509" s="536" t="s">
        <v>2453</v>
      </c>
      <c r="H509" s="536" t="s">
        <v>489</v>
      </c>
      <c r="I509" s="537"/>
      <c r="J509" s="537"/>
      <c r="K509" s="555"/>
      <c r="L509" s="239"/>
    </row>
    <row r="510" spans="1:12" ht="45" hidden="1">
      <c r="A510" s="345">
        <v>501</v>
      </c>
      <c r="B510" s="536" t="s">
        <v>1080</v>
      </c>
      <c r="C510" s="543" t="s">
        <v>481</v>
      </c>
      <c r="D510" s="564">
        <v>1100</v>
      </c>
      <c r="E510" s="569" t="s">
        <v>1360</v>
      </c>
      <c r="F510" s="542" t="s">
        <v>2454</v>
      </c>
      <c r="G510" s="536" t="s">
        <v>2455</v>
      </c>
      <c r="H510" s="536" t="s">
        <v>2395</v>
      </c>
      <c r="I510" s="537"/>
      <c r="J510" s="537"/>
      <c r="K510" s="555"/>
      <c r="L510" s="239"/>
    </row>
    <row r="511" spans="1:12" ht="45" hidden="1">
      <c r="A511" s="344">
        <v>502</v>
      </c>
      <c r="B511" s="536" t="s">
        <v>1080</v>
      </c>
      <c r="C511" s="543" t="s">
        <v>481</v>
      </c>
      <c r="D511" s="564">
        <v>150</v>
      </c>
      <c r="E511" s="569" t="s">
        <v>1361</v>
      </c>
      <c r="F511" s="542" t="s">
        <v>2456</v>
      </c>
      <c r="G511" s="536" t="s">
        <v>2457</v>
      </c>
      <c r="H511" s="536" t="s">
        <v>2084</v>
      </c>
      <c r="I511" s="537"/>
      <c r="J511" s="537"/>
      <c r="K511" s="555"/>
      <c r="L511" s="239"/>
    </row>
    <row r="512" spans="1:12" ht="45" hidden="1">
      <c r="A512" s="345">
        <v>503</v>
      </c>
      <c r="B512" s="536" t="s">
        <v>1080</v>
      </c>
      <c r="C512" s="543" t="s">
        <v>481</v>
      </c>
      <c r="D512" s="564">
        <v>625</v>
      </c>
      <c r="E512" s="569" t="s">
        <v>1362</v>
      </c>
      <c r="F512" s="542" t="s">
        <v>2458</v>
      </c>
      <c r="G512" s="536" t="s">
        <v>2459</v>
      </c>
      <c r="H512" s="536" t="s">
        <v>2089</v>
      </c>
      <c r="I512" s="537"/>
      <c r="J512" s="537"/>
      <c r="K512" s="555"/>
      <c r="L512" s="239"/>
    </row>
    <row r="513" spans="1:12" ht="45" hidden="1">
      <c r="A513" s="345">
        <v>504</v>
      </c>
      <c r="B513" s="536" t="s">
        <v>1080</v>
      </c>
      <c r="C513" s="543" t="s">
        <v>481</v>
      </c>
      <c r="D513" s="564">
        <v>625</v>
      </c>
      <c r="E513" s="569" t="s">
        <v>1362</v>
      </c>
      <c r="F513" s="542" t="s">
        <v>2458</v>
      </c>
      <c r="G513" s="536" t="s">
        <v>2459</v>
      </c>
      <c r="H513" s="536" t="s">
        <v>2089</v>
      </c>
      <c r="I513" s="537"/>
      <c r="J513" s="537"/>
      <c r="K513" s="555"/>
      <c r="L513" s="239"/>
    </row>
    <row r="514" spans="1:12" ht="45" hidden="1">
      <c r="A514" s="344">
        <v>505</v>
      </c>
      <c r="B514" s="536" t="s">
        <v>1080</v>
      </c>
      <c r="C514" s="543" t="s">
        <v>481</v>
      </c>
      <c r="D514" s="564">
        <v>250</v>
      </c>
      <c r="E514" s="569" t="s">
        <v>1362</v>
      </c>
      <c r="F514" s="542" t="s">
        <v>2458</v>
      </c>
      <c r="G514" s="536" t="s">
        <v>2459</v>
      </c>
      <c r="H514" s="536" t="s">
        <v>2089</v>
      </c>
      <c r="I514" s="537"/>
      <c r="J514" s="537"/>
      <c r="K514" s="555"/>
      <c r="L514" s="239"/>
    </row>
    <row r="515" spans="1:12" ht="45" hidden="1">
      <c r="A515" s="345">
        <v>506</v>
      </c>
      <c r="B515" s="536" t="s">
        <v>1080</v>
      </c>
      <c r="C515" s="543" t="s">
        <v>481</v>
      </c>
      <c r="D515" s="564">
        <v>210</v>
      </c>
      <c r="E515" s="569" t="s">
        <v>1363</v>
      </c>
      <c r="F515" s="542" t="s">
        <v>2460</v>
      </c>
      <c r="G515" s="536" t="s">
        <v>2461</v>
      </c>
      <c r="H515" s="536" t="s">
        <v>2089</v>
      </c>
      <c r="I515" s="537"/>
      <c r="J515" s="537"/>
      <c r="K515" s="555"/>
      <c r="L515" s="239"/>
    </row>
    <row r="516" spans="1:12" ht="45" hidden="1">
      <c r="A516" s="345">
        <v>507</v>
      </c>
      <c r="B516" s="536" t="s">
        <v>1080</v>
      </c>
      <c r="C516" s="543" t="s">
        <v>481</v>
      </c>
      <c r="D516" s="564">
        <v>150</v>
      </c>
      <c r="E516" s="569" t="s">
        <v>1364</v>
      </c>
      <c r="F516" s="542" t="s">
        <v>2462</v>
      </c>
      <c r="G516" s="536" t="s">
        <v>2463</v>
      </c>
      <c r="H516" s="536" t="s">
        <v>2092</v>
      </c>
      <c r="I516" s="537"/>
      <c r="J516" s="537"/>
      <c r="K516" s="555"/>
      <c r="L516" s="239"/>
    </row>
    <row r="517" spans="1:12" ht="45" hidden="1">
      <c r="A517" s="344">
        <v>508</v>
      </c>
      <c r="B517" s="536" t="s">
        <v>1080</v>
      </c>
      <c r="C517" s="543" t="s">
        <v>481</v>
      </c>
      <c r="D517" s="564">
        <v>210</v>
      </c>
      <c r="E517" s="569" t="s">
        <v>1365</v>
      </c>
      <c r="F517" s="542" t="s">
        <v>2464</v>
      </c>
      <c r="G517" s="536" t="s">
        <v>2465</v>
      </c>
      <c r="H517" s="536" t="s">
        <v>489</v>
      </c>
      <c r="I517" s="537"/>
      <c r="J517" s="537"/>
      <c r="K517" s="555"/>
      <c r="L517" s="239"/>
    </row>
    <row r="518" spans="1:12" ht="45" hidden="1">
      <c r="A518" s="345">
        <v>509</v>
      </c>
      <c r="B518" s="536" t="s">
        <v>1080</v>
      </c>
      <c r="C518" s="543" t="s">
        <v>481</v>
      </c>
      <c r="D518" s="564">
        <v>210</v>
      </c>
      <c r="E518" s="569" t="s">
        <v>1366</v>
      </c>
      <c r="F518" s="542" t="s">
        <v>2466</v>
      </c>
      <c r="G518" s="536" t="s">
        <v>2467</v>
      </c>
      <c r="H518" s="536" t="s">
        <v>2084</v>
      </c>
      <c r="I518" s="537"/>
      <c r="J518" s="537"/>
      <c r="K518" s="555"/>
      <c r="L518" s="239"/>
    </row>
    <row r="519" spans="1:12" ht="45" hidden="1">
      <c r="A519" s="345">
        <v>510</v>
      </c>
      <c r="B519" s="536" t="s">
        <v>1080</v>
      </c>
      <c r="C519" s="543" t="s">
        <v>481</v>
      </c>
      <c r="D519" s="564">
        <v>205</v>
      </c>
      <c r="E519" s="569" t="s">
        <v>1367</v>
      </c>
      <c r="F519" s="542" t="s">
        <v>2468</v>
      </c>
      <c r="G519" s="536" t="s">
        <v>2469</v>
      </c>
      <c r="H519" s="536" t="s">
        <v>2092</v>
      </c>
      <c r="I519" s="537"/>
      <c r="J519" s="537"/>
      <c r="K519" s="555"/>
      <c r="L519" s="239"/>
    </row>
    <row r="520" spans="1:12" ht="45" hidden="1">
      <c r="A520" s="344">
        <v>511</v>
      </c>
      <c r="B520" s="536" t="s">
        <v>1080</v>
      </c>
      <c r="C520" s="543" t="s">
        <v>481</v>
      </c>
      <c r="D520" s="564">
        <v>200</v>
      </c>
      <c r="E520" s="569" t="s">
        <v>1368</v>
      </c>
      <c r="F520" s="542" t="s">
        <v>2470</v>
      </c>
      <c r="G520" s="536" t="s">
        <v>2471</v>
      </c>
      <c r="H520" s="536" t="s">
        <v>2092</v>
      </c>
      <c r="I520" s="537"/>
      <c r="J520" s="537"/>
      <c r="K520" s="555"/>
      <c r="L520" s="239"/>
    </row>
    <row r="521" spans="1:12" ht="45" hidden="1">
      <c r="A521" s="345">
        <v>512</v>
      </c>
      <c r="B521" s="536" t="s">
        <v>1080</v>
      </c>
      <c r="C521" s="543" t="s">
        <v>481</v>
      </c>
      <c r="D521" s="564">
        <v>230</v>
      </c>
      <c r="E521" s="569" t="s">
        <v>1369</v>
      </c>
      <c r="F521" s="542" t="s">
        <v>2472</v>
      </c>
      <c r="G521" s="536" t="s">
        <v>2473</v>
      </c>
      <c r="H521" s="536" t="s">
        <v>2092</v>
      </c>
      <c r="I521" s="537"/>
      <c r="J521" s="537"/>
      <c r="K521" s="555"/>
      <c r="L521" s="239"/>
    </row>
    <row r="522" spans="1:12" ht="45" hidden="1">
      <c r="A522" s="345">
        <v>513</v>
      </c>
      <c r="B522" s="536" t="s">
        <v>1080</v>
      </c>
      <c r="C522" s="543" t="s">
        <v>481</v>
      </c>
      <c r="D522" s="564">
        <v>250</v>
      </c>
      <c r="E522" s="569" t="s">
        <v>1341</v>
      </c>
      <c r="F522" s="542" t="s">
        <v>2416</v>
      </c>
      <c r="G522" s="536" t="s">
        <v>2417</v>
      </c>
      <c r="H522" s="536" t="s">
        <v>2076</v>
      </c>
      <c r="I522" s="537"/>
      <c r="J522" s="537"/>
      <c r="K522" s="555"/>
      <c r="L522" s="239"/>
    </row>
    <row r="523" spans="1:12" ht="45" hidden="1">
      <c r="A523" s="344">
        <v>514</v>
      </c>
      <c r="B523" s="536" t="s">
        <v>1080</v>
      </c>
      <c r="C523" s="543" t="s">
        <v>481</v>
      </c>
      <c r="D523" s="564">
        <v>210</v>
      </c>
      <c r="E523" s="569" t="s">
        <v>1370</v>
      </c>
      <c r="F523" s="542" t="s">
        <v>2474</v>
      </c>
      <c r="G523" s="536" t="s">
        <v>2475</v>
      </c>
      <c r="H523" s="536" t="s">
        <v>2076</v>
      </c>
      <c r="I523" s="537"/>
      <c r="J523" s="537"/>
      <c r="K523" s="555"/>
      <c r="L523" s="239"/>
    </row>
    <row r="524" spans="1:12" ht="45" hidden="1">
      <c r="A524" s="345">
        <v>515</v>
      </c>
      <c r="B524" s="536" t="s">
        <v>1080</v>
      </c>
      <c r="C524" s="543" t="s">
        <v>481</v>
      </c>
      <c r="D524" s="564">
        <v>210</v>
      </c>
      <c r="E524" s="569" t="s">
        <v>1371</v>
      </c>
      <c r="F524" s="542" t="s">
        <v>2476</v>
      </c>
      <c r="G524" s="536" t="s">
        <v>2477</v>
      </c>
      <c r="H524" s="536" t="s">
        <v>2076</v>
      </c>
      <c r="I524" s="537"/>
      <c r="J524" s="537"/>
      <c r="K524" s="555"/>
      <c r="L524" s="239"/>
    </row>
    <row r="525" spans="1:12" ht="45" hidden="1">
      <c r="A525" s="345">
        <v>516</v>
      </c>
      <c r="B525" s="536" t="s">
        <v>1080</v>
      </c>
      <c r="C525" s="543" t="s">
        <v>481</v>
      </c>
      <c r="D525" s="564">
        <v>210</v>
      </c>
      <c r="E525" s="569" t="s">
        <v>1372</v>
      </c>
      <c r="F525" s="542" t="s">
        <v>2478</v>
      </c>
      <c r="G525" s="536" t="s">
        <v>2479</v>
      </c>
      <c r="H525" s="536" t="s">
        <v>2188</v>
      </c>
      <c r="I525" s="537"/>
      <c r="J525" s="537"/>
      <c r="K525" s="555"/>
      <c r="L525" s="239"/>
    </row>
    <row r="526" spans="1:12" ht="45" hidden="1">
      <c r="A526" s="344">
        <v>517</v>
      </c>
      <c r="B526" s="536" t="s">
        <v>1080</v>
      </c>
      <c r="C526" s="543" t="s">
        <v>481</v>
      </c>
      <c r="D526" s="564">
        <v>420</v>
      </c>
      <c r="E526" s="569" t="s">
        <v>1373</v>
      </c>
      <c r="F526" s="542" t="s">
        <v>2480</v>
      </c>
      <c r="G526" s="536" t="s">
        <v>2481</v>
      </c>
      <c r="H526" s="536" t="s">
        <v>2089</v>
      </c>
      <c r="I526" s="537"/>
      <c r="J526" s="537"/>
      <c r="K526" s="555"/>
      <c r="L526" s="239"/>
    </row>
    <row r="527" spans="1:12" ht="45" hidden="1">
      <c r="A527" s="345">
        <v>518</v>
      </c>
      <c r="B527" s="536" t="s">
        <v>1080</v>
      </c>
      <c r="C527" s="543" t="s">
        <v>481</v>
      </c>
      <c r="D527" s="564">
        <v>210</v>
      </c>
      <c r="E527" s="569" t="s">
        <v>1374</v>
      </c>
      <c r="F527" s="542" t="s">
        <v>2482</v>
      </c>
      <c r="G527" s="536" t="s">
        <v>2483</v>
      </c>
      <c r="H527" s="536" t="s">
        <v>489</v>
      </c>
      <c r="I527" s="537"/>
      <c r="J527" s="537"/>
      <c r="K527" s="555"/>
      <c r="L527" s="239"/>
    </row>
    <row r="528" spans="1:12" ht="45" hidden="1">
      <c r="A528" s="345">
        <v>519</v>
      </c>
      <c r="B528" s="536" t="s">
        <v>1080</v>
      </c>
      <c r="C528" s="543" t="s">
        <v>481</v>
      </c>
      <c r="D528" s="564">
        <v>210</v>
      </c>
      <c r="E528" s="569" t="s">
        <v>1375</v>
      </c>
      <c r="F528" s="542" t="s">
        <v>2484</v>
      </c>
      <c r="G528" s="536" t="s">
        <v>2485</v>
      </c>
      <c r="H528" s="536" t="s">
        <v>489</v>
      </c>
      <c r="I528" s="537"/>
      <c r="J528" s="537"/>
      <c r="K528" s="555"/>
      <c r="L528" s="239"/>
    </row>
    <row r="529" spans="1:12" ht="45" hidden="1">
      <c r="A529" s="344">
        <v>520</v>
      </c>
      <c r="B529" s="536" t="s">
        <v>1080</v>
      </c>
      <c r="C529" s="543" t="s">
        <v>481</v>
      </c>
      <c r="D529" s="564">
        <v>420</v>
      </c>
      <c r="E529" s="569" t="s">
        <v>1376</v>
      </c>
      <c r="F529" s="542" t="s">
        <v>2486</v>
      </c>
      <c r="G529" s="536" t="s">
        <v>2487</v>
      </c>
      <c r="H529" s="536" t="s">
        <v>2073</v>
      </c>
      <c r="I529" s="537"/>
      <c r="J529" s="537"/>
      <c r="K529" s="555"/>
      <c r="L529" s="239"/>
    </row>
    <row r="530" spans="1:12" ht="45" hidden="1">
      <c r="A530" s="345">
        <v>521</v>
      </c>
      <c r="B530" s="536" t="s">
        <v>1080</v>
      </c>
      <c r="C530" s="543" t="s">
        <v>481</v>
      </c>
      <c r="D530" s="564">
        <v>800</v>
      </c>
      <c r="E530" s="569" t="s">
        <v>1171</v>
      </c>
      <c r="F530" s="542" t="s">
        <v>2074</v>
      </c>
      <c r="G530" s="536" t="s">
        <v>2075</v>
      </c>
      <c r="H530" s="536" t="s">
        <v>2076</v>
      </c>
      <c r="I530" s="537"/>
      <c r="J530" s="537"/>
      <c r="K530" s="555"/>
      <c r="L530" s="239"/>
    </row>
    <row r="531" spans="1:12" ht="45" hidden="1">
      <c r="A531" s="345">
        <v>522</v>
      </c>
      <c r="B531" s="536" t="s">
        <v>1080</v>
      </c>
      <c r="C531" s="543" t="s">
        <v>481</v>
      </c>
      <c r="D531" s="564">
        <v>210</v>
      </c>
      <c r="E531" s="569" t="s">
        <v>1377</v>
      </c>
      <c r="F531" s="542" t="s">
        <v>2488</v>
      </c>
      <c r="G531" s="536" t="s">
        <v>2489</v>
      </c>
      <c r="H531" s="536" t="s">
        <v>2179</v>
      </c>
      <c r="I531" s="537"/>
      <c r="J531" s="537"/>
      <c r="K531" s="555"/>
      <c r="L531" s="239"/>
    </row>
    <row r="532" spans="1:12" ht="45" hidden="1">
      <c r="A532" s="344">
        <v>523</v>
      </c>
      <c r="B532" s="536" t="s">
        <v>1080</v>
      </c>
      <c r="C532" s="543" t="s">
        <v>481</v>
      </c>
      <c r="D532" s="564">
        <v>210</v>
      </c>
      <c r="E532" s="569" t="s">
        <v>1378</v>
      </c>
      <c r="F532" s="542" t="s">
        <v>2490</v>
      </c>
      <c r="G532" s="536" t="s">
        <v>2491</v>
      </c>
      <c r="H532" s="536" t="s">
        <v>2179</v>
      </c>
      <c r="I532" s="537"/>
      <c r="J532" s="537"/>
      <c r="K532" s="555"/>
      <c r="L532" s="239"/>
    </row>
    <row r="533" spans="1:12" ht="45" hidden="1">
      <c r="A533" s="345">
        <v>524</v>
      </c>
      <c r="B533" s="536" t="s">
        <v>1080</v>
      </c>
      <c r="C533" s="543" t="s">
        <v>481</v>
      </c>
      <c r="D533" s="564">
        <v>430</v>
      </c>
      <c r="E533" s="569" t="s">
        <v>1379</v>
      </c>
      <c r="F533" s="542" t="s">
        <v>2492</v>
      </c>
      <c r="G533" s="536" t="s">
        <v>2493</v>
      </c>
      <c r="H533" s="536" t="s">
        <v>489</v>
      </c>
      <c r="I533" s="537"/>
      <c r="J533" s="537"/>
      <c r="K533" s="555"/>
      <c r="L533" s="239"/>
    </row>
    <row r="534" spans="1:12" ht="45" hidden="1">
      <c r="A534" s="345">
        <v>525</v>
      </c>
      <c r="B534" s="536" t="s">
        <v>1081</v>
      </c>
      <c r="C534" s="543" t="s">
        <v>481</v>
      </c>
      <c r="D534" s="564">
        <v>65</v>
      </c>
      <c r="E534" s="569" t="s">
        <v>1380</v>
      </c>
      <c r="F534" s="542" t="s">
        <v>2494</v>
      </c>
      <c r="G534" s="536" t="s">
        <v>2495</v>
      </c>
      <c r="H534" s="536" t="s">
        <v>2084</v>
      </c>
      <c r="I534" s="537"/>
      <c r="J534" s="537"/>
      <c r="K534" s="555"/>
      <c r="L534" s="239"/>
    </row>
    <row r="535" spans="1:12" ht="45" hidden="1">
      <c r="A535" s="344">
        <v>526</v>
      </c>
      <c r="B535" s="536" t="s">
        <v>1081</v>
      </c>
      <c r="C535" s="543" t="s">
        <v>481</v>
      </c>
      <c r="D535" s="564">
        <v>135</v>
      </c>
      <c r="E535" s="569" t="s">
        <v>1381</v>
      </c>
      <c r="F535" s="542" t="s">
        <v>2496</v>
      </c>
      <c r="G535" s="536" t="s">
        <v>2497</v>
      </c>
      <c r="H535" s="536" t="s">
        <v>2121</v>
      </c>
      <c r="I535" s="537"/>
      <c r="J535" s="537"/>
      <c r="K535" s="555"/>
      <c r="L535" s="239"/>
    </row>
    <row r="536" spans="1:12" ht="45" hidden="1">
      <c r="A536" s="345">
        <v>527</v>
      </c>
      <c r="B536" s="536" t="s">
        <v>1081</v>
      </c>
      <c r="C536" s="543" t="s">
        <v>481</v>
      </c>
      <c r="D536" s="564">
        <v>500</v>
      </c>
      <c r="E536" s="569" t="s">
        <v>1382</v>
      </c>
      <c r="F536" s="542" t="s">
        <v>2498</v>
      </c>
      <c r="G536" s="536" t="s">
        <v>2499</v>
      </c>
      <c r="H536" s="536" t="s">
        <v>2179</v>
      </c>
      <c r="I536" s="537"/>
      <c r="J536" s="537"/>
      <c r="K536" s="555"/>
      <c r="L536" s="239"/>
    </row>
    <row r="537" spans="1:12" ht="45" hidden="1">
      <c r="A537" s="345">
        <v>528</v>
      </c>
      <c r="B537" s="536" t="s">
        <v>1081</v>
      </c>
      <c r="C537" s="543" t="s">
        <v>481</v>
      </c>
      <c r="D537" s="564">
        <v>135</v>
      </c>
      <c r="E537" s="569" t="s">
        <v>1383</v>
      </c>
      <c r="F537" s="542" t="s">
        <v>2500</v>
      </c>
      <c r="G537" s="536" t="s">
        <v>2501</v>
      </c>
      <c r="H537" s="536" t="s">
        <v>2089</v>
      </c>
      <c r="I537" s="537"/>
      <c r="J537" s="537"/>
      <c r="K537" s="555"/>
      <c r="L537" s="239"/>
    </row>
    <row r="538" spans="1:12" ht="45" hidden="1">
      <c r="A538" s="344">
        <v>529</v>
      </c>
      <c r="B538" s="536" t="s">
        <v>1081</v>
      </c>
      <c r="C538" s="543" t="s">
        <v>481</v>
      </c>
      <c r="D538" s="564">
        <v>150</v>
      </c>
      <c r="E538" s="569" t="s">
        <v>1384</v>
      </c>
      <c r="F538" s="542" t="s">
        <v>2502</v>
      </c>
      <c r="G538" s="536" t="s">
        <v>2503</v>
      </c>
      <c r="H538" s="536" t="s">
        <v>2084</v>
      </c>
      <c r="I538" s="537"/>
      <c r="J538" s="537"/>
      <c r="K538" s="555"/>
      <c r="L538" s="239"/>
    </row>
    <row r="539" spans="1:12" ht="45" hidden="1">
      <c r="A539" s="345">
        <v>530</v>
      </c>
      <c r="B539" s="536" t="s">
        <v>1081</v>
      </c>
      <c r="C539" s="543" t="s">
        <v>481</v>
      </c>
      <c r="D539" s="564">
        <v>352</v>
      </c>
      <c r="E539" s="569" t="s">
        <v>1385</v>
      </c>
      <c r="F539" s="542" t="s">
        <v>2504</v>
      </c>
      <c r="G539" s="536" t="s">
        <v>2505</v>
      </c>
      <c r="H539" s="536" t="s">
        <v>2092</v>
      </c>
      <c r="I539" s="537"/>
      <c r="J539" s="537"/>
      <c r="K539" s="555"/>
      <c r="L539" s="239"/>
    </row>
    <row r="540" spans="1:12" ht="45" hidden="1">
      <c r="A540" s="345">
        <v>531</v>
      </c>
      <c r="B540" s="536" t="s">
        <v>1081</v>
      </c>
      <c r="C540" s="543" t="s">
        <v>481</v>
      </c>
      <c r="D540" s="564">
        <v>203</v>
      </c>
      <c r="E540" s="569" t="s">
        <v>1386</v>
      </c>
      <c r="F540" s="542" t="s">
        <v>2506</v>
      </c>
      <c r="G540" s="536" t="s">
        <v>2507</v>
      </c>
      <c r="H540" s="536" t="s">
        <v>2092</v>
      </c>
      <c r="I540" s="537"/>
      <c r="J540" s="537"/>
      <c r="K540" s="555"/>
      <c r="L540" s="239"/>
    </row>
    <row r="541" spans="1:12" ht="27">
      <c r="A541" s="344">
        <v>532</v>
      </c>
      <c r="B541" s="536" t="s">
        <v>1082</v>
      </c>
      <c r="C541" s="543" t="s">
        <v>232</v>
      </c>
      <c r="D541" s="564">
        <v>300</v>
      </c>
      <c r="E541" s="569" t="s">
        <v>1387</v>
      </c>
      <c r="F541" s="542" t="s">
        <v>2508</v>
      </c>
      <c r="G541" s="536" t="s">
        <v>2509</v>
      </c>
      <c r="H541" s="536" t="s">
        <v>489</v>
      </c>
      <c r="I541" s="537"/>
      <c r="J541" s="537"/>
      <c r="K541" s="555"/>
      <c r="L541" s="239"/>
    </row>
    <row r="542" spans="1:12" ht="121.5" hidden="1">
      <c r="A542" s="345">
        <v>533</v>
      </c>
      <c r="B542" s="536" t="s">
        <v>1081</v>
      </c>
      <c r="C542" s="543" t="s">
        <v>482</v>
      </c>
      <c r="D542" s="564">
        <v>500</v>
      </c>
      <c r="E542" s="569" t="s">
        <v>1388</v>
      </c>
      <c r="F542" s="542" t="s">
        <v>2510</v>
      </c>
      <c r="G542" s="536"/>
      <c r="H542" s="559"/>
      <c r="I542" s="536" t="s">
        <v>2511</v>
      </c>
      <c r="J542" s="536"/>
      <c r="K542" s="555"/>
      <c r="L542" s="239"/>
    </row>
    <row r="543" spans="1:12" ht="121.5" hidden="1">
      <c r="A543" s="345">
        <v>534</v>
      </c>
      <c r="B543" s="536" t="s">
        <v>1081</v>
      </c>
      <c r="C543" s="543" t="s">
        <v>482</v>
      </c>
      <c r="D543" s="564">
        <v>500</v>
      </c>
      <c r="E543" s="569" t="s">
        <v>1389</v>
      </c>
      <c r="F543" s="542" t="s">
        <v>2512</v>
      </c>
      <c r="G543" s="536"/>
      <c r="H543" s="559"/>
      <c r="I543" s="536" t="s">
        <v>2513</v>
      </c>
      <c r="J543" s="536"/>
      <c r="K543" s="555"/>
      <c r="L543" s="239"/>
    </row>
    <row r="544" spans="1:12" ht="94.5" hidden="1">
      <c r="A544" s="344">
        <v>535</v>
      </c>
      <c r="B544" s="536" t="s">
        <v>1081</v>
      </c>
      <c r="C544" s="543" t="s">
        <v>482</v>
      </c>
      <c r="D544" s="564">
        <v>200</v>
      </c>
      <c r="E544" s="569" t="s">
        <v>1390</v>
      </c>
      <c r="F544" s="542" t="s">
        <v>2514</v>
      </c>
      <c r="G544" s="536"/>
      <c r="H544" s="559"/>
      <c r="I544" s="536" t="s">
        <v>2515</v>
      </c>
      <c r="J544" s="536"/>
      <c r="K544" s="555"/>
      <c r="L544" s="239"/>
    </row>
    <row r="545" spans="1:12" ht="108" hidden="1">
      <c r="A545" s="345">
        <v>536</v>
      </c>
      <c r="B545" s="536" t="s">
        <v>1081</v>
      </c>
      <c r="C545" s="543" t="s">
        <v>482</v>
      </c>
      <c r="D545" s="564">
        <v>200</v>
      </c>
      <c r="E545" s="569" t="s">
        <v>1391</v>
      </c>
      <c r="F545" s="542" t="s">
        <v>2516</v>
      </c>
      <c r="G545" s="536"/>
      <c r="H545" s="559"/>
      <c r="I545" s="536" t="s">
        <v>2517</v>
      </c>
      <c r="J545" s="536"/>
      <c r="K545" s="555"/>
      <c r="L545" s="239"/>
    </row>
    <row r="546" spans="1:12" ht="108" hidden="1">
      <c r="A546" s="345">
        <v>537</v>
      </c>
      <c r="B546" s="536" t="s">
        <v>1081</v>
      </c>
      <c r="C546" s="543" t="s">
        <v>482</v>
      </c>
      <c r="D546" s="564">
        <v>200</v>
      </c>
      <c r="E546" s="569" t="s">
        <v>1392</v>
      </c>
      <c r="F546" s="542" t="s">
        <v>2518</v>
      </c>
      <c r="G546" s="536"/>
      <c r="H546" s="559"/>
      <c r="I546" s="536" t="s">
        <v>2519</v>
      </c>
      <c r="J546" s="536"/>
      <c r="K546" s="555"/>
      <c r="L546" s="239"/>
    </row>
    <row r="547" spans="1:12" ht="108" hidden="1">
      <c r="A547" s="344">
        <v>538</v>
      </c>
      <c r="B547" s="536" t="s">
        <v>1081</v>
      </c>
      <c r="C547" s="543" t="s">
        <v>482</v>
      </c>
      <c r="D547" s="564">
        <v>200</v>
      </c>
      <c r="E547" s="569" t="s">
        <v>1393</v>
      </c>
      <c r="F547" s="542" t="s">
        <v>2520</v>
      </c>
      <c r="G547" s="536"/>
      <c r="H547" s="559"/>
      <c r="I547" s="536" t="s">
        <v>2521</v>
      </c>
      <c r="J547" s="536"/>
      <c r="K547" s="555"/>
      <c r="L547" s="239"/>
    </row>
    <row r="548" spans="1:12" ht="121.5" hidden="1">
      <c r="A548" s="345">
        <v>539</v>
      </c>
      <c r="B548" s="536" t="s">
        <v>1081</v>
      </c>
      <c r="C548" s="543" t="s">
        <v>482</v>
      </c>
      <c r="D548" s="564">
        <v>500</v>
      </c>
      <c r="E548" s="569" t="s">
        <v>1394</v>
      </c>
      <c r="F548" s="542" t="s">
        <v>2522</v>
      </c>
      <c r="G548" s="536"/>
      <c r="H548" s="559"/>
      <c r="I548" s="536" t="s">
        <v>2523</v>
      </c>
      <c r="J548" s="536"/>
      <c r="K548" s="555"/>
      <c r="L548" s="239"/>
    </row>
    <row r="549" spans="1:12" ht="108" hidden="1">
      <c r="A549" s="345">
        <v>540</v>
      </c>
      <c r="B549" s="536" t="s">
        <v>1081</v>
      </c>
      <c r="C549" s="543" t="s">
        <v>482</v>
      </c>
      <c r="D549" s="564">
        <v>300</v>
      </c>
      <c r="E549" s="569" t="s">
        <v>1395</v>
      </c>
      <c r="F549" s="542" t="s">
        <v>2524</v>
      </c>
      <c r="G549" s="536"/>
      <c r="H549" s="559"/>
      <c r="I549" s="536" t="s">
        <v>2525</v>
      </c>
      <c r="J549" s="536"/>
      <c r="K549" s="555"/>
      <c r="L549" s="239"/>
    </row>
    <row r="550" spans="1:12" ht="108" hidden="1">
      <c r="A550" s="344">
        <v>541</v>
      </c>
      <c r="B550" s="536" t="s">
        <v>1081</v>
      </c>
      <c r="C550" s="543" t="s">
        <v>482</v>
      </c>
      <c r="D550" s="564">
        <v>300</v>
      </c>
      <c r="E550" s="569" t="s">
        <v>1396</v>
      </c>
      <c r="F550" s="542" t="s">
        <v>2526</v>
      </c>
      <c r="G550" s="536"/>
      <c r="H550" s="559"/>
      <c r="I550" s="536" t="s">
        <v>2527</v>
      </c>
      <c r="J550" s="536"/>
      <c r="K550" s="555"/>
      <c r="L550" s="239"/>
    </row>
    <row r="551" spans="1:12" ht="94.5" hidden="1">
      <c r="A551" s="345">
        <v>542</v>
      </c>
      <c r="B551" s="536" t="s">
        <v>1081</v>
      </c>
      <c r="C551" s="543" t="s">
        <v>482</v>
      </c>
      <c r="D551" s="564">
        <v>200</v>
      </c>
      <c r="E551" s="569" t="s">
        <v>1371</v>
      </c>
      <c r="F551" s="542" t="s">
        <v>2476</v>
      </c>
      <c r="G551" s="536"/>
      <c r="H551" s="559"/>
      <c r="I551" s="536" t="s">
        <v>2528</v>
      </c>
      <c r="J551" s="536"/>
      <c r="K551" s="555"/>
      <c r="L551" s="239"/>
    </row>
    <row r="552" spans="1:12" ht="108" hidden="1">
      <c r="A552" s="345">
        <v>543</v>
      </c>
      <c r="B552" s="536" t="s">
        <v>1081</v>
      </c>
      <c r="C552" s="543" t="s">
        <v>482</v>
      </c>
      <c r="D552" s="564">
        <v>200</v>
      </c>
      <c r="E552" s="569" t="s">
        <v>1397</v>
      </c>
      <c r="F552" s="542" t="s">
        <v>2529</v>
      </c>
      <c r="G552" s="536"/>
      <c r="H552" s="559"/>
      <c r="I552" s="536" t="s">
        <v>2530</v>
      </c>
      <c r="J552" s="536"/>
      <c r="K552" s="555"/>
      <c r="L552" s="239"/>
    </row>
    <row r="553" spans="1:12" ht="108" hidden="1">
      <c r="A553" s="344">
        <v>544</v>
      </c>
      <c r="B553" s="536" t="s">
        <v>1081</v>
      </c>
      <c r="C553" s="543" t="s">
        <v>482</v>
      </c>
      <c r="D553" s="564">
        <v>100</v>
      </c>
      <c r="E553" s="569" t="s">
        <v>1398</v>
      </c>
      <c r="F553" s="542" t="s">
        <v>2531</v>
      </c>
      <c r="G553" s="536"/>
      <c r="H553" s="559"/>
      <c r="I553" s="536" t="s">
        <v>2532</v>
      </c>
      <c r="J553" s="536"/>
      <c r="K553" s="555"/>
      <c r="L553" s="239"/>
    </row>
    <row r="554" spans="1:12" ht="162" hidden="1">
      <c r="A554" s="345">
        <v>545</v>
      </c>
      <c r="B554" s="536" t="s">
        <v>1081</v>
      </c>
      <c r="C554" s="543" t="s">
        <v>482</v>
      </c>
      <c r="D554" s="564">
        <v>100</v>
      </c>
      <c r="E554" s="569" t="s">
        <v>1399</v>
      </c>
      <c r="F554" s="542" t="s">
        <v>2533</v>
      </c>
      <c r="G554" s="536"/>
      <c r="H554" s="559"/>
      <c r="I554" s="536" t="s">
        <v>2534</v>
      </c>
      <c r="J554" s="536"/>
      <c r="K554" s="555"/>
      <c r="L554" s="239"/>
    </row>
    <row r="555" spans="1:12" ht="162" hidden="1">
      <c r="A555" s="345">
        <v>546</v>
      </c>
      <c r="B555" s="536" t="s">
        <v>1081</v>
      </c>
      <c r="C555" s="543" t="s">
        <v>482</v>
      </c>
      <c r="D555" s="564">
        <v>100</v>
      </c>
      <c r="E555" s="569" t="s">
        <v>1400</v>
      </c>
      <c r="F555" s="542" t="s">
        <v>2535</v>
      </c>
      <c r="G555" s="536"/>
      <c r="H555" s="559"/>
      <c r="I555" s="536" t="s">
        <v>2534</v>
      </c>
      <c r="J555" s="536"/>
      <c r="K555" s="555"/>
      <c r="L555" s="239"/>
    </row>
    <row r="556" spans="1:12" ht="162" hidden="1">
      <c r="A556" s="344">
        <v>547</v>
      </c>
      <c r="B556" s="536" t="s">
        <v>1081</v>
      </c>
      <c r="C556" s="543" t="s">
        <v>482</v>
      </c>
      <c r="D556" s="564">
        <v>100</v>
      </c>
      <c r="E556" s="569" t="s">
        <v>1401</v>
      </c>
      <c r="F556" s="542" t="s">
        <v>2536</v>
      </c>
      <c r="G556" s="536"/>
      <c r="H556" s="559"/>
      <c r="I556" s="536" t="s">
        <v>2534</v>
      </c>
      <c r="J556" s="536"/>
      <c r="K556" s="555"/>
      <c r="L556" s="239"/>
    </row>
    <row r="557" spans="1:12" ht="148.5" hidden="1">
      <c r="A557" s="345">
        <v>548</v>
      </c>
      <c r="B557" s="536" t="s">
        <v>1081</v>
      </c>
      <c r="C557" s="543" t="s">
        <v>482</v>
      </c>
      <c r="D557" s="564">
        <v>500</v>
      </c>
      <c r="E557" s="569" t="s">
        <v>1402</v>
      </c>
      <c r="F557" s="542" t="s">
        <v>2537</v>
      </c>
      <c r="G557" s="536"/>
      <c r="H557" s="559"/>
      <c r="I557" s="536" t="s">
        <v>2538</v>
      </c>
      <c r="J557" s="536"/>
      <c r="K557" s="555"/>
      <c r="L557" s="239"/>
    </row>
    <row r="558" spans="1:12" ht="108" hidden="1">
      <c r="A558" s="345">
        <v>549</v>
      </c>
      <c r="B558" s="536" t="s">
        <v>1081</v>
      </c>
      <c r="C558" s="543" t="s">
        <v>482</v>
      </c>
      <c r="D558" s="564">
        <v>200</v>
      </c>
      <c r="E558" s="569" t="s">
        <v>1403</v>
      </c>
      <c r="F558" s="542" t="s">
        <v>2539</v>
      </c>
      <c r="G558" s="536"/>
      <c r="H558" s="559"/>
      <c r="I558" s="536" t="s">
        <v>2540</v>
      </c>
      <c r="J558" s="536"/>
      <c r="K558" s="555"/>
      <c r="L558" s="239"/>
    </row>
    <row r="559" spans="1:12" ht="135" hidden="1">
      <c r="A559" s="344">
        <v>550</v>
      </c>
      <c r="B559" s="536" t="s">
        <v>1081</v>
      </c>
      <c r="C559" s="543" t="s">
        <v>482</v>
      </c>
      <c r="D559" s="564">
        <v>400</v>
      </c>
      <c r="E559" s="569" t="s">
        <v>1404</v>
      </c>
      <c r="F559" s="542" t="s">
        <v>2541</v>
      </c>
      <c r="G559" s="536"/>
      <c r="H559" s="559"/>
      <c r="I559" s="536" t="s">
        <v>2542</v>
      </c>
      <c r="J559" s="536"/>
      <c r="K559" s="555"/>
      <c r="L559" s="239"/>
    </row>
    <row r="560" spans="1:12" ht="108" hidden="1">
      <c r="A560" s="345">
        <v>551</v>
      </c>
      <c r="B560" s="536" t="s">
        <v>1081</v>
      </c>
      <c r="C560" s="543" t="s">
        <v>482</v>
      </c>
      <c r="D560" s="564">
        <v>200</v>
      </c>
      <c r="E560" s="569" t="s">
        <v>1405</v>
      </c>
      <c r="F560" s="542" t="s">
        <v>2543</v>
      </c>
      <c r="G560" s="536"/>
      <c r="H560" s="559"/>
      <c r="I560" s="536" t="s">
        <v>2544</v>
      </c>
      <c r="J560" s="536"/>
      <c r="K560" s="555"/>
      <c r="L560" s="239"/>
    </row>
    <row r="561" spans="1:12" ht="108" hidden="1">
      <c r="A561" s="345">
        <v>552</v>
      </c>
      <c r="B561" s="536" t="s">
        <v>1081</v>
      </c>
      <c r="C561" s="543" t="s">
        <v>482</v>
      </c>
      <c r="D561" s="564">
        <v>200</v>
      </c>
      <c r="E561" s="569" t="s">
        <v>1406</v>
      </c>
      <c r="F561" s="542" t="s">
        <v>2545</v>
      </c>
      <c r="G561" s="536"/>
      <c r="H561" s="559"/>
      <c r="I561" s="536" t="s">
        <v>2546</v>
      </c>
      <c r="J561" s="536"/>
      <c r="K561" s="555"/>
      <c r="L561" s="239"/>
    </row>
    <row r="562" spans="1:12" ht="108" hidden="1">
      <c r="A562" s="344">
        <v>553</v>
      </c>
      <c r="B562" s="536" t="s">
        <v>1081</v>
      </c>
      <c r="C562" s="543" t="s">
        <v>482</v>
      </c>
      <c r="D562" s="564">
        <v>150</v>
      </c>
      <c r="E562" s="569" t="s">
        <v>1407</v>
      </c>
      <c r="F562" s="542" t="s">
        <v>2547</v>
      </c>
      <c r="G562" s="536"/>
      <c r="H562" s="559"/>
      <c r="I562" s="536" t="s">
        <v>2548</v>
      </c>
      <c r="J562" s="536"/>
      <c r="K562" s="555"/>
      <c r="L562" s="239"/>
    </row>
    <row r="563" spans="1:12" ht="94.5" hidden="1">
      <c r="A563" s="345">
        <v>554</v>
      </c>
      <c r="B563" s="536" t="s">
        <v>1081</v>
      </c>
      <c r="C563" s="543" t="s">
        <v>482</v>
      </c>
      <c r="D563" s="564">
        <v>250</v>
      </c>
      <c r="E563" s="569" t="s">
        <v>1408</v>
      </c>
      <c r="F563" s="542" t="s">
        <v>2549</v>
      </c>
      <c r="G563" s="536"/>
      <c r="H563" s="559"/>
      <c r="I563" s="536" t="s">
        <v>2550</v>
      </c>
      <c r="J563" s="536"/>
      <c r="K563" s="555"/>
      <c r="L563" s="239"/>
    </row>
    <row r="564" spans="1:12" ht="94.5" hidden="1">
      <c r="A564" s="345">
        <v>555</v>
      </c>
      <c r="B564" s="536" t="s">
        <v>1081</v>
      </c>
      <c r="C564" s="543" t="s">
        <v>482</v>
      </c>
      <c r="D564" s="564">
        <v>200</v>
      </c>
      <c r="E564" s="569" t="s">
        <v>1409</v>
      </c>
      <c r="F564" s="542" t="s">
        <v>2551</v>
      </c>
      <c r="G564" s="536"/>
      <c r="H564" s="559"/>
      <c r="I564" s="536" t="s">
        <v>2552</v>
      </c>
      <c r="J564" s="536"/>
      <c r="K564" s="555"/>
      <c r="L564" s="239"/>
    </row>
    <row r="565" spans="1:12" ht="94.5" hidden="1">
      <c r="A565" s="344">
        <v>556</v>
      </c>
      <c r="B565" s="536" t="s">
        <v>1081</v>
      </c>
      <c r="C565" s="543" t="s">
        <v>482</v>
      </c>
      <c r="D565" s="564">
        <v>200</v>
      </c>
      <c r="E565" s="569" t="s">
        <v>1410</v>
      </c>
      <c r="F565" s="542" t="s">
        <v>2553</v>
      </c>
      <c r="G565" s="536"/>
      <c r="H565" s="559"/>
      <c r="I565" s="536" t="s">
        <v>2554</v>
      </c>
      <c r="J565" s="536"/>
      <c r="K565" s="555"/>
      <c r="L565" s="239"/>
    </row>
    <row r="566" spans="1:12" ht="94.5" hidden="1">
      <c r="A566" s="345">
        <v>557</v>
      </c>
      <c r="B566" s="536" t="s">
        <v>1081</v>
      </c>
      <c r="C566" s="543" t="s">
        <v>482</v>
      </c>
      <c r="D566" s="564">
        <v>100</v>
      </c>
      <c r="E566" s="569" t="s">
        <v>1411</v>
      </c>
      <c r="F566" s="542" t="s">
        <v>2555</v>
      </c>
      <c r="G566" s="536"/>
      <c r="H566" s="559"/>
      <c r="I566" s="536" t="s">
        <v>2556</v>
      </c>
      <c r="J566" s="536"/>
      <c r="K566" s="555"/>
      <c r="L566" s="239"/>
    </row>
    <row r="567" spans="1:12" ht="94.5" hidden="1">
      <c r="A567" s="345">
        <v>558</v>
      </c>
      <c r="B567" s="536" t="s">
        <v>1081</v>
      </c>
      <c r="C567" s="543" t="s">
        <v>482</v>
      </c>
      <c r="D567" s="564">
        <v>250</v>
      </c>
      <c r="E567" s="569" t="s">
        <v>1412</v>
      </c>
      <c r="F567" s="542" t="s">
        <v>2557</v>
      </c>
      <c r="G567" s="536"/>
      <c r="H567" s="559"/>
      <c r="I567" s="536" t="s">
        <v>2558</v>
      </c>
      <c r="J567" s="536"/>
      <c r="K567" s="555"/>
      <c r="L567" s="239"/>
    </row>
    <row r="568" spans="1:12" ht="94.5" hidden="1">
      <c r="A568" s="344">
        <v>559</v>
      </c>
      <c r="B568" s="536" t="s">
        <v>1081</v>
      </c>
      <c r="C568" s="543" t="s">
        <v>482</v>
      </c>
      <c r="D568" s="564">
        <v>200</v>
      </c>
      <c r="E568" s="569" t="s">
        <v>1413</v>
      </c>
      <c r="F568" s="542" t="s">
        <v>2559</v>
      </c>
      <c r="G568" s="536"/>
      <c r="H568" s="559"/>
      <c r="I568" s="536" t="s">
        <v>2560</v>
      </c>
      <c r="J568" s="536"/>
      <c r="K568" s="555"/>
      <c r="L568" s="239"/>
    </row>
    <row r="569" spans="1:12" ht="94.5" hidden="1">
      <c r="A569" s="345">
        <v>560</v>
      </c>
      <c r="B569" s="536" t="s">
        <v>1083</v>
      </c>
      <c r="C569" s="543" t="s">
        <v>482</v>
      </c>
      <c r="D569" s="564">
        <v>250</v>
      </c>
      <c r="E569" s="569" t="s">
        <v>1414</v>
      </c>
      <c r="F569" s="542" t="s">
        <v>2561</v>
      </c>
      <c r="G569" s="536"/>
      <c r="H569" s="559"/>
      <c r="I569" s="536"/>
      <c r="J569" s="536" t="s">
        <v>2562</v>
      </c>
      <c r="K569" s="555"/>
      <c r="L569" s="239"/>
    </row>
    <row r="570" spans="1:12" ht="108" hidden="1">
      <c r="A570" s="345">
        <v>561</v>
      </c>
      <c r="B570" s="536" t="s">
        <v>1083</v>
      </c>
      <c r="C570" s="543" t="s">
        <v>482</v>
      </c>
      <c r="D570" s="564">
        <v>250</v>
      </c>
      <c r="E570" s="569" t="s">
        <v>1415</v>
      </c>
      <c r="F570" s="542" t="s">
        <v>2563</v>
      </c>
      <c r="G570" s="536"/>
      <c r="H570" s="559"/>
      <c r="I570" s="536"/>
      <c r="J570" s="536" t="s">
        <v>2564</v>
      </c>
      <c r="K570" s="555"/>
      <c r="L570" s="239"/>
    </row>
    <row r="571" spans="1:12" ht="108" hidden="1">
      <c r="A571" s="344">
        <v>562</v>
      </c>
      <c r="B571" s="536" t="s">
        <v>1083</v>
      </c>
      <c r="C571" s="543" t="s">
        <v>482</v>
      </c>
      <c r="D571" s="564">
        <v>250</v>
      </c>
      <c r="E571" s="569" t="s">
        <v>1416</v>
      </c>
      <c r="F571" s="542" t="s">
        <v>2565</v>
      </c>
      <c r="G571" s="536"/>
      <c r="H571" s="559"/>
      <c r="I571" s="536"/>
      <c r="J571" s="536" t="s">
        <v>2564</v>
      </c>
      <c r="K571" s="555"/>
      <c r="L571" s="239"/>
    </row>
    <row r="572" spans="1:12" ht="108" hidden="1">
      <c r="A572" s="345">
        <v>563</v>
      </c>
      <c r="B572" s="536" t="s">
        <v>1083</v>
      </c>
      <c r="C572" s="543" t="s">
        <v>482</v>
      </c>
      <c r="D572" s="564">
        <v>250</v>
      </c>
      <c r="E572" s="569" t="s">
        <v>1417</v>
      </c>
      <c r="F572" s="542" t="s">
        <v>2566</v>
      </c>
      <c r="G572" s="536"/>
      <c r="H572" s="559"/>
      <c r="I572" s="536"/>
      <c r="J572" s="536" t="s">
        <v>2564</v>
      </c>
      <c r="K572" s="555"/>
      <c r="L572" s="239"/>
    </row>
    <row r="573" spans="1:12" ht="45" hidden="1">
      <c r="A573" s="345">
        <v>564</v>
      </c>
      <c r="B573" s="536" t="s">
        <v>1081</v>
      </c>
      <c r="C573" s="543" t="s">
        <v>481</v>
      </c>
      <c r="D573" s="564">
        <v>200</v>
      </c>
      <c r="E573" s="569" t="s">
        <v>1418</v>
      </c>
      <c r="F573" s="542" t="s">
        <v>2567</v>
      </c>
      <c r="G573" s="536" t="s">
        <v>2568</v>
      </c>
      <c r="H573" s="536" t="s">
        <v>2092</v>
      </c>
      <c r="I573" s="537"/>
      <c r="J573" s="537"/>
      <c r="K573" s="555"/>
      <c r="L573" s="239"/>
    </row>
    <row r="574" spans="1:12" ht="45" hidden="1">
      <c r="A574" s="344">
        <v>565</v>
      </c>
      <c r="B574" s="536" t="s">
        <v>1081</v>
      </c>
      <c r="C574" s="543" t="s">
        <v>481</v>
      </c>
      <c r="D574" s="564">
        <v>1280</v>
      </c>
      <c r="E574" s="569" t="s">
        <v>1419</v>
      </c>
      <c r="F574" s="542" t="s">
        <v>2569</v>
      </c>
      <c r="G574" s="536" t="s">
        <v>2570</v>
      </c>
      <c r="H574" s="536" t="s">
        <v>2092</v>
      </c>
      <c r="I574" s="537"/>
      <c r="J574" s="537"/>
      <c r="K574" s="555"/>
      <c r="L574" s="239"/>
    </row>
    <row r="575" spans="1:12" ht="45" hidden="1">
      <c r="A575" s="345">
        <v>566</v>
      </c>
      <c r="B575" s="536" t="s">
        <v>1081</v>
      </c>
      <c r="C575" s="543" t="s">
        <v>481</v>
      </c>
      <c r="D575" s="564">
        <v>765</v>
      </c>
      <c r="E575" s="569" t="s">
        <v>1351</v>
      </c>
      <c r="F575" s="542" t="s">
        <v>2436</v>
      </c>
      <c r="G575" s="536" t="s">
        <v>2437</v>
      </c>
      <c r="H575" s="536" t="s">
        <v>2092</v>
      </c>
      <c r="I575" s="537"/>
      <c r="J575" s="537"/>
      <c r="K575" s="555"/>
      <c r="L575" s="239"/>
    </row>
    <row r="576" spans="1:12" ht="45" hidden="1">
      <c r="A576" s="345">
        <v>567</v>
      </c>
      <c r="B576" s="536" t="s">
        <v>1081</v>
      </c>
      <c r="C576" s="543" t="s">
        <v>481</v>
      </c>
      <c r="D576" s="564">
        <v>160</v>
      </c>
      <c r="E576" s="569" t="s">
        <v>1346</v>
      </c>
      <c r="F576" s="542" t="s">
        <v>2426</v>
      </c>
      <c r="G576" s="536" t="s">
        <v>2427</v>
      </c>
      <c r="H576" s="536" t="s">
        <v>2188</v>
      </c>
      <c r="I576" s="537"/>
      <c r="J576" s="537"/>
      <c r="K576" s="555"/>
      <c r="L576" s="239"/>
    </row>
    <row r="577" spans="1:12" ht="45" hidden="1">
      <c r="A577" s="344">
        <v>568</v>
      </c>
      <c r="B577" s="536" t="s">
        <v>1081</v>
      </c>
      <c r="C577" s="543" t="s">
        <v>481</v>
      </c>
      <c r="D577" s="564">
        <v>200</v>
      </c>
      <c r="E577" s="569" t="s">
        <v>1335</v>
      </c>
      <c r="F577" s="542" t="s">
        <v>2404</v>
      </c>
      <c r="G577" s="536" t="s">
        <v>2405</v>
      </c>
      <c r="H577" s="536" t="s">
        <v>2188</v>
      </c>
      <c r="I577" s="537"/>
      <c r="J577" s="537"/>
      <c r="K577" s="555"/>
      <c r="L577" s="239"/>
    </row>
    <row r="578" spans="1:12" ht="45" hidden="1">
      <c r="A578" s="345">
        <v>569</v>
      </c>
      <c r="B578" s="536" t="s">
        <v>1081</v>
      </c>
      <c r="C578" s="543" t="s">
        <v>481</v>
      </c>
      <c r="D578" s="564">
        <v>450</v>
      </c>
      <c r="E578" s="569" t="s">
        <v>1420</v>
      </c>
      <c r="F578" s="542" t="s">
        <v>2571</v>
      </c>
      <c r="G578" s="536" t="s">
        <v>2572</v>
      </c>
      <c r="H578" s="536" t="s">
        <v>2084</v>
      </c>
      <c r="I578" s="537"/>
      <c r="J578" s="537"/>
      <c r="K578" s="555"/>
      <c r="L578" s="239"/>
    </row>
    <row r="579" spans="1:12" ht="45" hidden="1">
      <c r="A579" s="345">
        <v>570</v>
      </c>
      <c r="B579" s="536" t="s">
        <v>1081</v>
      </c>
      <c r="C579" s="543" t="s">
        <v>481</v>
      </c>
      <c r="D579" s="564">
        <v>150</v>
      </c>
      <c r="E579" s="569" t="s">
        <v>1421</v>
      </c>
      <c r="F579" s="542" t="s">
        <v>2573</v>
      </c>
      <c r="G579" s="536" t="s">
        <v>2574</v>
      </c>
      <c r="H579" s="536" t="s">
        <v>2084</v>
      </c>
      <c r="I579" s="537"/>
      <c r="J579" s="537"/>
      <c r="K579" s="555"/>
      <c r="L579" s="239"/>
    </row>
    <row r="580" spans="1:12" ht="45" hidden="1">
      <c r="A580" s="344">
        <v>571</v>
      </c>
      <c r="B580" s="536" t="s">
        <v>1081</v>
      </c>
      <c r="C580" s="543" t="s">
        <v>481</v>
      </c>
      <c r="D580" s="564">
        <v>400</v>
      </c>
      <c r="E580" s="569" t="s">
        <v>1422</v>
      </c>
      <c r="F580" s="542" t="s">
        <v>2575</v>
      </c>
      <c r="G580" s="536" t="s">
        <v>2576</v>
      </c>
      <c r="H580" s="536" t="s">
        <v>2092</v>
      </c>
      <c r="I580" s="537"/>
      <c r="J580" s="537"/>
      <c r="K580" s="555"/>
      <c r="L580" s="239"/>
    </row>
    <row r="581" spans="1:12" ht="45" hidden="1">
      <c r="A581" s="345">
        <v>572</v>
      </c>
      <c r="B581" s="536" t="s">
        <v>1081</v>
      </c>
      <c r="C581" s="543" t="s">
        <v>481</v>
      </c>
      <c r="D581" s="564">
        <v>11550</v>
      </c>
      <c r="E581" s="569" t="s">
        <v>1423</v>
      </c>
      <c r="F581" s="542" t="s">
        <v>2577</v>
      </c>
      <c r="G581" s="536" t="s">
        <v>2578</v>
      </c>
      <c r="H581" s="536" t="s">
        <v>489</v>
      </c>
      <c r="I581" s="537"/>
      <c r="J581" s="537"/>
      <c r="K581" s="555"/>
      <c r="L581" s="239"/>
    </row>
    <row r="582" spans="1:12" ht="45" hidden="1">
      <c r="A582" s="345">
        <v>573</v>
      </c>
      <c r="B582" s="536" t="s">
        <v>1082</v>
      </c>
      <c r="C582" s="543" t="s">
        <v>481</v>
      </c>
      <c r="D582" s="564">
        <v>230</v>
      </c>
      <c r="E582" s="569" t="s">
        <v>1424</v>
      </c>
      <c r="F582" s="542" t="s">
        <v>2579</v>
      </c>
      <c r="G582" s="536" t="s">
        <v>2580</v>
      </c>
      <c r="H582" s="536" t="s">
        <v>2092</v>
      </c>
      <c r="I582" s="537"/>
      <c r="J582" s="537"/>
      <c r="K582" s="555"/>
      <c r="L582" s="239"/>
    </row>
    <row r="583" spans="1:12" ht="45" hidden="1">
      <c r="A583" s="344">
        <v>574</v>
      </c>
      <c r="B583" s="536" t="s">
        <v>1082</v>
      </c>
      <c r="C583" s="543" t="s">
        <v>481</v>
      </c>
      <c r="D583" s="564">
        <v>220</v>
      </c>
      <c r="E583" s="569" t="s">
        <v>1425</v>
      </c>
      <c r="F583" s="542" t="s">
        <v>2581</v>
      </c>
      <c r="G583" s="536" t="s">
        <v>2582</v>
      </c>
      <c r="H583" s="536" t="s">
        <v>2084</v>
      </c>
      <c r="I583" s="537"/>
      <c r="J583" s="537"/>
      <c r="K583" s="555"/>
      <c r="L583" s="239"/>
    </row>
    <row r="584" spans="1:12" ht="45" hidden="1">
      <c r="A584" s="345">
        <v>575</v>
      </c>
      <c r="B584" s="536" t="s">
        <v>1082</v>
      </c>
      <c r="C584" s="543" t="s">
        <v>481</v>
      </c>
      <c r="D584" s="564">
        <v>510</v>
      </c>
      <c r="E584" s="569" t="s">
        <v>1426</v>
      </c>
      <c r="F584" s="542" t="s">
        <v>2583</v>
      </c>
      <c r="G584" s="536" t="s">
        <v>2584</v>
      </c>
      <c r="H584" s="536" t="s">
        <v>2585</v>
      </c>
      <c r="I584" s="537"/>
      <c r="J584" s="537"/>
      <c r="K584" s="555"/>
      <c r="L584" s="239"/>
    </row>
    <row r="585" spans="1:12" ht="45" hidden="1">
      <c r="A585" s="345">
        <v>576</v>
      </c>
      <c r="B585" s="536" t="s">
        <v>1082</v>
      </c>
      <c r="C585" s="543" t="s">
        <v>481</v>
      </c>
      <c r="D585" s="564">
        <v>1000</v>
      </c>
      <c r="E585" s="569" t="s">
        <v>1427</v>
      </c>
      <c r="F585" s="542" t="s">
        <v>2586</v>
      </c>
      <c r="G585" s="536" t="s">
        <v>2587</v>
      </c>
      <c r="H585" s="536" t="s">
        <v>489</v>
      </c>
      <c r="I585" s="537"/>
      <c r="J585" s="537"/>
      <c r="K585" s="555"/>
      <c r="L585" s="239"/>
    </row>
    <row r="586" spans="1:12" ht="45" hidden="1">
      <c r="A586" s="344">
        <v>577</v>
      </c>
      <c r="B586" s="536" t="s">
        <v>1082</v>
      </c>
      <c r="C586" s="543" t="s">
        <v>481</v>
      </c>
      <c r="D586" s="564">
        <v>125</v>
      </c>
      <c r="E586" s="569" t="s">
        <v>1428</v>
      </c>
      <c r="F586" s="542" t="s">
        <v>2588</v>
      </c>
      <c r="G586" s="536" t="s">
        <v>2589</v>
      </c>
      <c r="H586" s="536" t="s">
        <v>2092</v>
      </c>
      <c r="I586" s="537"/>
      <c r="J586" s="537"/>
      <c r="K586" s="555"/>
      <c r="L586" s="239"/>
    </row>
    <row r="587" spans="1:12" ht="45" hidden="1">
      <c r="A587" s="345">
        <v>578</v>
      </c>
      <c r="B587" s="536" t="s">
        <v>1082</v>
      </c>
      <c r="C587" s="543" t="s">
        <v>481</v>
      </c>
      <c r="D587" s="564">
        <v>100</v>
      </c>
      <c r="E587" s="569" t="s">
        <v>1429</v>
      </c>
      <c r="F587" s="542" t="s">
        <v>2590</v>
      </c>
      <c r="G587" s="536" t="s">
        <v>2591</v>
      </c>
      <c r="H587" s="536" t="s">
        <v>2092</v>
      </c>
      <c r="I587" s="537"/>
      <c r="J587" s="537"/>
      <c r="K587" s="555"/>
      <c r="L587" s="239"/>
    </row>
    <row r="588" spans="1:12" ht="45" hidden="1">
      <c r="A588" s="345">
        <v>579</v>
      </c>
      <c r="B588" s="536" t="s">
        <v>1082</v>
      </c>
      <c r="C588" s="543" t="s">
        <v>481</v>
      </c>
      <c r="D588" s="564">
        <v>125</v>
      </c>
      <c r="E588" s="569" t="s">
        <v>1430</v>
      </c>
      <c r="F588" s="542" t="s">
        <v>2592</v>
      </c>
      <c r="G588" s="536" t="s">
        <v>2593</v>
      </c>
      <c r="H588" s="536" t="s">
        <v>489</v>
      </c>
      <c r="I588" s="537"/>
      <c r="J588" s="537"/>
      <c r="K588" s="555"/>
      <c r="L588" s="239"/>
    </row>
    <row r="589" spans="1:12" ht="45" hidden="1">
      <c r="A589" s="344">
        <v>580</v>
      </c>
      <c r="B589" s="536" t="s">
        <v>1082</v>
      </c>
      <c r="C589" s="543" t="s">
        <v>481</v>
      </c>
      <c r="D589" s="564">
        <v>150</v>
      </c>
      <c r="E589" s="569" t="s">
        <v>1431</v>
      </c>
      <c r="F589" s="542" t="s">
        <v>2594</v>
      </c>
      <c r="G589" s="536" t="s">
        <v>2595</v>
      </c>
      <c r="H589" s="536" t="s">
        <v>2585</v>
      </c>
      <c r="I589" s="537"/>
      <c r="J589" s="537"/>
      <c r="K589" s="555"/>
      <c r="L589" s="239"/>
    </row>
    <row r="590" spans="1:12" ht="45" hidden="1">
      <c r="A590" s="345">
        <v>581</v>
      </c>
      <c r="B590" s="536" t="s">
        <v>1082</v>
      </c>
      <c r="C590" s="543" t="s">
        <v>481</v>
      </c>
      <c r="D590" s="564">
        <v>125</v>
      </c>
      <c r="E590" s="569" t="s">
        <v>1432</v>
      </c>
      <c r="F590" s="542" t="s">
        <v>2596</v>
      </c>
      <c r="G590" s="536" t="s">
        <v>2597</v>
      </c>
      <c r="H590" s="536" t="s">
        <v>2089</v>
      </c>
      <c r="I590" s="537"/>
      <c r="J590" s="537"/>
      <c r="K590" s="555"/>
      <c r="L590" s="239"/>
    </row>
    <row r="591" spans="1:12" ht="45" hidden="1">
      <c r="A591" s="345">
        <v>582</v>
      </c>
      <c r="B591" s="536" t="s">
        <v>1082</v>
      </c>
      <c r="C591" s="543" t="s">
        <v>481</v>
      </c>
      <c r="D591" s="564">
        <v>200</v>
      </c>
      <c r="E591" s="569" t="s">
        <v>1433</v>
      </c>
      <c r="F591" s="542" t="s">
        <v>2598</v>
      </c>
      <c r="G591" s="536" t="s">
        <v>2599</v>
      </c>
      <c r="H591" s="536" t="s">
        <v>2179</v>
      </c>
      <c r="I591" s="537"/>
      <c r="J591" s="537"/>
      <c r="K591" s="555"/>
      <c r="L591" s="239"/>
    </row>
    <row r="592" spans="1:12" ht="45" hidden="1">
      <c r="A592" s="344">
        <v>583</v>
      </c>
      <c r="B592" s="536" t="s">
        <v>1082</v>
      </c>
      <c r="C592" s="543" t="s">
        <v>481</v>
      </c>
      <c r="D592" s="564">
        <v>300</v>
      </c>
      <c r="E592" s="569" t="s">
        <v>1434</v>
      </c>
      <c r="F592" s="542" t="s">
        <v>2600</v>
      </c>
      <c r="G592" s="536" t="s">
        <v>2601</v>
      </c>
      <c r="H592" s="536" t="s">
        <v>2179</v>
      </c>
      <c r="I592" s="537"/>
      <c r="J592" s="537"/>
      <c r="K592" s="555"/>
      <c r="L592" s="239"/>
    </row>
    <row r="593" spans="1:12" ht="45" hidden="1">
      <c r="A593" s="345">
        <v>584</v>
      </c>
      <c r="B593" s="536" t="s">
        <v>1082</v>
      </c>
      <c r="C593" s="543" t="s">
        <v>481</v>
      </c>
      <c r="D593" s="564">
        <v>790</v>
      </c>
      <c r="E593" s="569" t="s">
        <v>1435</v>
      </c>
      <c r="F593" s="542" t="s">
        <v>2602</v>
      </c>
      <c r="G593" s="536" t="s">
        <v>2603</v>
      </c>
      <c r="H593" s="536" t="s">
        <v>2084</v>
      </c>
      <c r="I593" s="537"/>
      <c r="J593" s="537"/>
      <c r="K593" s="555"/>
      <c r="L593" s="239"/>
    </row>
    <row r="594" spans="1:12" ht="45" hidden="1">
      <c r="A594" s="345">
        <v>585</v>
      </c>
      <c r="B594" s="536" t="s">
        <v>1082</v>
      </c>
      <c r="C594" s="543" t="s">
        <v>481</v>
      </c>
      <c r="D594" s="564">
        <v>150</v>
      </c>
      <c r="E594" s="569" t="s">
        <v>1436</v>
      </c>
      <c r="F594" s="542" t="s">
        <v>2604</v>
      </c>
      <c r="G594" s="536" t="s">
        <v>2605</v>
      </c>
      <c r="H594" s="536" t="s">
        <v>489</v>
      </c>
      <c r="I594" s="537"/>
      <c r="J594" s="537"/>
      <c r="K594" s="555"/>
      <c r="L594" s="239"/>
    </row>
    <row r="595" spans="1:12" ht="45" hidden="1">
      <c r="A595" s="344">
        <v>586</v>
      </c>
      <c r="B595" s="536" t="s">
        <v>1082</v>
      </c>
      <c r="C595" s="543" t="s">
        <v>481</v>
      </c>
      <c r="D595" s="564">
        <v>150</v>
      </c>
      <c r="E595" s="569" t="s">
        <v>1437</v>
      </c>
      <c r="F595" s="542" t="s">
        <v>2606</v>
      </c>
      <c r="G595" s="536" t="s">
        <v>2607</v>
      </c>
      <c r="H595" s="536" t="s">
        <v>2092</v>
      </c>
      <c r="I595" s="537"/>
      <c r="J595" s="537"/>
      <c r="K595" s="555"/>
      <c r="L595" s="239"/>
    </row>
    <row r="596" spans="1:12" ht="45" hidden="1">
      <c r="A596" s="345">
        <v>587</v>
      </c>
      <c r="B596" s="536" t="s">
        <v>1082</v>
      </c>
      <c r="C596" s="543" t="s">
        <v>481</v>
      </c>
      <c r="D596" s="564">
        <v>1450</v>
      </c>
      <c r="E596" s="569" t="s">
        <v>1438</v>
      </c>
      <c r="F596" s="542" t="s">
        <v>2608</v>
      </c>
      <c r="G596" s="536" t="s">
        <v>2609</v>
      </c>
      <c r="H596" s="536" t="s">
        <v>489</v>
      </c>
      <c r="I596" s="537"/>
      <c r="J596" s="537"/>
      <c r="K596" s="555"/>
      <c r="L596" s="239"/>
    </row>
    <row r="597" spans="1:12" ht="45" hidden="1">
      <c r="A597" s="345">
        <v>588</v>
      </c>
      <c r="B597" s="536" t="s">
        <v>1083</v>
      </c>
      <c r="C597" s="543" t="s">
        <v>481</v>
      </c>
      <c r="D597" s="564">
        <v>125</v>
      </c>
      <c r="E597" s="569" t="s">
        <v>1439</v>
      </c>
      <c r="F597" s="542" t="s">
        <v>2610</v>
      </c>
      <c r="G597" s="536" t="s">
        <v>2611</v>
      </c>
      <c r="H597" s="536" t="s">
        <v>2092</v>
      </c>
      <c r="I597" s="537"/>
      <c r="J597" s="537"/>
      <c r="K597" s="555"/>
      <c r="L597" s="239"/>
    </row>
    <row r="598" spans="1:12" ht="45" hidden="1">
      <c r="A598" s="344">
        <v>589</v>
      </c>
      <c r="B598" s="536" t="s">
        <v>1083</v>
      </c>
      <c r="C598" s="543" t="s">
        <v>481</v>
      </c>
      <c r="D598" s="564">
        <v>220</v>
      </c>
      <c r="E598" s="569" t="s">
        <v>1440</v>
      </c>
      <c r="F598" s="542" t="s">
        <v>2612</v>
      </c>
      <c r="G598" s="536" t="s">
        <v>2613</v>
      </c>
      <c r="H598" s="536" t="s">
        <v>2084</v>
      </c>
      <c r="I598" s="537"/>
      <c r="J598" s="537"/>
      <c r="K598" s="555"/>
      <c r="L598" s="239"/>
    </row>
    <row r="599" spans="1:12" ht="45" hidden="1">
      <c r="A599" s="345">
        <v>590</v>
      </c>
      <c r="B599" s="536" t="s">
        <v>1084</v>
      </c>
      <c r="C599" s="543" t="s">
        <v>481</v>
      </c>
      <c r="D599" s="564">
        <v>180</v>
      </c>
      <c r="E599" s="569" t="s">
        <v>1441</v>
      </c>
      <c r="F599" s="542" t="s">
        <v>2614</v>
      </c>
      <c r="G599" s="536" t="s">
        <v>2615</v>
      </c>
      <c r="H599" s="536" t="s">
        <v>2084</v>
      </c>
      <c r="I599" s="537"/>
      <c r="J599" s="537"/>
      <c r="K599" s="555"/>
      <c r="L599" s="239"/>
    </row>
    <row r="600" spans="1:12" ht="45" hidden="1">
      <c r="A600" s="345">
        <v>591</v>
      </c>
      <c r="B600" s="536" t="s">
        <v>1084</v>
      </c>
      <c r="C600" s="543" t="s">
        <v>481</v>
      </c>
      <c r="D600" s="564">
        <v>1400</v>
      </c>
      <c r="E600" s="569" t="s">
        <v>1442</v>
      </c>
      <c r="F600" s="542" t="s">
        <v>2616</v>
      </c>
      <c r="G600" s="536" t="s">
        <v>2617</v>
      </c>
      <c r="H600" s="536" t="s">
        <v>2179</v>
      </c>
      <c r="I600" s="537"/>
      <c r="J600" s="537"/>
      <c r="K600" s="555"/>
      <c r="L600" s="239"/>
    </row>
    <row r="601" spans="1:12" ht="45" hidden="1">
      <c r="A601" s="344">
        <v>592</v>
      </c>
      <c r="B601" s="536" t="s">
        <v>1084</v>
      </c>
      <c r="C601" s="543" t="s">
        <v>481</v>
      </c>
      <c r="D601" s="564">
        <v>1500</v>
      </c>
      <c r="E601" s="569" t="s">
        <v>1443</v>
      </c>
      <c r="F601" s="542" t="s">
        <v>2618</v>
      </c>
      <c r="G601" s="536" t="s">
        <v>2619</v>
      </c>
      <c r="H601" s="536" t="s">
        <v>2092</v>
      </c>
      <c r="I601" s="537"/>
      <c r="J601" s="537"/>
      <c r="K601" s="555"/>
      <c r="L601" s="239"/>
    </row>
    <row r="602" spans="1:12" ht="45" hidden="1">
      <c r="A602" s="345">
        <v>593</v>
      </c>
      <c r="B602" s="536" t="s">
        <v>1084</v>
      </c>
      <c r="C602" s="543" t="s">
        <v>481</v>
      </c>
      <c r="D602" s="564">
        <v>1500</v>
      </c>
      <c r="E602" s="569" t="s">
        <v>1444</v>
      </c>
      <c r="F602" s="542" t="s">
        <v>2620</v>
      </c>
      <c r="G602" s="536" t="s">
        <v>2621</v>
      </c>
      <c r="H602" s="536" t="s">
        <v>2089</v>
      </c>
      <c r="I602" s="537"/>
      <c r="J602" s="537"/>
      <c r="K602" s="555"/>
      <c r="L602" s="239"/>
    </row>
    <row r="603" spans="1:12" ht="45" hidden="1">
      <c r="A603" s="345">
        <v>594</v>
      </c>
      <c r="B603" s="536" t="s">
        <v>1084</v>
      </c>
      <c r="C603" s="543" t="s">
        <v>481</v>
      </c>
      <c r="D603" s="564">
        <v>200</v>
      </c>
      <c r="E603" s="569" t="s">
        <v>1178</v>
      </c>
      <c r="F603" s="542" t="s">
        <v>2090</v>
      </c>
      <c r="G603" s="536" t="s">
        <v>2091</v>
      </c>
      <c r="H603" s="536" t="s">
        <v>2092</v>
      </c>
      <c r="I603" s="537"/>
      <c r="J603" s="537"/>
      <c r="K603" s="555"/>
      <c r="L603" s="239"/>
    </row>
    <row r="604" spans="1:12" ht="45" hidden="1">
      <c r="A604" s="344">
        <v>595</v>
      </c>
      <c r="B604" s="536" t="s">
        <v>1084</v>
      </c>
      <c r="C604" s="543" t="s">
        <v>481</v>
      </c>
      <c r="D604" s="564">
        <v>150</v>
      </c>
      <c r="E604" s="569" t="s">
        <v>1445</v>
      </c>
      <c r="F604" s="542" t="s">
        <v>2622</v>
      </c>
      <c r="G604" s="536" t="s">
        <v>2623</v>
      </c>
      <c r="H604" s="536" t="s">
        <v>2073</v>
      </c>
      <c r="I604" s="537"/>
      <c r="J604" s="537"/>
      <c r="K604" s="555"/>
      <c r="L604" s="239"/>
    </row>
    <row r="605" spans="1:12" ht="45" hidden="1">
      <c r="A605" s="345">
        <v>596</v>
      </c>
      <c r="B605" s="536" t="s">
        <v>1085</v>
      </c>
      <c r="C605" s="543" t="s">
        <v>481</v>
      </c>
      <c r="D605" s="564">
        <v>340</v>
      </c>
      <c r="E605" s="569" t="s">
        <v>1446</v>
      </c>
      <c r="F605" s="542" t="s">
        <v>2624</v>
      </c>
      <c r="G605" s="536" t="s">
        <v>2625</v>
      </c>
      <c r="H605" s="536" t="s">
        <v>2585</v>
      </c>
      <c r="I605" s="537"/>
      <c r="J605" s="537"/>
      <c r="K605" s="555"/>
      <c r="L605" s="239"/>
    </row>
    <row r="606" spans="1:12" ht="45" hidden="1">
      <c r="A606" s="345">
        <v>597</v>
      </c>
      <c r="B606" s="536" t="s">
        <v>1085</v>
      </c>
      <c r="C606" s="543" t="s">
        <v>481</v>
      </c>
      <c r="D606" s="564">
        <v>280</v>
      </c>
      <c r="E606" s="569" t="s">
        <v>1356</v>
      </c>
      <c r="F606" s="542" t="s">
        <v>2446</v>
      </c>
      <c r="G606" s="536" t="s">
        <v>2447</v>
      </c>
      <c r="H606" s="536" t="s">
        <v>2084</v>
      </c>
      <c r="I606" s="537"/>
      <c r="J606" s="537"/>
      <c r="K606" s="555"/>
      <c r="L606" s="239"/>
    </row>
    <row r="607" spans="1:12" ht="45" hidden="1">
      <c r="A607" s="344">
        <v>598</v>
      </c>
      <c r="B607" s="536" t="s">
        <v>1085</v>
      </c>
      <c r="C607" s="543" t="s">
        <v>481</v>
      </c>
      <c r="D607" s="564">
        <v>1300</v>
      </c>
      <c r="E607" s="569" t="s">
        <v>1447</v>
      </c>
      <c r="F607" s="542" t="s">
        <v>2626</v>
      </c>
      <c r="G607" s="536" t="s">
        <v>2627</v>
      </c>
      <c r="H607" s="536" t="s">
        <v>489</v>
      </c>
      <c r="I607" s="537"/>
      <c r="J607" s="537"/>
      <c r="K607" s="555"/>
      <c r="L607" s="239"/>
    </row>
    <row r="608" spans="1:12" ht="45" hidden="1">
      <c r="A608" s="345">
        <v>599</v>
      </c>
      <c r="B608" s="536" t="s">
        <v>1085</v>
      </c>
      <c r="C608" s="543" t="s">
        <v>481</v>
      </c>
      <c r="D608" s="564">
        <v>100</v>
      </c>
      <c r="E608" s="569" t="s">
        <v>1418</v>
      </c>
      <c r="F608" s="542" t="s">
        <v>2567</v>
      </c>
      <c r="G608" s="536" t="s">
        <v>2568</v>
      </c>
      <c r="H608" s="536" t="s">
        <v>2092</v>
      </c>
      <c r="I608" s="537"/>
      <c r="J608" s="537"/>
      <c r="K608" s="555"/>
      <c r="L608" s="239"/>
    </row>
    <row r="609" spans="1:12" ht="45" hidden="1">
      <c r="A609" s="345">
        <v>600</v>
      </c>
      <c r="B609" s="536" t="s">
        <v>1085</v>
      </c>
      <c r="C609" s="543" t="s">
        <v>481</v>
      </c>
      <c r="D609" s="564">
        <v>250</v>
      </c>
      <c r="E609" s="569" t="s">
        <v>1448</v>
      </c>
      <c r="F609" s="542" t="s">
        <v>2628</v>
      </c>
      <c r="G609" s="536" t="s">
        <v>2629</v>
      </c>
      <c r="H609" s="536" t="s">
        <v>2073</v>
      </c>
      <c r="I609" s="537"/>
      <c r="J609" s="537"/>
      <c r="K609" s="555"/>
      <c r="L609" s="239"/>
    </row>
    <row r="610" spans="1:12" ht="45" hidden="1">
      <c r="A610" s="344">
        <v>601</v>
      </c>
      <c r="B610" s="536" t="s">
        <v>1085</v>
      </c>
      <c r="C610" s="543" t="s">
        <v>481</v>
      </c>
      <c r="D610" s="564">
        <v>310</v>
      </c>
      <c r="E610" s="569" t="s">
        <v>1449</v>
      </c>
      <c r="F610" s="542" t="s">
        <v>2630</v>
      </c>
      <c r="G610" s="536" t="s">
        <v>2631</v>
      </c>
      <c r="H610" s="536" t="s">
        <v>2585</v>
      </c>
      <c r="I610" s="537"/>
      <c r="J610" s="537"/>
      <c r="K610" s="555"/>
      <c r="L610" s="239"/>
    </row>
    <row r="611" spans="1:12" ht="45" hidden="1">
      <c r="A611" s="345">
        <v>602</v>
      </c>
      <c r="B611" s="536" t="s">
        <v>1085</v>
      </c>
      <c r="C611" s="543" t="s">
        <v>481</v>
      </c>
      <c r="D611" s="564">
        <v>400</v>
      </c>
      <c r="E611" s="569" t="s">
        <v>1440</v>
      </c>
      <c r="F611" s="542" t="s">
        <v>2612</v>
      </c>
      <c r="G611" s="536" t="s">
        <v>2613</v>
      </c>
      <c r="H611" s="536" t="s">
        <v>2084</v>
      </c>
      <c r="I611" s="537"/>
      <c r="J611" s="537"/>
      <c r="K611" s="555"/>
      <c r="L611" s="239"/>
    </row>
    <row r="612" spans="1:12" ht="45" hidden="1">
      <c r="A612" s="345">
        <v>603</v>
      </c>
      <c r="B612" s="536" t="s">
        <v>1086</v>
      </c>
      <c r="C612" s="543" t="s">
        <v>481</v>
      </c>
      <c r="D612" s="564">
        <v>150</v>
      </c>
      <c r="E612" s="569" t="s">
        <v>1450</v>
      </c>
      <c r="F612" s="542" t="s">
        <v>2632</v>
      </c>
      <c r="G612" s="536" t="s">
        <v>2633</v>
      </c>
      <c r="H612" s="536" t="s">
        <v>2092</v>
      </c>
      <c r="I612" s="537"/>
      <c r="J612" s="537"/>
      <c r="K612" s="555"/>
      <c r="L612" s="239"/>
    </row>
    <row r="613" spans="1:12" ht="81" hidden="1">
      <c r="A613" s="344">
        <v>604</v>
      </c>
      <c r="B613" s="536" t="s">
        <v>1087</v>
      </c>
      <c r="C613" s="543" t="s">
        <v>482</v>
      </c>
      <c r="D613" s="564">
        <v>2000</v>
      </c>
      <c r="E613" s="569" t="s">
        <v>1451</v>
      </c>
      <c r="F613" s="542" t="s">
        <v>2634</v>
      </c>
      <c r="G613" s="536"/>
      <c r="H613" s="559"/>
      <c r="I613" s="536"/>
      <c r="J613" s="536" t="s">
        <v>2635</v>
      </c>
      <c r="K613" s="555"/>
      <c r="L613" s="239"/>
    </row>
    <row r="614" spans="1:12" ht="94.5" hidden="1">
      <c r="A614" s="345">
        <v>605</v>
      </c>
      <c r="B614" s="536" t="s">
        <v>1087</v>
      </c>
      <c r="C614" s="543" t="s">
        <v>482</v>
      </c>
      <c r="D614" s="564">
        <v>500</v>
      </c>
      <c r="E614" s="569" t="s">
        <v>1452</v>
      </c>
      <c r="F614" s="542" t="s">
        <v>2636</v>
      </c>
      <c r="G614" s="536"/>
      <c r="H614" s="559"/>
      <c r="I614" s="536"/>
      <c r="J614" s="536" t="s">
        <v>2637</v>
      </c>
      <c r="K614" s="555"/>
      <c r="L614" s="239"/>
    </row>
    <row r="615" spans="1:12" ht="94.5" hidden="1">
      <c r="A615" s="345">
        <v>606</v>
      </c>
      <c r="B615" s="536" t="s">
        <v>1087</v>
      </c>
      <c r="C615" s="543" t="s">
        <v>482</v>
      </c>
      <c r="D615" s="564">
        <v>500</v>
      </c>
      <c r="E615" s="569" t="s">
        <v>1453</v>
      </c>
      <c r="F615" s="542" t="s">
        <v>2638</v>
      </c>
      <c r="G615" s="536"/>
      <c r="H615" s="559"/>
      <c r="I615" s="536"/>
      <c r="J615" s="536" t="s">
        <v>2637</v>
      </c>
      <c r="K615" s="555"/>
      <c r="L615" s="239"/>
    </row>
    <row r="616" spans="1:12" ht="94.5" hidden="1">
      <c r="A616" s="344">
        <v>607</v>
      </c>
      <c r="B616" s="536" t="s">
        <v>1087</v>
      </c>
      <c r="C616" s="543" t="s">
        <v>482</v>
      </c>
      <c r="D616" s="564">
        <v>500</v>
      </c>
      <c r="E616" s="569" t="s">
        <v>1454</v>
      </c>
      <c r="F616" s="542" t="s">
        <v>2639</v>
      </c>
      <c r="G616" s="536"/>
      <c r="H616" s="559"/>
      <c r="I616" s="536"/>
      <c r="J616" s="536" t="s">
        <v>2637</v>
      </c>
      <c r="K616" s="555"/>
      <c r="L616" s="239"/>
    </row>
    <row r="617" spans="1:12" ht="94.5" hidden="1">
      <c r="A617" s="345">
        <v>608</v>
      </c>
      <c r="B617" s="536" t="s">
        <v>1087</v>
      </c>
      <c r="C617" s="543" t="s">
        <v>482</v>
      </c>
      <c r="D617" s="564">
        <v>500</v>
      </c>
      <c r="E617" s="569" t="s">
        <v>1455</v>
      </c>
      <c r="F617" s="542" t="s">
        <v>2640</v>
      </c>
      <c r="G617" s="536"/>
      <c r="H617" s="559"/>
      <c r="I617" s="536"/>
      <c r="J617" s="536" t="s">
        <v>2637</v>
      </c>
      <c r="K617" s="555"/>
      <c r="L617" s="239"/>
    </row>
    <row r="618" spans="1:12" ht="94.5" hidden="1">
      <c r="A618" s="345">
        <v>609</v>
      </c>
      <c r="B618" s="536" t="s">
        <v>1087</v>
      </c>
      <c r="C618" s="543" t="s">
        <v>482</v>
      </c>
      <c r="D618" s="564">
        <v>500</v>
      </c>
      <c r="E618" s="569" t="s">
        <v>1456</v>
      </c>
      <c r="F618" s="542" t="s">
        <v>2641</v>
      </c>
      <c r="G618" s="536"/>
      <c r="H618" s="559"/>
      <c r="I618" s="536"/>
      <c r="J618" s="536" t="s">
        <v>2642</v>
      </c>
      <c r="K618" s="555"/>
      <c r="L618" s="239"/>
    </row>
    <row r="619" spans="1:12" ht="108" hidden="1">
      <c r="A619" s="344">
        <v>610</v>
      </c>
      <c r="B619" s="536" t="s">
        <v>1082</v>
      </c>
      <c r="C619" s="543" t="s">
        <v>482</v>
      </c>
      <c r="D619" s="564">
        <v>250</v>
      </c>
      <c r="E619" s="569" t="s">
        <v>1253</v>
      </c>
      <c r="F619" s="542" t="s">
        <v>2244</v>
      </c>
      <c r="G619" s="536"/>
      <c r="H619" s="559"/>
      <c r="I619" s="536" t="s">
        <v>2643</v>
      </c>
      <c r="J619" s="536"/>
      <c r="K619" s="555"/>
      <c r="L619" s="239"/>
    </row>
    <row r="620" spans="1:12" ht="45" hidden="1">
      <c r="A620" s="345">
        <v>611</v>
      </c>
      <c r="B620" s="536" t="s">
        <v>1086</v>
      </c>
      <c r="C620" s="543" t="s">
        <v>481</v>
      </c>
      <c r="D620" s="564">
        <v>1400</v>
      </c>
      <c r="E620" s="569" t="s">
        <v>1457</v>
      </c>
      <c r="F620" s="542" t="s">
        <v>2644</v>
      </c>
      <c r="G620" s="536" t="s">
        <v>2645</v>
      </c>
      <c r="H620" s="536" t="s">
        <v>2089</v>
      </c>
      <c r="I620" s="537"/>
      <c r="J620" s="537"/>
      <c r="K620" s="555"/>
      <c r="L620" s="239"/>
    </row>
    <row r="621" spans="1:12" ht="162" hidden="1">
      <c r="A621" s="345">
        <v>612</v>
      </c>
      <c r="B621" s="536" t="s">
        <v>1086</v>
      </c>
      <c r="C621" s="543" t="s">
        <v>482</v>
      </c>
      <c r="D621" s="564">
        <v>500</v>
      </c>
      <c r="E621" s="569" t="s">
        <v>1458</v>
      </c>
      <c r="F621" s="542" t="s">
        <v>2646</v>
      </c>
      <c r="G621" s="536"/>
      <c r="H621" s="559"/>
      <c r="I621" s="536"/>
      <c r="J621" s="536" t="s">
        <v>2647</v>
      </c>
      <c r="K621" s="555"/>
      <c r="L621" s="239"/>
    </row>
    <row r="622" spans="1:12" ht="162" hidden="1">
      <c r="A622" s="344">
        <v>613</v>
      </c>
      <c r="B622" s="536" t="s">
        <v>1086</v>
      </c>
      <c r="C622" s="543" t="s">
        <v>482</v>
      </c>
      <c r="D622" s="564">
        <v>500</v>
      </c>
      <c r="E622" s="569" t="s">
        <v>1459</v>
      </c>
      <c r="F622" s="542" t="s">
        <v>2648</v>
      </c>
      <c r="G622" s="536"/>
      <c r="H622" s="559"/>
      <c r="I622" s="536"/>
      <c r="J622" s="536" t="s">
        <v>2647</v>
      </c>
      <c r="K622" s="555"/>
      <c r="L622" s="239"/>
    </row>
    <row r="623" spans="1:12" ht="162" hidden="1">
      <c r="A623" s="345">
        <v>614</v>
      </c>
      <c r="B623" s="536" t="s">
        <v>1086</v>
      </c>
      <c r="C623" s="543" t="s">
        <v>482</v>
      </c>
      <c r="D623" s="564">
        <v>500</v>
      </c>
      <c r="E623" s="569" t="s">
        <v>1258</v>
      </c>
      <c r="F623" s="542" t="s">
        <v>2254</v>
      </c>
      <c r="G623" s="536"/>
      <c r="H623" s="559"/>
      <c r="I623" s="536"/>
      <c r="J623" s="536" t="s">
        <v>2647</v>
      </c>
      <c r="K623" s="555"/>
      <c r="L623" s="239"/>
    </row>
    <row r="624" spans="1:12" ht="162" hidden="1">
      <c r="A624" s="345">
        <v>615</v>
      </c>
      <c r="B624" s="536" t="s">
        <v>1086</v>
      </c>
      <c r="C624" s="543" t="s">
        <v>482</v>
      </c>
      <c r="D624" s="564">
        <v>500</v>
      </c>
      <c r="E624" s="569" t="s">
        <v>1257</v>
      </c>
      <c r="F624" s="542" t="s">
        <v>2252</v>
      </c>
      <c r="G624" s="536"/>
      <c r="H624" s="559"/>
      <c r="I624" s="536"/>
      <c r="J624" s="536" t="s">
        <v>2647</v>
      </c>
      <c r="K624" s="555"/>
      <c r="L624" s="239"/>
    </row>
    <row r="625" spans="1:12" ht="148.5" hidden="1">
      <c r="A625" s="344">
        <v>616</v>
      </c>
      <c r="B625" s="536" t="s">
        <v>1085</v>
      </c>
      <c r="C625" s="543" t="s">
        <v>482</v>
      </c>
      <c r="D625" s="564">
        <v>400</v>
      </c>
      <c r="E625" s="569" t="s">
        <v>1460</v>
      </c>
      <c r="F625" s="542" t="s">
        <v>2649</v>
      </c>
      <c r="G625" s="536"/>
      <c r="H625" s="559"/>
      <c r="I625" s="536"/>
      <c r="J625" s="536" t="s">
        <v>2650</v>
      </c>
      <c r="K625" s="555"/>
      <c r="L625" s="239"/>
    </row>
    <row r="626" spans="1:12" ht="148.5" hidden="1">
      <c r="A626" s="345">
        <v>617</v>
      </c>
      <c r="B626" s="536" t="s">
        <v>1085</v>
      </c>
      <c r="C626" s="543" t="s">
        <v>482</v>
      </c>
      <c r="D626" s="564">
        <v>400</v>
      </c>
      <c r="E626" s="569" t="s">
        <v>1461</v>
      </c>
      <c r="F626" s="542" t="s">
        <v>2651</v>
      </c>
      <c r="G626" s="536"/>
      <c r="H626" s="559"/>
      <c r="I626" s="536"/>
      <c r="J626" s="536" t="s">
        <v>2650</v>
      </c>
      <c r="K626" s="555"/>
      <c r="L626" s="239"/>
    </row>
    <row r="627" spans="1:12" ht="148.5" hidden="1">
      <c r="A627" s="345">
        <v>618</v>
      </c>
      <c r="B627" s="536" t="s">
        <v>1085</v>
      </c>
      <c r="C627" s="543" t="s">
        <v>482</v>
      </c>
      <c r="D627" s="564">
        <v>400</v>
      </c>
      <c r="E627" s="569" t="s">
        <v>1462</v>
      </c>
      <c r="F627" s="542" t="s">
        <v>2652</v>
      </c>
      <c r="G627" s="536"/>
      <c r="H627" s="559"/>
      <c r="I627" s="536"/>
      <c r="J627" s="536" t="s">
        <v>2650</v>
      </c>
      <c r="K627" s="555"/>
      <c r="L627" s="239"/>
    </row>
    <row r="628" spans="1:12" ht="148.5" hidden="1">
      <c r="A628" s="344">
        <v>619</v>
      </c>
      <c r="B628" s="536" t="s">
        <v>1085</v>
      </c>
      <c r="C628" s="543" t="s">
        <v>482</v>
      </c>
      <c r="D628" s="564">
        <v>400</v>
      </c>
      <c r="E628" s="569" t="s">
        <v>1463</v>
      </c>
      <c r="F628" s="542" t="s">
        <v>2653</v>
      </c>
      <c r="G628" s="536"/>
      <c r="H628" s="559"/>
      <c r="I628" s="536"/>
      <c r="J628" s="536" t="s">
        <v>2650</v>
      </c>
      <c r="K628" s="555"/>
      <c r="L628" s="239"/>
    </row>
    <row r="629" spans="1:12" ht="148.5" hidden="1">
      <c r="A629" s="345">
        <v>620</v>
      </c>
      <c r="B629" s="536" t="s">
        <v>1085</v>
      </c>
      <c r="C629" s="543" t="s">
        <v>482</v>
      </c>
      <c r="D629" s="564">
        <v>400</v>
      </c>
      <c r="E629" s="569" t="s">
        <v>1464</v>
      </c>
      <c r="F629" s="542" t="s">
        <v>2654</v>
      </c>
      <c r="G629" s="536"/>
      <c r="H629" s="559"/>
      <c r="I629" s="536"/>
      <c r="J629" s="536" t="s">
        <v>2650</v>
      </c>
      <c r="K629" s="555"/>
      <c r="L629" s="239"/>
    </row>
    <row r="630" spans="1:12" ht="148.5" hidden="1">
      <c r="A630" s="345">
        <v>621</v>
      </c>
      <c r="B630" s="536" t="s">
        <v>1085</v>
      </c>
      <c r="C630" s="543" t="s">
        <v>482</v>
      </c>
      <c r="D630" s="564">
        <v>400</v>
      </c>
      <c r="E630" s="569" t="s">
        <v>1465</v>
      </c>
      <c r="F630" s="542" t="s">
        <v>2655</v>
      </c>
      <c r="G630" s="536"/>
      <c r="H630" s="559"/>
      <c r="I630" s="536"/>
      <c r="J630" s="536" t="s">
        <v>2650</v>
      </c>
      <c r="K630" s="555"/>
      <c r="L630" s="239"/>
    </row>
    <row r="631" spans="1:12" ht="148.5" hidden="1">
      <c r="A631" s="344">
        <v>622</v>
      </c>
      <c r="B631" s="536" t="s">
        <v>1085</v>
      </c>
      <c r="C631" s="543" t="s">
        <v>482</v>
      </c>
      <c r="D631" s="564">
        <v>400</v>
      </c>
      <c r="E631" s="569" t="s">
        <v>1466</v>
      </c>
      <c r="F631" s="542" t="s">
        <v>2656</v>
      </c>
      <c r="G631" s="536"/>
      <c r="H631" s="559"/>
      <c r="I631" s="536"/>
      <c r="J631" s="536" t="s">
        <v>2650</v>
      </c>
      <c r="K631" s="555"/>
      <c r="L631" s="239"/>
    </row>
    <row r="632" spans="1:12" ht="148.5" hidden="1">
      <c r="A632" s="345">
        <v>623</v>
      </c>
      <c r="B632" s="536" t="s">
        <v>1085</v>
      </c>
      <c r="C632" s="543" t="s">
        <v>482</v>
      </c>
      <c r="D632" s="564">
        <v>400</v>
      </c>
      <c r="E632" s="569" t="s">
        <v>1467</v>
      </c>
      <c r="F632" s="542" t="s">
        <v>2657</v>
      </c>
      <c r="G632" s="536"/>
      <c r="H632" s="559"/>
      <c r="I632" s="536"/>
      <c r="J632" s="536" t="s">
        <v>2650</v>
      </c>
      <c r="K632" s="555"/>
      <c r="L632" s="239"/>
    </row>
    <row r="633" spans="1:12" ht="162" hidden="1">
      <c r="A633" s="345">
        <v>624</v>
      </c>
      <c r="B633" s="536" t="s">
        <v>1085</v>
      </c>
      <c r="C633" s="543" t="s">
        <v>482</v>
      </c>
      <c r="D633" s="564">
        <v>200</v>
      </c>
      <c r="E633" s="569" t="s">
        <v>1468</v>
      </c>
      <c r="F633" s="542" t="s">
        <v>2658</v>
      </c>
      <c r="G633" s="536"/>
      <c r="H633" s="559"/>
      <c r="I633" s="536"/>
      <c r="J633" s="536" t="s">
        <v>2659</v>
      </c>
      <c r="K633" s="555"/>
      <c r="L633" s="239"/>
    </row>
    <row r="634" spans="1:12" ht="135" hidden="1">
      <c r="A634" s="344">
        <v>625</v>
      </c>
      <c r="B634" s="536" t="s">
        <v>1086</v>
      </c>
      <c r="C634" s="543" t="s">
        <v>482</v>
      </c>
      <c r="D634" s="564">
        <v>250</v>
      </c>
      <c r="E634" s="569" t="s">
        <v>1469</v>
      </c>
      <c r="F634" s="542" t="s">
        <v>2660</v>
      </c>
      <c r="G634" s="536"/>
      <c r="H634" s="559"/>
      <c r="I634" s="536"/>
      <c r="J634" s="536" t="s">
        <v>2661</v>
      </c>
      <c r="K634" s="555"/>
      <c r="L634" s="239"/>
    </row>
    <row r="635" spans="1:12" ht="135" hidden="1">
      <c r="A635" s="345">
        <v>626</v>
      </c>
      <c r="B635" s="536" t="s">
        <v>1086</v>
      </c>
      <c r="C635" s="543" t="s">
        <v>482</v>
      </c>
      <c r="D635" s="564">
        <v>250</v>
      </c>
      <c r="E635" s="569" t="s">
        <v>1470</v>
      </c>
      <c r="F635" s="542" t="s">
        <v>2662</v>
      </c>
      <c r="G635" s="536"/>
      <c r="H635" s="559"/>
      <c r="I635" s="536"/>
      <c r="J635" s="536" t="s">
        <v>2661</v>
      </c>
      <c r="K635" s="555"/>
      <c r="L635" s="239"/>
    </row>
    <row r="636" spans="1:12" ht="135" hidden="1">
      <c r="A636" s="345">
        <v>627</v>
      </c>
      <c r="B636" s="536" t="s">
        <v>1086</v>
      </c>
      <c r="C636" s="543" t="s">
        <v>482</v>
      </c>
      <c r="D636" s="564">
        <v>250</v>
      </c>
      <c r="E636" s="569" t="s">
        <v>1471</v>
      </c>
      <c r="F636" s="542" t="s">
        <v>2663</v>
      </c>
      <c r="G636" s="536"/>
      <c r="H636" s="559"/>
      <c r="I636" s="536"/>
      <c r="J636" s="536" t="s">
        <v>2664</v>
      </c>
      <c r="K636" s="555"/>
      <c r="L636" s="239"/>
    </row>
    <row r="637" spans="1:12" ht="135" hidden="1">
      <c r="A637" s="344">
        <v>628</v>
      </c>
      <c r="B637" s="536" t="s">
        <v>1086</v>
      </c>
      <c r="C637" s="543" t="s">
        <v>482</v>
      </c>
      <c r="D637" s="564">
        <v>250</v>
      </c>
      <c r="E637" s="569" t="s">
        <v>1472</v>
      </c>
      <c r="F637" s="542" t="s">
        <v>2665</v>
      </c>
      <c r="G637" s="536"/>
      <c r="H637" s="559"/>
      <c r="I637" s="536"/>
      <c r="J637" s="536" t="s">
        <v>2664</v>
      </c>
      <c r="K637" s="555"/>
      <c r="L637" s="239"/>
    </row>
    <row r="638" spans="1:12" ht="135" hidden="1">
      <c r="A638" s="345">
        <v>629</v>
      </c>
      <c r="B638" s="536" t="s">
        <v>1086</v>
      </c>
      <c r="C638" s="543" t="s">
        <v>482</v>
      </c>
      <c r="D638" s="564">
        <v>250</v>
      </c>
      <c r="E638" s="569" t="s">
        <v>1473</v>
      </c>
      <c r="F638" s="542" t="s">
        <v>2666</v>
      </c>
      <c r="G638" s="536"/>
      <c r="H638" s="559"/>
      <c r="I638" s="536"/>
      <c r="J638" s="536" t="s">
        <v>2661</v>
      </c>
      <c r="K638" s="555"/>
      <c r="L638" s="239"/>
    </row>
    <row r="639" spans="1:12" ht="94.5" hidden="1">
      <c r="A639" s="345">
        <v>630</v>
      </c>
      <c r="B639" s="536" t="s">
        <v>1085</v>
      </c>
      <c r="C639" s="543" t="s">
        <v>482</v>
      </c>
      <c r="D639" s="564">
        <v>1000</v>
      </c>
      <c r="E639" s="569" t="s">
        <v>1474</v>
      </c>
      <c r="F639" s="542" t="s">
        <v>2667</v>
      </c>
      <c r="G639" s="536"/>
      <c r="H639" s="559"/>
      <c r="I639" s="536"/>
      <c r="J639" s="536" t="s">
        <v>2668</v>
      </c>
      <c r="K639" s="555"/>
      <c r="L639" s="239"/>
    </row>
    <row r="640" spans="1:12" ht="94.5" hidden="1">
      <c r="A640" s="344">
        <v>631</v>
      </c>
      <c r="B640" s="536" t="s">
        <v>1085</v>
      </c>
      <c r="C640" s="543" t="s">
        <v>482</v>
      </c>
      <c r="D640" s="564">
        <v>1000</v>
      </c>
      <c r="E640" s="569" t="s">
        <v>1475</v>
      </c>
      <c r="F640" s="542" t="s">
        <v>2669</v>
      </c>
      <c r="G640" s="536"/>
      <c r="H640" s="559"/>
      <c r="I640" s="536"/>
      <c r="J640" s="536" t="s">
        <v>2668</v>
      </c>
      <c r="K640" s="555"/>
      <c r="L640" s="239"/>
    </row>
    <row r="641" spans="1:12" ht="94.5" hidden="1">
      <c r="A641" s="345">
        <v>632</v>
      </c>
      <c r="B641" s="536" t="s">
        <v>1085</v>
      </c>
      <c r="C641" s="543" t="s">
        <v>482</v>
      </c>
      <c r="D641" s="564">
        <v>1000</v>
      </c>
      <c r="E641" s="569" t="s">
        <v>1476</v>
      </c>
      <c r="F641" s="542" t="s">
        <v>2670</v>
      </c>
      <c r="G641" s="536"/>
      <c r="H641" s="559"/>
      <c r="I641" s="536"/>
      <c r="J641" s="536" t="s">
        <v>2668</v>
      </c>
      <c r="K641" s="555"/>
      <c r="L641" s="239"/>
    </row>
    <row r="642" spans="1:12" ht="94.5" hidden="1">
      <c r="A642" s="345">
        <v>633</v>
      </c>
      <c r="B642" s="536" t="s">
        <v>1085</v>
      </c>
      <c r="C642" s="543" t="s">
        <v>482</v>
      </c>
      <c r="D642" s="564">
        <v>1000</v>
      </c>
      <c r="E642" s="569" t="s">
        <v>1477</v>
      </c>
      <c r="F642" s="542" t="s">
        <v>2671</v>
      </c>
      <c r="G642" s="536"/>
      <c r="H642" s="559"/>
      <c r="I642" s="536"/>
      <c r="J642" s="536" t="s">
        <v>2668</v>
      </c>
      <c r="K642" s="555"/>
      <c r="L642" s="239"/>
    </row>
    <row r="643" spans="1:12" ht="108" hidden="1">
      <c r="A643" s="344">
        <v>634</v>
      </c>
      <c r="B643" s="536" t="s">
        <v>1086</v>
      </c>
      <c r="C643" s="543" t="s">
        <v>482</v>
      </c>
      <c r="D643" s="564">
        <v>200</v>
      </c>
      <c r="E643" s="569" t="s">
        <v>1478</v>
      </c>
      <c r="F643" s="542" t="s">
        <v>2672</v>
      </c>
      <c r="G643" s="536"/>
      <c r="H643" s="559"/>
      <c r="I643" s="536"/>
      <c r="J643" s="536" t="s">
        <v>2673</v>
      </c>
      <c r="K643" s="555"/>
      <c r="L643" s="239"/>
    </row>
    <row r="644" spans="1:12" ht="121.5" hidden="1">
      <c r="A644" s="345">
        <v>635</v>
      </c>
      <c r="B644" s="536" t="s">
        <v>1086</v>
      </c>
      <c r="C644" s="543" t="s">
        <v>482</v>
      </c>
      <c r="D644" s="564">
        <v>250</v>
      </c>
      <c r="E644" s="569" t="s">
        <v>1479</v>
      </c>
      <c r="F644" s="542" t="s">
        <v>2674</v>
      </c>
      <c r="G644" s="536"/>
      <c r="H644" s="559"/>
      <c r="I644" s="536"/>
      <c r="J644" s="536" t="s">
        <v>2675</v>
      </c>
      <c r="K644" s="555"/>
      <c r="L644" s="239"/>
    </row>
    <row r="645" spans="1:12" ht="121.5" hidden="1">
      <c r="A645" s="345">
        <v>636</v>
      </c>
      <c r="B645" s="536" t="s">
        <v>1086</v>
      </c>
      <c r="C645" s="543" t="s">
        <v>482</v>
      </c>
      <c r="D645" s="564">
        <v>250</v>
      </c>
      <c r="E645" s="569" t="s">
        <v>1480</v>
      </c>
      <c r="F645" s="542" t="s">
        <v>2676</v>
      </c>
      <c r="G645" s="536"/>
      <c r="H645" s="559"/>
      <c r="I645" s="536"/>
      <c r="J645" s="536" t="s">
        <v>2675</v>
      </c>
      <c r="K645" s="555"/>
      <c r="L645" s="239"/>
    </row>
    <row r="646" spans="1:12" ht="121.5" hidden="1">
      <c r="A646" s="344">
        <v>637</v>
      </c>
      <c r="B646" s="536" t="s">
        <v>1088</v>
      </c>
      <c r="C646" s="543" t="s">
        <v>482</v>
      </c>
      <c r="D646" s="564">
        <v>1000</v>
      </c>
      <c r="E646" s="569" t="s">
        <v>1481</v>
      </c>
      <c r="F646" s="542" t="s">
        <v>2677</v>
      </c>
      <c r="G646" s="536"/>
      <c r="H646" s="559"/>
      <c r="I646" s="536"/>
      <c r="J646" s="536" t="s">
        <v>2678</v>
      </c>
      <c r="K646" s="555"/>
      <c r="L646" s="239"/>
    </row>
    <row r="647" spans="1:12" ht="121.5" hidden="1">
      <c r="A647" s="345">
        <v>638</v>
      </c>
      <c r="B647" s="536" t="s">
        <v>1088</v>
      </c>
      <c r="C647" s="543" t="s">
        <v>482</v>
      </c>
      <c r="D647" s="564">
        <v>1500</v>
      </c>
      <c r="E647" s="569" t="s">
        <v>1482</v>
      </c>
      <c r="F647" s="542" t="s">
        <v>2679</v>
      </c>
      <c r="G647" s="536"/>
      <c r="H647" s="559"/>
      <c r="I647" s="536"/>
      <c r="J647" s="536" t="s">
        <v>2680</v>
      </c>
      <c r="K647" s="555"/>
      <c r="L647" s="239"/>
    </row>
    <row r="648" spans="1:12" ht="121.5" hidden="1">
      <c r="A648" s="345">
        <v>639</v>
      </c>
      <c r="B648" s="536" t="s">
        <v>1088</v>
      </c>
      <c r="C648" s="543" t="s">
        <v>482</v>
      </c>
      <c r="D648" s="564">
        <v>400</v>
      </c>
      <c r="E648" s="569" t="s">
        <v>1465</v>
      </c>
      <c r="F648" s="542" t="s">
        <v>2655</v>
      </c>
      <c r="G648" s="536"/>
      <c r="H648" s="559"/>
      <c r="I648" s="536"/>
      <c r="J648" s="536" t="s">
        <v>2681</v>
      </c>
      <c r="K648" s="555"/>
      <c r="L648" s="239"/>
    </row>
    <row r="649" spans="1:12" ht="121.5" hidden="1">
      <c r="A649" s="344">
        <v>640</v>
      </c>
      <c r="B649" s="536" t="s">
        <v>1088</v>
      </c>
      <c r="C649" s="543" t="s">
        <v>482</v>
      </c>
      <c r="D649" s="564">
        <v>400</v>
      </c>
      <c r="E649" s="569" t="s">
        <v>1466</v>
      </c>
      <c r="F649" s="542" t="s">
        <v>2656</v>
      </c>
      <c r="G649" s="536"/>
      <c r="H649" s="559"/>
      <c r="I649" s="536"/>
      <c r="J649" s="536" t="s">
        <v>2681</v>
      </c>
      <c r="K649" s="555"/>
      <c r="L649" s="239"/>
    </row>
    <row r="650" spans="1:12" ht="121.5" hidden="1">
      <c r="A650" s="345">
        <v>641</v>
      </c>
      <c r="B650" s="536" t="s">
        <v>1088</v>
      </c>
      <c r="C650" s="543" t="s">
        <v>482</v>
      </c>
      <c r="D650" s="564">
        <v>400</v>
      </c>
      <c r="E650" s="569" t="s">
        <v>1463</v>
      </c>
      <c r="F650" s="542" t="s">
        <v>2653</v>
      </c>
      <c r="G650" s="536"/>
      <c r="H650" s="559"/>
      <c r="I650" s="536"/>
      <c r="J650" s="536" t="s">
        <v>2681</v>
      </c>
      <c r="K650" s="555"/>
      <c r="L650" s="239"/>
    </row>
    <row r="651" spans="1:12" ht="121.5" hidden="1">
      <c r="A651" s="345">
        <v>642</v>
      </c>
      <c r="B651" s="536" t="s">
        <v>1088</v>
      </c>
      <c r="C651" s="543" t="s">
        <v>482</v>
      </c>
      <c r="D651" s="564">
        <v>400</v>
      </c>
      <c r="E651" s="569" t="s">
        <v>1462</v>
      </c>
      <c r="F651" s="542" t="s">
        <v>2652</v>
      </c>
      <c r="G651" s="536"/>
      <c r="H651" s="559"/>
      <c r="I651" s="536"/>
      <c r="J651" s="536" t="s">
        <v>2681</v>
      </c>
      <c r="K651" s="555"/>
      <c r="L651" s="239"/>
    </row>
    <row r="652" spans="1:12" ht="121.5" hidden="1">
      <c r="A652" s="344">
        <v>643</v>
      </c>
      <c r="B652" s="536" t="s">
        <v>1088</v>
      </c>
      <c r="C652" s="543" t="s">
        <v>482</v>
      </c>
      <c r="D652" s="564">
        <v>400</v>
      </c>
      <c r="E652" s="569" t="s">
        <v>1460</v>
      </c>
      <c r="F652" s="542" t="s">
        <v>2649</v>
      </c>
      <c r="G652" s="536"/>
      <c r="H652" s="559"/>
      <c r="I652" s="536"/>
      <c r="J652" s="536" t="s">
        <v>2681</v>
      </c>
      <c r="K652" s="555"/>
      <c r="L652" s="239"/>
    </row>
    <row r="653" spans="1:12" ht="121.5" hidden="1">
      <c r="A653" s="345">
        <v>644</v>
      </c>
      <c r="B653" s="536" t="s">
        <v>1088</v>
      </c>
      <c r="C653" s="543" t="s">
        <v>482</v>
      </c>
      <c r="D653" s="564">
        <v>400</v>
      </c>
      <c r="E653" s="569" t="s">
        <v>1464</v>
      </c>
      <c r="F653" s="542" t="s">
        <v>2654</v>
      </c>
      <c r="G653" s="536"/>
      <c r="H653" s="559"/>
      <c r="I653" s="536"/>
      <c r="J653" s="536" t="s">
        <v>2681</v>
      </c>
      <c r="K653" s="555"/>
      <c r="L653" s="239"/>
    </row>
    <row r="654" spans="1:12" ht="121.5" hidden="1">
      <c r="A654" s="345">
        <v>645</v>
      </c>
      <c r="B654" s="536" t="s">
        <v>1088</v>
      </c>
      <c r="C654" s="543" t="s">
        <v>482</v>
      </c>
      <c r="D654" s="564">
        <v>400</v>
      </c>
      <c r="E654" s="569" t="s">
        <v>1483</v>
      </c>
      <c r="F654" s="542" t="s">
        <v>2651</v>
      </c>
      <c r="G654" s="536"/>
      <c r="H654" s="559"/>
      <c r="I654" s="536"/>
      <c r="J654" s="536" t="s">
        <v>2681</v>
      </c>
      <c r="K654" s="555"/>
      <c r="L654" s="239"/>
    </row>
    <row r="655" spans="1:12" ht="121.5" hidden="1">
      <c r="A655" s="344">
        <v>646</v>
      </c>
      <c r="B655" s="536" t="s">
        <v>1088</v>
      </c>
      <c r="C655" s="543" t="s">
        <v>482</v>
      </c>
      <c r="D655" s="564">
        <v>400</v>
      </c>
      <c r="E655" s="569" t="s">
        <v>1467</v>
      </c>
      <c r="F655" s="542" t="s">
        <v>2657</v>
      </c>
      <c r="G655" s="536"/>
      <c r="H655" s="559"/>
      <c r="I655" s="536"/>
      <c r="J655" s="536" t="s">
        <v>2681</v>
      </c>
      <c r="K655" s="555"/>
      <c r="L655" s="239"/>
    </row>
    <row r="656" spans="1:12" ht="121.5" hidden="1">
      <c r="A656" s="345">
        <v>647</v>
      </c>
      <c r="B656" s="536" t="s">
        <v>1086</v>
      </c>
      <c r="C656" s="543" t="s">
        <v>482</v>
      </c>
      <c r="D656" s="564">
        <v>500</v>
      </c>
      <c r="E656" s="569" t="s">
        <v>1484</v>
      </c>
      <c r="F656" s="542" t="s">
        <v>2682</v>
      </c>
      <c r="G656" s="536"/>
      <c r="H656" s="559"/>
      <c r="I656" s="536"/>
      <c r="J656" s="536" t="s">
        <v>2683</v>
      </c>
      <c r="K656" s="555"/>
      <c r="L656" s="239"/>
    </row>
    <row r="657" spans="1:12" ht="121.5" hidden="1">
      <c r="A657" s="345">
        <v>648</v>
      </c>
      <c r="B657" s="536" t="s">
        <v>1086</v>
      </c>
      <c r="C657" s="543" t="s">
        <v>482</v>
      </c>
      <c r="D657" s="564">
        <v>250</v>
      </c>
      <c r="E657" s="569" t="s">
        <v>1485</v>
      </c>
      <c r="F657" s="542" t="s">
        <v>2684</v>
      </c>
      <c r="G657" s="536"/>
      <c r="H657" s="559"/>
      <c r="I657" s="536"/>
      <c r="J657" s="536" t="s">
        <v>2675</v>
      </c>
      <c r="K657" s="555"/>
      <c r="L657" s="239"/>
    </row>
    <row r="658" spans="1:12" ht="121.5" hidden="1">
      <c r="A658" s="344">
        <v>649</v>
      </c>
      <c r="B658" s="536" t="s">
        <v>1086</v>
      </c>
      <c r="C658" s="543" t="s">
        <v>482</v>
      </c>
      <c r="D658" s="564">
        <v>250</v>
      </c>
      <c r="E658" s="569" t="s">
        <v>1486</v>
      </c>
      <c r="F658" s="542" t="s">
        <v>2685</v>
      </c>
      <c r="G658" s="536"/>
      <c r="H658" s="559"/>
      <c r="I658" s="536"/>
      <c r="J658" s="536" t="s">
        <v>2686</v>
      </c>
      <c r="K658" s="555"/>
      <c r="L658" s="239"/>
    </row>
    <row r="659" spans="1:12" ht="148.5" hidden="1">
      <c r="A659" s="345">
        <v>650</v>
      </c>
      <c r="B659" s="536" t="s">
        <v>1085</v>
      </c>
      <c r="C659" s="543" t="s">
        <v>482</v>
      </c>
      <c r="D659" s="564">
        <v>500</v>
      </c>
      <c r="E659" s="569" t="s">
        <v>1487</v>
      </c>
      <c r="F659" s="542" t="s">
        <v>2687</v>
      </c>
      <c r="G659" s="536"/>
      <c r="H659" s="559"/>
      <c r="I659" s="536"/>
      <c r="J659" s="536" t="s">
        <v>2688</v>
      </c>
      <c r="K659" s="555"/>
      <c r="L659" s="239"/>
    </row>
    <row r="660" spans="1:12" ht="148.5" hidden="1">
      <c r="A660" s="345">
        <v>651</v>
      </c>
      <c r="B660" s="536" t="s">
        <v>1085</v>
      </c>
      <c r="C660" s="543" t="s">
        <v>482</v>
      </c>
      <c r="D660" s="564">
        <v>500</v>
      </c>
      <c r="E660" s="569" t="s">
        <v>1488</v>
      </c>
      <c r="F660" s="542" t="s">
        <v>2689</v>
      </c>
      <c r="G660" s="536"/>
      <c r="H660" s="559"/>
      <c r="I660" s="536"/>
      <c r="J660" s="536" t="s">
        <v>2688</v>
      </c>
      <c r="K660" s="555"/>
      <c r="L660" s="239"/>
    </row>
    <row r="661" spans="1:12" ht="148.5" hidden="1">
      <c r="A661" s="344">
        <v>652</v>
      </c>
      <c r="B661" s="536" t="s">
        <v>1085</v>
      </c>
      <c r="C661" s="543" t="s">
        <v>482</v>
      </c>
      <c r="D661" s="564">
        <v>500</v>
      </c>
      <c r="E661" s="569" t="s">
        <v>1489</v>
      </c>
      <c r="F661" s="542" t="s">
        <v>2690</v>
      </c>
      <c r="G661" s="536"/>
      <c r="H661" s="559"/>
      <c r="I661" s="536"/>
      <c r="J661" s="536" t="s">
        <v>2688</v>
      </c>
      <c r="K661" s="555"/>
      <c r="L661" s="239"/>
    </row>
    <row r="662" spans="1:12" ht="148.5" hidden="1">
      <c r="A662" s="345">
        <v>653</v>
      </c>
      <c r="B662" s="536" t="s">
        <v>1085</v>
      </c>
      <c r="C662" s="543" t="s">
        <v>482</v>
      </c>
      <c r="D662" s="564">
        <v>500</v>
      </c>
      <c r="E662" s="569" t="s">
        <v>1490</v>
      </c>
      <c r="F662" s="542" t="s">
        <v>2691</v>
      </c>
      <c r="G662" s="536"/>
      <c r="H662" s="559"/>
      <c r="I662" s="536"/>
      <c r="J662" s="536" t="s">
        <v>2688</v>
      </c>
      <c r="K662" s="555"/>
      <c r="L662" s="239"/>
    </row>
    <row r="663" spans="1:12" ht="148.5" hidden="1">
      <c r="A663" s="345">
        <v>654</v>
      </c>
      <c r="B663" s="536" t="s">
        <v>1085</v>
      </c>
      <c r="C663" s="543" t="s">
        <v>482</v>
      </c>
      <c r="D663" s="564">
        <v>500</v>
      </c>
      <c r="E663" s="569" t="s">
        <v>1491</v>
      </c>
      <c r="F663" s="542" t="s">
        <v>2692</v>
      </c>
      <c r="G663" s="536"/>
      <c r="H663" s="559"/>
      <c r="I663" s="536"/>
      <c r="J663" s="536" t="s">
        <v>2693</v>
      </c>
      <c r="K663" s="555"/>
      <c r="L663" s="239"/>
    </row>
    <row r="664" spans="1:12" ht="121.5" hidden="1">
      <c r="A664" s="344">
        <v>655</v>
      </c>
      <c r="B664" s="536" t="s">
        <v>1088</v>
      </c>
      <c r="C664" s="543" t="s">
        <v>482</v>
      </c>
      <c r="D664" s="564">
        <v>250</v>
      </c>
      <c r="E664" s="569" t="s">
        <v>1492</v>
      </c>
      <c r="F664" s="542" t="s">
        <v>2694</v>
      </c>
      <c r="G664" s="536"/>
      <c r="H664" s="559"/>
      <c r="I664" s="536"/>
      <c r="J664" s="536" t="s">
        <v>2695</v>
      </c>
      <c r="K664" s="555"/>
      <c r="L664" s="239"/>
    </row>
    <row r="665" spans="1:12" ht="135" hidden="1">
      <c r="A665" s="345">
        <v>656</v>
      </c>
      <c r="B665" s="536" t="s">
        <v>1088</v>
      </c>
      <c r="C665" s="543" t="s">
        <v>482</v>
      </c>
      <c r="D665" s="564">
        <v>500</v>
      </c>
      <c r="E665" s="569" t="s">
        <v>1493</v>
      </c>
      <c r="F665" s="542" t="s">
        <v>2696</v>
      </c>
      <c r="G665" s="536"/>
      <c r="H665" s="559"/>
      <c r="I665" s="536"/>
      <c r="J665" s="536" t="s">
        <v>2697</v>
      </c>
      <c r="K665" s="555"/>
      <c r="L665" s="239"/>
    </row>
    <row r="666" spans="1:12" ht="135" hidden="1">
      <c r="A666" s="345">
        <v>657</v>
      </c>
      <c r="B666" s="536" t="s">
        <v>1088</v>
      </c>
      <c r="C666" s="543" t="s">
        <v>482</v>
      </c>
      <c r="D666" s="564">
        <v>250</v>
      </c>
      <c r="E666" s="569" t="s">
        <v>1494</v>
      </c>
      <c r="F666" s="542" t="s">
        <v>2698</v>
      </c>
      <c r="G666" s="536"/>
      <c r="H666" s="559"/>
      <c r="I666" s="536"/>
      <c r="J666" s="536" t="s">
        <v>2697</v>
      </c>
      <c r="K666" s="555"/>
      <c r="L666" s="239"/>
    </row>
    <row r="667" spans="1:12" ht="135" hidden="1">
      <c r="A667" s="344">
        <v>658</v>
      </c>
      <c r="B667" s="536" t="s">
        <v>1088</v>
      </c>
      <c r="C667" s="543" t="s">
        <v>482</v>
      </c>
      <c r="D667" s="564">
        <v>250</v>
      </c>
      <c r="E667" s="569" t="s">
        <v>1495</v>
      </c>
      <c r="F667" s="542" t="s">
        <v>2699</v>
      </c>
      <c r="G667" s="536"/>
      <c r="H667" s="559"/>
      <c r="I667" s="536"/>
      <c r="J667" s="536" t="s">
        <v>2697</v>
      </c>
      <c r="K667" s="555"/>
      <c r="L667" s="239"/>
    </row>
    <row r="668" spans="1:12" ht="135" hidden="1">
      <c r="A668" s="345">
        <v>659</v>
      </c>
      <c r="B668" s="536" t="s">
        <v>1088</v>
      </c>
      <c r="C668" s="543" t="s">
        <v>482</v>
      </c>
      <c r="D668" s="564">
        <v>250</v>
      </c>
      <c r="E668" s="569" t="s">
        <v>1496</v>
      </c>
      <c r="F668" s="542" t="s">
        <v>2700</v>
      </c>
      <c r="G668" s="536"/>
      <c r="H668" s="559"/>
      <c r="I668" s="536"/>
      <c r="J668" s="536" t="s">
        <v>2697</v>
      </c>
      <c r="K668" s="555"/>
      <c r="L668" s="239"/>
    </row>
    <row r="669" spans="1:12" ht="135" hidden="1">
      <c r="A669" s="345">
        <v>660</v>
      </c>
      <c r="B669" s="536" t="s">
        <v>1088</v>
      </c>
      <c r="C669" s="543" t="s">
        <v>482</v>
      </c>
      <c r="D669" s="564">
        <v>250</v>
      </c>
      <c r="E669" s="569" t="s">
        <v>1497</v>
      </c>
      <c r="F669" s="542" t="s">
        <v>2701</v>
      </c>
      <c r="G669" s="536"/>
      <c r="H669" s="559"/>
      <c r="I669" s="536"/>
      <c r="J669" s="536" t="s">
        <v>2697</v>
      </c>
      <c r="K669" s="555"/>
      <c r="L669" s="239"/>
    </row>
    <row r="670" spans="1:12" ht="162" hidden="1">
      <c r="A670" s="344">
        <v>661</v>
      </c>
      <c r="B670" s="536" t="s">
        <v>1088</v>
      </c>
      <c r="C670" s="543" t="s">
        <v>482</v>
      </c>
      <c r="D670" s="564">
        <v>50</v>
      </c>
      <c r="E670" s="569" t="s">
        <v>1498</v>
      </c>
      <c r="F670" s="542" t="s">
        <v>2702</v>
      </c>
      <c r="G670" s="536"/>
      <c r="H670" s="559"/>
      <c r="I670" s="536"/>
      <c r="J670" s="536" t="s">
        <v>2703</v>
      </c>
      <c r="K670" s="555"/>
      <c r="L670" s="239"/>
    </row>
    <row r="671" spans="1:12" ht="162" hidden="1">
      <c r="A671" s="345">
        <v>662</v>
      </c>
      <c r="B671" s="536" t="s">
        <v>1088</v>
      </c>
      <c r="C671" s="543" t="s">
        <v>482</v>
      </c>
      <c r="D671" s="564">
        <v>50</v>
      </c>
      <c r="E671" s="569" t="s">
        <v>1499</v>
      </c>
      <c r="F671" s="542" t="s">
        <v>2704</v>
      </c>
      <c r="G671" s="536"/>
      <c r="H671" s="559"/>
      <c r="I671" s="536"/>
      <c r="J671" s="536" t="s">
        <v>2703</v>
      </c>
      <c r="K671" s="555"/>
      <c r="L671" s="239"/>
    </row>
    <row r="672" spans="1:12" ht="162" hidden="1">
      <c r="A672" s="345">
        <v>663</v>
      </c>
      <c r="B672" s="536" t="s">
        <v>1088</v>
      </c>
      <c r="C672" s="543" t="s">
        <v>482</v>
      </c>
      <c r="D672" s="564">
        <v>50</v>
      </c>
      <c r="E672" s="569" t="s">
        <v>1500</v>
      </c>
      <c r="F672" s="542" t="s">
        <v>2705</v>
      </c>
      <c r="G672" s="536"/>
      <c r="H672" s="559"/>
      <c r="I672" s="536"/>
      <c r="J672" s="536" t="s">
        <v>2703</v>
      </c>
      <c r="K672" s="555"/>
      <c r="L672" s="239"/>
    </row>
    <row r="673" spans="1:12" ht="45" hidden="1">
      <c r="A673" s="344">
        <v>664</v>
      </c>
      <c r="B673" s="536" t="s">
        <v>1078</v>
      </c>
      <c r="C673" s="543" t="s">
        <v>481</v>
      </c>
      <c r="D673" s="565">
        <v>20000</v>
      </c>
      <c r="E673" s="569" t="s">
        <v>1501</v>
      </c>
      <c r="F673" s="568" t="s">
        <v>2706</v>
      </c>
      <c r="G673" s="561" t="s">
        <v>2707</v>
      </c>
      <c r="H673" s="562" t="s">
        <v>489</v>
      </c>
      <c r="I673" s="537"/>
      <c r="J673" s="537"/>
      <c r="K673" s="555"/>
      <c r="L673" s="239"/>
    </row>
    <row r="674" spans="1:12" ht="45" hidden="1">
      <c r="A674" s="345">
        <v>665</v>
      </c>
      <c r="B674" s="536" t="s">
        <v>1078</v>
      </c>
      <c r="C674" s="543" t="s">
        <v>481</v>
      </c>
      <c r="D674" s="565">
        <v>800</v>
      </c>
      <c r="E674" s="569" t="s">
        <v>1502</v>
      </c>
      <c r="F674" s="568" t="s">
        <v>2708</v>
      </c>
      <c r="G674" s="561" t="s">
        <v>2709</v>
      </c>
      <c r="H674" s="562" t="s">
        <v>2084</v>
      </c>
      <c r="I674" s="537"/>
      <c r="J674" s="537"/>
      <c r="K674" s="555"/>
      <c r="L674" s="239"/>
    </row>
    <row r="675" spans="1:12" ht="45" hidden="1">
      <c r="A675" s="345">
        <v>666</v>
      </c>
      <c r="B675" s="536" t="s">
        <v>1078</v>
      </c>
      <c r="C675" s="543" t="s">
        <v>481</v>
      </c>
      <c r="D675" s="565">
        <v>20000</v>
      </c>
      <c r="E675" s="569" t="s">
        <v>1503</v>
      </c>
      <c r="F675" s="568" t="s">
        <v>2710</v>
      </c>
      <c r="G675" s="561" t="s">
        <v>2711</v>
      </c>
      <c r="H675" s="562" t="s">
        <v>489</v>
      </c>
      <c r="I675" s="537"/>
      <c r="J675" s="537"/>
      <c r="K675" s="555"/>
      <c r="L675" s="239"/>
    </row>
    <row r="676" spans="1:12" ht="45" hidden="1">
      <c r="A676" s="344">
        <v>667</v>
      </c>
      <c r="B676" s="536" t="s">
        <v>1079</v>
      </c>
      <c r="C676" s="543" t="s">
        <v>481</v>
      </c>
      <c r="D676" s="565">
        <v>5000</v>
      </c>
      <c r="E676" s="569" t="s">
        <v>1504</v>
      </c>
      <c r="F676" s="568" t="s">
        <v>2712</v>
      </c>
      <c r="G676" s="561" t="s">
        <v>2713</v>
      </c>
      <c r="H676" s="562" t="s">
        <v>2089</v>
      </c>
      <c r="I676" s="537"/>
      <c r="J676" s="537"/>
      <c r="K676" s="555"/>
      <c r="L676" s="239"/>
    </row>
    <row r="677" spans="1:12" ht="45" hidden="1">
      <c r="A677" s="345">
        <v>668</v>
      </c>
      <c r="B677" s="536" t="s">
        <v>1085</v>
      </c>
      <c r="C677" s="543" t="s">
        <v>481</v>
      </c>
      <c r="D677" s="565">
        <v>1000</v>
      </c>
      <c r="E677" s="569" t="s">
        <v>1505</v>
      </c>
      <c r="F677" s="568" t="s">
        <v>2714</v>
      </c>
      <c r="G677" s="561" t="s">
        <v>2715</v>
      </c>
      <c r="H677" s="562" t="s">
        <v>2092</v>
      </c>
      <c r="I677" s="537"/>
      <c r="J677" s="537"/>
      <c r="K677" s="555"/>
      <c r="L677" s="239"/>
    </row>
    <row r="678" spans="1:12" ht="45" hidden="1">
      <c r="A678" s="345">
        <v>669</v>
      </c>
      <c r="B678" s="536" t="s">
        <v>1086</v>
      </c>
      <c r="C678" s="543" t="s">
        <v>481</v>
      </c>
      <c r="D678" s="565">
        <v>3000</v>
      </c>
      <c r="E678" s="569" t="s">
        <v>1506</v>
      </c>
      <c r="F678" s="568" t="s">
        <v>2716</v>
      </c>
      <c r="G678" s="561" t="s">
        <v>2717</v>
      </c>
      <c r="H678" s="562" t="s">
        <v>2089</v>
      </c>
      <c r="I678" s="537"/>
      <c r="J678" s="537"/>
      <c r="K678" s="555"/>
      <c r="L678" s="239"/>
    </row>
    <row r="679" spans="1:12" ht="121.5" hidden="1">
      <c r="A679" s="344">
        <v>670</v>
      </c>
      <c r="B679" s="536" t="s">
        <v>1085</v>
      </c>
      <c r="C679" s="543" t="s">
        <v>482</v>
      </c>
      <c r="D679" s="566">
        <v>625</v>
      </c>
      <c r="E679" s="569" t="s">
        <v>1507</v>
      </c>
      <c r="F679" s="542" t="s">
        <v>2718</v>
      </c>
      <c r="G679" s="536"/>
      <c r="H679" s="559"/>
      <c r="I679" s="537"/>
      <c r="J679" s="536" t="s">
        <v>2719</v>
      </c>
      <c r="K679" s="555"/>
      <c r="L679" s="239"/>
    </row>
    <row r="680" spans="1:12" ht="121.5" hidden="1">
      <c r="A680" s="345">
        <v>671</v>
      </c>
      <c r="B680" s="536" t="s">
        <v>1085</v>
      </c>
      <c r="C680" s="543" t="s">
        <v>482</v>
      </c>
      <c r="D680" s="566">
        <v>1875</v>
      </c>
      <c r="E680" s="569" t="s">
        <v>1508</v>
      </c>
      <c r="F680" s="542" t="s">
        <v>2720</v>
      </c>
      <c r="G680" s="536"/>
      <c r="H680" s="559"/>
      <c r="I680" s="537"/>
      <c r="J680" s="536" t="s">
        <v>2719</v>
      </c>
      <c r="K680" s="555"/>
      <c r="L680" s="239"/>
    </row>
    <row r="681" spans="1:12" ht="121.5" hidden="1">
      <c r="A681" s="345">
        <v>672</v>
      </c>
      <c r="B681" s="536" t="s">
        <v>1085</v>
      </c>
      <c r="C681" s="543" t="s">
        <v>482</v>
      </c>
      <c r="D681" s="566">
        <v>625</v>
      </c>
      <c r="E681" s="569" t="s">
        <v>1509</v>
      </c>
      <c r="F681" s="542" t="s">
        <v>2721</v>
      </c>
      <c r="G681" s="536"/>
      <c r="H681" s="559"/>
      <c r="I681" s="537"/>
      <c r="J681" s="536" t="s">
        <v>2719</v>
      </c>
      <c r="K681" s="555"/>
      <c r="L681" s="239"/>
    </row>
    <row r="682" spans="1:12" ht="121.5" hidden="1">
      <c r="A682" s="344">
        <v>673</v>
      </c>
      <c r="B682" s="536" t="s">
        <v>1085</v>
      </c>
      <c r="C682" s="543" t="s">
        <v>482</v>
      </c>
      <c r="D682" s="566">
        <v>200</v>
      </c>
      <c r="E682" s="569" t="s">
        <v>1458</v>
      </c>
      <c r="F682" s="542" t="s">
        <v>2646</v>
      </c>
      <c r="G682" s="536"/>
      <c r="H682" s="559"/>
      <c r="I682" s="537"/>
      <c r="J682" s="536" t="s">
        <v>2722</v>
      </c>
      <c r="K682" s="555"/>
      <c r="L682" s="239"/>
    </row>
    <row r="683" spans="1:12" ht="121.5" hidden="1">
      <c r="A683" s="345">
        <v>674</v>
      </c>
      <c r="B683" s="536" t="s">
        <v>1085</v>
      </c>
      <c r="C683" s="543" t="s">
        <v>482</v>
      </c>
      <c r="D683" s="566">
        <v>100</v>
      </c>
      <c r="E683" s="569" t="s">
        <v>1510</v>
      </c>
      <c r="F683" s="542" t="s">
        <v>2723</v>
      </c>
      <c r="G683" s="536"/>
      <c r="H683" s="559"/>
      <c r="I683" s="537"/>
      <c r="J683" s="536" t="s">
        <v>2724</v>
      </c>
      <c r="K683" s="555"/>
      <c r="L683" s="239"/>
    </row>
    <row r="684" spans="1:12" ht="121.5" hidden="1">
      <c r="A684" s="345">
        <v>675</v>
      </c>
      <c r="B684" s="536" t="s">
        <v>1085</v>
      </c>
      <c r="C684" s="543" t="s">
        <v>482</v>
      </c>
      <c r="D684" s="566">
        <v>100</v>
      </c>
      <c r="E684" s="569" t="s">
        <v>1511</v>
      </c>
      <c r="F684" s="542" t="s">
        <v>2725</v>
      </c>
      <c r="G684" s="536"/>
      <c r="H684" s="559"/>
      <c r="I684" s="537"/>
      <c r="J684" s="536" t="s">
        <v>2724</v>
      </c>
      <c r="K684" s="555"/>
      <c r="L684" s="239"/>
    </row>
    <row r="685" spans="1:12" ht="121.5" hidden="1">
      <c r="A685" s="344">
        <v>676</v>
      </c>
      <c r="B685" s="536" t="s">
        <v>1085</v>
      </c>
      <c r="C685" s="543" t="s">
        <v>482</v>
      </c>
      <c r="D685" s="566">
        <v>100</v>
      </c>
      <c r="E685" s="569" t="s">
        <v>1512</v>
      </c>
      <c r="F685" s="542" t="s">
        <v>2726</v>
      </c>
      <c r="G685" s="536"/>
      <c r="H685" s="559"/>
      <c r="I685" s="537"/>
      <c r="J685" s="536" t="s">
        <v>2724</v>
      </c>
      <c r="K685" s="555"/>
      <c r="L685" s="239"/>
    </row>
    <row r="686" spans="1:12" ht="121.5" hidden="1">
      <c r="A686" s="345">
        <v>677</v>
      </c>
      <c r="B686" s="536" t="s">
        <v>1085</v>
      </c>
      <c r="C686" s="543" t="s">
        <v>482</v>
      </c>
      <c r="D686" s="566">
        <v>100</v>
      </c>
      <c r="E686" s="569" t="s">
        <v>1513</v>
      </c>
      <c r="F686" s="542" t="s">
        <v>2727</v>
      </c>
      <c r="G686" s="536"/>
      <c r="H686" s="559"/>
      <c r="I686" s="537"/>
      <c r="J686" s="536" t="s">
        <v>2724</v>
      </c>
      <c r="K686" s="555"/>
      <c r="L686" s="239"/>
    </row>
    <row r="687" spans="1:12" ht="121.5" hidden="1">
      <c r="A687" s="345">
        <v>678</v>
      </c>
      <c r="B687" s="536" t="s">
        <v>1085</v>
      </c>
      <c r="C687" s="543" t="s">
        <v>482</v>
      </c>
      <c r="D687" s="566">
        <v>100</v>
      </c>
      <c r="E687" s="569" t="s">
        <v>1514</v>
      </c>
      <c r="F687" s="542" t="s">
        <v>2728</v>
      </c>
      <c r="G687" s="536"/>
      <c r="H687" s="559"/>
      <c r="I687" s="537"/>
      <c r="J687" s="536" t="s">
        <v>2724</v>
      </c>
      <c r="K687" s="555"/>
      <c r="L687" s="239"/>
    </row>
    <row r="688" spans="1:12" ht="162" hidden="1">
      <c r="A688" s="344">
        <v>679</v>
      </c>
      <c r="B688" s="536" t="s">
        <v>1085</v>
      </c>
      <c r="C688" s="543" t="s">
        <v>482</v>
      </c>
      <c r="D688" s="566">
        <v>200</v>
      </c>
      <c r="E688" s="569" t="s">
        <v>1515</v>
      </c>
      <c r="F688" s="542" t="s">
        <v>2729</v>
      </c>
      <c r="G688" s="536"/>
      <c r="H688" s="559"/>
      <c r="I688" s="537"/>
      <c r="J688" s="536" t="s">
        <v>2730</v>
      </c>
      <c r="K688" s="555"/>
      <c r="L688" s="239"/>
    </row>
    <row r="689" spans="1:12" ht="162" hidden="1">
      <c r="A689" s="345">
        <v>680</v>
      </c>
      <c r="B689" s="536" t="s">
        <v>1085</v>
      </c>
      <c r="C689" s="543" t="s">
        <v>482</v>
      </c>
      <c r="D689" s="566">
        <v>200</v>
      </c>
      <c r="E689" s="569" t="s">
        <v>1516</v>
      </c>
      <c r="F689" s="542" t="s">
        <v>2731</v>
      </c>
      <c r="G689" s="536"/>
      <c r="H689" s="559"/>
      <c r="I689" s="537"/>
      <c r="J689" s="536" t="s">
        <v>2730</v>
      </c>
      <c r="K689" s="555"/>
      <c r="L689" s="239"/>
    </row>
    <row r="690" spans="1:12" ht="162" hidden="1">
      <c r="A690" s="345">
        <v>681</v>
      </c>
      <c r="B690" s="536" t="s">
        <v>1085</v>
      </c>
      <c r="C690" s="543" t="s">
        <v>482</v>
      </c>
      <c r="D690" s="566">
        <v>200</v>
      </c>
      <c r="E690" s="569" t="s">
        <v>1517</v>
      </c>
      <c r="F690" s="542" t="s">
        <v>2732</v>
      </c>
      <c r="G690" s="536"/>
      <c r="H690" s="559"/>
      <c r="I690" s="537"/>
      <c r="J690" s="536" t="s">
        <v>2730</v>
      </c>
      <c r="K690" s="555"/>
      <c r="L690" s="239"/>
    </row>
    <row r="691" spans="1:12" ht="162" hidden="1">
      <c r="A691" s="344">
        <v>682</v>
      </c>
      <c r="B691" s="536" t="s">
        <v>1085</v>
      </c>
      <c r="C691" s="543" t="s">
        <v>482</v>
      </c>
      <c r="D691" s="566">
        <v>200</v>
      </c>
      <c r="E691" s="569" t="s">
        <v>1518</v>
      </c>
      <c r="F691" s="542" t="s">
        <v>2733</v>
      </c>
      <c r="G691" s="536"/>
      <c r="H691" s="559"/>
      <c r="I691" s="537"/>
      <c r="J691" s="536" t="s">
        <v>2730</v>
      </c>
      <c r="K691" s="555"/>
      <c r="L691" s="239"/>
    </row>
    <row r="692" spans="1:12" ht="162" hidden="1">
      <c r="A692" s="345">
        <v>683</v>
      </c>
      <c r="B692" s="536" t="s">
        <v>1085</v>
      </c>
      <c r="C692" s="543" t="s">
        <v>482</v>
      </c>
      <c r="D692" s="566">
        <v>200</v>
      </c>
      <c r="E692" s="569" t="s">
        <v>1519</v>
      </c>
      <c r="F692" s="542" t="s">
        <v>2734</v>
      </c>
      <c r="G692" s="536"/>
      <c r="H692" s="559"/>
      <c r="I692" s="537"/>
      <c r="J692" s="536" t="s">
        <v>2730</v>
      </c>
      <c r="K692" s="555"/>
      <c r="L692" s="239"/>
    </row>
    <row r="693" spans="1:12" ht="148.5" hidden="1">
      <c r="A693" s="345">
        <v>684</v>
      </c>
      <c r="B693" s="536" t="s">
        <v>1085</v>
      </c>
      <c r="C693" s="543" t="s">
        <v>482</v>
      </c>
      <c r="D693" s="566">
        <v>200</v>
      </c>
      <c r="E693" s="569" t="s">
        <v>1520</v>
      </c>
      <c r="F693" s="542" t="s">
        <v>2735</v>
      </c>
      <c r="G693" s="536"/>
      <c r="H693" s="559"/>
      <c r="I693" s="537"/>
      <c r="J693" s="536" t="s">
        <v>2736</v>
      </c>
      <c r="K693" s="555"/>
      <c r="L693" s="239"/>
    </row>
    <row r="694" spans="1:12" ht="148.5" hidden="1">
      <c r="A694" s="344">
        <v>685</v>
      </c>
      <c r="B694" s="536" t="s">
        <v>1085</v>
      </c>
      <c r="C694" s="543" t="s">
        <v>482</v>
      </c>
      <c r="D694" s="566">
        <v>200</v>
      </c>
      <c r="E694" s="569" t="s">
        <v>1521</v>
      </c>
      <c r="F694" s="542" t="s">
        <v>2737</v>
      </c>
      <c r="G694" s="536"/>
      <c r="H694" s="559"/>
      <c r="I694" s="537"/>
      <c r="J694" s="536" t="s">
        <v>2736</v>
      </c>
      <c r="K694" s="555"/>
      <c r="L694" s="239"/>
    </row>
    <row r="695" spans="1:12" ht="148.5" hidden="1">
      <c r="A695" s="345">
        <v>686</v>
      </c>
      <c r="B695" s="536" t="s">
        <v>1085</v>
      </c>
      <c r="C695" s="543" t="s">
        <v>482</v>
      </c>
      <c r="D695" s="566">
        <v>200</v>
      </c>
      <c r="E695" s="569" t="s">
        <v>1522</v>
      </c>
      <c r="F695" s="542" t="s">
        <v>2738</v>
      </c>
      <c r="G695" s="536"/>
      <c r="H695" s="559"/>
      <c r="I695" s="537"/>
      <c r="J695" s="536" t="s">
        <v>2736</v>
      </c>
      <c r="K695" s="555"/>
      <c r="L695" s="239"/>
    </row>
    <row r="696" spans="1:12" ht="148.5" hidden="1">
      <c r="A696" s="345">
        <v>687</v>
      </c>
      <c r="B696" s="536" t="s">
        <v>1085</v>
      </c>
      <c r="C696" s="543" t="s">
        <v>482</v>
      </c>
      <c r="D696" s="566">
        <v>200</v>
      </c>
      <c r="E696" s="569" t="s">
        <v>1523</v>
      </c>
      <c r="F696" s="542" t="s">
        <v>2739</v>
      </c>
      <c r="G696" s="536"/>
      <c r="H696" s="559"/>
      <c r="I696" s="537"/>
      <c r="J696" s="536" t="s">
        <v>2736</v>
      </c>
      <c r="K696" s="555"/>
      <c r="L696" s="239"/>
    </row>
    <row r="697" spans="1:12" ht="148.5" hidden="1">
      <c r="A697" s="344">
        <v>688</v>
      </c>
      <c r="B697" s="536" t="s">
        <v>1085</v>
      </c>
      <c r="C697" s="543" t="s">
        <v>482</v>
      </c>
      <c r="D697" s="566">
        <v>200</v>
      </c>
      <c r="E697" s="569" t="s">
        <v>1524</v>
      </c>
      <c r="F697" s="542" t="s">
        <v>2740</v>
      </c>
      <c r="G697" s="536"/>
      <c r="H697" s="559"/>
      <c r="I697" s="537"/>
      <c r="J697" s="536" t="s">
        <v>2736</v>
      </c>
      <c r="K697" s="555"/>
      <c r="L697" s="239"/>
    </row>
    <row r="698" spans="1:12" ht="148.5" hidden="1">
      <c r="A698" s="345">
        <v>689</v>
      </c>
      <c r="B698" s="536" t="s">
        <v>1085</v>
      </c>
      <c r="C698" s="543" t="s">
        <v>482</v>
      </c>
      <c r="D698" s="566">
        <v>200</v>
      </c>
      <c r="E698" s="569" t="s">
        <v>1525</v>
      </c>
      <c r="F698" s="542" t="s">
        <v>2741</v>
      </c>
      <c r="G698" s="536"/>
      <c r="H698" s="559"/>
      <c r="I698" s="537"/>
      <c r="J698" s="536" t="s">
        <v>2736</v>
      </c>
      <c r="K698" s="555"/>
      <c r="L698" s="239"/>
    </row>
    <row r="699" spans="1:12" ht="148.5" hidden="1">
      <c r="A699" s="345">
        <v>690</v>
      </c>
      <c r="B699" s="536" t="s">
        <v>1085</v>
      </c>
      <c r="C699" s="543" t="s">
        <v>482</v>
      </c>
      <c r="D699" s="566">
        <v>200</v>
      </c>
      <c r="E699" s="569" t="s">
        <v>1526</v>
      </c>
      <c r="F699" s="542" t="s">
        <v>2742</v>
      </c>
      <c r="G699" s="536"/>
      <c r="H699" s="559"/>
      <c r="I699" s="537"/>
      <c r="J699" s="536" t="s">
        <v>2736</v>
      </c>
      <c r="K699" s="555"/>
      <c r="L699" s="239"/>
    </row>
    <row r="700" spans="1:12" ht="148.5" hidden="1">
      <c r="A700" s="344">
        <v>691</v>
      </c>
      <c r="B700" s="536" t="s">
        <v>1085</v>
      </c>
      <c r="C700" s="543" t="s">
        <v>482</v>
      </c>
      <c r="D700" s="566">
        <v>200</v>
      </c>
      <c r="E700" s="569" t="s">
        <v>1527</v>
      </c>
      <c r="F700" s="542" t="s">
        <v>2743</v>
      </c>
      <c r="G700" s="536"/>
      <c r="H700" s="559"/>
      <c r="I700" s="537"/>
      <c r="J700" s="536" t="s">
        <v>2736</v>
      </c>
      <c r="K700" s="555"/>
      <c r="L700" s="239"/>
    </row>
    <row r="701" spans="1:12" ht="148.5" hidden="1">
      <c r="A701" s="345">
        <v>692</v>
      </c>
      <c r="B701" s="536" t="s">
        <v>1085</v>
      </c>
      <c r="C701" s="543" t="s">
        <v>482</v>
      </c>
      <c r="D701" s="566">
        <v>200</v>
      </c>
      <c r="E701" s="569" t="s">
        <v>1528</v>
      </c>
      <c r="F701" s="542" t="s">
        <v>2744</v>
      </c>
      <c r="G701" s="536"/>
      <c r="H701" s="559"/>
      <c r="I701" s="537"/>
      <c r="J701" s="536" t="s">
        <v>2736</v>
      </c>
      <c r="K701" s="555"/>
      <c r="L701" s="239"/>
    </row>
    <row r="702" spans="1:12" ht="148.5" hidden="1">
      <c r="A702" s="345">
        <v>693</v>
      </c>
      <c r="B702" s="536" t="s">
        <v>1085</v>
      </c>
      <c r="C702" s="543" t="s">
        <v>482</v>
      </c>
      <c r="D702" s="566">
        <v>200</v>
      </c>
      <c r="E702" s="569" t="s">
        <v>1529</v>
      </c>
      <c r="F702" s="542" t="s">
        <v>2745</v>
      </c>
      <c r="G702" s="536"/>
      <c r="H702" s="559"/>
      <c r="I702" s="537"/>
      <c r="J702" s="536" t="s">
        <v>2736</v>
      </c>
      <c r="K702" s="555"/>
      <c r="L702" s="239"/>
    </row>
    <row r="703" spans="1:12" ht="45" hidden="1">
      <c r="A703" s="344">
        <v>694</v>
      </c>
      <c r="B703" s="536" t="s">
        <v>1089</v>
      </c>
      <c r="C703" s="543" t="s">
        <v>481</v>
      </c>
      <c r="D703" s="564">
        <v>250</v>
      </c>
      <c r="E703" s="569" t="s">
        <v>1341</v>
      </c>
      <c r="F703" s="542" t="s">
        <v>2416</v>
      </c>
      <c r="G703" s="536" t="s">
        <v>2417</v>
      </c>
      <c r="H703" s="536" t="s">
        <v>2076</v>
      </c>
      <c r="I703" s="547"/>
      <c r="J703" s="547"/>
      <c r="K703" s="548"/>
      <c r="L703" s="239"/>
    </row>
    <row r="704" spans="1:12" ht="45" hidden="1">
      <c r="A704" s="345">
        <v>695</v>
      </c>
      <c r="B704" s="536" t="s">
        <v>1089</v>
      </c>
      <c r="C704" s="543" t="s">
        <v>481</v>
      </c>
      <c r="D704" s="564">
        <v>165</v>
      </c>
      <c r="E704" s="569" t="s">
        <v>1341</v>
      </c>
      <c r="F704" s="542" t="s">
        <v>2416</v>
      </c>
      <c r="G704" s="536" t="s">
        <v>2417</v>
      </c>
      <c r="H704" s="536" t="s">
        <v>2076</v>
      </c>
      <c r="I704" s="547"/>
      <c r="J704" s="550"/>
      <c r="K704" s="551"/>
      <c r="L704" s="239"/>
    </row>
    <row r="705" spans="1:12" ht="45" hidden="1">
      <c r="A705" s="345">
        <v>696</v>
      </c>
      <c r="B705" s="536" t="s">
        <v>1089</v>
      </c>
      <c r="C705" s="543" t="s">
        <v>481</v>
      </c>
      <c r="D705" s="564">
        <v>350</v>
      </c>
      <c r="E705" s="569" t="s">
        <v>1530</v>
      </c>
      <c r="F705" s="542" t="s">
        <v>2746</v>
      </c>
      <c r="G705" s="536" t="s">
        <v>2747</v>
      </c>
      <c r="H705" s="536" t="s">
        <v>2092</v>
      </c>
      <c r="I705" s="547"/>
      <c r="J705" s="550"/>
      <c r="K705" s="551"/>
      <c r="L705" s="239"/>
    </row>
    <row r="706" spans="1:12" ht="45" hidden="1">
      <c r="A706" s="344">
        <v>697</v>
      </c>
      <c r="B706" s="536" t="s">
        <v>1089</v>
      </c>
      <c r="C706" s="543" t="s">
        <v>481</v>
      </c>
      <c r="D706" s="564">
        <v>11800</v>
      </c>
      <c r="E706" s="569" t="s">
        <v>1531</v>
      </c>
      <c r="F706" s="542" t="s">
        <v>2748</v>
      </c>
      <c r="G706" s="536" t="s">
        <v>2749</v>
      </c>
      <c r="H706" s="536" t="s">
        <v>2089</v>
      </c>
      <c r="I706" s="547"/>
      <c r="J706" s="550"/>
      <c r="K706" s="551"/>
      <c r="L706" s="239"/>
    </row>
    <row r="707" spans="1:12" ht="45" hidden="1">
      <c r="A707" s="345">
        <v>698</v>
      </c>
      <c r="B707" s="536" t="s">
        <v>1089</v>
      </c>
      <c r="C707" s="543" t="s">
        <v>481</v>
      </c>
      <c r="D707" s="564">
        <v>250</v>
      </c>
      <c r="E707" s="569" t="s">
        <v>1532</v>
      </c>
      <c r="F707" s="542" t="s">
        <v>2750</v>
      </c>
      <c r="G707" s="536" t="s">
        <v>2751</v>
      </c>
      <c r="H707" s="536" t="s">
        <v>2092</v>
      </c>
      <c r="I707" s="547"/>
      <c r="J707" s="550"/>
      <c r="K707" s="551"/>
      <c r="L707" s="239"/>
    </row>
    <row r="708" spans="1:12" ht="45" hidden="1">
      <c r="A708" s="345">
        <v>699</v>
      </c>
      <c r="B708" s="536" t="s">
        <v>1090</v>
      </c>
      <c r="C708" s="543" t="s">
        <v>481</v>
      </c>
      <c r="D708" s="564">
        <v>375</v>
      </c>
      <c r="E708" s="569" t="s">
        <v>1533</v>
      </c>
      <c r="F708" s="542" t="s">
        <v>2752</v>
      </c>
      <c r="G708" s="536" t="s">
        <v>2753</v>
      </c>
      <c r="H708" s="536" t="s">
        <v>2092</v>
      </c>
      <c r="I708" s="547"/>
      <c r="J708" s="550"/>
      <c r="K708" s="551"/>
      <c r="L708" s="239"/>
    </row>
    <row r="709" spans="1:12" ht="45" hidden="1">
      <c r="A709" s="344">
        <v>700</v>
      </c>
      <c r="B709" s="536" t="s">
        <v>1090</v>
      </c>
      <c r="C709" s="543" t="s">
        <v>481</v>
      </c>
      <c r="D709" s="564">
        <v>1500</v>
      </c>
      <c r="E709" s="569" t="s">
        <v>1448</v>
      </c>
      <c r="F709" s="542" t="s">
        <v>2628</v>
      </c>
      <c r="G709" s="536" t="s">
        <v>2629</v>
      </c>
      <c r="H709" s="536" t="s">
        <v>2073</v>
      </c>
      <c r="I709" s="547"/>
      <c r="J709" s="550"/>
      <c r="K709" s="551"/>
      <c r="L709" s="239"/>
    </row>
    <row r="710" spans="1:12" ht="45" hidden="1">
      <c r="A710" s="345">
        <v>701</v>
      </c>
      <c r="B710" s="536" t="s">
        <v>1091</v>
      </c>
      <c r="C710" s="543" t="s">
        <v>481</v>
      </c>
      <c r="D710" s="564">
        <v>185</v>
      </c>
      <c r="E710" s="569" t="s">
        <v>1534</v>
      </c>
      <c r="F710" s="542" t="s">
        <v>2754</v>
      </c>
      <c r="G710" s="536" t="s">
        <v>2755</v>
      </c>
      <c r="H710" s="536" t="s">
        <v>2084</v>
      </c>
      <c r="I710" s="549"/>
      <c r="J710" s="550"/>
      <c r="K710" s="551"/>
      <c r="L710" s="239"/>
    </row>
    <row r="711" spans="1:12" ht="45" hidden="1">
      <c r="A711" s="345">
        <v>702</v>
      </c>
      <c r="B711" s="536" t="s">
        <v>1092</v>
      </c>
      <c r="C711" s="543" t="s">
        <v>481</v>
      </c>
      <c r="D711" s="564">
        <v>60000</v>
      </c>
      <c r="E711" s="569" t="s">
        <v>1535</v>
      </c>
      <c r="F711" s="542" t="s">
        <v>2756</v>
      </c>
      <c r="G711" s="536" t="s">
        <v>2757</v>
      </c>
      <c r="H711" s="536" t="s">
        <v>489</v>
      </c>
      <c r="I711" s="549"/>
      <c r="J711" s="550"/>
      <c r="K711" s="551"/>
      <c r="L711" s="239"/>
    </row>
    <row r="712" spans="1:12" ht="45" hidden="1">
      <c r="A712" s="344">
        <v>703</v>
      </c>
      <c r="B712" s="536" t="s">
        <v>1092</v>
      </c>
      <c r="C712" s="543" t="s">
        <v>481</v>
      </c>
      <c r="D712" s="564">
        <v>2200</v>
      </c>
      <c r="E712" s="569" t="s">
        <v>1536</v>
      </c>
      <c r="F712" s="542" t="s">
        <v>2758</v>
      </c>
      <c r="G712" s="536" t="s">
        <v>2759</v>
      </c>
      <c r="H712" s="536" t="s">
        <v>489</v>
      </c>
      <c r="I712" s="549"/>
      <c r="J712" s="550"/>
      <c r="K712" s="551"/>
      <c r="L712" s="239"/>
    </row>
    <row r="713" spans="1:12" ht="45" hidden="1">
      <c r="A713" s="345">
        <v>704</v>
      </c>
      <c r="B713" s="536" t="s">
        <v>1093</v>
      </c>
      <c r="C713" s="543" t="s">
        <v>481</v>
      </c>
      <c r="D713" s="564">
        <v>72</v>
      </c>
      <c r="E713" s="569" t="s">
        <v>1537</v>
      </c>
      <c r="F713" s="542" t="s">
        <v>2760</v>
      </c>
      <c r="G713" s="536" t="s">
        <v>2761</v>
      </c>
      <c r="H713" s="536" t="s">
        <v>489</v>
      </c>
      <c r="I713" s="549"/>
      <c r="J713" s="550"/>
      <c r="K713" s="551"/>
      <c r="L713" s="239"/>
    </row>
    <row r="714" spans="1:12" ht="27">
      <c r="A714" s="345">
        <v>705</v>
      </c>
      <c r="B714" s="536" t="s">
        <v>1093</v>
      </c>
      <c r="C714" s="543" t="s">
        <v>232</v>
      </c>
      <c r="D714" s="564">
        <v>100</v>
      </c>
      <c r="E714" s="569" t="s">
        <v>1185</v>
      </c>
      <c r="F714" s="542" t="s">
        <v>2105</v>
      </c>
      <c r="G714" s="536" t="s">
        <v>2106</v>
      </c>
      <c r="H714" s="536" t="s">
        <v>489</v>
      </c>
      <c r="I714" s="549"/>
      <c r="J714" s="550"/>
      <c r="K714" s="551"/>
      <c r="L714" s="239"/>
    </row>
    <row r="715" spans="1:12" ht="45" hidden="1">
      <c r="A715" s="344">
        <v>706</v>
      </c>
      <c r="B715" s="536" t="s">
        <v>1094</v>
      </c>
      <c r="C715" s="543" t="s">
        <v>481</v>
      </c>
      <c r="D715" s="564">
        <v>150</v>
      </c>
      <c r="E715" s="569" t="s">
        <v>1181</v>
      </c>
      <c r="F715" s="542" t="s">
        <v>2097</v>
      </c>
      <c r="G715" s="536" t="s">
        <v>2098</v>
      </c>
      <c r="H715" s="536" t="s">
        <v>489</v>
      </c>
      <c r="I715" s="536"/>
      <c r="J715" s="536"/>
      <c r="K715" s="551"/>
      <c r="L715" s="239"/>
    </row>
    <row r="716" spans="1:12" ht="27">
      <c r="A716" s="345">
        <v>707</v>
      </c>
      <c r="B716" s="536" t="s">
        <v>1094</v>
      </c>
      <c r="C716" s="543" t="s">
        <v>232</v>
      </c>
      <c r="D716" s="564">
        <v>250</v>
      </c>
      <c r="E716" s="569" t="s">
        <v>1538</v>
      </c>
      <c r="F716" s="542" t="s">
        <v>2762</v>
      </c>
      <c r="G716" s="536" t="s">
        <v>2763</v>
      </c>
      <c r="H716" s="536" t="s">
        <v>489</v>
      </c>
      <c r="I716" s="536"/>
      <c r="J716" s="536"/>
      <c r="K716" s="551"/>
      <c r="L716" s="239"/>
    </row>
    <row r="717" spans="1:12" ht="27">
      <c r="A717" s="345">
        <v>708</v>
      </c>
      <c r="B717" s="536" t="s">
        <v>1094</v>
      </c>
      <c r="C717" s="543" t="s">
        <v>232</v>
      </c>
      <c r="D717" s="564">
        <v>150</v>
      </c>
      <c r="E717" s="569" t="s">
        <v>1182</v>
      </c>
      <c r="F717" s="542" t="s">
        <v>2099</v>
      </c>
      <c r="G717" s="536" t="s">
        <v>2100</v>
      </c>
      <c r="H717" s="536" t="s">
        <v>489</v>
      </c>
      <c r="I717" s="536"/>
      <c r="J717" s="536"/>
      <c r="K717" s="551"/>
      <c r="L717" s="239"/>
    </row>
    <row r="718" spans="1:12" ht="45" hidden="1">
      <c r="A718" s="344">
        <v>709</v>
      </c>
      <c r="B718" s="536" t="s">
        <v>1095</v>
      </c>
      <c r="C718" s="543" t="s">
        <v>481</v>
      </c>
      <c r="D718" s="564">
        <v>10000</v>
      </c>
      <c r="E718" s="569" t="s">
        <v>1539</v>
      </c>
      <c r="F718" s="542" t="s">
        <v>2764</v>
      </c>
      <c r="G718" s="536" t="s">
        <v>2765</v>
      </c>
      <c r="H718" s="536" t="s">
        <v>489</v>
      </c>
      <c r="I718" s="536"/>
      <c r="J718" s="536"/>
      <c r="K718" s="551"/>
      <c r="L718" s="239"/>
    </row>
    <row r="719" spans="1:12" ht="45" hidden="1">
      <c r="A719" s="345">
        <v>710</v>
      </c>
      <c r="B719" s="536" t="s">
        <v>1095</v>
      </c>
      <c r="C719" s="543" t="s">
        <v>481</v>
      </c>
      <c r="D719" s="564">
        <v>5000</v>
      </c>
      <c r="E719" s="569" t="s">
        <v>1540</v>
      </c>
      <c r="F719" s="542" t="s">
        <v>2766</v>
      </c>
      <c r="G719" s="536" t="s">
        <v>2767</v>
      </c>
      <c r="H719" s="536" t="s">
        <v>489</v>
      </c>
      <c r="I719" s="536"/>
      <c r="J719" s="536"/>
      <c r="K719" s="551"/>
      <c r="L719" s="239"/>
    </row>
    <row r="720" spans="1:12" ht="45" hidden="1">
      <c r="A720" s="345">
        <v>711</v>
      </c>
      <c r="B720" s="536" t="s">
        <v>1095</v>
      </c>
      <c r="C720" s="543" t="s">
        <v>481</v>
      </c>
      <c r="D720" s="564">
        <v>6000</v>
      </c>
      <c r="E720" s="569" t="s">
        <v>1541</v>
      </c>
      <c r="F720" s="542" t="s">
        <v>2768</v>
      </c>
      <c r="G720" s="536" t="s">
        <v>2769</v>
      </c>
      <c r="H720" s="536" t="s">
        <v>489</v>
      </c>
      <c r="I720" s="536"/>
      <c r="J720" s="536"/>
      <c r="K720" s="551"/>
      <c r="L720" s="239"/>
    </row>
    <row r="721" spans="1:12" ht="45" hidden="1">
      <c r="A721" s="344">
        <v>712</v>
      </c>
      <c r="B721" s="536" t="s">
        <v>1095</v>
      </c>
      <c r="C721" s="543" t="s">
        <v>481</v>
      </c>
      <c r="D721" s="564">
        <v>50000</v>
      </c>
      <c r="E721" s="569" t="s">
        <v>1542</v>
      </c>
      <c r="F721" s="542" t="s">
        <v>2770</v>
      </c>
      <c r="G721" s="536" t="s">
        <v>2771</v>
      </c>
      <c r="H721" s="536" t="s">
        <v>489</v>
      </c>
      <c r="I721" s="536"/>
      <c r="J721" s="536"/>
      <c r="K721" s="551"/>
      <c r="L721" s="239"/>
    </row>
    <row r="722" spans="1:12" ht="45" hidden="1">
      <c r="A722" s="345">
        <v>713</v>
      </c>
      <c r="B722" s="536" t="s">
        <v>1095</v>
      </c>
      <c r="C722" s="543" t="s">
        <v>481</v>
      </c>
      <c r="D722" s="564">
        <v>5000</v>
      </c>
      <c r="E722" s="569" t="s">
        <v>1543</v>
      </c>
      <c r="F722" s="542" t="s">
        <v>2772</v>
      </c>
      <c r="G722" s="536" t="s">
        <v>2773</v>
      </c>
      <c r="H722" s="536" t="s">
        <v>489</v>
      </c>
      <c r="I722" s="536"/>
      <c r="J722" s="536"/>
      <c r="K722" s="555"/>
      <c r="L722" s="239"/>
    </row>
    <row r="723" spans="1:12" ht="45" hidden="1">
      <c r="A723" s="345">
        <v>714</v>
      </c>
      <c r="B723" s="536" t="s">
        <v>1095</v>
      </c>
      <c r="C723" s="543" t="s">
        <v>481</v>
      </c>
      <c r="D723" s="564">
        <v>10000</v>
      </c>
      <c r="E723" s="569" t="s">
        <v>1544</v>
      </c>
      <c r="F723" s="542" t="s">
        <v>2774</v>
      </c>
      <c r="G723" s="536" t="s">
        <v>2775</v>
      </c>
      <c r="H723" s="536" t="s">
        <v>489</v>
      </c>
      <c r="I723" s="536"/>
      <c r="J723" s="536"/>
      <c r="K723" s="555"/>
      <c r="L723" s="239"/>
    </row>
    <row r="724" spans="1:12" ht="45" hidden="1">
      <c r="A724" s="344">
        <v>715</v>
      </c>
      <c r="B724" s="536" t="s">
        <v>1095</v>
      </c>
      <c r="C724" s="543" t="s">
        <v>481</v>
      </c>
      <c r="D724" s="564">
        <v>10000</v>
      </c>
      <c r="E724" s="569" t="s">
        <v>1545</v>
      </c>
      <c r="F724" s="542" t="s">
        <v>2776</v>
      </c>
      <c r="G724" s="536" t="s">
        <v>2777</v>
      </c>
      <c r="H724" s="536" t="s">
        <v>489</v>
      </c>
      <c r="I724" s="536"/>
      <c r="J724" s="536"/>
      <c r="K724" s="555"/>
      <c r="L724" s="239"/>
    </row>
    <row r="725" spans="1:12" ht="45" hidden="1">
      <c r="A725" s="345">
        <v>716</v>
      </c>
      <c r="B725" s="536" t="s">
        <v>1095</v>
      </c>
      <c r="C725" s="543" t="s">
        <v>481</v>
      </c>
      <c r="D725" s="564">
        <v>10000</v>
      </c>
      <c r="E725" s="569" t="s">
        <v>1546</v>
      </c>
      <c r="F725" s="542" t="s">
        <v>2778</v>
      </c>
      <c r="G725" s="536" t="s">
        <v>2779</v>
      </c>
      <c r="H725" s="536" t="s">
        <v>489</v>
      </c>
      <c r="I725" s="536"/>
      <c r="J725" s="536"/>
      <c r="K725" s="555"/>
      <c r="L725" s="239"/>
    </row>
    <row r="726" spans="1:12" ht="45" hidden="1">
      <c r="A726" s="345">
        <v>717</v>
      </c>
      <c r="B726" s="536" t="s">
        <v>1095</v>
      </c>
      <c r="C726" s="543" t="s">
        <v>481</v>
      </c>
      <c r="D726" s="564">
        <v>20000</v>
      </c>
      <c r="E726" s="569" t="s">
        <v>1547</v>
      </c>
      <c r="F726" s="542" t="s">
        <v>2780</v>
      </c>
      <c r="G726" s="536" t="s">
        <v>2781</v>
      </c>
      <c r="H726" s="536" t="s">
        <v>489</v>
      </c>
      <c r="I726" s="536"/>
      <c r="J726" s="536"/>
      <c r="K726" s="555"/>
      <c r="L726" s="239"/>
    </row>
    <row r="727" spans="1:12" ht="45" hidden="1">
      <c r="A727" s="344">
        <v>718</v>
      </c>
      <c r="B727" s="536" t="s">
        <v>1096</v>
      </c>
      <c r="C727" s="543" t="s">
        <v>481</v>
      </c>
      <c r="D727" s="564">
        <v>8000</v>
      </c>
      <c r="E727" s="569" t="s">
        <v>1548</v>
      </c>
      <c r="F727" s="542" t="s">
        <v>2782</v>
      </c>
      <c r="G727" s="536" t="s">
        <v>2783</v>
      </c>
      <c r="H727" s="536" t="s">
        <v>489</v>
      </c>
      <c r="I727" s="536"/>
      <c r="J727" s="536"/>
      <c r="K727" s="555"/>
      <c r="L727" s="239"/>
    </row>
    <row r="728" spans="1:12" ht="27">
      <c r="A728" s="345">
        <v>719</v>
      </c>
      <c r="B728" s="536" t="s">
        <v>1096</v>
      </c>
      <c r="C728" s="543" t="s">
        <v>232</v>
      </c>
      <c r="D728" s="564">
        <v>150</v>
      </c>
      <c r="E728" s="569" t="s">
        <v>1183</v>
      </c>
      <c r="F728" s="542" t="s">
        <v>2101</v>
      </c>
      <c r="G728" s="536" t="s">
        <v>2102</v>
      </c>
      <c r="H728" s="536" t="s">
        <v>489</v>
      </c>
      <c r="I728" s="536"/>
      <c r="J728" s="536"/>
      <c r="K728" s="555"/>
      <c r="L728" s="239"/>
    </row>
    <row r="729" spans="1:12" ht="27">
      <c r="A729" s="345">
        <v>720</v>
      </c>
      <c r="B729" s="536" t="s">
        <v>1097</v>
      </c>
      <c r="C729" s="543" t="s">
        <v>232</v>
      </c>
      <c r="D729" s="564">
        <v>250</v>
      </c>
      <c r="E729" s="569" t="s">
        <v>1215</v>
      </c>
      <c r="F729" s="542" t="s">
        <v>2166</v>
      </c>
      <c r="G729" s="536" t="s">
        <v>2167</v>
      </c>
      <c r="H729" s="536" t="s">
        <v>489</v>
      </c>
      <c r="I729" s="536"/>
      <c r="J729" s="536"/>
      <c r="K729" s="555"/>
      <c r="L729" s="239"/>
    </row>
    <row r="730" spans="1:12" ht="27">
      <c r="A730" s="344">
        <v>721</v>
      </c>
      <c r="B730" s="536" t="s">
        <v>1097</v>
      </c>
      <c r="C730" s="543" t="s">
        <v>232</v>
      </c>
      <c r="D730" s="564">
        <v>150</v>
      </c>
      <c r="E730" s="569" t="s">
        <v>1180</v>
      </c>
      <c r="F730" s="542" t="s">
        <v>2095</v>
      </c>
      <c r="G730" s="536" t="s">
        <v>2096</v>
      </c>
      <c r="H730" s="536" t="s">
        <v>489</v>
      </c>
      <c r="I730" s="536"/>
      <c r="J730" s="536"/>
      <c r="K730" s="555"/>
      <c r="L730" s="239"/>
    </row>
    <row r="731" spans="1:12" ht="121.5" hidden="1">
      <c r="A731" s="345">
        <v>722</v>
      </c>
      <c r="B731" s="536" t="s">
        <v>1097</v>
      </c>
      <c r="C731" s="543" t="s">
        <v>482</v>
      </c>
      <c r="D731" s="564">
        <v>800</v>
      </c>
      <c r="E731" s="569" t="s">
        <v>1115</v>
      </c>
      <c r="F731" s="542" t="s">
        <v>1011</v>
      </c>
      <c r="G731" s="536"/>
      <c r="H731" s="536"/>
      <c r="I731" s="536" t="s">
        <v>2784</v>
      </c>
      <c r="J731" s="536"/>
      <c r="K731" s="555"/>
      <c r="L731" s="239"/>
    </row>
    <row r="732" spans="1:12" ht="108" hidden="1">
      <c r="A732" s="345">
        <v>723</v>
      </c>
      <c r="B732" s="536" t="s">
        <v>1097</v>
      </c>
      <c r="C732" s="543" t="s">
        <v>482</v>
      </c>
      <c r="D732" s="564">
        <v>850</v>
      </c>
      <c r="E732" s="569" t="s">
        <v>1168</v>
      </c>
      <c r="F732" s="542" t="s">
        <v>2067</v>
      </c>
      <c r="G732" s="536"/>
      <c r="H732" s="536"/>
      <c r="I732" s="536" t="s">
        <v>2785</v>
      </c>
      <c r="J732" s="536"/>
      <c r="K732" s="555"/>
      <c r="L732" s="239"/>
    </row>
    <row r="733" spans="1:12" ht="45" hidden="1">
      <c r="A733" s="344">
        <v>724</v>
      </c>
      <c r="B733" s="536" t="s">
        <v>1098</v>
      </c>
      <c r="C733" s="543" t="s">
        <v>481</v>
      </c>
      <c r="D733" s="564">
        <v>550</v>
      </c>
      <c r="E733" s="569" t="s">
        <v>1127</v>
      </c>
      <c r="F733" s="542" t="s">
        <v>1988</v>
      </c>
      <c r="G733" s="536" t="s">
        <v>1989</v>
      </c>
      <c r="H733" s="536" t="s">
        <v>489</v>
      </c>
      <c r="I733" s="536"/>
      <c r="J733" s="536"/>
      <c r="K733" s="555"/>
      <c r="L733" s="239"/>
    </row>
    <row r="734" spans="1:12" ht="45" hidden="1">
      <c r="A734" s="345">
        <v>725</v>
      </c>
      <c r="B734" s="536" t="s">
        <v>1098</v>
      </c>
      <c r="C734" s="543" t="s">
        <v>481</v>
      </c>
      <c r="D734" s="564">
        <v>5000</v>
      </c>
      <c r="E734" s="569" t="s">
        <v>1549</v>
      </c>
      <c r="F734" s="542" t="s">
        <v>2786</v>
      </c>
      <c r="G734" s="536" t="s">
        <v>2787</v>
      </c>
      <c r="H734" s="536" t="s">
        <v>2084</v>
      </c>
      <c r="I734" s="536"/>
      <c r="J734" s="536"/>
      <c r="K734" s="555"/>
      <c r="L734" s="239"/>
    </row>
    <row r="735" spans="1:12" ht="45" hidden="1">
      <c r="A735" s="345">
        <v>726</v>
      </c>
      <c r="B735" s="536" t="s">
        <v>1098</v>
      </c>
      <c r="C735" s="543" t="s">
        <v>481</v>
      </c>
      <c r="D735" s="564">
        <v>500</v>
      </c>
      <c r="E735" s="569" t="s">
        <v>1171</v>
      </c>
      <c r="F735" s="542" t="s">
        <v>2074</v>
      </c>
      <c r="G735" s="536" t="s">
        <v>2075</v>
      </c>
      <c r="H735" s="536" t="s">
        <v>2076</v>
      </c>
      <c r="I735" s="536"/>
      <c r="J735" s="536"/>
      <c r="K735" s="555"/>
      <c r="L735" s="239"/>
    </row>
    <row r="736" spans="1:12" ht="45" hidden="1">
      <c r="A736" s="344">
        <v>727</v>
      </c>
      <c r="B736" s="536" t="s">
        <v>1099</v>
      </c>
      <c r="C736" s="543" t="s">
        <v>481</v>
      </c>
      <c r="D736" s="564">
        <v>10000</v>
      </c>
      <c r="E736" s="569" t="s">
        <v>1550</v>
      </c>
      <c r="F736" s="542" t="s">
        <v>2788</v>
      </c>
      <c r="G736" s="536" t="s">
        <v>2789</v>
      </c>
      <c r="H736" s="536" t="s">
        <v>1637</v>
      </c>
      <c r="I736" s="558"/>
      <c r="J736" s="558"/>
      <c r="K736" s="555"/>
      <c r="L736" s="239"/>
    </row>
    <row r="737" spans="1:12" ht="45" hidden="1">
      <c r="A737" s="345">
        <v>728</v>
      </c>
      <c r="B737" s="536" t="s">
        <v>1099</v>
      </c>
      <c r="C737" s="543" t="s">
        <v>481</v>
      </c>
      <c r="D737" s="564">
        <v>50000</v>
      </c>
      <c r="E737" s="569" t="s">
        <v>1115</v>
      </c>
      <c r="F737" s="542" t="s">
        <v>1011</v>
      </c>
      <c r="G737" s="536" t="s">
        <v>2790</v>
      </c>
      <c r="H737" s="536" t="s">
        <v>1637</v>
      </c>
      <c r="I737" s="537"/>
      <c r="J737" s="537"/>
      <c r="K737" s="555"/>
      <c r="L737" s="239"/>
    </row>
    <row r="738" spans="1:12" ht="45" hidden="1">
      <c r="A738" s="345">
        <v>729</v>
      </c>
      <c r="B738" s="536" t="s">
        <v>1099</v>
      </c>
      <c r="C738" s="543" t="s">
        <v>481</v>
      </c>
      <c r="D738" s="564">
        <v>10000</v>
      </c>
      <c r="E738" s="569" t="s">
        <v>1551</v>
      </c>
      <c r="F738" s="542" t="s">
        <v>2791</v>
      </c>
      <c r="G738" s="536" t="s">
        <v>2792</v>
      </c>
      <c r="H738" s="536" t="s">
        <v>489</v>
      </c>
      <c r="I738" s="537"/>
      <c r="J738" s="537"/>
      <c r="K738" s="555"/>
      <c r="L738" s="239"/>
    </row>
    <row r="739" spans="1:12" ht="45" hidden="1">
      <c r="A739" s="344">
        <v>730</v>
      </c>
      <c r="B739" s="536" t="s">
        <v>1099</v>
      </c>
      <c r="C739" s="543" t="s">
        <v>481</v>
      </c>
      <c r="D739" s="564">
        <v>3000</v>
      </c>
      <c r="E739" s="569" t="s">
        <v>1552</v>
      </c>
      <c r="F739" s="542" t="s">
        <v>2793</v>
      </c>
      <c r="G739" s="536" t="s">
        <v>2794</v>
      </c>
      <c r="H739" s="536" t="s">
        <v>489</v>
      </c>
      <c r="I739" s="537"/>
      <c r="J739" s="537"/>
      <c r="K739" s="555"/>
      <c r="L739" s="239"/>
    </row>
    <row r="740" spans="1:12" ht="45" hidden="1">
      <c r="A740" s="345">
        <v>731</v>
      </c>
      <c r="B740" s="536" t="s">
        <v>1099</v>
      </c>
      <c r="C740" s="543" t="s">
        <v>481</v>
      </c>
      <c r="D740" s="564">
        <v>4000</v>
      </c>
      <c r="E740" s="569" t="s">
        <v>1553</v>
      </c>
      <c r="F740" s="542" t="s">
        <v>2795</v>
      </c>
      <c r="G740" s="536" t="s">
        <v>2796</v>
      </c>
      <c r="H740" s="536" t="s">
        <v>489</v>
      </c>
      <c r="I740" s="537"/>
      <c r="J740" s="537"/>
      <c r="K740" s="555"/>
      <c r="L740" s="239"/>
    </row>
    <row r="741" spans="1:12" ht="45" hidden="1">
      <c r="A741" s="345">
        <v>732</v>
      </c>
      <c r="B741" s="536" t="s">
        <v>1099</v>
      </c>
      <c r="C741" s="543" t="s">
        <v>481</v>
      </c>
      <c r="D741" s="564">
        <v>5000</v>
      </c>
      <c r="E741" s="569" t="s">
        <v>1554</v>
      </c>
      <c r="F741" s="542" t="s">
        <v>2797</v>
      </c>
      <c r="G741" s="536" t="s">
        <v>2798</v>
      </c>
      <c r="H741" s="536" t="s">
        <v>489</v>
      </c>
      <c r="I741" s="537"/>
      <c r="J741" s="537"/>
      <c r="K741" s="555"/>
      <c r="L741" s="239"/>
    </row>
    <row r="742" spans="1:12" ht="45" hidden="1">
      <c r="A742" s="344">
        <v>733</v>
      </c>
      <c r="B742" s="536" t="s">
        <v>1099</v>
      </c>
      <c r="C742" s="543" t="s">
        <v>481</v>
      </c>
      <c r="D742" s="564">
        <v>2000</v>
      </c>
      <c r="E742" s="569" t="s">
        <v>1555</v>
      </c>
      <c r="F742" s="542" t="s">
        <v>2799</v>
      </c>
      <c r="G742" s="536" t="s">
        <v>2800</v>
      </c>
      <c r="H742" s="536" t="s">
        <v>489</v>
      </c>
      <c r="I742" s="537"/>
      <c r="J742" s="537"/>
      <c r="K742" s="555"/>
      <c r="L742" s="239"/>
    </row>
    <row r="743" spans="1:12" ht="45" hidden="1">
      <c r="A743" s="345">
        <v>734</v>
      </c>
      <c r="B743" s="536" t="s">
        <v>1099</v>
      </c>
      <c r="C743" s="543" t="s">
        <v>481</v>
      </c>
      <c r="D743" s="564">
        <v>10000</v>
      </c>
      <c r="E743" s="569" t="s">
        <v>1556</v>
      </c>
      <c r="F743" s="542" t="s">
        <v>2801</v>
      </c>
      <c r="G743" s="536" t="s">
        <v>2802</v>
      </c>
      <c r="H743" s="536" t="s">
        <v>489</v>
      </c>
      <c r="I743" s="537"/>
      <c r="J743" s="537"/>
      <c r="K743" s="555"/>
      <c r="L743" s="239"/>
    </row>
    <row r="744" spans="1:12" ht="45" hidden="1">
      <c r="A744" s="345">
        <v>735</v>
      </c>
      <c r="B744" s="536" t="s">
        <v>1099</v>
      </c>
      <c r="C744" s="543" t="s">
        <v>481</v>
      </c>
      <c r="D744" s="564">
        <v>8000</v>
      </c>
      <c r="E744" s="569" t="s">
        <v>1557</v>
      </c>
      <c r="F744" s="542" t="s">
        <v>2803</v>
      </c>
      <c r="G744" s="536" t="s">
        <v>2804</v>
      </c>
      <c r="H744" s="536" t="s">
        <v>489</v>
      </c>
      <c r="I744" s="537"/>
      <c r="J744" s="537"/>
      <c r="K744" s="555"/>
      <c r="L744" s="239"/>
    </row>
    <row r="745" spans="1:12" ht="45" hidden="1">
      <c r="A745" s="344">
        <v>736</v>
      </c>
      <c r="B745" s="536" t="s">
        <v>1099</v>
      </c>
      <c r="C745" s="543" t="s">
        <v>481</v>
      </c>
      <c r="D745" s="564">
        <v>1000</v>
      </c>
      <c r="E745" s="569" t="s">
        <v>1558</v>
      </c>
      <c r="F745" s="542" t="s">
        <v>2805</v>
      </c>
      <c r="G745" s="536" t="s">
        <v>2806</v>
      </c>
      <c r="H745" s="536" t="s">
        <v>489</v>
      </c>
      <c r="I745" s="537"/>
      <c r="J745" s="537"/>
      <c r="K745" s="555"/>
      <c r="L745" s="239"/>
    </row>
    <row r="746" spans="1:12" ht="27">
      <c r="A746" s="345">
        <v>737</v>
      </c>
      <c r="B746" s="536" t="s">
        <v>1100</v>
      </c>
      <c r="C746" s="543" t="s">
        <v>232</v>
      </c>
      <c r="D746" s="564">
        <v>250</v>
      </c>
      <c r="E746" s="569" t="s">
        <v>1218</v>
      </c>
      <c r="F746" s="542" t="s">
        <v>2171</v>
      </c>
      <c r="G746" s="536" t="s">
        <v>2172</v>
      </c>
      <c r="H746" s="536" t="s">
        <v>489</v>
      </c>
      <c r="I746" s="537"/>
      <c r="J746" s="537"/>
      <c r="K746" s="555"/>
      <c r="L746" s="239"/>
    </row>
    <row r="747" spans="1:12" ht="27">
      <c r="A747" s="345">
        <v>738</v>
      </c>
      <c r="B747" s="536" t="s">
        <v>1098</v>
      </c>
      <c r="C747" s="543" t="s">
        <v>232</v>
      </c>
      <c r="D747" s="564">
        <v>250</v>
      </c>
      <c r="E747" s="569" t="s">
        <v>1184</v>
      </c>
      <c r="F747" s="542" t="s">
        <v>2103</v>
      </c>
      <c r="G747" s="536" t="s">
        <v>2104</v>
      </c>
      <c r="H747" s="536" t="s">
        <v>489</v>
      </c>
      <c r="I747" s="537"/>
      <c r="J747" s="537"/>
      <c r="K747" s="555"/>
      <c r="L747" s="239"/>
    </row>
    <row r="748" spans="1:12" ht="135" hidden="1">
      <c r="A748" s="344">
        <v>739</v>
      </c>
      <c r="B748" s="536" t="s">
        <v>1099</v>
      </c>
      <c r="C748" s="543" t="s">
        <v>482</v>
      </c>
      <c r="D748" s="564">
        <v>850</v>
      </c>
      <c r="E748" s="569" t="s">
        <v>1147</v>
      </c>
      <c r="F748" s="542" t="s">
        <v>2026</v>
      </c>
      <c r="G748" s="536"/>
      <c r="H748" s="559"/>
      <c r="I748" s="536" t="s">
        <v>2807</v>
      </c>
      <c r="J748" s="537"/>
      <c r="K748" s="555"/>
      <c r="L748" s="239"/>
    </row>
    <row r="749" spans="1:12" ht="27">
      <c r="A749" s="345">
        <v>740</v>
      </c>
      <c r="B749" s="536" t="s">
        <v>1101</v>
      </c>
      <c r="C749" s="543" t="s">
        <v>232</v>
      </c>
      <c r="D749" s="564">
        <v>100</v>
      </c>
      <c r="E749" s="569" t="s">
        <v>1559</v>
      </c>
      <c r="F749" s="542" t="s">
        <v>2808</v>
      </c>
      <c r="G749" s="536" t="s">
        <v>2809</v>
      </c>
      <c r="H749" s="536" t="s">
        <v>489</v>
      </c>
      <c r="I749" s="537"/>
      <c r="J749" s="537"/>
      <c r="K749" s="555"/>
      <c r="L749" s="239"/>
    </row>
    <row r="750" spans="1:12" ht="27">
      <c r="A750" s="345">
        <v>741</v>
      </c>
      <c r="B750" s="536" t="s">
        <v>1102</v>
      </c>
      <c r="C750" s="543" t="s">
        <v>232</v>
      </c>
      <c r="D750" s="564">
        <v>300</v>
      </c>
      <c r="E750" s="569" t="s">
        <v>1387</v>
      </c>
      <c r="F750" s="542" t="s">
        <v>2508</v>
      </c>
      <c r="G750" s="536" t="s">
        <v>2509</v>
      </c>
      <c r="H750" s="536" t="s">
        <v>489</v>
      </c>
      <c r="I750" s="537"/>
      <c r="J750" s="537"/>
      <c r="K750" s="555"/>
      <c r="L750" s="239"/>
    </row>
    <row r="751" spans="1:12" ht="45" hidden="1">
      <c r="A751" s="344">
        <v>742</v>
      </c>
      <c r="B751" s="536" t="s">
        <v>1101</v>
      </c>
      <c r="C751" s="543" t="s">
        <v>481</v>
      </c>
      <c r="D751" s="564">
        <v>5000</v>
      </c>
      <c r="E751" s="569" t="s">
        <v>1560</v>
      </c>
      <c r="F751" s="542" t="s">
        <v>2810</v>
      </c>
      <c r="G751" s="536" t="s">
        <v>2811</v>
      </c>
      <c r="H751" s="536" t="s">
        <v>489</v>
      </c>
      <c r="I751" s="537"/>
      <c r="J751" s="537"/>
      <c r="K751" s="555"/>
      <c r="L751" s="239"/>
    </row>
    <row r="752" spans="1:12" ht="45" hidden="1">
      <c r="A752" s="345">
        <v>743</v>
      </c>
      <c r="B752" s="536" t="s">
        <v>1101</v>
      </c>
      <c r="C752" s="543" t="s">
        <v>481</v>
      </c>
      <c r="D752" s="564">
        <v>20000</v>
      </c>
      <c r="E752" s="569" t="s">
        <v>1561</v>
      </c>
      <c r="F752" s="542" t="s">
        <v>2812</v>
      </c>
      <c r="G752" s="536" t="s">
        <v>2813</v>
      </c>
      <c r="H752" s="536" t="s">
        <v>489</v>
      </c>
      <c r="I752" s="537"/>
      <c r="J752" s="537"/>
      <c r="K752" s="555"/>
      <c r="L752" s="239"/>
    </row>
    <row r="753" spans="1:12" ht="45" hidden="1">
      <c r="A753" s="345">
        <v>744</v>
      </c>
      <c r="B753" s="536" t="s">
        <v>1101</v>
      </c>
      <c r="C753" s="543" t="s">
        <v>481</v>
      </c>
      <c r="D753" s="564">
        <v>25000</v>
      </c>
      <c r="E753" s="569" t="s">
        <v>1562</v>
      </c>
      <c r="F753" s="542" t="s">
        <v>2814</v>
      </c>
      <c r="G753" s="536" t="s">
        <v>2815</v>
      </c>
      <c r="H753" s="536" t="s">
        <v>489</v>
      </c>
      <c r="I753" s="537"/>
      <c r="J753" s="537"/>
      <c r="K753" s="555"/>
      <c r="L753" s="239"/>
    </row>
    <row r="754" spans="1:12" ht="45" hidden="1">
      <c r="A754" s="344">
        <v>745</v>
      </c>
      <c r="B754" s="536" t="s">
        <v>1101</v>
      </c>
      <c r="C754" s="543" t="s">
        <v>481</v>
      </c>
      <c r="D754" s="564">
        <v>7000</v>
      </c>
      <c r="E754" s="569" t="s">
        <v>1563</v>
      </c>
      <c r="F754" s="542" t="s">
        <v>2816</v>
      </c>
      <c r="G754" s="536" t="s">
        <v>2817</v>
      </c>
      <c r="H754" s="536" t="s">
        <v>489</v>
      </c>
      <c r="I754" s="537"/>
      <c r="J754" s="537"/>
      <c r="K754" s="555"/>
      <c r="L754" s="239"/>
    </row>
    <row r="755" spans="1:12" ht="45" hidden="1">
      <c r="A755" s="345">
        <v>746</v>
      </c>
      <c r="B755" s="536" t="s">
        <v>1101</v>
      </c>
      <c r="C755" s="543" t="s">
        <v>481</v>
      </c>
      <c r="D755" s="564">
        <v>750</v>
      </c>
      <c r="E755" s="569" t="s">
        <v>1178</v>
      </c>
      <c r="F755" s="542" t="s">
        <v>2090</v>
      </c>
      <c r="G755" s="536" t="s">
        <v>2091</v>
      </c>
      <c r="H755" s="536" t="s">
        <v>2092</v>
      </c>
      <c r="I755" s="537"/>
      <c r="J755" s="537"/>
      <c r="K755" s="555"/>
      <c r="L755" s="239"/>
    </row>
    <row r="756" spans="1:12" ht="45" hidden="1">
      <c r="A756" s="345">
        <v>747</v>
      </c>
      <c r="B756" s="536" t="s">
        <v>1101</v>
      </c>
      <c r="C756" s="543" t="s">
        <v>481</v>
      </c>
      <c r="D756" s="564">
        <v>20000</v>
      </c>
      <c r="E756" s="569" t="s">
        <v>1564</v>
      </c>
      <c r="F756" s="542" t="s">
        <v>2818</v>
      </c>
      <c r="G756" s="536" t="s">
        <v>2819</v>
      </c>
      <c r="H756" s="536" t="s">
        <v>489</v>
      </c>
      <c r="I756" s="537"/>
      <c r="J756" s="537"/>
      <c r="K756" s="555"/>
      <c r="L756" s="239"/>
    </row>
    <row r="757" spans="1:12" ht="45" hidden="1">
      <c r="A757" s="344">
        <v>748</v>
      </c>
      <c r="B757" s="536" t="s">
        <v>1103</v>
      </c>
      <c r="C757" s="543" t="s">
        <v>481</v>
      </c>
      <c r="D757" s="564">
        <v>500</v>
      </c>
      <c r="E757" s="569" t="s">
        <v>1565</v>
      </c>
      <c r="F757" s="542" t="s">
        <v>2820</v>
      </c>
      <c r="G757" s="536" t="s">
        <v>2821</v>
      </c>
      <c r="H757" s="536" t="s">
        <v>2089</v>
      </c>
      <c r="I757" s="537"/>
      <c r="J757" s="537"/>
      <c r="K757" s="555"/>
      <c r="L757" s="239"/>
    </row>
    <row r="758" spans="1:12" ht="45" hidden="1">
      <c r="A758" s="345">
        <v>749</v>
      </c>
      <c r="B758" s="536" t="s">
        <v>1102</v>
      </c>
      <c r="C758" s="543" t="s">
        <v>481</v>
      </c>
      <c r="D758" s="564">
        <v>10000</v>
      </c>
      <c r="E758" s="569" t="s">
        <v>1566</v>
      </c>
      <c r="F758" s="542" t="s">
        <v>2822</v>
      </c>
      <c r="G758" s="536" t="s">
        <v>2823</v>
      </c>
      <c r="H758" s="536" t="s">
        <v>1637</v>
      </c>
      <c r="I758" s="537"/>
      <c r="J758" s="537"/>
      <c r="K758" s="555"/>
      <c r="L758" s="239"/>
    </row>
    <row r="759" spans="1:12" ht="27">
      <c r="A759" s="345">
        <v>750</v>
      </c>
      <c r="B759" s="536" t="s">
        <v>1104</v>
      </c>
      <c r="C759" s="543" t="s">
        <v>232</v>
      </c>
      <c r="D759" s="564">
        <v>150</v>
      </c>
      <c r="E759" s="569" t="s">
        <v>1219</v>
      </c>
      <c r="F759" s="542" t="s">
        <v>2173</v>
      </c>
      <c r="G759" s="536" t="s">
        <v>2174</v>
      </c>
      <c r="H759" s="536" t="s">
        <v>489</v>
      </c>
      <c r="I759" s="537"/>
      <c r="J759" s="537"/>
      <c r="K759" s="555"/>
      <c r="L759" s="239"/>
    </row>
    <row r="760" spans="1:12" ht="135" hidden="1">
      <c r="A760" s="344">
        <v>751</v>
      </c>
      <c r="B760" s="536" t="s">
        <v>1102</v>
      </c>
      <c r="C760" s="543" t="s">
        <v>482</v>
      </c>
      <c r="D760" s="564">
        <v>300</v>
      </c>
      <c r="E760" s="569" t="s">
        <v>1146</v>
      </c>
      <c r="F760" s="542" t="s">
        <v>2024</v>
      </c>
      <c r="G760" s="536"/>
      <c r="H760" s="559"/>
      <c r="I760" s="536" t="s">
        <v>2824</v>
      </c>
      <c r="J760" s="537"/>
      <c r="K760" s="555"/>
      <c r="L760" s="239"/>
    </row>
    <row r="761" spans="1:12" ht="121.5" hidden="1">
      <c r="A761" s="345">
        <v>752</v>
      </c>
      <c r="B761" s="536" t="s">
        <v>1104</v>
      </c>
      <c r="C761" s="543" t="s">
        <v>482</v>
      </c>
      <c r="D761" s="564">
        <v>100</v>
      </c>
      <c r="E761" s="569" t="s">
        <v>1567</v>
      </c>
      <c r="F761" s="542" t="s">
        <v>2825</v>
      </c>
      <c r="G761" s="536"/>
      <c r="H761" s="559"/>
      <c r="I761" s="536" t="s">
        <v>2826</v>
      </c>
      <c r="J761" s="537"/>
      <c r="K761" s="555"/>
      <c r="L761" s="239"/>
    </row>
    <row r="762" spans="1:12" ht="45" hidden="1">
      <c r="A762" s="345">
        <v>753</v>
      </c>
      <c r="B762" s="536" t="s">
        <v>1105</v>
      </c>
      <c r="C762" s="543" t="s">
        <v>481</v>
      </c>
      <c r="D762" s="564">
        <v>10500</v>
      </c>
      <c r="E762" s="569" t="s">
        <v>1568</v>
      </c>
      <c r="F762" s="542" t="s">
        <v>600</v>
      </c>
      <c r="G762" s="536" t="s">
        <v>601</v>
      </c>
      <c r="H762" s="536" t="s">
        <v>489</v>
      </c>
      <c r="I762" s="537"/>
      <c r="J762" s="537"/>
      <c r="K762" s="555"/>
      <c r="L762" s="239"/>
    </row>
    <row r="763" spans="1:12" ht="45" hidden="1">
      <c r="A763" s="344">
        <v>754</v>
      </c>
      <c r="B763" s="536" t="s">
        <v>1105</v>
      </c>
      <c r="C763" s="543" t="s">
        <v>481</v>
      </c>
      <c r="D763" s="564">
        <v>14500</v>
      </c>
      <c r="E763" s="569" t="s">
        <v>1569</v>
      </c>
      <c r="F763" s="542" t="s">
        <v>2827</v>
      </c>
      <c r="G763" s="536" t="s">
        <v>2828</v>
      </c>
      <c r="H763" s="536" t="s">
        <v>489</v>
      </c>
      <c r="I763" s="537"/>
      <c r="J763" s="537"/>
      <c r="K763" s="555"/>
      <c r="L763" s="239"/>
    </row>
    <row r="764" spans="1:12" ht="45" hidden="1">
      <c r="A764" s="345">
        <v>755</v>
      </c>
      <c r="B764" s="536" t="s">
        <v>1105</v>
      </c>
      <c r="C764" s="543" t="s">
        <v>481</v>
      </c>
      <c r="D764" s="564">
        <v>12500</v>
      </c>
      <c r="E764" s="569" t="s">
        <v>1570</v>
      </c>
      <c r="F764" s="542" t="s">
        <v>2829</v>
      </c>
      <c r="G764" s="536" t="s">
        <v>2830</v>
      </c>
      <c r="H764" s="536" t="s">
        <v>489</v>
      </c>
      <c r="I764" s="537"/>
      <c r="J764" s="537"/>
      <c r="K764" s="555"/>
      <c r="L764" s="239"/>
    </row>
    <row r="765" spans="1:12" ht="45" hidden="1">
      <c r="A765" s="345">
        <v>756</v>
      </c>
      <c r="B765" s="536" t="s">
        <v>1105</v>
      </c>
      <c r="C765" s="543" t="s">
        <v>481</v>
      </c>
      <c r="D765" s="564">
        <v>15000</v>
      </c>
      <c r="E765" s="569" t="s">
        <v>1571</v>
      </c>
      <c r="F765" s="542" t="s">
        <v>2831</v>
      </c>
      <c r="G765" s="536" t="s">
        <v>2832</v>
      </c>
      <c r="H765" s="536" t="s">
        <v>489</v>
      </c>
      <c r="I765" s="537"/>
      <c r="J765" s="537"/>
      <c r="K765" s="555"/>
      <c r="L765" s="239"/>
    </row>
    <row r="766" spans="1:12" ht="45" hidden="1">
      <c r="A766" s="344">
        <v>757</v>
      </c>
      <c r="B766" s="536" t="s">
        <v>1105</v>
      </c>
      <c r="C766" s="543" t="s">
        <v>481</v>
      </c>
      <c r="D766" s="564">
        <v>15500</v>
      </c>
      <c r="E766" s="569" t="s">
        <v>1572</v>
      </c>
      <c r="F766" s="542" t="s">
        <v>2833</v>
      </c>
      <c r="G766" s="536" t="s">
        <v>2834</v>
      </c>
      <c r="H766" s="536" t="s">
        <v>489</v>
      </c>
      <c r="I766" s="537"/>
      <c r="J766" s="537"/>
      <c r="K766" s="555"/>
      <c r="L766" s="239"/>
    </row>
    <row r="767" spans="1:12" ht="45" hidden="1">
      <c r="A767" s="345">
        <v>758</v>
      </c>
      <c r="B767" s="536" t="s">
        <v>1105</v>
      </c>
      <c r="C767" s="543" t="s">
        <v>481</v>
      </c>
      <c r="D767" s="564">
        <v>17000</v>
      </c>
      <c r="E767" s="569" t="s">
        <v>1573</v>
      </c>
      <c r="F767" s="542" t="s">
        <v>2835</v>
      </c>
      <c r="G767" s="536" t="s">
        <v>2836</v>
      </c>
      <c r="H767" s="536" t="s">
        <v>489</v>
      </c>
      <c r="I767" s="537"/>
      <c r="J767" s="537"/>
      <c r="K767" s="555"/>
      <c r="L767" s="239"/>
    </row>
    <row r="768" spans="1:12" ht="45" hidden="1">
      <c r="A768" s="345">
        <v>759</v>
      </c>
      <c r="B768" s="536" t="s">
        <v>1105</v>
      </c>
      <c r="C768" s="543" t="s">
        <v>481</v>
      </c>
      <c r="D768" s="564">
        <v>16000</v>
      </c>
      <c r="E768" s="569" t="s">
        <v>1574</v>
      </c>
      <c r="F768" s="542" t="s">
        <v>2837</v>
      </c>
      <c r="G768" s="536" t="s">
        <v>2838</v>
      </c>
      <c r="H768" s="536" t="s">
        <v>489</v>
      </c>
      <c r="I768" s="537"/>
      <c r="J768" s="537"/>
      <c r="K768" s="555"/>
      <c r="L768" s="239"/>
    </row>
    <row r="769" spans="1:12" ht="45" hidden="1">
      <c r="A769" s="344">
        <v>760</v>
      </c>
      <c r="B769" s="536" t="s">
        <v>1105</v>
      </c>
      <c r="C769" s="543" t="s">
        <v>481</v>
      </c>
      <c r="D769" s="564">
        <v>14500</v>
      </c>
      <c r="E769" s="569" t="s">
        <v>1575</v>
      </c>
      <c r="F769" s="542" t="s">
        <v>2839</v>
      </c>
      <c r="G769" s="536" t="s">
        <v>2840</v>
      </c>
      <c r="H769" s="536" t="s">
        <v>489</v>
      </c>
      <c r="I769" s="537"/>
      <c r="J769" s="537"/>
      <c r="K769" s="555"/>
      <c r="L769" s="239"/>
    </row>
    <row r="770" spans="1:12" ht="45" hidden="1">
      <c r="A770" s="345">
        <v>761</v>
      </c>
      <c r="B770" s="536" t="s">
        <v>1106</v>
      </c>
      <c r="C770" s="543" t="s">
        <v>481</v>
      </c>
      <c r="D770" s="564">
        <v>12000</v>
      </c>
      <c r="E770" s="569" t="s">
        <v>1576</v>
      </c>
      <c r="F770" s="542" t="s">
        <v>2841</v>
      </c>
      <c r="G770" s="536" t="s">
        <v>2842</v>
      </c>
      <c r="H770" s="536" t="s">
        <v>489</v>
      </c>
      <c r="I770" s="537"/>
      <c r="J770" s="537"/>
      <c r="K770" s="555"/>
      <c r="L770" s="239"/>
    </row>
    <row r="771" spans="1:12" ht="45" hidden="1">
      <c r="A771" s="345">
        <v>762</v>
      </c>
      <c r="B771" s="536" t="s">
        <v>1106</v>
      </c>
      <c r="C771" s="543" t="s">
        <v>481</v>
      </c>
      <c r="D771" s="564">
        <v>60000</v>
      </c>
      <c r="E771" s="569" t="s">
        <v>1577</v>
      </c>
      <c r="F771" s="542" t="s">
        <v>2843</v>
      </c>
      <c r="G771" s="536" t="s">
        <v>2844</v>
      </c>
      <c r="H771" s="536" t="s">
        <v>489</v>
      </c>
      <c r="I771" s="537"/>
      <c r="J771" s="537"/>
      <c r="K771" s="555"/>
      <c r="L771" s="239"/>
    </row>
    <row r="772" spans="1:12" ht="45" hidden="1">
      <c r="A772" s="344">
        <v>763</v>
      </c>
      <c r="B772" s="536" t="s">
        <v>1106</v>
      </c>
      <c r="C772" s="543" t="s">
        <v>481</v>
      </c>
      <c r="D772" s="564">
        <v>25000</v>
      </c>
      <c r="E772" s="569" t="s">
        <v>1578</v>
      </c>
      <c r="F772" s="542" t="s">
        <v>2845</v>
      </c>
      <c r="G772" s="536" t="s">
        <v>2846</v>
      </c>
      <c r="H772" s="536" t="s">
        <v>489</v>
      </c>
      <c r="I772" s="537"/>
      <c r="J772" s="537"/>
      <c r="K772" s="555"/>
      <c r="L772" s="239"/>
    </row>
    <row r="773" spans="1:12" ht="45" hidden="1">
      <c r="A773" s="345">
        <v>764</v>
      </c>
      <c r="B773" s="536" t="s">
        <v>1106</v>
      </c>
      <c r="C773" s="543" t="s">
        <v>481</v>
      </c>
      <c r="D773" s="564">
        <v>12000</v>
      </c>
      <c r="E773" s="569" t="s">
        <v>1579</v>
      </c>
      <c r="F773" s="542" t="s">
        <v>2847</v>
      </c>
      <c r="G773" s="536" t="s">
        <v>2848</v>
      </c>
      <c r="H773" s="536" t="s">
        <v>489</v>
      </c>
      <c r="I773" s="537"/>
      <c r="J773" s="537"/>
      <c r="K773" s="555"/>
      <c r="L773" s="239"/>
    </row>
    <row r="774" spans="1:12" ht="45" hidden="1">
      <c r="A774" s="345">
        <v>765</v>
      </c>
      <c r="B774" s="536" t="s">
        <v>1106</v>
      </c>
      <c r="C774" s="543" t="s">
        <v>481</v>
      </c>
      <c r="D774" s="564">
        <v>50000</v>
      </c>
      <c r="E774" s="569" t="s">
        <v>1580</v>
      </c>
      <c r="F774" s="542" t="s">
        <v>2849</v>
      </c>
      <c r="G774" s="536" t="s">
        <v>2850</v>
      </c>
      <c r="H774" s="536" t="s">
        <v>489</v>
      </c>
      <c r="I774" s="537"/>
      <c r="J774" s="537"/>
      <c r="K774" s="555"/>
      <c r="L774" s="239"/>
    </row>
    <row r="775" spans="1:12" ht="45" hidden="1">
      <c r="A775" s="344">
        <v>766</v>
      </c>
      <c r="B775" s="536" t="s">
        <v>1106</v>
      </c>
      <c r="C775" s="543" t="s">
        <v>481</v>
      </c>
      <c r="D775" s="564">
        <v>40000</v>
      </c>
      <c r="E775" s="569" t="s">
        <v>1581</v>
      </c>
      <c r="F775" s="542" t="s">
        <v>2851</v>
      </c>
      <c r="G775" s="536" t="s">
        <v>2852</v>
      </c>
      <c r="H775" s="536" t="s">
        <v>489</v>
      </c>
      <c r="I775" s="537"/>
      <c r="J775" s="537"/>
      <c r="K775" s="555"/>
      <c r="L775" s="239"/>
    </row>
    <row r="776" spans="1:12" ht="45" hidden="1">
      <c r="A776" s="345">
        <v>767</v>
      </c>
      <c r="B776" s="536" t="s">
        <v>1106</v>
      </c>
      <c r="C776" s="543" t="s">
        <v>481</v>
      </c>
      <c r="D776" s="564">
        <v>41</v>
      </c>
      <c r="E776" s="569" t="s">
        <v>1582</v>
      </c>
      <c r="F776" s="542" t="s">
        <v>2853</v>
      </c>
      <c r="G776" s="536" t="s">
        <v>2854</v>
      </c>
      <c r="H776" s="536" t="s">
        <v>2089</v>
      </c>
      <c r="I776" s="537"/>
      <c r="J776" s="537"/>
      <c r="K776" s="555"/>
      <c r="L776" s="239"/>
    </row>
    <row r="777" spans="1:12" ht="45" hidden="1">
      <c r="A777" s="345">
        <v>768</v>
      </c>
      <c r="B777" s="536" t="s">
        <v>1106</v>
      </c>
      <c r="C777" s="543" t="s">
        <v>481</v>
      </c>
      <c r="D777" s="564">
        <v>50000</v>
      </c>
      <c r="E777" s="569" t="s">
        <v>1583</v>
      </c>
      <c r="F777" s="542" t="s">
        <v>2855</v>
      </c>
      <c r="G777" s="536" t="s">
        <v>2856</v>
      </c>
      <c r="H777" s="536" t="s">
        <v>489</v>
      </c>
      <c r="I777" s="537"/>
      <c r="J777" s="537"/>
      <c r="K777" s="555"/>
      <c r="L777" s="239"/>
    </row>
    <row r="778" spans="1:12" ht="45" hidden="1">
      <c r="A778" s="344">
        <v>769</v>
      </c>
      <c r="B778" s="536" t="s">
        <v>1106</v>
      </c>
      <c r="C778" s="543" t="s">
        <v>481</v>
      </c>
      <c r="D778" s="564">
        <v>22.5</v>
      </c>
      <c r="E778" s="569" t="s">
        <v>1584</v>
      </c>
      <c r="F778" s="542" t="s">
        <v>2857</v>
      </c>
      <c r="G778" s="536" t="s">
        <v>2858</v>
      </c>
      <c r="H778" s="536" t="s">
        <v>2188</v>
      </c>
      <c r="I778" s="537"/>
      <c r="J778" s="537"/>
      <c r="K778" s="555"/>
      <c r="L778" s="239"/>
    </row>
    <row r="779" spans="1:12" ht="45" hidden="1">
      <c r="A779" s="345">
        <v>770</v>
      </c>
      <c r="B779" s="536" t="s">
        <v>1106</v>
      </c>
      <c r="C779" s="543" t="s">
        <v>481</v>
      </c>
      <c r="D779" s="564">
        <v>7000</v>
      </c>
      <c r="E779" s="569" t="s">
        <v>1585</v>
      </c>
      <c r="F779" s="542" t="s">
        <v>2859</v>
      </c>
      <c r="G779" s="536" t="s">
        <v>2860</v>
      </c>
      <c r="H779" s="536" t="s">
        <v>489</v>
      </c>
      <c r="I779" s="537"/>
      <c r="J779" s="537"/>
      <c r="K779" s="555"/>
      <c r="L779" s="239"/>
    </row>
    <row r="780" spans="1:12" ht="45" hidden="1">
      <c r="A780" s="345">
        <v>771</v>
      </c>
      <c r="B780" s="536" t="s">
        <v>1106</v>
      </c>
      <c r="C780" s="543" t="s">
        <v>481</v>
      </c>
      <c r="D780" s="564">
        <v>8000</v>
      </c>
      <c r="E780" s="569" t="s">
        <v>1586</v>
      </c>
      <c r="F780" s="542" t="s">
        <v>2861</v>
      </c>
      <c r="G780" s="536" t="s">
        <v>2862</v>
      </c>
      <c r="H780" s="536" t="s">
        <v>489</v>
      </c>
      <c r="I780" s="537"/>
      <c r="J780" s="537"/>
      <c r="K780" s="555"/>
      <c r="L780" s="239"/>
    </row>
    <row r="781" spans="1:12" ht="45" hidden="1">
      <c r="A781" s="344">
        <v>772</v>
      </c>
      <c r="B781" s="536" t="s">
        <v>1106</v>
      </c>
      <c r="C781" s="543" t="s">
        <v>481</v>
      </c>
      <c r="D781" s="564">
        <v>50000</v>
      </c>
      <c r="E781" s="569" t="s">
        <v>1587</v>
      </c>
      <c r="F781" s="542" t="s">
        <v>2863</v>
      </c>
      <c r="G781" s="536" t="s">
        <v>2864</v>
      </c>
      <c r="H781" s="536" t="s">
        <v>489</v>
      </c>
      <c r="I781" s="537"/>
      <c r="J781" s="537"/>
      <c r="K781" s="555"/>
      <c r="L781" s="239"/>
    </row>
    <row r="782" spans="1:12" ht="45" hidden="1">
      <c r="A782" s="345">
        <v>773</v>
      </c>
      <c r="B782" s="536" t="s">
        <v>1106</v>
      </c>
      <c r="C782" s="543" t="s">
        <v>481</v>
      </c>
      <c r="D782" s="564">
        <v>60000</v>
      </c>
      <c r="E782" s="569" t="s">
        <v>1588</v>
      </c>
      <c r="F782" s="542" t="s">
        <v>2865</v>
      </c>
      <c r="G782" s="536" t="s">
        <v>2866</v>
      </c>
      <c r="H782" s="536" t="s">
        <v>489</v>
      </c>
      <c r="I782" s="537"/>
      <c r="J782" s="537"/>
      <c r="K782" s="555"/>
      <c r="L782" s="239"/>
    </row>
    <row r="783" spans="1:12" ht="45" hidden="1">
      <c r="A783" s="345">
        <v>774</v>
      </c>
      <c r="B783" s="536" t="s">
        <v>1106</v>
      </c>
      <c r="C783" s="543" t="s">
        <v>481</v>
      </c>
      <c r="D783" s="564">
        <v>25000</v>
      </c>
      <c r="E783" s="569" t="s">
        <v>1589</v>
      </c>
      <c r="F783" s="542" t="s">
        <v>2867</v>
      </c>
      <c r="G783" s="536" t="s">
        <v>2868</v>
      </c>
      <c r="H783" s="536" t="s">
        <v>489</v>
      </c>
      <c r="I783" s="537"/>
      <c r="J783" s="537"/>
      <c r="K783" s="555"/>
      <c r="L783" s="239"/>
    </row>
    <row r="784" spans="1:12" ht="45" hidden="1">
      <c r="A784" s="344">
        <v>775</v>
      </c>
      <c r="B784" s="536" t="s">
        <v>1106</v>
      </c>
      <c r="C784" s="543" t="s">
        <v>481</v>
      </c>
      <c r="D784" s="564">
        <v>48000</v>
      </c>
      <c r="E784" s="569" t="s">
        <v>1590</v>
      </c>
      <c r="F784" s="542" t="s">
        <v>2869</v>
      </c>
      <c r="G784" s="536" t="s">
        <v>2870</v>
      </c>
      <c r="H784" s="536" t="s">
        <v>489</v>
      </c>
      <c r="I784" s="537"/>
      <c r="J784" s="537"/>
      <c r="K784" s="555"/>
      <c r="L784" s="239"/>
    </row>
    <row r="785" spans="1:12" ht="45" hidden="1">
      <c r="A785" s="345">
        <v>776</v>
      </c>
      <c r="B785" s="536" t="s">
        <v>1106</v>
      </c>
      <c r="C785" s="543" t="s">
        <v>481</v>
      </c>
      <c r="D785" s="564">
        <v>50000</v>
      </c>
      <c r="E785" s="569" t="s">
        <v>1591</v>
      </c>
      <c r="F785" s="542" t="s">
        <v>2871</v>
      </c>
      <c r="G785" s="536" t="s">
        <v>2872</v>
      </c>
      <c r="H785" s="536" t="s">
        <v>489</v>
      </c>
      <c r="I785" s="537"/>
      <c r="J785" s="537"/>
      <c r="K785" s="555"/>
      <c r="L785" s="239"/>
    </row>
    <row r="786" spans="1:12" ht="45" hidden="1">
      <c r="A786" s="345">
        <v>777</v>
      </c>
      <c r="B786" s="536" t="s">
        <v>1106</v>
      </c>
      <c r="C786" s="543" t="s">
        <v>481</v>
      </c>
      <c r="D786" s="564">
        <v>35000</v>
      </c>
      <c r="E786" s="569" t="s">
        <v>1592</v>
      </c>
      <c r="F786" s="542" t="s">
        <v>2873</v>
      </c>
      <c r="G786" s="536" t="s">
        <v>2874</v>
      </c>
      <c r="H786" s="536" t="s">
        <v>489</v>
      </c>
      <c r="I786" s="537"/>
      <c r="J786" s="537"/>
      <c r="K786" s="555"/>
      <c r="L786" s="239"/>
    </row>
    <row r="787" spans="1:12" ht="45" hidden="1">
      <c r="A787" s="344">
        <v>778</v>
      </c>
      <c r="B787" s="536" t="s">
        <v>1106</v>
      </c>
      <c r="C787" s="543" t="s">
        <v>481</v>
      </c>
      <c r="D787" s="564">
        <v>50000</v>
      </c>
      <c r="E787" s="569" t="s">
        <v>1593</v>
      </c>
      <c r="F787" s="542" t="s">
        <v>2875</v>
      </c>
      <c r="G787" s="536" t="s">
        <v>2876</v>
      </c>
      <c r="H787" s="536" t="s">
        <v>489</v>
      </c>
      <c r="I787" s="537"/>
      <c r="J787" s="537"/>
      <c r="K787" s="555"/>
      <c r="L787" s="239"/>
    </row>
    <row r="788" spans="1:12" ht="45" hidden="1">
      <c r="A788" s="345">
        <v>779</v>
      </c>
      <c r="B788" s="536" t="s">
        <v>1107</v>
      </c>
      <c r="C788" s="543" t="s">
        <v>481</v>
      </c>
      <c r="D788" s="564">
        <v>15000</v>
      </c>
      <c r="E788" s="569" t="s">
        <v>1594</v>
      </c>
      <c r="F788" s="542" t="s">
        <v>2877</v>
      </c>
      <c r="G788" s="536" t="s">
        <v>2878</v>
      </c>
      <c r="H788" s="536" t="s">
        <v>489</v>
      </c>
      <c r="I788" s="537"/>
      <c r="J788" s="537"/>
      <c r="K788" s="555"/>
      <c r="L788" s="239"/>
    </row>
    <row r="789" spans="1:12" ht="45" hidden="1">
      <c r="A789" s="345">
        <v>780</v>
      </c>
      <c r="B789" s="536" t="s">
        <v>1107</v>
      </c>
      <c r="C789" s="543" t="s">
        <v>481</v>
      </c>
      <c r="D789" s="564">
        <v>50000</v>
      </c>
      <c r="E789" s="569" t="s">
        <v>1595</v>
      </c>
      <c r="F789" s="542" t="s">
        <v>2879</v>
      </c>
      <c r="G789" s="536" t="s">
        <v>2880</v>
      </c>
      <c r="H789" s="536" t="s">
        <v>489</v>
      </c>
      <c r="I789" s="537"/>
      <c r="J789" s="537"/>
      <c r="K789" s="555"/>
      <c r="L789" s="239"/>
    </row>
    <row r="790" spans="1:12" ht="45" hidden="1">
      <c r="A790" s="344">
        <v>781</v>
      </c>
      <c r="B790" s="536" t="s">
        <v>1107</v>
      </c>
      <c r="C790" s="543" t="s">
        <v>481</v>
      </c>
      <c r="D790" s="564">
        <v>50000</v>
      </c>
      <c r="E790" s="569" t="s">
        <v>1596</v>
      </c>
      <c r="F790" s="542" t="s">
        <v>2881</v>
      </c>
      <c r="G790" s="536" t="s">
        <v>2882</v>
      </c>
      <c r="H790" s="536" t="s">
        <v>489</v>
      </c>
      <c r="I790" s="537"/>
      <c r="J790" s="537"/>
      <c r="K790" s="555"/>
      <c r="L790" s="239"/>
    </row>
    <row r="791" spans="1:12" ht="45" hidden="1">
      <c r="A791" s="345">
        <v>782</v>
      </c>
      <c r="B791" s="536" t="s">
        <v>1107</v>
      </c>
      <c r="C791" s="543" t="s">
        <v>481</v>
      </c>
      <c r="D791" s="564">
        <v>20000</v>
      </c>
      <c r="E791" s="569" t="s">
        <v>1597</v>
      </c>
      <c r="F791" s="542" t="s">
        <v>2883</v>
      </c>
      <c r="G791" s="536" t="s">
        <v>2884</v>
      </c>
      <c r="H791" s="536" t="s">
        <v>489</v>
      </c>
      <c r="I791" s="537"/>
      <c r="J791" s="537"/>
      <c r="K791" s="555"/>
      <c r="L791" s="239"/>
    </row>
    <row r="792" spans="1:12" ht="45" hidden="1">
      <c r="A792" s="345">
        <v>783</v>
      </c>
      <c r="B792" s="536" t="s">
        <v>1107</v>
      </c>
      <c r="C792" s="543" t="s">
        <v>481</v>
      </c>
      <c r="D792" s="564">
        <v>20000</v>
      </c>
      <c r="E792" s="569" t="s">
        <v>1598</v>
      </c>
      <c r="F792" s="542" t="s">
        <v>2885</v>
      </c>
      <c r="G792" s="536" t="s">
        <v>2886</v>
      </c>
      <c r="H792" s="536" t="s">
        <v>489</v>
      </c>
      <c r="I792" s="537"/>
      <c r="J792" s="537"/>
      <c r="K792" s="555"/>
      <c r="L792" s="239"/>
    </row>
    <row r="793" spans="1:12" ht="45" hidden="1">
      <c r="A793" s="344">
        <v>784</v>
      </c>
      <c r="B793" s="536" t="s">
        <v>1107</v>
      </c>
      <c r="C793" s="543" t="s">
        <v>481</v>
      </c>
      <c r="D793" s="564">
        <v>18000</v>
      </c>
      <c r="E793" s="569" t="s">
        <v>1599</v>
      </c>
      <c r="F793" s="542" t="s">
        <v>2887</v>
      </c>
      <c r="G793" s="536" t="s">
        <v>2888</v>
      </c>
      <c r="H793" s="536" t="s">
        <v>489</v>
      </c>
      <c r="I793" s="537"/>
      <c r="J793" s="537"/>
      <c r="K793" s="555"/>
      <c r="L793" s="239"/>
    </row>
    <row r="794" spans="1:12" ht="45" hidden="1">
      <c r="A794" s="345">
        <v>785</v>
      </c>
      <c r="B794" s="536" t="s">
        <v>1107</v>
      </c>
      <c r="C794" s="543" t="s">
        <v>481</v>
      </c>
      <c r="D794" s="564">
        <v>45000</v>
      </c>
      <c r="E794" s="569" t="s">
        <v>1600</v>
      </c>
      <c r="F794" s="542" t="s">
        <v>2889</v>
      </c>
      <c r="G794" s="536" t="s">
        <v>2890</v>
      </c>
      <c r="H794" s="536" t="s">
        <v>489</v>
      </c>
      <c r="I794" s="537"/>
      <c r="J794" s="537"/>
      <c r="K794" s="555"/>
      <c r="L794" s="239"/>
    </row>
    <row r="795" spans="1:12" ht="45" hidden="1">
      <c r="A795" s="345">
        <v>786</v>
      </c>
      <c r="B795" s="536" t="s">
        <v>1107</v>
      </c>
      <c r="C795" s="543" t="s">
        <v>481</v>
      </c>
      <c r="D795" s="564">
        <v>50000</v>
      </c>
      <c r="E795" s="569" t="s">
        <v>1601</v>
      </c>
      <c r="F795" s="542" t="s">
        <v>2891</v>
      </c>
      <c r="G795" s="536" t="s">
        <v>2892</v>
      </c>
      <c r="H795" s="536" t="s">
        <v>489</v>
      </c>
      <c r="I795" s="537"/>
      <c r="J795" s="537"/>
      <c r="K795" s="555"/>
      <c r="L795" s="239"/>
    </row>
    <row r="796" spans="1:12" ht="45" hidden="1">
      <c r="A796" s="344">
        <v>787</v>
      </c>
      <c r="B796" s="536" t="s">
        <v>1107</v>
      </c>
      <c r="C796" s="543" t="s">
        <v>481</v>
      </c>
      <c r="D796" s="564">
        <v>15000</v>
      </c>
      <c r="E796" s="569" t="s">
        <v>1602</v>
      </c>
      <c r="F796" s="542" t="s">
        <v>2893</v>
      </c>
      <c r="G796" s="536" t="s">
        <v>2894</v>
      </c>
      <c r="H796" s="536" t="s">
        <v>489</v>
      </c>
      <c r="I796" s="537"/>
      <c r="J796" s="537"/>
      <c r="K796" s="555"/>
      <c r="L796" s="239"/>
    </row>
    <row r="797" spans="1:12" ht="45" hidden="1">
      <c r="A797" s="345">
        <v>788</v>
      </c>
      <c r="B797" s="536" t="s">
        <v>1107</v>
      </c>
      <c r="C797" s="543" t="s">
        <v>481</v>
      </c>
      <c r="D797" s="564">
        <v>10000</v>
      </c>
      <c r="E797" s="569" t="s">
        <v>1603</v>
      </c>
      <c r="F797" s="542" t="s">
        <v>2895</v>
      </c>
      <c r="G797" s="536" t="s">
        <v>2896</v>
      </c>
      <c r="H797" s="536" t="s">
        <v>489</v>
      </c>
      <c r="I797" s="537"/>
      <c r="J797" s="537"/>
      <c r="K797" s="555"/>
      <c r="L797" s="239"/>
    </row>
    <row r="798" spans="1:12" ht="45" hidden="1">
      <c r="A798" s="345">
        <v>789</v>
      </c>
      <c r="B798" s="536" t="s">
        <v>1107</v>
      </c>
      <c r="C798" s="543" t="s">
        <v>481</v>
      </c>
      <c r="D798" s="564">
        <v>20000</v>
      </c>
      <c r="E798" s="569" t="s">
        <v>1604</v>
      </c>
      <c r="F798" s="542" t="s">
        <v>2897</v>
      </c>
      <c r="G798" s="536" t="s">
        <v>2898</v>
      </c>
      <c r="H798" s="536" t="s">
        <v>489</v>
      </c>
      <c r="I798" s="537"/>
      <c r="J798" s="537"/>
      <c r="K798" s="555"/>
      <c r="L798" s="239"/>
    </row>
    <row r="799" spans="1:12" ht="45" hidden="1">
      <c r="A799" s="344">
        <v>790</v>
      </c>
      <c r="B799" s="536" t="s">
        <v>1107</v>
      </c>
      <c r="C799" s="543" t="s">
        <v>481</v>
      </c>
      <c r="D799" s="564">
        <v>25000</v>
      </c>
      <c r="E799" s="569" t="s">
        <v>1605</v>
      </c>
      <c r="F799" s="542" t="s">
        <v>2899</v>
      </c>
      <c r="G799" s="536" t="s">
        <v>2900</v>
      </c>
      <c r="H799" s="536" t="s">
        <v>489</v>
      </c>
      <c r="I799" s="537"/>
      <c r="J799" s="537"/>
      <c r="K799" s="555"/>
      <c r="L799" s="239"/>
    </row>
    <row r="800" spans="1:12" ht="45" hidden="1">
      <c r="A800" s="345">
        <v>791</v>
      </c>
      <c r="B800" s="536" t="s">
        <v>1107</v>
      </c>
      <c r="C800" s="543" t="s">
        <v>481</v>
      </c>
      <c r="D800" s="564">
        <v>30000</v>
      </c>
      <c r="E800" s="569" t="s">
        <v>1606</v>
      </c>
      <c r="F800" s="542" t="s">
        <v>2901</v>
      </c>
      <c r="G800" s="536" t="s">
        <v>2902</v>
      </c>
      <c r="H800" s="536" t="s">
        <v>489</v>
      </c>
      <c r="I800" s="537"/>
      <c r="J800" s="537"/>
      <c r="K800" s="555"/>
      <c r="L800" s="239"/>
    </row>
    <row r="801" spans="1:12" ht="45" hidden="1">
      <c r="A801" s="345">
        <v>792</v>
      </c>
      <c r="B801" s="536" t="s">
        <v>1107</v>
      </c>
      <c r="C801" s="543" t="s">
        <v>481</v>
      </c>
      <c r="D801" s="564">
        <v>30000</v>
      </c>
      <c r="E801" s="569" t="s">
        <v>1607</v>
      </c>
      <c r="F801" s="542" t="s">
        <v>2903</v>
      </c>
      <c r="G801" s="536" t="s">
        <v>2904</v>
      </c>
      <c r="H801" s="536" t="s">
        <v>489</v>
      </c>
      <c r="I801" s="537"/>
      <c r="J801" s="537"/>
      <c r="K801" s="555"/>
      <c r="L801" s="239"/>
    </row>
    <row r="802" spans="1:12" ht="45" hidden="1">
      <c r="A802" s="344">
        <v>793</v>
      </c>
      <c r="B802" s="536" t="s">
        <v>1107</v>
      </c>
      <c r="C802" s="543" t="s">
        <v>481</v>
      </c>
      <c r="D802" s="564">
        <v>14000</v>
      </c>
      <c r="E802" s="569" t="s">
        <v>1608</v>
      </c>
      <c r="F802" s="542" t="s">
        <v>2905</v>
      </c>
      <c r="G802" s="536" t="s">
        <v>2906</v>
      </c>
      <c r="H802" s="536" t="s">
        <v>489</v>
      </c>
      <c r="I802" s="537"/>
      <c r="J802" s="537"/>
      <c r="K802" s="555"/>
      <c r="L802" s="239"/>
    </row>
    <row r="803" spans="1:12" ht="45" hidden="1">
      <c r="A803" s="345">
        <v>794</v>
      </c>
      <c r="B803" s="536" t="s">
        <v>1107</v>
      </c>
      <c r="C803" s="543" t="s">
        <v>481</v>
      </c>
      <c r="D803" s="564">
        <v>60000</v>
      </c>
      <c r="E803" s="569" t="s">
        <v>1609</v>
      </c>
      <c r="F803" s="542" t="s">
        <v>2907</v>
      </c>
      <c r="G803" s="536" t="s">
        <v>2908</v>
      </c>
      <c r="H803" s="536" t="s">
        <v>489</v>
      </c>
      <c r="I803" s="537"/>
      <c r="J803" s="537"/>
      <c r="K803" s="555"/>
      <c r="L803" s="239"/>
    </row>
    <row r="804" spans="1:12" ht="45" hidden="1">
      <c r="A804" s="345">
        <v>795</v>
      </c>
      <c r="B804" s="536" t="s">
        <v>1107</v>
      </c>
      <c r="C804" s="543" t="s">
        <v>481</v>
      </c>
      <c r="D804" s="564">
        <v>20000</v>
      </c>
      <c r="E804" s="569" t="s">
        <v>1610</v>
      </c>
      <c r="F804" s="542" t="s">
        <v>2909</v>
      </c>
      <c r="G804" s="536" t="s">
        <v>2910</v>
      </c>
      <c r="H804" s="536" t="s">
        <v>489</v>
      </c>
      <c r="I804" s="537"/>
      <c r="J804" s="537"/>
      <c r="K804" s="555"/>
      <c r="L804" s="239"/>
    </row>
    <row r="805" spans="1:12" ht="45" hidden="1">
      <c r="A805" s="344">
        <v>796</v>
      </c>
      <c r="B805" s="536" t="s">
        <v>1107</v>
      </c>
      <c r="C805" s="543" t="s">
        <v>481</v>
      </c>
      <c r="D805" s="564">
        <v>15000</v>
      </c>
      <c r="E805" s="569" t="s">
        <v>4143</v>
      </c>
      <c r="F805" s="542" t="s">
        <v>2911</v>
      </c>
      <c r="G805" s="536" t="s">
        <v>2912</v>
      </c>
      <c r="H805" s="536" t="s">
        <v>489</v>
      </c>
      <c r="I805" s="537"/>
      <c r="J805" s="537"/>
      <c r="K805" s="555"/>
      <c r="L805" s="239"/>
    </row>
    <row r="806" spans="1:12" ht="45" hidden="1">
      <c r="A806" s="345">
        <v>797</v>
      </c>
      <c r="B806" s="536" t="s">
        <v>1107</v>
      </c>
      <c r="C806" s="543" t="s">
        <v>481</v>
      </c>
      <c r="D806" s="564">
        <v>15000</v>
      </c>
      <c r="E806" s="569" t="s">
        <v>4142</v>
      </c>
      <c r="F806" s="542" t="s">
        <v>2913</v>
      </c>
      <c r="G806" s="536" t="s">
        <v>2914</v>
      </c>
      <c r="H806" s="536" t="s">
        <v>489</v>
      </c>
      <c r="I806" s="537"/>
      <c r="J806" s="537"/>
      <c r="K806" s="555"/>
      <c r="L806" s="239"/>
    </row>
    <row r="807" spans="1:12" ht="45" hidden="1">
      <c r="A807" s="345">
        <v>798</v>
      </c>
      <c r="B807" s="536" t="s">
        <v>1108</v>
      </c>
      <c r="C807" s="543" t="s">
        <v>481</v>
      </c>
      <c r="D807" s="564">
        <v>7000</v>
      </c>
      <c r="E807" s="569" t="s">
        <v>4141</v>
      </c>
      <c r="F807" s="542" t="s">
        <v>2915</v>
      </c>
      <c r="G807" s="536" t="s">
        <v>2916</v>
      </c>
      <c r="H807" s="536" t="s">
        <v>489</v>
      </c>
      <c r="I807" s="537"/>
      <c r="J807" s="537"/>
      <c r="K807" s="555"/>
      <c r="L807" s="239"/>
    </row>
    <row r="808" spans="1:12" ht="45" hidden="1">
      <c r="A808" s="344">
        <v>799</v>
      </c>
      <c r="B808" s="536" t="s">
        <v>1108</v>
      </c>
      <c r="C808" s="543" t="s">
        <v>481</v>
      </c>
      <c r="D808" s="564">
        <v>20000</v>
      </c>
      <c r="E808" s="569" t="s">
        <v>4140</v>
      </c>
      <c r="F808" s="542" t="s">
        <v>2917</v>
      </c>
      <c r="G808" s="536" t="s">
        <v>2918</v>
      </c>
      <c r="H808" s="536" t="s">
        <v>489</v>
      </c>
      <c r="I808" s="537"/>
      <c r="J808" s="537"/>
      <c r="K808" s="555"/>
      <c r="L808" s="239"/>
    </row>
    <row r="809" spans="1:12" ht="45" hidden="1">
      <c r="A809" s="345">
        <v>800</v>
      </c>
      <c r="B809" s="545" t="s">
        <v>1089</v>
      </c>
      <c r="C809" s="543" t="s">
        <v>481</v>
      </c>
      <c r="D809" s="567">
        <v>3500</v>
      </c>
      <c r="E809" s="569" t="s">
        <v>1611</v>
      </c>
      <c r="F809" s="568" t="s">
        <v>2919</v>
      </c>
      <c r="G809" s="561" t="s">
        <v>2920</v>
      </c>
      <c r="H809" s="562" t="s">
        <v>2179</v>
      </c>
      <c r="I809" s="537"/>
      <c r="J809" s="537"/>
      <c r="K809" s="555"/>
      <c r="L809" s="239"/>
    </row>
    <row r="810" spans="1:12" ht="45" hidden="1">
      <c r="A810" s="345">
        <v>801</v>
      </c>
      <c r="B810" s="536" t="s">
        <v>1109</v>
      </c>
      <c r="C810" s="543" t="s">
        <v>481</v>
      </c>
      <c r="D810" s="564">
        <v>25000</v>
      </c>
      <c r="E810" s="569" t="s">
        <v>4139</v>
      </c>
      <c r="F810" s="542" t="s">
        <v>2921</v>
      </c>
      <c r="G810" s="536" t="s">
        <v>2922</v>
      </c>
      <c r="H810" s="536" t="s">
        <v>489</v>
      </c>
      <c r="I810" s="537"/>
      <c r="J810" s="537"/>
      <c r="K810" s="555"/>
      <c r="L810" s="239"/>
    </row>
    <row r="811" spans="1:12" ht="45" hidden="1">
      <c r="A811" s="344">
        <v>802</v>
      </c>
      <c r="B811" s="536" t="s">
        <v>1109</v>
      </c>
      <c r="C811" s="543" t="s">
        <v>481</v>
      </c>
      <c r="D811" s="564">
        <v>20000</v>
      </c>
      <c r="E811" s="569" t="s">
        <v>4138</v>
      </c>
      <c r="F811" s="542" t="s">
        <v>2923</v>
      </c>
      <c r="G811" s="536" t="s">
        <v>2924</v>
      </c>
      <c r="H811" s="536" t="s">
        <v>489</v>
      </c>
      <c r="I811" s="537"/>
      <c r="J811" s="537"/>
      <c r="K811" s="555"/>
      <c r="L811" s="239"/>
    </row>
    <row r="812" spans="1:12" ht="45" hidden="1">
      <c r="A812" s="345">
        <v>803</v>
      </c>
      <c r="B812" s="536" t="s">
        <v>1109</v>
      </c>
      <c r="C812" s="543" t="s">
        <v>481</v>
      </c>
      <c r="D812" s="564">
        <v>20000</v>
      </c>
      <c r="E812" s="569" t="s">
        <v>4137</v>
      </c>
      <c r="F812" s="542" t="s">
        <v>2925</v>
      </c>
      <c r="G812" s="536" t="s">
        <v>2926</v>
      </c>
      <c r="H812" s="536" t="s">
        <v>489</v>
      </c>
      <c r="I812" s="537"/>
      <c r="J812" s="537"/>
      <c r="K812" s="555"/>
      <c r="L812" s="239"/>
    </row>
    <row r="813" spans="1:12" ht="45" hidden="1">
      <c r="A813" s="345">
        <v>804</v>
      </c>
      <c r="B813" s="536" t="s">
        <v>1109</v>
      </c>
      <c r="C813" s="543" t="s">
        <v>481</v>
      </c>
      <c r="D813" s="564">
        <v>20000</v>
      </c>
      <c r="E813" s="569" t="s">
        <v>3206</v>
      </c>
      <c r="F813" s="542" t="s">
        <v>2927</v>
      </c>
      <c r="G813" s="536" t="s">
        <v>2928</v>
      </c>
      <c r="H813" s="536" t="s">
        <v>489</v>
      </c>
      <c r="I813" s="537"/>
      <c r="J813" s="537"/>
      <c r="K813" s="555"/>
      <c r="L813" s="239"/>
    </row>
    <row r="814" spans="1:12" ht="45" hidden="1">
      <c r="A814" s="344">
        <v>805</v>
      </c>
      <c r="B814" s="536" t="s">
        <v>1109</v>
      </c>
      <c r="C814" s="543" t="s">
        <v>481</v>
      </c>
      <c r="D814" s="564">
        <v>20000</v>
      </c>
      <c r="E814" s="569" t="s">
        <v>3203</v>
      </c>
      <c r="F814" s="542" t="s">
        <v>2929</v>
      </c>
      <c r="G814" s="536" t="s">
        <v>2930</v>
      </c>
      <c r="H814" s="536" t="s">
        <v>489</v>
      </c>
      <c r="I814" s="537"/>
      <c r="J814" s="537"/>
      <c r="K814" s="555"/>
      <c r="L814" s="239"/>
    </row>
    <row r="815" spans="1:12" ht="45" hidden="1">
      <c r="A815" s="345">
        <v>806</v>
      </c>
      <c r="B815" s="536" t="s">
        <v>1110</v>
      </c>
      <c r="C815" s="543" t="s">
        <v>481</v>
      </c>
      <c r="D815" s="564">
        <v>150</v>
      </c>
      <c r="E815" s="569" t="s">
        <v>3204</v>
      </c>
      <c r="F815" s="542" t="s">
        <v>2097</v>
      </c>
      <c r="G815" s="536" t="s">
        <v>2098</v>
      </c>
      <c r="H815" s="536" t="s">
        <v>489</v>
      </c>
      <c r="I815" s="537"/>
      <c r="J815" s="537"/>
      <c r="K815" s="555"/>
      <c r="L815" s="239"/>
    </row>
    <row r="816" spans="1:12" ht="27">
      <c r="A816" s="345">
        <v>807</v>
      </c>
      <c r="B816" s="536" t="s">
        <v>1111</v>
      </c>
      <c r="C816" s="543" t="s">
        <v>232</v>
      </c>
      <c r="D816" s="564">
        <v>100</v>
      </c>
      <c r="E816" s="569" t="s">
        <v>3205</v>
      </c>
      <c r="F816" s="542" t="s">
        <v>2101</v>
      </c>
      <c r="G816" s="536" t="s">
        <v>2102</v>
      </c>
      <c r="H816" s="536" t="s">
        <v>489</v>
      </c>
      <c r="I816" s="537"/>
      <c r="J816" s="537"/>
      <c r="K816" s="555"/>
      <c r="L816" s="239"/>
    </row>
    <row r="817" spans="1:12" ht="27">
      <c r="A817" s="344">
        <v>808</v>
      </c>
      <c r="B817" s="536" t="s">
        <v>1110</v>
      </c>
      <c r="C817" s="543" t="s">
        <v>232</v>
      </c>
      <c r="D817" s="564">
        <v>100</v>
      </c>
      <c r="E817" s="569" t="s">
        <v>2995</v>
      </c>
      <c r="F817" s="542" t="s">
        <v>2508</v>
      </c>
      <c r="G817" s="536" t="s">
        <v>2509</v>
      </c>
      <c r="H817" s="536" t="s">
        <v>489</v>
      </c>
      <c r="I817" s="537"/>
      <c r="J817" s="537"/>
      <c r="K817" s="555"/>
      <c r="L817" s="239"/>
    </row>
    <row r="818" spans="1:12" ht="27">
      <c r="A818" s="344">
        <v>809</v>
      </c>
      <c r="B818" s="536" t="s">
        <v>2956</v>
      </c>
      <c r="C818" s="540" t="s">
        <v>232</v>
      </c>
      <c r="D818" s="541">
        <v>100</v>
      </c>
      <c r="E818" s="536" t="s">
        <v>2968</v>
      </c>
      <c r="F818" s="536" t="s">
        <v>2095</v>
      </c>
      <c r="G818" s="536" t="s">
        <v>2096</v>
      </c>
      <c r="H818" s="536" t="s">
        <v>489</v>
      </c>
      <c r="I818" s="570"/>
      <c r="J818" s="241"/>
      <c r="K818" s="240"/>
      <c r="L818" s="239"/>
    </row>
    <row r="819" spans="1:12" ht="27">
      <c r="A819" s="345">
        <v>810</v>
      </c>
      <c r="B819" s="536" t="s">
        <v>2956</v>
      </c>
      <c r="C819" s="540" t="s">
        <v>232</v>
      </c>
      <c r="D819" s="541">
        <v>150</v>
      </c>
      <c r="E819" s="536" t="s">
        <v>2969</v>
      </c>
      <c r="F819" s="536" t="s">
        <v>2166</v>
      </c>
      <c r="G819" s="536" t="s">
        <v>2167</v>
      </c>
      <c r="H819" s="536" t="s">
        <v>489</v>
      </c>
      <c r="I819" s="570"/>
      <c r="J819" s="241"/>
      <c r="K819" s="240"/>
      <c r="L819" s="239"/>
    </row>
    <row r="820" spans="1:12" ht="27">
      <c r="A820" s="345">
        <v>811</v>
      </c>
      <c r="B820" s="536" t="s">
        <v>2957</v>
      </c>
      <c r="C820" s="540" t="s">
        <v>232</v>
      </c>
      <c r="D820" s="541">
        <v>100</v>
      </c>
      <c r="E820" s="536" t="s">
        <v>2970</v>
      </c>
      <c r="F820" s="536" t="s">
        <v>2963</v>
      </c>
      <c r="G820" s="536" t="s">
        <v>2964</v>
      </c>
      <c r="H820" s="536" t="s">
        <v>489</v>
      </c>
      <c r="I820" s="570"/>
      <c r="J820" s="241"/>
      <c r="K820" s="240"/>
      <c r="L820" s="239"/>
    </row>
    <row r="821" spans="1:12" ht="121.5" hidden="1">
      <c r="A821" s="344">
        <v>812</v>
      </c>
      <c r="B821" s="536" t="s">
        <v>2958</v>
      </c>
      <c r="C821" s="540" t="s">
        <v>482</v>
      </c>
      <c r="D821" s="541">
        <v>2500</v>
      </c>
      <c r="E821" s="536" t="s">
        <v>663</v>
      </c>
      <c r="F821" s="536" t="s">
        <v>590</v>
      </c>
      <c r="G821" s="536"/>
      <c r="H821" s="536"/>
      <c r="I821" s="536" t="s">
        <v>2965</v>
      </c>
      <c r="J821" s="241"/>
      <c r="K821" s="240"/>
      <c r="L821" s="239"/>
    </row>
    <row r="822" spans="1:12" ht="27">
      <c r="A822" s="344">
        <v>813</v>
      </c>
      <c r="B822" s="536" t="s">
        <v>2959</v>
      </c>
      <c r="C822" s="540" t="s">
        <v>232</v>
      </c>
      <c r="D822" s="541">
        <v>150</v>
      </c>
      <c r="E822" s="536" t="s">
        <v>2971</v>
      </c>
      <c r="F822" s="536" t="s">
        <v>2966</v>
      </c>
      <c r="G822" s="536" t="s">
        <v>2967</v>
      </c>
      <c r="H822" s="536" t="s">
        <v>489</v>
      </c>
      <c r="I822" s="570"/>
      <c r="J822" s="241"/>
      <c r="K822" s="240"/>
      <c r="L822" s="239"/>
    </row>
    <row r="823" spans="1:12" ht="27">
      <c r="A823" s="345">
        <v>814</v>
      </c>
      <c r="B823" s="536" t="s">
        <v>2960</v>
      </c>
      <c r="C823" s="540" t="s">
        <v>232</v>
      </c>
      <c r="D823" s="541">
        <v>100</v>
      </c>
      <c r="E823" s="536" t="s">
        <v>2972</v>
      </c>
      <c r="F823" s="536" t="s">
        <v>2808</v>
      </c>
      <c r="G823" s="536" t="s">
        <v>2809</v>
      </c>
      <c r="H823" s="536" t="s">
        <v>489</v>
      </c>
      <c r="I823" s="570"/>
      <c r="J823" s="241"/>
      <c r="K823" s="240"/>
      <c r="L823" s="239"/>
    </row>
    <row r="824" spans="1:12" ht="27">
      <c r="A824" s="345">
        <v>815</v>
      </c>
      <c r="B824" s="536" t="s">
        <v>2961</v>
      </c>
      <c r="C824" s="540" t="s">
        <v>232</v>
      </c>
      <c r="D824" s="541">
        <v>100</v>
      </c>
      <c r="E824" s="536" t="s">
        <v>2973</v>
      </c>
      <c r="F824" s="536" t="s">
        <v>2103</v>
      </c>
      <c r="G824" s="536" t="s">
        <v>2104</v>
      </c>
      <c r="H824" s="536" t="s">
        <v>489</v>
      </c>
      <c r="I824" s="570"/>
      <c r="J824" s="241"/>
      <c r="K824" s="240"/>
      <c r="L824" s="239"/>
    </row>
    <row r="825" spans="1:12" ht="45" hidden="1">
      <c r="A825" s="344">
        <v>816</v>
      </c>
      <c r="B825" s="536" t="s">
        <v>2962</v>
      </c>
      <c r="C825" s="540" t="s">
        <v>481</v>
      </c>
      <c r="D825" s="541">
        <v>450</v>
      </c>
      <c r="E825" s="536" t="s">
        <v>486</v>
      </c>
      <c r="F825" s="536" t="s">
        <v>487</v>
      </c>
      <c r="G825" s="536" t="s">
        <v>488</v>
      </c>
      <c r="H825" s="536" t="s">
        <v>489</v>
      </c>
      <c r="I825" s="570"/>
      <c r="J825" s="241"/>
      <c r="K825" s="240"/>
      <c r="L825" s="239"/>
    </row>
    <row r="826" spans="1:12" ht="81" hidden="1">
      <c r="A826" s="344">
        <v>817</v>
      </c>
      <c r="B826" s="536" t="s">
        <v>2974</v>
      </c>
      <c r="C826" s="543" t="s">
        <v>482</v>
      </c>
      <c r="D826" s="541">
        <v>150</v>
      </c>
      <c r="E826" s="536" t="s">
        <v>2978</v>
      </c>
      <c r="F826" s="536" t="s">
        <v>2976</v>
      </c>
      <c r="G826" s="536"/>
      <c r="H826" s="536"/>
      <c r="I826" s="536" t="s">
        <v>2977</v>
      </c>
      <c r="J826" s="241"/>
      <c r="K826" s="240"/>
      <c r="L826" s="239"/>
    </row>
    <row r="827" spans="1:12" ht="45" hidden="1">
      <c r="A827" s="345">
        <v>818</v>
      </c>
      <c r="B827" s="536" t="s">
        <v>2975</v>
      </c>
      <c r="C827" s="543" t="s">
        <v>481</v>
      </c>
      <c r="D827" s="541">
        <v>450</v>
      </c>
      <c r="E827" s="536" t="s">
        <v>2979</v>
      </c>
      <c r="F827" s="536" t="s">
        <v>1988</v>
      </c>
      <c r="G827" s="536" t="s">
        <v>1989</v>
      </c>
      <c r="H827" s="536" t="s">
        <v>489</v>
      </c>
      <c r="I827" s="547"/>
      <c r="J827" s="241"/>
      <c r="K827" s="240"/>
      <c r="L827" s="239"/>
    </row>
    <row r="828" spans="1:12" ht="45" hidden="1">
      <c r="A828" s="345">
        <v>819</v>
      </c>
      <c r="B828" s="558" t="s">
        <v>2975</v>
      </c>
      <c r="C828" s="543" t="s">
        <v>481</v>
      </c>
      <c r="D828" s="541">
        <v>500</v>
      </c>
      <c r="E828" s="536" t="s">
        <v>486</v>
      </c>
      <c r="F828" s="536" t="s">
        <v>487</v>
      </c>
      <c r="G828" s="536" t="s">
        <v>488</v>
      </c>
      <c r="H828" s="536" t="s">
        <v>489</v>
      </c>
      <c r="I828" s="547"/>
      <c r="J828" s="241"/>
      <c r="K828" s="240"/>
      <c r="L828" s="239"/>
    </row>
    <row r="829" spans="1:12" ht="45" hidden="1">
      <c r="A829" s="344">
        <v>820</v>
      </c>
      <c r="B829" s="536" t="s">
        <v>2980</v>
      </c>
      <c r="C829" s="540" t="s">
        <v>481</v>
      </c>
      <c r="D829" s="541">
        <v>3400</v>
      </c>
      <c r="E829" s="536" t="s">
        <v>2985</v>
      </c>
      <c r="F829" s="536" t="s">
        <v>2986</v>
      </c>
      <c r="G829" s="536" t="s">
        <v>2987</v>
      </c>
      <c r="H829" s="536" t="s">
        <v>489</v>
      </c>
      <c r="I829" s="570"/>
      <c r="J829" s="241"/>
      <c r="K829" s="240"/>
      <c r="L829" s="239"/>
    </row>
    <row r="830" spans="1:12" ht="27">
      <c r="A830" s="344">
        <v>821</v>
      </c>
      <c r="B830" s="536" t="s">
        <v>2981</v>
      </c>
      <c r="C830" s="540" t="s">
        <v>232</v>
      </c>
      <c r="D830" s="541">
        <v>20</v>
      </c>
      <c r="E830" s="536" t="s">
        <v>2988</v>
      </c>
      <c r="F830" s="536" t="s">
        <v>2103</v>
      </c>
      <c r="G830" s="536" t="s">
        <v>2989</v>
      </c>
      <c r="H830" s="536" t="s">
        <v>2084</v>
      </c>
      <c r="I830" s="570"/>
      <c r="J830" s="241"/>
      <c r="K830" s="240"/>
      <c r="L830" s="239"/>
    </row>
    <row r="831" spans="1:12" ht="135" hidden="1">
      <c r="A831" s="345">
        <v>822</v>
      </c>
      <c r="B831" s="536" t="s">
        <v>2982</v>
      </c>
      <c r="C831" s="540" t="s">
        <v>482</v>
      </c>
      <c r="D831" s="541">
        <v>1250</v>
      </c>
      <c r="E831" s="536" t="s">
        <v>663</v>
      </c>
      <c r="F831" s="536" t="s">
        <v>590</v>
      </c>
      <c r="G831" s="536"/>
      <c r="H831" s="536"/>
      <c r="I831" s="536" t="s">
        <v>2990</v>
      </c>
      <c r="J831" s="241"/>
      <c r="K831" s="240"/>
      <c r="L831" s="239"/>
    </row>
    <row r="832" spans="1:12" ht="45" hidden="1">
      <c r="A832" s="345">
        <v>823</v>
      </c>
      <c r="B832" s="536" t="s">
        <v>2983</v>
      </c>
      <c r="C832" s="540" t="s">
        <v>481</v>
      </c>
      <c r="D832" s="541">
        <v>500</v>
      </c>
      <c r="E832" s="536" t="s">
        <v>2991</v>
      </c>
      <c r="F832" s="536" t="s">
        <v>487</v>
      </c>
      <c r="G832" s="536" t="s">
        <v>488</v>
      </c>
      <c r="H832" s="536" t="s">
        <v>489</v>
      </c>
      <c r="I832" s="536"/>
      <c r="J832" s="241"/>
      <c r="K832" s="240"/>
      <c r="L832" s="239"/>
    </row>
    <row r="833" spans="1:12" ht="27">
      <c r="A833" s="344">
        <v>824</v>
      </c>
      <c r="B833" s="558" t="s">
        <v>2984</v>
      </c>
      <c r="C833" s="540" t="s">
        <v>232</v>
      </c>
      <c r="D833" s="541">
        <v>20</v>
      </c>
      <c r="E833" s="536" t="s">
        <v>2988</v>
      </c>
      <c r="F833" s="536" t="s">
        <v>2103</v>
      </c>
      <c r="G833" s="536" t="s">
        <v>2989</v>
      </c>
      <c r="H833" s="536" t="s">
        <v>2084</v>
      </c>
      <c r="I833" s="570"/>
      <c r="J833" s="241"/>
      <c r="K833" s="240"/>
      <c r="L833" s="239"/>
    </row>
    <row r="834" spans="1:12">
      <c r="A834" s="345"/>
      <c r="B834" s="537"/>
      <c r="C834" s="245"/>
      <c r="D834" s="340"/>
      <c r="E834" s="244"/>
      <c r="F834" s="346"/>
      <c r="G834" s="346"/>
      <c r="H834" s="243"/>
      <c r="I834" s="242"/>
      <c r="J834" s="241"/>
      <c r="K834" s="240"/>
      <c r="L834" s="239"/>
    </row>
    <row r="835" spans="1:12">
      <c r="A835" s="345" t="s">
        <v>278</v>
      </c>
      <c r="B835" s="571"/>
      <c r="C835" s="245"/>
      <c r="D835" s="340"/>
      <c r="E835" s="244" t="s">
        <v>612</v>
      </c>
      <c r="F835" s="346"/>
      <c r="G835" s="346"/>
      <c r="H835" s="243"/>
      <c r="I835" s="242"/>
      <c r="J835" s="241"/>
      <c r="K835" s="240"/>
      <c r="L835" s="239"/>
    </row>
    <row r="836" spans="1:12" ht="15.75" thickBot="1">
      <c r="A836" s="238" t="s">
        <v>278</v>
      </c>
      <c r="B836" s="237"/>
      <c r="C836" s="236"/>
      <c r="D836" s="341"/>
      <c r="E836" s="235"/>
      <c r="F836" s="348"/>
      <c r="G836" s="348"/>
      <c r="H836" s="234"/>
      <c r="I836" s="233"/>
      <c r="J836" s="232"/>
      <c r="K836" s="231"/>
      <c r="L836" s="230"/>
    </row>
    <row r="837" spans="1:12">
      <c r="A837" s="350" t="s">
        <v>432</v>
      </c>
      <c r="B837" s="221"/>
      <c r="C837" s="220"/>
      <c r="D837" s="349">
        <f>SUM(D10:D836)</f>
        <v>6197751.0299999993</v>
      </c>
      <c r="E837" s="220"/>
      <c r="F837" s="221"/>
      <c r="G837" s="220"/>
      <c r="H837" s="221"/>
      <c r="I837" s="220"/>
      <c r="J837" s="221"/>
      <c r="K837" s="220"/>
      <c r="L837" s="221"/>
    </row>
    <row r="838" spans="1:12">
      <c r="A838" s="220"/>
      <c r="B838" s="227"/>
      <c r="C838" s="220"/>
      <c r="D838" s="227"/>
      <c r="E838" s="220"/>
      <c r="F838" s="227"/>
      <c r="G838" s="220"/>
      <c r="H838" s="227"/>
      <c r="I838" s="220"/>
      <c r="J838" s="227"/>
      <c r="K838" s="220"/>
      <c r="L838" s="227"/>
    </row>
    <row r="839" spans="1:12" s="228" customFormat="1">
      <c r="A839" s="739" t="s">
        <v>433</v>
      </c>
      <c r="B839" s="739"/>
      <c r="C839" s="739"/>
      <c r="D839" s="739"/>
      <c r="E839" s="739"/>
      <c r="F839" s="739"/>
      <c r="G839" s="739"/>
      <c r="H839" s="739"/>
      <c r="I839" s="739"/>
      <c r="J839" s="739"/>
      <c r="K839" s="739"/>
      <c r="L839" s="739"/>
    </row>
    <row r="840" spans="1:12" s="229" customFormat="1" ht="12.75">
      <c r="A840" s="739" t="s">
        <v>474</v>
      </c>
      <c r="B840" s="739"/>
      <c r="C840" s="739"/>
      <c r="D840" s="739"/>
      <c r="E840" s="739"/>
      <c r="F840" s="739"/>
      <c r="G840" s="739"/>
      <c r="H840" s="739"/>
      <c r="I840" s="739"/>
      <c r="J840" s="739"/>
      <c r="K840" s="739"/>
      <c r="L840" s="739"/>
    </row>
    <row r="841" spans="1:12" s="229" customFormat="1" ht="12.75">
      <c r="A841" s="739"/>
      <c r="B841" s="739"/>
      <c r="C841" s="739"/>
      <c r="D841" s="739"/>
      <c r="E841" s="739"/>
      <c r="F841" s="739"/>
      <c r="G841" s="739"/>
      <c r="H841" s="739"/>
      <c r="I841" s="739"/>
      <c r="J841" s="739"/>
      <c r="K841" s="739"/>
      <c r="L841" s="739"/>
    </row>
    <row r="842" spans="1:12" s="228" customFormat="1">
      <c r="A842" s="739" t="s">
        <v>473</v>
      </c>
      <c r="B842" s="739"/>
      <c r="C842" s="739"/>
      <c r="D842" s="739"/>
      <c r="E842" s="739"/>
      <c r="F842" s="739"/>
      <c r="G842" s="739"/>
      <c r="H842" s="739"/>
      <c r="I842" s="739"/>
      <c r="J842" s="739"/>
      <c r="K842" s="739"/>
      <c r="L842" s="739"/>
    </row>
    <row r="843" spans="1:12" s="228" customFormat="1">
      <c r="A843" s="739"/>
      <c r="B843" s="739"/>
      <c r="C843" s="739"/>
      <c r="D843" s="739"/>
      <c r="E843" s="739"/>
      <c r="F843" s="739"/>
      <c r="G843" s="739"/>
      <c r="H843" s="739"/>
      <c r="I843" s="739"/>
      <c r="J843" s="739"/>
      <c r="K843" s="739"/>
      <c r="L843" s="739"/>
    </row>
    <row r="844" spans="1:12" s="228" customFormat="1">
      <c r="A844" s="739" t="s">
        <v>472</v>
      </c>
      <c r="B844" s="739"/>
      <c r="C844" s="739"/>
      <c r="D844" s="739"/>
      <c r="E844" s="739"/>
      <c r="F844" s="739"/>
      <c r="G844" s="739"/>
      <c r="H844" s="739"/>
      <c r="I844" s="739"/>
      <c r="J844" s="739"/>
      <c r="K844" s="739"/>
      <c r="L844" s="739"/>
    </row>
    <row r="845" spans="1:12" s="228" customFormat="1">
      <c r="A845" s="220"/>
      <c r="B845" s="221"/>
      <c r="C845" s="220"/>
      <c r="D845" s="221"/>
      <c r="E845" s="220"/>
      <c r="F845" s="221"/>
      <c r="G845" s="220"/>
      <c r="H845" s="221"/>
      <c r="I845" s="220"/>
      <c r="J845" s="221"/>
      <c r="K845" s="220"/>
      <c r="L845" s="221"/>
    </row>
    <row r="846" spans="1:12" s="228" customFormat="1">
      <c r="A846" s="220"/>
      <c r="B846" s="227"/>
      <c r="C846" s="220"/>
      <c r="D846" s="227"/>
      <c r="E846" s="220"/>
      <c r="F846" s="227"/>
      <c r="G846" s="220"/>
      <c r="H846" s="227"/>
      <c r="I846" s="220"/>
      <c r="J846" s="227"/>
      <c r="K846" s="220"/>
      <c r="L846" s="227"/>
    </row>
    <row r="847" spans="1:12" s="228" customFormat="1">
      <c r="A847" s="220"/>
      <c r="B847" s="221"/>
      <c r="C847" s="220"/>
      <c r="D847" s="221"/>
      <c r="E847" s="220"/>
      <c r="F847" s="221"/>
      <c r="G847" s="220"/>
      <c r="H847" s="221"/>
      <c r="I847" s="220"/>
      <c r="J847" s="221"/>
      <c r="K847" s="220"/>
      <c r="L847" s="221"/>
    </row>
    <row r="848" spans="1:12">
      <c r="A848" s="220"/>
      <c r="B848" s="227"/>
      <c r="C848" s="220"/>
      <c r="D848" s="227"/>
      <c r="E848" s="220"/>
      <c r="F848" s="227"/>
      <c r="G848" s="220"/>
      <c r="H848" s="227"/>
      <c r="I848" s="220"/>
      <c r="J848" s="227"/>
      <c r="K848" s="220"/>
      <c r="L848" s="227"/>
    </row>
    <row r="849" spans="1:12" s="222" customFormat="1">
      <c r="A849" s="745" t="s">
        <v>107</v>
      </c>
      <c r="B849" s="745"/>
      <c r="C849" s="221"/>
      <c r="D849" s="220"/>
      <c r="E849" s="221"/>
      <c r="F849" s="221"/>
      <c r="G849" s="220"/>
      <c r="H849" s="221"/>
      <c r="I849" s="221"/>
      <c r="J849" s="220"/>
      <c r="K849" s="221"/>
      <c r="L849" s="220"/>
    </row>
    <row r="850" spans="1:12" s="222" customFormat="1">
      <c r="A850" s="221"/>
      <c r="B850" s="220"/>
      <c r="C850" s="225"/>
      <c r="D850" s="226"/>
      <c r="E850" s="225"/>
      <c r="F850" s="221"/>
      <c r="G850" s="220"/>
      <c r="H850" s="224"/>
      <c r="I850" s="221"/>
      <c r="J850" s="220"/>
      <c r="K850" s="221"/>
      <c r="L850" s="220"/>
    </row>
    <row r="851" spans="1:12" s="222" customFormat="1" ht="15" customHeight="1">
      <c r="A851" s="221"/>
      <c r="B851" s="220"/>
      <c r="C851" s="738" t="s">
        <v>269</v>
      </c>
      <c r="D851" s="738"/>
      <c r="E851" s="738"/>
      <c r="F851" s="221"/>
      <c r="G851" s="220"/>
      <c r="H851" s="743" t="s">
        <v>471</v>
      </c>
      <c r="I851" s="223"/>
      <c r="J851" s="220"/>
      <c r="K851" s="221"/>
      <c r="L851" s="220"/>
    </row>
    <row r="852" spans="1:12" s="222" customFormat="1">
      <c r="A852" s="221"/>
      <c r="B852" s="220"/>
      <c r="C852" s="221"/>
      <c r="D852" s="220"/>
      <c r="E852" s="221"/>
      <c r="F852" s="221"/>
      <c r="G852" s="220"/>
      <c r="H852" s="744"/>
      <c r="I852" s="223"/>
      <c r="J852" s="220"/>
      <c r="K852" s="221"/>
      <c r="L852" s="220"/>
    </row>
    <row r="853" spans="1:12" s="219" customFormat="1">
      <c r="A853" s="221"/>
      <c r="B853" s="220"/>
      <c r="C853" s="738" t="s">
        <v>140</v>
      </c>
      <c r="D853" s="738"/>
      <c r="E853" s="738"/>
      <c r="F853" s="221"/>
      <c r="G853" s="220"/>
      <c r="H853" s="221"/>
      <c r="I853" s="221"/>
      <c r="J853" s="220"/>
      <c r="K853" s="221"/>
      <c r="L853" s="220"/>
    </row>
    <row r="854" spans="1:12" s="219" customFormat="1">
      <c r="E854" s="217"/>
    </row>
    <row r="855" spans="1:12" s="219" customFormat="1">
      <c r="E855" s="217"/>
    </row>
    <row r="856" spans="1:12" s="219" customFormat="1">
      <c r="E856" s="217"/>
    </row>
    <row r="857" spans="1:12" s="219" customFormat="1">
      <c r="E857" s="217"/>
    </row>
    <row r="858" spans="1:12" s="219" customFormat="1"/>
  </sheetData>
  <autoFilter ref="A8:L833">
    <filterColumn colId="2">
      <filters>
        <filter val="საწევრო"/>
      </filters>
    </filterColumn>
  </autoFilter>
  <mergeCells count="9">
    <mergeCell ref="C853:E853"/>
    <mergeCell ref="A840:L841"/>
    <mergeCell ref="A842:L843"/>
    <mergeCell ref="A844:L844"/>
    <mergeCell ref="I7:K7"/>
    <mergeCell ref="H851:H852"/>
    <mergeCell ref="A849:B849"/>
    <mergeCell ref="A839:L839"/>
    <mergeCell ref="C851:E851"/>
  </mergeCells>
  <dataValidations count="7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672 F829:F833 F834:H836 F826:H828 F818:F825 F810:H817 F679:H80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817 C834:C836 C826:C8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808 B810:B836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0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809 H829:H833 H818:H825 H673:H67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809 F673:F678">
      <formula1>9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818:C825 C829:C83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1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zoomScale="80" zoomScaleNormal="80" zoomScaleSheetLayoutView="70" workbookViewId="0">
      <pane xSplit="4" ySplit="9" topLeftCell="H31" activePane="bottomRight" state="frozen"/>
      <selection pane="topRight" activeCell="E1" sqref="E1"/>
      <selection pane="bottomLeft" activeCell="A10" sqref="A10"/>
      <selection pane="bottomRight" activeCell="I35" sqref="I35"/>
    </sheetView>
  </sheetViews>
  <sheetFormatPr defaultRowHeight="15" outlineLevelCol="1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85546875" style="2" customWidth="1" outlineLevel="1"/>
    <col min="6" max="7" width="13.42578125" style="2" customWidth="1" outlineLevel="1"/>
    <col min="8" max="8" width="0.85546875" style="2" customWidth="1" outlineLevel="1"/>
    <col min="9" max="9" width="15.28515625" style="2" customWidth="1" outlineLevel="1"/>
    <col min="10" max="10" width="14.140625" style="2" customWidth="1" outlineLevel="1"/>
    <col min="11" max="11" width="0.85546875" style="2" customWidth="1" outlineLevel="1"/>
    <col min="12" max="13" width="15.28515625" style="2" customWidth="1" outlineLevel="1"/>
    <col min="14" max="14" width="0.85546875" style="2" customWidth="1" outlineLevel="1"/>
    <col min="15" max="16" width="15" style="2" customWidth="1" outlineLevel="1"/>
    <col min="17" max="17" width="0.85546875" style="2" customWidth="1" outlineLevel="1"/>
    <col min="18" max="19" width="15.42578125" style="2" customWidth="1" outlineLevel="1"/>
    <col min="20" max="16384" width="9.140625" style="2"/>
  </cols>
  <sheetData>
    <row r="1" spans="1:19" s="4" customFormat="1">
      <c r="A1" s="55" t="s">
        <v>334</v>
      </c>
      <c r="B1" s="58"/>
      <c r="C1" s="750" t="s">
        <v>110</v>
      </c>
      <c r="D1" s="750"/>
    </row>
    <row r="2" spans="1:19" s="4" customFormat="1">
      <c r="A2" s="55" t="s">
        <v>330</v>
      </c>
      <c r="B2" s="58"/>
      <c r="C2" s="748" t="str">
        <f>'ფორმა N2'!C2:$D$2</f>
        <v>01/01/2014 - 31/12/2014</v>
      </c>
      <c r="D2" s="749"/>
      <c r="F2" s="748" t="str">
        <f>'ფორმა N2'!F2:$G$2</f>
        <v>01/01/2014 - 14/04/2014</v>
      </c>
      <c r="G2" s="749"/>
      <c r="I2" s="748" t="str">
        <f>'ფორმა N2'!I2:$J$2</f>
        <v>14/04/2014 - 22/07/2014</v>
      </c>
      <c r="J2" s="749"/>
      <c r="L2" s="748" t="str">
        <f>'ფორმა N2'!L2:$M$2</f>
        <v>23/07/2014 - 07/09/2014</v>
      </c>
      <c r="M2" s="749"/>
      <c r="O2" s="748" t="str">
        <f>'ფორმა N2'!O2:$P$2</f>
        <v>08/09/2014 - 04/11/2014</v>
      </c>
      <c r="P2" s="749"/>
      <c r="R2" s="748" t="str">
        <f>'ფორმა N2'!R2:$S$2</f>
        <v>05/11/2014 - 31/12/2014</v>
      </c>
      <c r="S2" s="749"/>
    </row>
    <row r="3" spans="1:19" s="4" customFormat="1">
      <c r="A3" s="57" t="s">
        <v>141</v>
      </c>
      <c r="B3" s="55"/>
      <c r="C3" s="116"/>
      <c r="D3" s="116"/>
      <c r="F3" s="296"/>
      <c r="G3" s="296"/>
      <c r="I3" s="296"/>
      <c r="J3" s="296"/>
      <c r="L3" s="296"/>
      <c r="M3" s="296"/>
      <c r="O3" s="296"/>
      <c r="P3" s="296"/>
      <c r="R3" s="296"/>
      <c r="S3" s="296"/>
    </row>
    <row r="4" spans="1:19" s="4" customFormat="1">
      <c r="A4" s="57"/>
      <c r="B4" s="57"/>
      <c r="C4" s="116"/>
      <c r="D4" s="116"/>
      <c r="F4" s="296"/>
      <c r="G4" s="296"/>
      <c r="I4" s="296"/>
      <c r="J4" s="296"/>
      <c r="L4" s="296"/>
      <c r="M4" s="296"/>
      <c r="O4" s="296"/>
      <c r="P4" s="296"/>
      <c r="R4" s="296"/>
      <c r="S4" s="296"/>
    </row>
    <row r="5" spans="1:19">
      <c r="A5" s="58" t="str">
        <f>'ფორმა N2'!A4</f>
        <v>ანგარიშვალდებული პირის დასახელება:</v>
      </c>
      <c r="B5" s="58"/>
      <c r="C5" s="57"/>
      <c r="D5" s="57"/>
      <c r="F5" s="57"/>
      <c r="G5" s="57"/>
      <c r="I5" s="57"/>
      <c r="J5" s="57"/>
      <c r="L5" s="57"/>
      <c r="M5" s="57"/>
      <c r="O5" s="57"/>
      <c r="P5" s="57"/>
      <c r="R5" s="57"/>
      <c r="S5" s="57"/>
    </row>
    <row r="6" spans="1:19">
      <c r="A6" s="79" t="str">
        <f>'ფორმა N1'!$A$5</f>
        <v>მ.პ.გ. ,,ქართული ოცნება - დემოკრატიული საქართველო"</v>
      </c>
      <c r="B6" s="61"/>
      <c r="C6" s="62"/>
      <c r="D6" s="62"/>
      <c r="F6" s="62"/>
      <c r="G6" s="62"/>
      <c r="I6" s="62"/>
      <c r="J6" s="62"/>
      <c r="L6" s="62"/>
      <c r="M6" s="62"/>
      <c r="O6" s="62"/>
      <c r="P6" s="62"/>
      <c r="R6" s="62"/>
      <c r="S6" s="62"/>
    </row>
    <row r="7" spans="1:19">
      <c r="A7" s="58"/>
      <c r="B7" s="58"/>
      <c r="C7" s="57"/>
      <c r="D7" s="57"/>
      <c r="F7" s="57"/>
      <c r="G7" s="57"/>
      <c r="I7" s="57"/>
      <c r="J7" s="57"/>
      <c r="L7" s="57"/>
      <c r="M7" s="57"/>
      <c r="O7" s="57"/>
      <c r="P7" s="57"/>
      <c r="R7" s="57"/>
      <c r="S7" s="57"/>
    </row>
    <row r="8" spans="1:19" s="4" customFormat="1">
      <c r="A8" s="115"/>
      <c r="B8" s="115"/>
      <c r="C8" s="59"/>
      <c r="D8" s="59"/>
      <c r="F8" s="59"/>
      <c r="G8" s="59"/>
      <c r="I8" s="59"/>
      <c r="J8" s="59"/>
      <c r="L8" s="59"/>
      <c r="M8" s="59"/>
      <c r="O8" s="59"/>
      <c r="P8" s="59"/>
      <c r="R8" s="59"/>
      <c r="S8" s="59"/>
    </row>
    <row r="9" spans="1:19" s="4" customFormat="1" ht="30">
      <c r="A9" s="65" t="s">
        <v>64</v>
      </c>
      <c r="B9" s="65" t="s">
        <v>333</v>
      </c>
      <c r="C9" s="60" t="s">
        <v>10</v>
      </c>
      <c r="D9" s="60" t="s">
        <v>9</v>
      </c>
      <c r="F9" s="60" t="s">
        <v>10</v>
      </c>
      <c r="G9" s="60" t="s">
        <v>9</v>
      </c>
      <c r="I9" s="60" t="s">
        <v>10</v>
      </c>
      <c r="J9" s="60" t="s">
        <v>9</v>
      </c>
      <c r="L9" s="60" t="s">
        <v>10</v>
      </c>
      <c r="M9" s="60" t="s">
        <v>9</v>
      </c>
      <c r="O9" s="60" t="s">
        <v>10</v>
      </c>
      <c r="P9" s="60" t="s">
        <v>9</v>
      </c>
      <c r="R9" s="60" t="s">
        <v>10</v>
      </c>
      <c r="S9" s="60" t="s">
        <v>9</v>
      </c>
    </row>
    <row r="10" spans="1:19" s="361" customFormat="1">
      <c r="A10" s="374" t="s">
        <v>331</v>
      </c>
      <c r="B10" s="381" t="s">
        <v>720</v>
      </c>
      <c r="C10" s="320">
        <f>SUM(F10,I10,L10,O10,R10)</f>
        <v>501889.5</v>
      </c>
      <c r="D10" s="320">
        <f>SUM(G10,J10,M10,P10,S10)</f>
        <v>654584.53</v>
      </c>
      <c r="F10" s="320"/>
      <c r="G10" s="320"/>
      <c r="I10" s="320">
        <v>501889.5</v>
      </c>
      <c r="J10" s="320">
        <v>654584.53</v>
      </c>
      <c r="L10" s="320"/>
      <c r="M10" s="320"/>
      <c r="O10" s="320"/>
      <c r="P10" s="320"/>
      <c r="R10" s="320"/>
      <c r="S10" s="320"/>
    </row>
    <row r="11" spans="1:19" s="306" customFormat="1">
      <c r="A11" s="374" t="s">
        <v>332</v>
      </c>
      <c r="B11" s="381" t="s">
        <v>721</v>
      </c>
      <c r="C11" s="320">
        <f t="shared" ref="C11:D32" si="0">SUM(F11,I11,L11,O11,R11)</f>
        <v>144672</v>
      </c>
      <c r="D11" s="320">
        <f t="shared" si="0"/>
        <v>122285.5</v>
      </c>
      <c r="F11" s="320"/>
      <c r="G11" s="320"/>
      <c r="I11" s="320">
        <v>144672</v>
      </c>
      <c r="J11" s="320">
        <v>92225</v>
      </c>
      <c r="L11" s="320"/>
      <c r="M11" s="320"/>
      <c r="O11" s="320">
        <v>0</v>
      </c>
      <c r="P11" s="320">
        <v>30060.5</v>
      </c>
      <c r="R11" s="320"/>
      <c r="S11" s="320"/>
    </row>
    <row r="12" spans="1:19" s="306" customFormat="1">
      <c r="A12" s="374" t="s">
        <v>683</v>
      </c>
      <c r="B12" s="381" t="s">
        <v>722</v>
      </c>
      <c r="C12" s="320">
        <f t="shared" si="0"/>
        <v>61283.47</v>
      </c>
      <c r="D12" s="320">
        <f t="shared" si="0"/>
        <v>63662</v>
      </c>
      <c r="F12" s="320"/>
      <c r="G12" s="320"/>
      <c r="I12" s="320">
        <v>61283.47</v>
      </c>
      <c r="J12" s="430">
        <v>63662</v>
      </c>
      <c r="L12" s="320"/>
      <c r="M12" s="320"/>
      <c r="O12" s="320"/>
      <c r="P12" s="320"/>
      <c r="R12" s="320"/>
      <c r="S12" s="320"/>
    </row>
    <row r="13" spans="1:19" s="306" customFormat="1">
      <c r="A13" s="374" t="s">
        <v>684</v>
      </c>
      <c r="B13" s="381" t="s">
        <v>723</v>
      </c>
      <c r="C13" s="320">
        <f t="shared" si="0"/>
        <v>163648.28</v>
      </c>
      <c r="D13" s="320">
        <f t="shared" si="0"/>
        <v>165958</v>
      </c>
      <c r="F13" s="320"/>
      <c r="G13" s="320"/>
      <c r="I13" s="320">
        <v>163648.28</v>
      </c>
      <c r="J13" s="320">
        <v>165958</v>
      </c>
      <c r="L13" s="320"/>
      <c r="M13" s="320"/>
      <c r="O13" s="320"/>
      <c r="P13" s="320"/>
      <c r="R13" s="320"/>
      <c r="S13" s="320"/>
    </row>
    <row r="14" spans="1:19" s="306" customFormat="1">
      <c r="A14" s="374" t="s">
        <v>684</v>
      </c>
      <c r="B14" s="381" t="s">
        <v>724</v>
      </c>
      <c r="C14" s="320">
        <f t="shared" si="0"/>
        <v>7799</v>
      </c>
      <c r="D14" s="320">
        <f t="shared" si="0"/>
        <v>5470.1</v>
      </c>
      <c r="F14" s="320"/>
      <c r="G14" s="320"/>
      <c r="I14" s="320">
        <v>7799</v>
      </c>
      <c r="J14" s="320">
        <v>4734.1000000000004</v>
      </c>
      <c r="L14" s="320"/>
      <c r="M14" s="320"/>
      <c r="O14" s="320">
        <v>0</v>
      </c>
      <c r="P14" s="320">
        <v>736</v>
      </c>
      <c r="R14" s="320"/>
      <c r="S14" s="320"/>
    </row>
    <row r="15" spans="1:19" s="306" customFormat="1">
      <c r="A15" s="374" t="s">
        <v>686</v>
      </c>
      <c r="B15" s="381" t="s">
        <v>725</v>
      </c>
      <c r="C15" s="320">
        <f t="shared" si="0"/>
        <v>15000</v>
      </c>
      <c r="D15" s="320">
        <f t="shared" si="0"/>
        <v>15000</v>
      </c>
      <c r="F15" s="320"/>
      <c r="G15" s="320"/>
      <c r="I15" s="320">
        <v>15000</v>
      </c>
      <c r="J15" s="320">
        <v>15000</v>
      </c>
      <c r="L15" s="320"/>
      <c r="M15" s="320"/>
      <c r="O15" s="320"/>
      <c r="P15" s="320"/>
      <c r="R15" s="320"/>
      <c r="S15" s="320"/>
    </row>
    <row r="16" spans="1:19" s="306" customFormat="1">
      <c r="A16" s="374" t="s">
        <v>688</v>
      </c>
      <c r="B16" s="381" t="s">
        <v>726</v>
      </c>
      <c r="C16" s="320">
        <f t="shared" si="0"/>
        <v>9790</v>
      </c>
      <c r="D16" s="320">
        <f t="shared" si="0"/>
        <v>9120</v>
      </c>
      <c r="F16" s="320"/>
      <c r="G16" s="320"/>
      <c r="I16" s="320">
        <v>9790</v>
      </c>
      <c r="J16" s="320">
        <v>9120</v>
      </c>
      <c r="L16" s="320"/>
      <c r="M16" s="320"/>
      <c r="O16" s="320"/>
      <c r="P16" s="320"/>
      <c r="R16" s="320"/>
      <c r="S16" s="320"/>
    </row>
    <row r="17" spans="1:19" s="306" customFormat="1" ht="17.25" customHeight="1">
      <c r="A17" s="374" t="s">
        <v>690</v>
      </c>
      <c r="B17" s="381" t="s">
        <v>727</v>
      </c>
      <c r="C17" s="320">
        <f t="shared" si="0"/>
        <v>69095</v>
      </c>
      <c r="D17" s="320">
        <f t="shared" si="0"/>
        <v>70295</v>
      </c>
      <c r="F17" s="320"/>
      <c r="G17" s="320"/>
      <c r="I17" s="320">
        <v>69095</v>
      </c>
      <c r="J17" s="320">
        <v>70295</v>
      </c>
      <c r="L17" s="320"/>
      <c r="M17" s="320"/>
      <c r="O17" s="320"/>
      <c r="P17" s="320"/>
      <c r="R17" s="320"/>
      <c r="S17" s="320"/>
    </row>
    <row r="18" spans="1:19" s="306" customFormat="1" ht="18" customHeight="1">
      <c r="A18" s="374" t="s">
        <v>692</v>
      </c>
      <c r="B18" s="381" t="s">
        <v>728</v>
      </c>
      <c r="C18" s="320">
        <f t="shared" si="0"/>
        <v>158638</v>
      </c>
      <c r="D18" s="320">
        <f t="shared" si="0"/>
        <v>119863</v>
      </c>
      <c r="F18" s="320"/>
      <c r="G18" s="320"/>
      <c r="I18" s="320">
        <v>158638</v>
      </c>
      <c r="J18" s="320">
        <v>119863</v>
      </c>
      <c r="L18" s="320"/>
      <c r="M18" s="320"/>
      <c r="O18" s="320"/>
      <c r="P18" s="320"/>
      <c r="R18" s="320"/>
      <c r="S18" s="320"/>
    </row>
    <row r="19" spans="1:19" s="306" customFormat="1">
      <c r="A19" s="374" t="s">
        <v>694</v>
      </c>
      <c r="B19" s="381" t="s">
        <v>729</v>
      </c>
      <c r="C19" s="320">
        <f t="shared" si="0"/>
        <v>92100</v>
      </c>
      <c r="D19" s="320">
        <f t="shared" si="0"/>
        <v>92100</v>
      </c>
      <c r="F19" s="320"/>
      <c r="G19" s="320"/>
      <c r="I19" s="320">
        <v>92100</v>
      </c>
      <c r="J19" s="320">
        <v>92100</v>
      </c>
      <c r="L19" s="320"/>
      <c r="M19" s="320"/>
      <c r="O19" s="320"/>
      <c r="P19" s="320"/>
      <c r="R19" s="320"/>
      <c r="S19" s="320"/>
    </row>
    <row r="20" spans="1:19" s="306" customFormat="1">
      <c r="A20" s="374" t="s">
        <v>696</v>
      </c>
      <c r="B20" s="381" t="s">
        <v>730</v>
      </c>
      <c r="C20" s="320">
        <f t="shared" si="0"/>
        <v>189313</v>
      </c>
      <c r="D20" s="320">
        <f t="shared" si="0"/>
        <v>189313</v>
      </c>
      <c r="F20" s="320"/>
      <c r="G20" s="320"/>
      <c r="I20" s="320">
        <v>189313</v>
      </c>
      <c r="J20" s="320">
        <v>189313</v>
      </c>
      <c r="L20" s="320"/>
      <c r="M20" s="320"/>
      <c r="O20" s="320"/>
      <c r="P20" s="320"/>
      <c r="R20" s="320"/>
      <c r="S20" s="320"/>
    </row>
    <row r="21" spans="1:19" s="306" customFormat="1">
      <c r="A21" s="374" t="s">
        <v>698</v>
      </c>
      <c r="B21" s="381" t="s">
        <v>731</v>
      </c>
      <c r="C21" s="320">
        <f t="shared" si="0"/>
        <v>21500</v>
      </c>
      <c r="D21" s="320">
        <f t="shared" si="0"/>
        <v>21500</v>
      </c>
      <c r="F21" s="320"/>
      <c r="G21" s="320"/>
      <c r="I21" s="320">
        <v>21500</v>
      </c>
      <c r="J21" s="320">
        <v>21500</v>
      </c>
      <c r="L21" s="320"/>
      <c r="M21" s="320"/>
      <c r="O21" s="320"/>
      <c r="P21" s="320"/>
      <c r="R21" s="320"/>
      <c r="S21" s="320"/>
    </row>
    <row r="22" spans="1:19" s="306" customFormat="1">
      <c r="A22" s="374" t="s">
        <v>700</v>
      </c>
      <c r="B22" s="381" t="s">
        <v>732</v>
      </c>
      <c r="C22" s="320">
        <f t="shared" si="0"/>
        <v>40920</v>
      </c>
      <c r="D22" s="320">
        <f t="shared" si="0"/>
        <v>40920</v>
      </c>
      <c r="F22" s="320"/>
      <c r="G22" s="320"/>
      <c r="I22" s="320">
        <v>40920</v>
      </c>
      <c r="J22" s="320">
        <v>40920</v>
      </c>
      <c r="L22" s="320"/>
      <c r="M22" s="320"/>
      <c r="O22" s="320"/>
      <c r="P22" s="320"/>
      <c r="R22" s="320"/>
      <c r="S22" s="320"/>
    </row>
    <row r="23" spans="1:19" s="306" customFormat="1">
      <c r="A23" s="374" t="s">
        <v>702</v>
      </c>
      <c r="B23" s="381" t="s">
        <v>733</v>
      </c>
      <c r="C23" s="320">
        <f t="shared" si="0"/>
        <v>1125</v>
      </c>
      <c r="D23" s="320">
        <f t="shared" si="0"/>
        <v>1375</v>
      </c>
      <c r="F23" s="320"/>
      <c r="G23" s="320"/>
      <c r="I23" s="320">
        <v>1125</v>
      </c>
      <c r="J23" s="320">
        <v>1375</v>
      </c>
      <c r="L23" s="320"/>
      <c r="M23" s="320"/>
      <c r="O23" s="320"/>
      <c r="P23" s="320"/>
      <c r="R23" s="320"/>
      <c r="S23" s="320"/>
    </row>
    <row r="24" spans="1:19" s="306" customFormat="1">
      <c r="A24" s="374" t="s">
        <v>704</v>
      </c>
      <c r="B24" s="381" t="s">
        <v>734</v>
      </c>
      <c r="C24" s="320">
        <f t="shared" si="0"/>
        <v>120</v>
      </c>
      <c r="D24" s="320">
        <f t="shared" si="0"/>
        <v>120</v>
      </c>
      <c r="F24" s="320"/>
      <c r="G24" s="320"/>
      <c r="I24" s="320">
        <v>120</v>
      </c>
      <c r="J24" s="320">
        <v>120</v>
      </c>
      <c r="L24" s="320"/>
      <c r="M24" s="320"/>
      <c r="O24" s="320"/>
      <c r="P24" s="320"/>
      <c r="R24" s="320"/>
      <c r="S24" s="320"/>
    </row>
    <row r="25" spans="1:19" s="306" customFormat="1">
      <c r="A25" s="374" t="s">
        <v>735</v>
      </c>
      <c r="B25" s="381" t="s">
        <v>736</v>
      </c>
      <c r="C25" s="320">
        <f t="shared" si="0"/>
        <v>3756</v>
      </c>
      <c r="D25" s="320">
        <f t="shared" si="0"/>
        <v>3756</v>
      </c>
      <c r="F25" s="320"/>
      <c r="G25" s="320"/>
      <c r="I25" s="320">
        <v>3756</v>
      </c>
      <c r="J25" s="320">
        <v>3756</v>
      </c>
      <c r="L25" s="320"/>
      <c r="M25" s="320"/>
      <c r="O25" s="320"/>
      <c r="P25" s="320"/>
      <c r="R25" s="320"/>
      <c r="S25" s="320"/>
    </row>
    <row r="26" spans="1:19" s="306" customFormat="1">
      <c r="A26" s="374" t="s">
        <v>737</v>
      </c>
      <c r="B26" s="381" t="s">
        <v>738</v>
      </c>
      <c r="C26" s="320">
        <f t="shared" si="0"/>
        <v>0</v>
      </c>
      <c r="D26" s="430">
        <f t="shared" si="0"/>
        <v>257</v>
      </c>
      <c r="F26" s="320"/>
      <c r="G26" s="320"/>
      <c r="I26" s="320">
        <v>0</v>
      </c>
      <c r="J26" s="430">
        <v>257</v>
      </c>
      <c r="L26" s="320"/>
      <c r="M26" s="320"/>
      <c r="O26" s="320"/>
      <c r="P26" s="320"/>
      <c r="R26" s="320"/>
      <c r="S26" s="320"/>
    </row>
    <row r="27" spans="1:19" s="306" customFormat="1">
      <c r="A27" s="374" t="s">
        <v>739</v>
      </c>
      <c r="B27" s="381" t="s">
        <v>740</v>
      </c>
      <c r="C27" s="320">
        <f t="shared" si="0"/>
        <v>0</v>
      </c>
      <c r="D27" s="320">
        <f t="shared" si="0"/>
        <v>51620</v>
      </c>
      <c r="F27" s="320"/>
      <c r="G27" s="320"/>
      <c r="I27" s="320">
        <v>0</v>
      </c>
      <c r="J27" s="320">
        <v>51620</v>
      </c>
      <c r="L27" s="320"/>
      <c r="M27" s="320"/>
      <c r="O27" s="320"/>
      <c r="P27" s="320"/>
      <c r="R27" s="320"/>
      <c r="S27" s="320"/>
    </row>
    <row r="28" spans="1:19" s="306" customFormat="1">
      <c r="A28" s="374" t="s">
        <v>741</v>
      </c>
      <c r="B28" s="381" t="s">
        <v>742</v>
      </c>
      <c r="C28" s="320">
        <f t="shared" si="0"/>
        <v>788100</v>
      </c>
      <c r="D28" s="320">
        <f t="shared" si="0"/>
        <v>788100</v>
      </c>
      <c r="F28" s="320"/>
      <c r="G28" s="320"/>
      <c r="I28" s="320">
        <v>787750</v>
      </c>
      <c r="J28" s="320">
        <v>787750</v>
      </c>
      <c r="L28" s="320"/>
      <c r="M28" s="320"/>
      <c r="O28" s="320">
        <v>350</v>
      </c>
      <c r="P28" s="320">
        <v>350</v>
      </c>
      <c r="R28" s="320"/>
      <c r="S28" s="320"/>
    </row>
    <row r="29" spans="1:19" s="306" customFormat="1">
      <c r="A29" s="374" t="s">
        <v>743</v>
      </c>
      <c r="B29" s="381" t="s">
        <v>695</v>
      </c>
      <c r="C29" s="320">
        <f t="shared" si="0"/>
        <v>196013</v>
      </c>
      <c r="D29" s="320">
        <f t="shared" si="0"/>
        <v>196013</v>
      </c>
      <c r="F29" s="320"/>
      <c r="G29" s="320"/>
      <c r="I29" s="320">
        <v>195563</v>
      </c>
      <c r="J29" s="320">
        <v>195563</v>
      </c>
      <c r="L29" s="320"/>
      <c r="M29" s="320"/>
      <c r="O29" s="320">
        <v>450</v>
      </c>
      <c r="P29" s="320">
        <v>450</v>
      </c>
      <c r="R29" s="320"/>
      <c r="S29" s="320"/>
    </row>
    <row r="30" spans="1:19" s="305" customFormat="1">
      <c r="A30" s="63" t="s">
        <v>4900</v>
      </c>
      <c r="B30" s="572" t="s">
        <v>4901</v>
      </c>
      <c r="C30" s="320">
        <v>100</v>
      </c>
      <c r="D30" s="320">
        <v>100</v>
      </c>
      <c r="F30" s="304"/>
      <c r="G30" s="304"/>
      <c r="I30" s="304"/>
      <c r="J30" s="304"/>
      <c r="L30" s="304"/>
      <c r="M30" s="304"/>
      <c r="O30" s="304"/>
      <c r="P30" s="304"/>
      <c r="R30" s="304"/>
      <c r="S30" s="304"/>
    </row>
    <row r="31" spans="1:19" s="305" customFormat="1">
      <c r="A31" s="63"/>
      <c r="B31" s="63"/>
      <c r="C31" s="320">
        <f t="shared" si="0"/>
        <v>0</v>
      </c>
      <c r="D31" s="320">
        <f t="shared" si="0"/>
        <v>0</v>
      </c>
      <c r="F31" s="304"/>
      <c r="G31" s="304"/>
      <c r="I31" s="304"/>
      <c r="J31" s="304"/>
      <c r="L31" s="304"/>
      <c r="M31" s="304"/>
      <c r="O31" s="304"/>
      <c r="P31" s="304"/>
      <c r="R31" s="304"/>
      <c r="S31" s="304"/>
    </row>
    <row r="32" spans="1:19" s="306" customFormat="1">
      <c r="A32" s="64"/>
      <c r="B32" s="64"/>
      <c r="C32" s="320">
        <f t="shared" si="0"/>
        <v>0</v>
      </c>
      <c r="D32" s="320">
        <f t="shared" si="0"/>
        <v>0</v>
      </c>
      <c r="F32" s="304"/>
      <c r="G32" s="304"/>
      <c r="I32" s="304"/>
      <c r="J32" s="304"/>
      <c r="L32" s="304"/>
      <c r="M32" s="304"/>
      <c r="O32" s="304"/>
      <c r="P32" s="304"/>
      <c r="R32" s="304"/>
      <c r="S32" s="304"/>
    </row>
    <row r="33" spans="1:19" s="310" customFormat="1">
      <c r="A33" s="69"/>
      <c r="B33" s="69" t="s">
        <v>335</v>
      </c>
      <c r="C33" s="297">
        <f>SUM(C10:C32)</f>
        <v>2464862.25</v>
      </c>
      <c r="D33" s="297">
        <f>SUM(D10:D32)</f>
        <v>2611412.13</v>
      </c>
      <c r="F33" s="297">
        <f>SUM(F10:F32)</f>
        <v>0</v>
      </c>
      <c r="G33" s="297">
        <f>SUM(G10:G32)</f>
        <v>0</v>
      </c>
      <c r="I33" s="297">
        <f>SUM(I10:I32)</f>
        <v>2463962.25</v>
      </c>
      <c r="J33" s="297">
        <f>SUM(J10:J32)</f>
        <v>2579715.63</v>
      </c>
      <c r="L33" s="297">
        <f>SUM(L10:L32)</f>
        <v>0</v>
      </c>
      <c r="M33" s="297">
        <f>SUM(M10:M32)</f>
        <v>0</v>
      </c>
      <c r="O33" s="297">
        <f>SUM(O10:O32)</f>
        <v>800</v>
      </c>
      <c r="P33" s="297">
        <f>SUM(P10:P32)</f>
        <v>31596.5</v>
      </c>
      <c r="R33" s="297">
        <f>SUM(R10:R32)</f>
        <v>0</v>
      </c>
      <c r="S33" s="297">
        <f>SUM(S10:S32)</f>
        <v>0</v>
      </c>
    </row>
    <row r="34" spans="1:19">
      <c r="A34" s="25"/>
      <c r="B34" s="25"/>
      <c r="C34" s="451"/>
      <c r="D34" s="451"/>
    </row>
    <row r="35" spans="1:19">
      <c r="A35" s="2" t="s">
        <v>435</v>
      </c>
      <c r="C35" s="454"/>
      <c r="D35" s="454"/>
    </row>
    <row r="36" spans="1:19">
      <c r="A36" s="2" t="s">
        <v>419</v>
      </c>
    </row>
    <row r="37" spans="1:19">
      <c r="A37" s="161" t="s">
        <v>420</v>
      </c>
    </row>
    <row r="38" spans="1:19">
      <c r="A38" s="161"/>
    </row>
    <row r="39" spans="1:19">
      <c r="A39" s="161" t="s">
        <v>352</v>
      </c>
    </row>
    <row r="40" spans="1:19" s="15" customFormat="1" ht="12.75"/>
    <row r="41" spans="1:19">
      <c r="A41" s="50" t="s">
        <v>107</v>
      </c>
    </row>
    <row r="42" spans="1:19">
      <c r="E42"/>
      <c r="F42"/>
      <c r="G42"/>
      <c r="H42"/>
    </row>
    <row r="43" spans="1:19">
      <c r="D43" s="6"/>
      <c r="E43"/>
      <c r="F43"/>
      <c r="G43"/>
      <c r="H43"/>
    </row>
    <row r="44" spans="1:19">
      <c r="A44" s="50"/>
      <c r="B44" s="50" t="s">
        <v>272</v>
      </c>
      <c r="D44" s="6"/>
      <c r="E44"/>
      <c r="F44"/>
      <c r="G44"/>
      <c r="H44"/>
    </row>
    <row r="45" spans="1:19">
      <c r="B45" s="2" t="s">
        <v>271</v>
      </c>
      <c r="D45" s="6"/>
      <c r="E45"/>
      <c r="F45"/>
      <c r="G45"/>
      <c r="H45"/>
    </row>
    <row r="46" spans="1:19" customFormat="1" ht="12.75">
      <c r="A46" s="47"/>
      <c r="B46" s="47" t="s">
        <v>140</v>
      </c>
    </row>
    <row r="47" spans="1:19" s="15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C10:D29 C31:D32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189"/>
  <sheetViews>
    <sheetView tabSelected="1" zoomScale="80" zoomScaleNormal="80" zoomScaleSheetLayoutView="9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9" sqref="H9:H174"/>
    </sheetView>
  </sheetViews>
  <sheetFormatPr defaultRowHeight="12.75"/>
  <cols>
    <col min="1" max="1" width="6.140625" style="382" customWidth="1"/>
    <col min="2" max="2" width="20.85546875" style="382" customWidth="1"/>
    <col min="3" max="3" width="19.7109375" style="382" customWidth="1"/>
    <col min="4" max="4" width="17.85546875" style="418" customWidth="1"/>
    <col min="5" max="5" width="58.85546875" style="382" customWidth="1"/>
    <col min="6" max="6" width="12.42578125" style="382" customWidth="1"/>
    <col min="7" max="7" width="15.5703125" style="382" customWidth="1"/>
    <col min="8" max="8" width="14.7109375" style="382" customWidth="1"/>
    <col min="9" max="9" width="25.7109375" style="382" customWidth="1"/>
    <col min="10" max="255" width="9.140625" style="382"/>
    <col min="256" max="256" width="5.42578125" style="382" customWidth="1"/>
    <col min="257" max="257" width="20.85546875" style="382" customWidth="1"/>
    <col min="258" max="258" width="26" style="382" customWidth="1"/>
    <col min="259" max="259" width="17" style="382" customWidth="1"/>
    <col min="260" max="260" width="18.140625" style="382" customWidth="1"/>
    <col min="261" max="261" width="14.7109375" style="382" customWidth="1"/>
    <col min="262" max="262" width="15.5703125" style="382" customWidth="1"/>
    <col min="263" max="263" width="14.7109375" style="382" customWidth="1"/>
    <col min="264" max="264" width="29.7109375" style="382" customWidth="1"/>
    <col min="265" max="265" width="0" style="382" hidden="1" customWidth="1"/>
    <col min="266" max="511" width="9.140625" style="382"/>
    <col min="512" max="512" width="5.42578125" style="382" customWidth="1"/>
    <col min="513" max="513" width="20.85546875" style="382" customWidth="1"/>
    <col min="514" max="514" width="26" style="382" customWidth="1"/>
    <col min="515" max="515" width="17" style="382" customWidth="1"/>
    <col min="516" max="516" width="18.140625" style="382" customWidth="1"/>
    <col min="517" max="517" width="14.7109375" style="382" customWidth="1"/>
    <col min="518" max="518" width="15.5703125" style="382" customWidth="1"/>
    <col min="519" max="519" width="14.7109375" style="382" customWidth="1"/>
    <col min="520" max="520" width="29.7109375" style="382" customWidth="1"/>
    <col min="521" max="521" width="0" style="382" hidden="1" customWidth="1"/>
    <col min="522" max="767" width="9.140625" style="382"/>
    <col min="768" max="768" width="5.42578125" style="382" customWidth="1"/>
    <col min="769" max="769" width="20.85546875" style="382" customWidth="1"/>
    <col min="770" max="770" width="26" style="382" customWidth="1"/>
    <col min="771" max="771" width="17" style="382" customWidth="1"/>
    <col min="772" max="772" width="18.140625" style="382" customWidth="1"/>
    <col min="773" max="773" width="14.7109375" style="382" customWidth="1"/>
    <col min="774" max="774" width="15.5703125" style="382" customWidth="1"/>
    <col min="775" max="775" width="14.7109375" style="382" customWidth="1"/>
    <col min="776" max="776" width="29.7109375" style="382" customWidth="1"/>
    <col min="777" max="777" width="0" style="382" hidden="1" customWidth="1"/>
    <col min="778" max="1023" width="9.140625" style="382"/>
    <col min="1024" max="1024" width="5.42578125" style="382" customWidth="1"/>
    <col min="1025" max="1025" width="20.85546875" style="382" customWidth="1"/>
    <col min="1026" max="1026" width="26" style="382" customWidth="1"/>
    <col min="1027" max="1027" width="17" style="382" customWidth="1"/>
    <col min="1028" max="1028" width="18.140625" style="382" customWidth="1"/>
    <col min="1029" max="1029" width="14.7109375" style="382" customWidth="1"/>
    <col min="1030" max="1030" width="15.5703125" style="382" customWidth="1"/>
    <col min="1031" max="1031" width="14.7109375" style="382" customWidth="1"/>
    <col min="1032" max="1032" width="29.7109375" style="382" customWidth="1"/>
    <col min="1033" max="1033" width="0" style="382" hidden="1" customWidth="1"/>
    <col min="1034" max="1279" width="9.140625" style="382"/>
    <col min="1280" max="1280" width="5.42578125" style="382" customWidth="1"/>
    <col min="1281" max="1281" width="20.85546875" style="382" customWidth="1"/>
    <col min="1282" max="1282" width="26" style="382" customWidth="1"/>
    <col min="1283" max="1283" width="17" style="382" customWidth="1"/>
    <col min="1284" max="1284" width="18.140625" style="382" customWidth="1"/>
    <col min="1285" max="1285" width="14.7109375" style="382" customWidth="1"/>
    <col min="1286" max="1286" width="15.5703125" style="382" customWidth="1"/>
    <col min="1287" max="1287" width="14.7109375" style="382" customWidth="1"/>
    <col min="1288" max="1288" width="29.7109375" style="382" customWidth="1"/>
    <col min="1289" max="1289" width="0" style="382" hidden="1" customWidth="1"/>
    <col min="1290" max="1535" width="9.140625" style="382"/>
    <col min="1536" max="1536" width="5.42578125" style="382" customWidth="1"/>
    <col min="1537" max="1537" width="20.85546875" style="382" customWidth="1"/>
    <col min="1538" max="1538" width="26" style="382" customWidth="1"/>
    <col min="1539" max="1539" width="17" style="382" customWidth="1"/>
    <col min="1540" max="1540" width="18.140625" style="382" customWidth="1"/>
    <col min="1541" max="1541" width="14.7109375" style="382" customWidth="1"/>
    <col min="1542" max="1542" width="15.5703125" style="382" customWidth="1"/>
    <col min="1543" max="1543" width="14.7109375" style="382" customWidth="1"/>
    <col min="1544" max="1544" width="29.7109375" style="382" customWidth="1"/>
    <col min="1545" max="1545" width="0" style="382" hidden="1" customWidth="1"/>
    <col min="1546" max="1791" width="9.140625" style="382"/>
    <col min="1792" max="1792" width="5.42578125" style="382" customWidth="1"/>
    <col min="1793" max="1793" width="20.85546875" style="382" customWidth="1"/>
    <col min="1794" max="1794" width="26" style="382" customWidth="1"/>
    <col min="1795" max="1795" width="17" style="382" customWidth="1"/>
    <col min="1796" max="1796" width="18.140625" style="382" customWidth="1"/>
    <col min="1797" max="1797" width="14.7109375" style="382" customWidth="1"/>
    <col min="1798" max="1798" width="15.5703125" style="382" customWidth="1"/>
    <col min="1799" max="1799" width="14.7109375" style="382" customWidth="1"/>
    <col min="1800" max="1800" width="29.7109375" style="382" customWidth="1"/>
    <col min="1801" max="1801" width="0" style="382" hidden="1" customWidth="1"/>
    <col min="1802" max="2047" width="9.140625" style="382"/>
    <col min="2048" max="2048" width="5.42578125" style="382" customWidth="1"/>
    <col min="2049" max="2049" width="20.85546875" style="382" customWidth="1"/>
    <col min="2050" max="2050" width="26" style="382" customWidth="1"/>
    <col min="2051" max="2051" width="17" style="382" customWidth="1"/>
    <col min="2052" max="2052" width="18.140625" style="382" customWidth="1"/>
    <col min="2053" max="2053" width="14.7109375" style="382" customWidth="1"/>
    <col min="2054" max="2054" width="15.5703125" style="382" customWidth="1"/>
    <col min="2055" max="2055" width="14.7109375" style="382" customWidth="1"/>
    <col min="2056" max="2056" width="29.7109375" style="382" customWidth="1"/>
    <col min="2057" max="2057" width="0" style="382" hidden="1" customWidth="1"/>
    <col min="2058" max="2303" width="9.140625" style="382"/>
    <col min="2304" max="2304" width="5.42578125" style="382" customWidth="1"/>
    <col min="2305" max="2305" width="20.85546875" style="382" customWidth="1"/>
    <col min="2306" max="2306" width="26" style="382" customWidth="1"/>
    <col min="2307" max="2307" width="17" style="382" customWidth="1"/>
    <col min="2308" max="2308" width="18.140625" style="382" customWidth="1"/>
    <col min="2309" max="2309" width="14.7109375" style="382" customWidth="1"/>
    <col min="2310" max="2310" width="15.5703125" style="382" customWidth="1"/>
    <col min="2311" max="2311" width="14.7109375" style="382" customWidth="1"/>
    <col min="2312" max="2312" width="29.7109375" style="382" customWidth="1"/>
    <col min="2313" max="2313" width="0" style="382" hidden="1" customWidth="1"/>
    <col min="2314" max="2559" width="9.140625" style="382"/>
    <col min="2560" max="2560" width="5.42578125" style="382" customWidth="1"/>
    <col min="2561" max="2561" width="20.85546875" style="382" customWidth="1"/>
    <col min="2562" max="2562" width="26" style="382" customWidth="1"/>
    <col min="2563" max="2563" width="17" style="382" customWidth="1"/>
    <col min="2564" max="2564" width="18.140625" style="382" customWidth="1"/>
    <col min="2565" max="2565" width="14.7109375" style="382" customWidth="1"/>
    <col min="2566" max="2566" width="15.5703125" style="382" customWidth="1"/>
    <col min="2567" max="2567" width="14.7109375" style="382" customWidth="1"/>
    <col min="2568" max="2568" width="29.7109375" style="382" customWidth="1"/>
    <col min="2569" max="2569" width="0" style="382" hidden="1" customWidth="1"/>
    <col min="2570" max="2815" width="9.140625" style="382"/>
    <col min="2816" max="2816" width="5.42578125" style="382" customWidth="1"/>
    <col min="2817" max="2817" width="20.85546875" style="382" customWidth="1"/>
    <col min="2818" max="2818" width="26" style="382" customWidth="1"/>
    <col min="2819" max="2819" width="17" style="382" customWidth="1"/>
    <col min="2820" max="2820" width="18.140625" style="382" customWidth="1"/>
    <col min="2821" max="2821" width="14.7109375" style="382" customWidth="1"/>
    <col min="2822" max="2822" width="15.5703125" style="382" customWidth="1"/>
    <col min="2823" max="2823" width="14.7109375" style="382" customWidth="1"/>
    <col min="2824" max="2824" width="29.7109375" style="382" customWidth="1"/>
    <col min="2825" max="2825" width="0" style="382" hidden="1" customWidth="1"/>
    <col min="2826" max="3071" width="9.140625" style="382"/>
    <col min="3072" max="3072" width="5.42578125" style="382" customWidth="1"/>
    <col min="3073" max="3073" width="20.85546875" style="382" customWidth="1"/>
    <col min="3074" max="3074" width="26" style="382" customWidth="1"/>
    <col min="3075" max="3075" width="17" style="382" customWidth="1"/>
    <col min="3076" max="3076" width="18.140625" style="382" customWidth="1"/>
    <col min="3077" max="3077" width="14.7109375" style="382" customWidth="1"/>
    <col min="3078" max="3078" width="15.5703125" style="382" customWidth="1"/>
    <col min="3079" max="3079" width="14.7109375" style="382" customWidth="1"/>
    <col min="3080" max="3080" width="29.7109375" style="382" customWidth="1"/>
    <col min="3081" max="3081" width="0" style="382" hidden="1" customWidth="1"/>
    <col min="3082" max="3327" width="9.140625" style="382"/>
    <col min="3328" max="3328" width="5.42578125" style="382" customWidth="1"/>
    <col min="3329" max="3329" width="20.85546875" style="382" customWidth="1"/>
    <col min="3330" max="3330" width="26" style="382" customWidth="1"/>
    <col min="3331" max="3331" width="17" style="382" customWidth="1"/>
    <col min="3332" max="3332" width="18.140625" style="382" customWidth="1"/>
    <col min="3333" max="3333" width="14.7109375" style="382" customWidth="1"/>
    <col min="3334" max="3334" width="15.5703125" style="382" customWidth="1"/>
    <col min="3335" max="3335" width="14.7109375" style="382" customWidth="1"/>
    <col min="3336" max="3336" width="29.7109375" style="382" customWidth="1"/>
    <col min="3337" max="3337" width="0" style="382" hidden="1" customWidth="1"/>
    <col min="3338" max="3583" width="9.140625" style="382"/>
    <col min="3584" max="3584" width="5.42578125" style="382" customWidth="1"/>
    <col min="3585" max="3585" width="20.85546875" style="382" customWidth="1"/>
    <col min="3586" max="3586" width="26" style="382" customWidth="1"/>
    <col min="3587" max="3587" width="17" style="382" customWidth="1"/>
    <col min="3588" max="3588" width="18.140625" style="382" customWidth="1"/>
    <col min="3589" max="3589" width="14.7109375" style="382" customWidth="1"/>
    <col min="3590" max="3590" width="15.5703125" style="382" customWidth="1"/>
    <col min="3591" max="3591" width="14.7109375" style="382" customWidth="1"/>
    <col min="3592" max="3592" width="29.7109375" style="382" customWidth="1"/>
    <col min="3593" max="3593" width="0" style="382" hidden="1" customWidth="1"/>
    <col min="3594" max="3839" width="9.140625" style="382"/>
    <col min="3840" max="3840" width="5.42578125" style="382" customWidth="1"/>
    <col min="3841" max="3841" width="20.85546875" style="382" customWidth="1"/>
    <col min="3842" max="3842" width="26" style="382" customWidth="1"/>
    <col min="3843" max="3843" width="17" style="382" customWidth="1"/>
    <col min="3844" max="3844" width="18.140625" style="382" customWidth="1"/>
    <col min="3845" max="3845" width="14.7109375" style="382" customWidth="1"/>
    <col min="3846" max="3846" width="15.5703125" style="382" customWidth="1"/>
    <col min="3847" max="3847" width="14.7109375" style="382" customWidth="1"/>
    <col min="3848" max="3848" width="29.7109375" style="382" customWidth="1"/>
    <col min="3849" max="3849" width="0" style="382" hidden="1" customWidth="1"/>
    <col min="3850" max="4095" width="9.140625" style="382"/>
    <col min="4096" max="4096" width="5.42578125" style="382" customWidth="1"/>
    <col min="4097" max="4097" width="20.85546875" style="382" customWidth="1"/>
    <col min="4098" max="4098" width="26" style="382" customWidth="1"/>
    <col min="4099" max="4099" width="17" style="382" customWidth="1"/>
    <col min="4100" max="4100" width="18.140625" style="382" customWidth="1"/>
    <col min="4101" max="4101" width="14.7109375" style="382" customWidth="1"/>
    <col min="4102" max="4102" width="15.5703125" style="382" customWidth="1"/>
    <col min="4103" max="4103" width="14.7109375" style="382" customWidth="1"/>
    <col min="4104" max="4104" width="29.7109375" style="382" customWidth="1"/>
    <col min="4105" max="4105" width="0" style="382" hidden="1" customWidth="1"/>
    <col min="4106" max="4351" width="9.140625" style="382"/>
    <col min="4352" max="4352" width="5.42578125" style="382" customWidth="1"/>
    <col min="4353" max="4353" width="20.85546875" style="382" customWidth="1"/>
    <col min="4354" max="4354" width="26" style="382" customWidth="1"/>
    <col min="4355" max="4355" width="17" style="382" customWidth="1"/>
    <col min="4356" max="4356" width="18.140625" style="382" customWidth="1"/>
    <col min="4357" max="4357" width="14.7109375" style="382" customWidth="1"/>
    <col min="4358" max="4358" width="15.5703125" style="382" customWidth="1"/>
    <col min="4359" max="4359" width="14.7109375" style="382" customWidth="1"/>
    <col min="4360" max="4360" width="29.7109375" style="382" customWidth="1"/>
    <col min="4361" max="4361" width="0" style="382" hidden="1" customWidth="1"/>
    <col min="4362" max="4607" width="9.140625" style="382"/>
    <col min="4608" max="4608" width="5.42578125" style="382" customWidth="1"/>
    <col min="4609" max="4609" width="20.85546875" style="382" customWidth="1"/>
    <col min="4610" max="4610" width="26" style="382" customWidth="1"/>
    <col min="4611" max="4611" width="17" style="382" customWidth="1"/>
    <col min="4612" max="4612" width="18.140625" style="382" customWidth="1"/>
    <col min="4613" max="4613" width="14.7109375" style="382" customWidth="1"/>
    <col min="4614" max="4614" width="15.5703125" style="382" customWidth="1"/>
    <col min="4615" max="4615" width="14.7109375" style="382" customWidth="1"/>
    <col min="4616" max="4616" width="29.7109375" style="382" customWidth="1"/>
    <col min="4617" max="4617" width="0" style="382" hidden="1" customWidth="1"/>
    <col min="4618" max="4863" width="9.140625" style="382"/>
    <col min="4864" max="4864" width="5.42578125" style="382" customWidth="1"/>
    <col min="4865" max="4865" width="20.85546875" style="382" customWidth="1"/>
    <col min="4866" max="4866" width="26" style="382" customWidth="1"/>
    <col min="4867" max="4867" width="17" style="382" customWidth="1"/>
    <col min="4868" max="4868" width="18.140625" style="382" customWidth="1"/>
    <col min="4869" max="4869" width="14.7109375" style="382" customWidth="1"/>
    <col min="4870" max="4870" width="15.5703125" style="382" customWidth="1"/>
    <col min="4871" max="4871" width="14.7109375" style="382" customWidth="1"/>
    <col min="4872" max="4872" width="29.7109375" style="382" customWidth="1"/>
    <col min="4873" max="4873" width="0" style="382" hidden="1" customWidth="1"/>
    <col min="4874" max="5119" width="9.140625" style="382"/>
    <col min="5120" max="5120" width="5.42578125" style="382" customWidth="1"/>
    <col min="5121" max="5121" width="20.85546875" style="382" customWidth="1"/>
    <col min="5122" max="5122" width="26" style="382" customWidth="1"/>
    <col min="5123" max="5123" width="17" style="382" customWidth="1"/>
    <col min="5124" max="5124" width="18.140625" style="382" customWidth="1"/>
    <col min="5125" max="5125" width="14.7109375" style="382" customWidth="1"/>
    <col min="5126" max="5126" width="15.5703125" style="382" customWidth="1"/>
    <col min="5127" max="5127" width="14.7109375" style="382" customWidth="1"/>
    <col min="5128" max="5128" width="29.7109375" style="382" customWidth="1"/>
    <col min="5129" max="5129" width="0" style="382" hidden="1" customWidth="1"/>
    <col min="5130" max="5375" width="9.140625" style="382"/>
    <col min="5376" max="5376" width="5.42578125" style="382" customWidth="1"/>
    <col min="5377" max="5377" width="20.85546875" style="382" customWidth="1"/>
    <col min="5378" max="5378" width="26" style="382" customWidth="1"/>
    <col min="5379" max="5379" width="17" style="382" customWidth="1"/>
    <col min="5380" max="5380" width="18.140625" style="382" customWidth="1"/>
    <col min="5381" max="5381" width="14.7109375" style="382" customWidth="1"/>
    <col min="5382" max="5382" width="15.5703125" style="382" customWidth="1"/>
    <col min="5383" max="5383" width="14.7109375" style="382" customWidth="1"/>
    <col min="5384" max="5384" width="29.7109375" style="382" customWidth="1"/>
    <col min="5385" max="5385" width="0" style="382" hidden="1" customWidth="1"/>
    <col min="5386" max="5631" width="9.140625" style="382"/>
    <col min="5632" max="5632" width="5.42578125" style="382" customWidth="1"/>
    <col min="5633" max="5633" width="20.85546875" style="382" customWidth="1"/>
    <col min="5634" max="5634" width="26" style="382" customWidth="1"/>
    <col min="5635" max="5635" width="17" style="382" customWidth="1"/>
    <col min="5636" max="5636" width="18.140625" style="382" customWidth="1"/>
    <col min="5637" max="5637" width="14.7109375" style="382" customWidth="1"/>
    <col min="5638" max="5638" width="15.5703125" style="382" customWidth="1"/>
    <col min="5639" max="5639" width="14.7109375" style="382" customWidth="1"/>
    <col min="5640" max="5640" width="29.7109375" style="382" customWidth="1"/>
    <col min="5641" max="5641" width="0" style="382" hidden="1" customWidth="1"/>
    <col min="5642" max="5887" width="9.140625" style="382"/>
    <col min="5888" max="5888" width="5.42578125" style="382" customWidth="1"/>
    <col min="5889" max="5889" width="20.85546875" style="382" customWidth="1"/>
    <col min="5890" max="5890" width="26" style="382" customWidth="1"/>
    <col min="5891" max="5891" width="17" style="382" customWidth="1"/>
    <col min="5892" max="5892" width="18.140625" style="382" customWidth="1"/>
    <col min="5893" max="5893" width="14.7109375" style="382" customWidth="1"/>
    <col min="5894" max="5894" width="15.5703125" style="382" customWidth="1"/>
    <col min="5895" max="5895" width="14.7109375" style="382" customWidth="1"/>
    <col min="5896" max="5896" width="29.7109375" style="382" customWidth="1"/>
    <col min="5897" max="5897" width="0" style="382" hidden="1" customWidth="1"/>
    <col min="5898" max="6143" width="9.140625" style="382"/>
    <col min="6144" max="6144" width="5.42578125" style="382" customWidth="1"/>
    <col min="6145" max="6145" width="20.85546875" style="382" customWidth="1"/>
    <col min="6146" max="6146" width="26" style="382" customWidth="1"/>
    <col min="6147" max="6147" width="17" style="382" customWidth="1"/>
    <col min="6148" max="6148" width="18.140625" style="382" customWidth="1"/>
    <col min="6149" max="6149" width="14.7109375" style="382" customWidth="1"/>
    <col min="6150" max="6150" width="15.5703125" style="382" customWidth="1"/>
    <col min="6151" max="6151" width="14.7109375" style="382" customWidth="1"/>
    <col min="6152" max="6152" width="29.7109375" style="382" customWidth="1"/>
    <col min="6153" max="6153" width="0" style="382" hidden="1" customWidth="1"/>
    <col min="6154" max="6399" width="9.140625" style="382"/>
    <col min="6400" max="6400" width="5.42578125" style="382" customWidth="1"/>
    <col min="6401" max="6401" width="20.85546875" style="382" customWidth="1"/>
    <col min="6402" max="6402" width="26" style="382" customWidth="1"/>
    <col min="6403" max="6403" width="17" style="382" customWidth="1"/>
    <col min="6404" max="6404" width="18.140625" style="382" customWidth="1"/>
    <col min="6405" max="6405" width="14.7109375" style="382" customWidth="1"/>
    <col min="6406" max="6406" width="15.5703125" style="382" customWidth="1"/>
    <col min="6407" max="6407" width="14.7109375" style="382" customWidth="1"/>
    <col min="6408" max="6408" width="29.7109375" style="382" customWidth="1"/>
    <col min="6409" max="6409" width="0" style="382" hidden="1" customWidth="1"/>
    <col min="6410" max="6655" width="9.140625" style="382"/>
    <col min="6656" max="6656" width="5.42578125" style="382" customWidth="1"/>
    <col min="6657" max="6657" width="20.85546875" style="382" customWidth="1"/>
    <col min="6658" max="6658" width="26" style="382" customWidth="1"/>
    <col min="6659" max="6659" width="17" style="382" customWidth="1"/>
    <col min="6660" max="6660" width="18.140625" style="382" customWidth="1"/>
    <col min="6661" max="6661" width="14.7109375" style="382" customWidth="1"/>
    <col min="6662" max="6662" width="15.5703125" style="382" customWidth="1"/>
    <col min="6663" max="6663" width="14.7109375" style="382" customWidth="1"/>
    <col min="6664" max="6664" width="29.7109375" style="382" customWidth="1"/>
    <col min="6665" max="6665" width="0" style="382" hidden="1" customWidth="1"/>
    <col min="6666" max="6911" width="9.140625" style="382"/>
    <col min="6912" max="6912" width="5.42578125" style="382" customWidth="1"/>
    <col min="6913" max="6913" width="20.85546875" style="382" customWidth="1"/>
    <col min="6914" max="6914" width="26" style="382" customWidth="1"/>
    <col min="6915" max="6915" width="17" style="382" customWidth="1"/>
    <col min="6916" max="6916" width="18.140625" style="382" customWidth="1"/>
    <col min="6917" max="6917" width="14.7109375" style="382" customWidth="1"/>
    <col min="6918" max="6918" width="15.5703125" style="382" customWidth="1"/>
    <col min="6919" max="6919" width="14.7109375" style="382" customWidth="1"/>
    <col min="6920" max="6920" width="29.7109375" style="382" customWidth="1"/>
    <col min="6921" max="6921" width="0" style="382" hidden="1" customWidth="1"/>
    <col min="6922" max="7167" width="9.140625" style="382"/>
    <col min="7168" max="7168" width="5.42578125" style="382" customWidth="1"/>
    <col min="7169" max="7169" width="20.85546875" style="382" customWidth="1"/>
    <col min="7170" max="7170" width="26" style="382" customWidth="1"/>
    <col min="7171" max="7171" width="17" style="382" customWidth="1"/>
    <col min="7172" max="7172" width="18.140625" style="382" customWidth="1"/>
    <col min="7173" max="7173" width="14.7109375" style="382" customWidth="1"/>
    <col min="7174" max="7174" width="15.5703125" style="382" customWidth="1"/>
    <col min="7175" max="7175" width="14.7109375" style="382" customWidth="1"/>
    <col min="7176" max="7176" width="29.7109375" style="382" customWidth="1"/>
    <col min="7177" max="7177" width="0" style="382" hidden="1" customWidth="1"/>
    <col min="7178" max="7423" width="9.140625" style="382"/>
    <col min="7424" max="7424" width="5.42578125" style="382" customWidth="1"/>
    <col min="7425" max="7425" width="20.85546875" style="382" customWidth="1"/>
    <col min="7426" max="7426" width="26" style="382" customWidth="1"/>
    <col min="7427" max="7427" width="17" style="382" customWidth="1"/>
    <col min="7428" max="7428" width="18.140625" style="382" customWidth="1"/>
    <col min="7429" max="7429" width="14.7109375" style="382" customWidth="1"/>
    <col min="7430" max="7430" width="15.5703125" style="382" customWidth="1"/>
    <col min="7431" max="7431" width="14.7109375" style="382" customWidth="1"/>
    <col min="7432" max="7432" width="29.7109375" style="382" customWidth="1"/>
    <col min="7433" max="7433" width="0" style="382" hidden="1" customWidth="1"/>
    <col min="7434" max="7679" width="9.140625" style="382"/>
    <col min="7680" max="7680" width="5.42578125" style="382" customWidth="1"/>
    <col min="7681" max="7681" width="20.85546875" style="382" customWidth="1"/>
    <col min="7682" max="7682" width="26" style="382" customWidth="1"/>
    <col min="7683" max="7683" width="17" style="382" customWidth="1"/>
    <col min="7684" max="7684" width="18.140625" style="382" customWidth="1"/>
    <col min="7685" max="7685" width="14.7109375" style="382" customWidth="1"/>
    <col min="7686" max="7686" width="15.5703125" style="382" customWidth="1"/>
    <col min="7687" max="7687" width="14.7109375" style="382" customWidth="1"/>
    <col min="7688" max="7688" width="29.7109375" style="382" customWidth="1"/>
    <col min="7689" max="7689" width="0" style="382" hidden="1" customWidth="1"/>
    <col min="7690" max="7935" width="9.140625" style="382"/>
    <col min="7936" max="7936" width="5.42578125" style="382" customWidth="1"/>
    <col min="7937" max="7937" width="20.85546875" style="382" customWidth="1"/>
    <col min="7938" max="7938" width="26" style="382" customWidth="1"/>
    <col min="7939" max="7939" width="17" style="382" customWidth="1"/>
    <col min="7940" max="7940" width="18.140625" style="382" customWidth="1"/>
    <col min="7941" max="7941" width="14.7109375" style="382" customWidth="1"/>
    <col min="7942" max="7942" width="15.5703125" style="382" customWidth="1"/>
    <col min="7943" max="7943" width="14.7109375" style="382" customWidth="1"/>
    <col min="7944" max="7944" width="29.7109375" style="382" customWidth="1"/>
    <col min="7945" max="7945" width="0" style="382" hidden="1" customWidth="1"/>
    <col min="7946" max="8191" width="9.140625" style="382"/>
    <col min="8192" max="8192" width="5.42578125" style="382" customWidth="1"/>
    <col min="8193" max="8193" width="20.85546875" style="382" customWidth="1"/>
    <col min="8194" max="8194" width="26" style="382" customWidth="1"/>
    <col min="8195" max="8195" width="17" style="382" customWidth="1"/>
    <col min="8196" max="8196" width="18.140625" style="382" customWidth="1"/>
    <col min="8197" max="8197" width="14.7109375" style="382" customWidth="1"/>
    <col min="8198" max="8198" width="15.5703125" style="382" customWidth="1"/>
    <col min="8199" max="8199" width="14.7109375" style="382" customWidth="1"/>
    <col min="8200" max="8200" width="29.7109375" style="382" customWidth="1"/>
    <col min="8201" max="8201" width="0" style="382" hidden="1" customWidth="1"/>
    <col min="8202" max="8447" width="9.140625" style="382"/>
    <col min="8448" max="8448" width="5.42578125" style="382" customWidth="1"/>
    <col min="8449" max="8449" width="20.85546875" style="382" customWidth="1"/>
    <col min="8450" max="8450" width="26" style="382" customWidth="1"/>
    <col min="8451" max="8451" width="17" style="382" customWidth="1"/>
    <col min="8452" max="8452" width="18.140625" style="382" customWidth="1"/>
    <col min="8453" max="8453" width="14.7109375" style="382" customWidth="1"/>
    <col min="8454" max="8454" width="15.5703125" style="382" customWidth="1"/>
    <col min="8455" max="8455" width="14.7109375" style="382" customWidth="1"/>
    <col min="8456" max="8456" width="29.7109375" style="382" customWidth="1"/>
    <col min="8457" max="8457" width="0" style="382" hidden="1" customWidth="1"/>
    <col min="8458" max="8703" width="9.140625" style="382"/>
    <col min="8704" max="8704" width="5.42578125" style="382" customWidth="1"/>
    <col min="8705" max="8705" width="20.85546875" style="382" customWidth="1"/>
    <col min="8706" max="8706" width="26" style="382" customWidth="1"/>
    <col min="8707" max="8707" width="17" style="382" customWidth="1"/>
    <col min="8708" max="8708" width="18.140625" style="382" customWidth="1"/>
    <col min="8709" max="8709" width="14.7109375" style="382" customWidth="1"/>
    <col min="8710" max="8710" width="15.5703125" style="382" customWidth="1"/>
    <col min="8711" max="8711" width="14.7109375" style="382" customWidth="1"/>
    <col min="8712" max="8712" width="29.7109375" style="382" customWidth="1"/>
    <col min="8713" max="8713" width="0" style="382" hidden="1" customWidth="1"/>
    <col min="8714" max="8959" width="9.140625" style="382"/>
    <col min="8960" max="8960" width="5.42578125" style="382" customWidth="1"/>
    <col min="8961" max="8961" width="20.85546875" style="382" customWidth="1"/>
    <col min="8962" max="8962" width="26" style="382" customWidth="1"/>
    <col min="8963" max="8963" width="17" style="382" customWidth="1"/>
    <col min="8964" max="8964" width="18.140625" style="382" customWidth="1"/>
    <col min="8965" max="8965" width="14.7109375" style="382" customWidth="1"/>
    <col min="8966" max="8966" width="15.5703125" style="382" customWidth="1"/>
    <col min="8967" max="8967" width="14.7109375" style="382" customWidth="1"/>
    <col min="8968" max="8968" width="29.7109375" style="382" customWidth="1"/>
    <col min="8969" max="8969" width="0" style="382" hidden="1" customWidth="1"/>
    <col min="8970" max="9215" width="9.140625" style="382"/>
    <col min="9216" max="9216" width="5.42578125" style="382" customWidth="1"/>
    <col min="9217" max="9217" width="20.85546875" style="382" customWidth="1"/>
    <col min="9218" max="9218" width="26" style="382" customWidth="1"/>
    <col min="9219" max="9219" width="17" style="382" customWidth="1"/>
    <col min="9220" max="9220" width="18.140625" style="382" customWidth="1"/>
    <col min="9221" max="9221" width="14.7109375" style="382" customWidth="1"/>
    <col min="9222" max="9222" width="15.5703125" style="382" customWidth="1"/>
    <col min="9223" max="9223" width="14.7109375" style="382" customWidth="1"/>
    <col min="9224" max="9224" width="29.7109375" style="382" customWidth="1"/>
    <col min="9225" max="9225" width="0" style="382" hidden="1" customWidth="1"/>
    <col min="9226" max="9471" width="9.140625" style="382"/>
    <col min="9472" max="9472" width="5.42578125" style="382" customWidth="1"/>
    <col min="9473" max="9473" width="20.85546875" style="382" customWidth="1"/>
    <col min="9474" max="9474" width="26" style="382" customWidth="1"/>
    <col min="9475" max="9475" width="17" style="382" customWidth="1"/>
    <col min="9476" max="9476" width="18.140625" style="382" customWidth="1"/>
    <col min="9477" max="9477" width="14.7109375" style="382" customWidth="1"/>
    <col min="9478" max="9478" width="15.5703125" style="382" customWidth="1"/>
    <col min="9479" max="9479" width="14.7109375" style="382" customWidth="1"/>
    <col min="9480" max="9480" width="29.7109375" style="382" customWidth="1"/>
    <col min="9481" max="9481" width="0" style="382" hidden="1" customWidth="1"/>
    <col min="9482" max="9727" width="9.140625" style="382"/>
    <col min="9728" max="9728" width="5.42578125" style="382" customWidth="1"/>
    <col min="9729" max="9729" width="20.85546875" style="382" customWidth="1"/>
    <col min="9730" max="9730" width="26" style="382" customWidth="1"/>
    <col min="9731" max="9731" width="17" style="382" customWidth="1"/>
    <col min="9732" max="9732" width="18.140625" style="382" customWidth="1"/>
    <col min="9733" max="9733" width="14.7109375" style="382" customWidth="1"/>
    <col min="9734" max="9734" width="15.5703125" style="382" customWidth="1"/>
    <col min="9735" max="9735" width="14.7109375" style="382" customWidth="1"/>
    <col min="9736" max="9736" width="29.7109375" style="382" customWidth="1"/>
    <col min="9737" max="9737" width="0" style="382" hidden="1" customWidth="1"/>
    <col min="9738" max="9983" width="9.140625" style="382"/>
    <col min="9984" max="9984" width="5.42578125" style="382" customWidth="1"/>
    <col min="9985" max="9985" width="20.85546875" style="382" customWidth="1"/>
    <col min="9986" max="9986" width="26" style="382" customWidth="1"/>
    <col min="9987" max="9987" width="17" style="382" customWidth="1"/>
    <col min="9988" max="9988" width="18.140625" style="382" customWidth="1"/>
    <col min="9989" max="9989" width="14.7109375" style="382" customWidth="1"/>
    <col min="9990" max="9990" width="15.5703125" style="382" customWidth="1"/>
    <col min="9991" max="9991" width="14.7109375" style="382" customWidth="1"/>
    <col min="9992" max="9992" width="29.7109375" style="382" customWidth="1"/>
    <col min="9993" max="9993" width="0" style="382" hidden="1" customWidth="1"/>
    <col min="9994" max="10239" width="9.140625" style="382"/>
    <col min="10240" max="10240" width="5.42578125" style="382" customWidth="1"/>
    <col min="10241" max="10241" width="20.85546875" style="382" customWidth="1"/>
    <col min="10242" max="10242" width="26" style="382" customWidth="1"/>
    <col min="10243" max="10243" width="17" style="382" customWidth="1"/>
    <col min="10244" max="10244" width="18.140625" style="382" customWidth="1"/>
    <col min="10245" max="10245" width="14.7109375" style="382" customWidth="1"/>
    <col min="10246" max="10246" width="15.5703125" style="382" customWidth="1"/>
    <col min="10247" max="10247" width="14.7109375" style="382" customWidth="1"/>
    <col min="10248" max="10248" width="29.7109375" style="382" customWidth="1"/>
    <col min="10249" max="10249" width="0" style="382" hidden="1" customWidth="1"/>
    <col min="10250" max="10495" width="9.140625" style="382"/>
    <col min="10496" max="10496" width="5.42578125" style="382" customWidth="1"/>
    <col min="10497" max="10497" width="20.85546875" style="382" customWidth="1"/>
    <col min="10498" max="10498" width="26" style="382" customWidth="1"/>
    <col min="10499" max="10499" width="17" style="382" customWidth="1"/>
    <col min="10500" max="10500" width="18.140625" style="382" customWidth="1"/>
    <col min="10501" max="10501" width="14.7109375" style="382" customWidth="1"/>
    <col min="10502" max="10502" width="15.5703125" style="382" customWidth="1"/>
    <col min="10503" max="10503" width="14.7109375" style="382" customWidth="1"/>
    <col min="10504" max="10504" width="29.7109375" style="382" customWidth="1"/>
    <col min="10505" max="10505" width="0" style="382" hidden="1" customWidth="1"/>
    <col min="10506" max="10751" width="9.140625" style="382"/>
    <col min="10752" max="10752" width="5.42578125" style="382" customWidth="1"/>
    <col min="10753" max="10753" width="20.85546875" style="382" customWidth="1"/>
    <col min="10754" max="10754" width="26" style="382" customWidth="1"/>
    <col min="10755" max="10755" width="17" style="382" customWidth="1"/>
    <col min="10756" max="10756" width="18.140625" style="382" customWidth="1"/>
    <col min="10757" max="10757" width="14.7109375" style="382" customWidth="1"/>
    <col min="10758" max="10758" width="15.5703125" style="382" customWidth="1"/>
    <col min="10759" max="10759" width="14.7109375" style="382" customWidth="1"/>
    <col min="10760" max="10760" width="29.7109375" style="382" customWidth="1"/>
    <col min="10761" max="10761" width="0" style="382" hidden="1" customWidth="1"/>
    <col min="10762" max="11007" width="9.140625" style="382"/>
    <col min="11008" max="11008" width="5.42578125" style="382" customWidth="1"/>
    <col min="11009" max="11009" width="20.85546875" style="382" customWidth="1"/>
    <col min="11010" max="11010" width="26" style="382" customWidth="1"/>
    <col min="11011" max="11011" width="17" style="382" customWidth="1"/>
    <col min="11012" max="11012" width="18.140625" style="382" customWidth="1"/>
    <col min="11013" max="11013" width="14.7109375" style="382" customWidth="1"/>
    <col min="11014" max="11014" width="15.5703125" style="382" customWidth="1"/>
    <col min="11015" max="11015" width="14.7109375" style="382" customWidth="1"/>
    <col min="11016" max="11016" width="29.7109375" style="382" customWidth="1"/>
    <col min="11017" max="11017" width="0" style="382" hidden="1" customWidth="1"/>
    <col min="11018" max="11263" width="9.140625" style="382"/>
    <col min="11264" max="11264" width="5.42578125" style="382" customWidth="1"/>
    <col min="11265" max="11265" width="20.85546875" style="382" customWidth="1"/>
    <col min="11266" max="11266" width="26" style="382" customWidth="1"/>
    <col min="11267" max="11267" width="17" style="382" customWidth="1"/>
    <col min="11268" max="11268" width="18.140625" style="382" customWidth="1"/>
    <col min="11269" max="11269" width="14.7109375" style="382" customWidth="1"/>
    <col min="11270" max="11270" width="15.5703125" style="382" customWidth="1"/>
    <col min="11271" max="11271" width="14.7109375" style="382" customWidth="1"/>
    <col min="11272" max="11272" width="29.7109375" style="382" customWidth="1"/>
    <col min="11273" max="11273" width="0" style="382" hidden="1" customWidth="1"/>
    <col min="11274" max="11519" width="9.140625" style="382"/>
    <col min="11520" max="11520" width="5.42578125" style="382" customWidth="1"/>
    <col min="11521" max="11521" width="20.85546875" style="382" customWidth="1"/>
    <col min="11522" max="11522" width="26" style="382" customWidth="1"/>
    <col min="11523" max="11523" width="17" style="382" customWidth="1"/>
    <col min="11524" max="11524" width="18.140625" style="382" customWidth="1"/>
    <col min="11525" max="11525" width="14.7109375" style="382" customWidth="1"/>
    <col min="11526" max="11526" width="15.5703125" style="382" customWidth="1"/>
    <col min="11527" max="11527" width="14.7109375" style="382" customWidth="1"/>
    <col min="11528" max="11528" width="29.7109375" style="382" customWidth="1"/>
    <col min="11529" max="11529" width="0" style="382" hidden="1" customWidth="1"/>
    <col min="11530" max="11775" width="9.140625" style="382"/>
    <col min="11776" max="11776" width="5.42578125" style="382" customWidth="1"/>
    <col min="11777" max="11777" width="20.85546875" style="382" customWidth="1"/>
    <col min="11778" max="11778" width="26" style="382" customWidth="1"/>
    <col min="11779" max="11779" width="17" style="382" customWidth="1"/>
    <col min="11780" max="11780" width="18.140625" style="382" customWidth="1"/>
    <col min="11781" max="11781" width="14.7109375" style="382" customWidth="1"/>
    <col min="11782" max="11782" width="15.5703125" style="382" customWidth="1"/>
    <col min="11783" max="11783" width="14.7109375" style="382" customWidth="1"/>
    <col min="11784" max="11784" width="29.7109375" style="382" customWidth="1"/>
    <col min="11785" max="11785" width="0" style="382" hidden="1" customWidth="1"/>
    <col min="11786" max="12031" width="9.140625" style="382"/>
    <col min="12032" max="12032" width="5.42578125" style="382" customWidth="1"/>
    <col min="12033" max="12033" width="20.85546875" style="382" customWidth="1"/>
    <col min="12034" max="12034" width="26" style="382" customWidth="1"/>
    <col min="12035" max="12035" width="17" style="382" customWidth="1"/>
    <col min="12036" max="12036" width="18.140625" style="382" customWidth="1"/>
    <col min="12037" max="12037" width="14.7109375" style="382" customWidth="1"/>
    <col min="12038" max="12038" width="15.5703125" style="382" customWidth="1"/>
    <col min="12039" max="12039" width="14.7109375" style="382" customWidth="1"/>
    <col min="12040" max="12040" width="29.7109375" style="382" customWidth="1"/>
    <col min="12041" max="12041" width="0" style="382" hidden="1" customWidth="1"/>
    <col min="12042" max="12287" width="9.140625" style="382"/>
    <col min="12288" max="12288" width="5.42578125" style="382" customWidth="1"/>
    <col min="12289" max="12289" width="20.85546875" style="382" customWidth="1"/>
    <col min="12290" max="12290" width="26" style="382" customWidth="1"/>
    <col min="12291" max="12291" width="17" style="382" customWidth="1"/>
    <col min="12292" max="12292" width="18.140625" style="382" customWidth="1"/>
    <col min="12293" max="12293" width="14.7109375" style="382" customWidth="1"/>
    <col min="12294" max="12294" width="15.5703125" style="382" customWidth="1"/>
    <col min="12295" max="12295" width="14.7109375" style="382" customWidth="1"/>
    <col min="12296" max="12296" width="29.7109375" style="382" customWidth="1"/>
    <col min="12297" max="12297" width="0" style="382" hidden="1" customWidth="1"/>
    <col min="12298" max="12543" width="9.140625" style="382"/>
    <col min="12544" max="12544" width="5.42578125" style="382" customWidth="1"/>
    <col min="12545" max="12545" width="20.85546875" style="382" customWidth="1"/>
    <col min="12546" max="12546" width="26" style="382" customWidth="1"/>
    <col min="12547" max="12547" width="17" style="382" customWidth="1"/>
    <col min="12548" max="12548" width="18.140625" style="382" customWidth="1"/>
    <col min="12549" max="12549" width="14.7109375" style="382" customWidth="1"/>
    <col min="12550" max="12550" width="15.5703125" style="382" customWidth="1"/>
    <col min="12551" max="12551" width="14.7109375" style="382" customWidth="1"/>
    <col min="12552" max="12552" width="29.7109375" style="382" customWidth="1"/>
    <col min="12553" max="12553" width="0" style="382" hidden="1" customWidth="1"/>
    <col min="12554" max="12799" width="9.140625" style="382"/>
    <col min="12800" max="12800" width="5.42578125" style="382" customWidth="1"/>
    <col min="12801" max="12801" width="20.85546875" style="382" customWidth="1"/>
    <col min="12802" max="12802" width="26" style="382" customWidth="1"/>
    <col min="12803" max="12803" width="17" style="382" customWidth="1"/>
    <col min="12804" max="12804" width="18.140625" style="382" customWidth="1"/>
    <col min="12805" max="12805" width="14.7109375" style="382" customWidth="1"/>
    <col min="12806" max="12806" width="15.5703125" style="382" customWidth="1"/>
    <col min="12807" max="12807" width="14.7109375" style="382" customWidth="1"/>
    <col min="12808" max="12808" width="29.7109375" style="382" customWidth="1"/>
    <col min="12809" max="12809" width="0" style="382" hidden="1" customWidth="1"/>
    <col min="12810" max="13055" width="9.140625" style="382"/>
    <col min="13056" max="13056" width="5.42578125" style="382" customWidth="1"/>
    <col min="13057" max="13057" width="20.85546875" style="382" customWidth="1"/>
    <col min="13058" max="13058" width="26" style="382" customWidth="1"/>
    <col min="13059" max="13059" width="17" style="382" customWidth="1"/>
    <col min="13060" max="13060" width="18.140625" style="382" customWidth="1"/>
    <col min="13061" max="13061" width="14.7109375" style="382" customWidth="1"/>
    <col min="13062" max="13062" width="15.5703125" style="382" customWidth="1"/>
    <col min="13063" max="13063" width="14.7109375" style="382" customWidth="1"/>
    <col min="13064" max="13064" width="29.7109375" style="382" customWidth="1"/>
    <col min="13065" max="13065" width="0" style="382" hidden="1" customWidth="1"/>
    <col min="13066" max="13311" width="9.140625" style="382"/>
    <col min="13312" max="13312" width="5.42578125" style="382" customWidth="1"/>
    <col min="13313" max="13313" width="20.85546875" style="382" customWidth="1"/>
    <col min="13314" max="13314" width="26" style="382" customWidth="1"/>
    <col min="13315" max="13315" width="17" style="382" customWidth="1"/>
    <col min="13316" max="13316" width="18.140625" style="382" customWidth="1"/>
    <col min="13317" max="13317" width="14.7109375" style="382" customWidth="1"/>
    <col min="13318" max="13318" width="15.5703125" style="382" customWidth="1"/>
    <col min="13319" max="13319" width="14.7109375" style="382" customWidth="1"/>
    <col min="13320" max="13320" width="29.7109375" style="382" customWidth="1"/>
    <col min="13321" max="13321" width="0" style="382" hidden="1" customWidth="1"/>
    <col min="13322" max="13567" width="9.140625" style="382"/>
    <col min="13568" max="13568" width="5.42578125" style="382" customWidth="1"/>
    <col min="13569" max="13569" width="20.85546875" style="382" customWidth="1"/>
    <col min="13570" max="13570" width="26" style="382" customWidth="1"/>
    <col min="13571" max="13571" width="17" style="382" customWidth="1"/>
    <col min="13572" max="13572" width="18.140625" style="382" customWidth="1"/>
    <col min="13573" max="13573" width="14.7109375" style="382" customWidth="1"/>
    <col min="13574" max="13574" width="15.5703125" style="382" customWidth="1"/>
    <col min="13575" max="13575" width="14.7109375" style="382" customWidth="1"/>
    <col min="13576" max="13576" width="29.7109375" style="382" customWidth="1"/>
    <col min="13577" max="13577" width="0" style="382" hidden="1" customWidth="1"/>
    <col min="13578" max="13823" width="9.140625" style="382"/>
    <col min="13824" max="13824" width="5.42578125" style="382" customWidth="1"/>
    <col min="13825" max="13825" width="20.85546875" style="382" customWidth="1"/>
    <col min="13826" max="13826" width="26" style="382" customWidth="1"/>
    <col min="13827" max="13827" width="17" style="382" customWidth="1"/>
    <col min="13828" max="13828" width="18.140625" style="382" customWidth="1"/>
    <col min="13829" max="13829" width="14.7109375" style="382" customWidth="1"/>
    <col min="13830" max="13830" width="15.5703125" style="382" customWidth="1"/>
    <col min="13831" max="13831" width="14.7109375" style="382" customWidth="1"/>
    <col min="13832" max="13832" width="29.7109375" style="382" customWidth="1"/>
    <col min="13833" max="13833" width="0" style="382" hidden="1" customWidth="1"/>
    <col min="13834" max="14079" width="9.140625" style="382"/>
    <col min="14080" max="14080" width="5.42578125" style="382" customWidth="1"/>
    <col min="14081" max="14081" width="20.85546875" style="382" customWidth="1"/>
    <col min="14082" max="14082" width="26" style="382" customWidth="1"/>
    <col min="14083" max="14083" width="17" style="382" customWidth="1"/>
    <col min="14084" max="14084" width="18.140625" style="382" customWidth="1"/>
    <col min="14085" max="14085" width="14.7109375" style="382" customWidth="1"/>
    <col min="14086" max="14086" width="15.5703125" style="382" customWidth="1"/>
    <col min="14087" max="14087" width="14.7109375" style="382" customWidth="1"/>
    <col min="14088" max="14088" width="29.7109375" style="382" customWidth="1"/>
    <col min="14089" max="14089" width="0" style="382" hidden="1" customWidth="1"/>
    <col min="14090" max="14335" width="9.140625" style="382"/>
    <col min="14336" max="14336" width="5.42578125" style="382" customWidth="1"/>
    <col min="14337" max="14337" width="20.85546875" style="382" customWidth="1"/>
    <col min="14338" max="14338" width="26" style="382" customWidth="1"/>
    <col min="14339" max="14339" width="17" style="382" customWidth="1"/>
    <col min="14340" max="14340" width="18.140625" style="382" customWidth="1"/>
    <col min="14341" max="14341" width="14.7109375" style="382" customWidth="1"/>
    <col min="14342" max="14342" width="15.5703125" style="382" customWidth="1"/>
    <col min="14343" max="14343" width="14.7109375" style="382" customWidth="1"/>
    <col min="14344" max="14344" width="29.7109375" style="382" customWidth="1"/>
    <col min="14345" max="14345" width="0" style="382" hidden="1" customWidth="1"/>
    <col min="14346" max="14591" width="9.140625" style="382"/>
    <col min="14592" max="14592" width="5.42578125" style="382" customWidth="1"/>
    <col min="14593" max="14593" width="20.85546875" style="382" customWidth="1"/>
    <col min="14594" max="14594" width="26" style="382" customWidth="1"/>
    <col min="14595" max="14595" width="17" style="382" customWidth="1"/>
    <col min="14596" max="14596" width="18.140625" style="382" customWidth="1"/>
    <col min="14597" max="14597" width="14.7109375" style="382" customWidth="1"/>
    <col min="14598" max="14598" width="15.5703125" style="382" customWidth="1"/>
    <col min="14599" max="14599" width="14.7109375" style="382" customWidth="1"/>
    <col min="14600" max="14600" width="29.7109375" style="382" customWidth="1"/>
    <col min="14601" max="14601" width="0" style="382" hidden="1" customWidth="1"/>
    <col min="14602" max="14847" width="9.140625" style="382"/>
    <col min="14848" max="14848" width="5.42578125" style="382" customWidth="1"/>
    <col min="14849" max="14849" width="20.85546875" style="382" customWidth="1"/>
    <col min="14850" max="14850" width="26" style="382" customWidth="1"/>
    <col min="14851" max="14851" width="17" style="382" customWidth="1"/>
    <col min="14852" max="14852" width="18.140625" style="382" customWidth="1"/>
    <col min="14853" max="14853" width="14.7109375" style="382" customWidth="1"/>
    <col min="14854" max="14854" width="15.5703125" style="382" customWidth="1"/>
    <col min="14855" max="14855" width="14.7109375" style="382" customWidth="1"/>
    <col min="14856" max="14856" width="29.7109375" style="382" customWidth="1"/>
    <col min="14857" max="14857" width="0" style="382" hidden="1" customWidth="1"/>
    <col min="14858" max="15103" width="9.140625" style="382"/>
    <col min="15104" max="15104" width="5.42578125" style="382" customWidth="1"/>
    <col min="15105" max="15105" width="20.85546875" style="382" customWidth="1"/>
    <col min="15106" max="15106" width="26" style="382" customWidth="1"/>
    <col min="15107" max="15107" width="17" style="382" customWidth="1"/>
    <col min="15108" max="15108" width="18.140625" style="382" customWidth="1"/>
    <col min="15109" max="15109" width="14.7109375" style="382" customWidth="1"/>
    <col min="15110" max="15110" width="15.5703125" style="382" customWidth="1"/>
    <col min="15111" max="15111" width="14.7109375" style="382" customWidth="1"/>
    <col min="15112" max="15112" width="29.7109375" style="382" customWidth="1"/>
    <col min="15113" max="15113" width="0" style="382" hidden="1" customWidth="1"/>
    <col min="15114" max="15359" width="9.140625" style="382"/>
    <col min="15360" max="15360" width="5.42578125" style="382" customWidth="1"/>
    <col min="15361" max="15361" width="20.85546875" style="382" customWidth="1"/>
    <col min="15362" max="15362" width="26" style="382" customWidth="1"/>
    <col min="15363" max="15363" width="17" style="382" customWidth="1"/>
    <col min="15364" max="15364" width="18.140625" style="382" customWidth="1"/>
    <col min="15365" max="15365" width="14.7109375" style="382" customWidth="1"/>
    <col min="15366" max="15366" width="15.5703125" style="382" customWidth="1"/>
    <col min="15367" max="15367" width="14.7109375" style="382" customWidth="1"/>
    <col min="15368" max="15368" width="29.7109375" style="382" customWidth="1"/>
    <col min="15369" max="15369" width="0" style="382" hidden="1" customWidth="1"/>
    <col min="15370" max="15615" width="9.140625" style="382"/>
    <col min="15616" max="15616" width="5.42578125" style="382" customWidth="1"/>
    <col min="15617" max="15617" width="20.85546875" style="382" customWidth="1"/>
    <col min="15618" max="15618" width="26" style="382" customWidth="1"/>
    <col min="15619" max="15619" width="17" style="382" customWidth="1"/>
    <col min="15620" max="15620" width="18.140625" style="382" customWidth="1"/>
    <col min="15621" max="15621" width="14.7109375" style="382" customWidth="1"/>
    <col min="15622" max="15622" width="15.5703125" style="382" customWidth="1"/>
    <col min="15623" max="15623" width="14.7109375" style="382" customWidth="1"/>
    <col min="15624" max="15624" width="29.7109375" style="382" customWidth="1"/>
    <col min="15625" max="15625" width="0" style="382" hidden="1" customWidth="1"/>
    <col min="15626" max="15871" width="9.140625" style="382"/>
    <col min="15872" max="15872" width="5.42578125" style="382" customWidth="1"/>
    <col min="15873" max="15873" width="20.85546875" style="382" customWidth="1"/>
    <col min="15874" max="15874" width="26" style="382" customWidth="1"/>
    <col min="15875" max="15875" width="17" style="382" customWidth="1"/>
    <col min="15876" max="15876" width="18.140625" style="382" customWidth="1"/>
    <col min="15877" max="15877" width="14.7109375" style="382" customWidth="1"/>
    <col min="15878" max="15878" width="15.5703125" style="382" customWidth="1"/>
    <col min="15879" max="15879" width="14.7109375" style="382" customWidth="1"/>
    <col min="15880" max="15880" width="29.7109375" style="382" customWidth="1"/>
    <col min="15881" max="15881" width="0" style="382" hidden="1" customWidth="1"/>
    <col min="15882" max="16127" width="9.140625" style="382"/>
    <col min="16128" max="16128" width="5.42578125" style="382" customWidth="1"/>
    <col min="16129" max="16129" width="20.85546875" style="382" customWidth="1"/>
    <col min="16130" max="16130" width="26" style="382" customWidth="1"/>
    <col min="16131" max="16131" width="17" style="382" customWidth="1"/>
    <col min="16132" max="16132" width="18.140625" style="382" customWidth="1"/>
    <col min="16133" max="16133" width="14.7109375" style="382" customWidth="1"/>
    <col min="16134" max="16134" width="15.5703125" style="382" customWidth="1"/>
    <col min="16135" max="16135" width="14.7109375" style="382" customWidth="1"/>
    <col min="16136" max="16136" width="29.7109375" style="382" customWidth="1"/>
    <col min="16137" max="16137" width="0" style="382" hidden="1" customWidth="1"/>
    <col min="16138" max="16384" width="9.140625" style="382"/>
  </cols>
  <sheetData>
    <row r="1" spans="1:11" ht="15">
      <c r="A1" s="461" t="s">
        <v>744</v>
      </c>
      <c r="B1" s="461"/>
      <c r="C1" s="458"/>
      <c r="D1" s="458"/>
      <c r="E1" s="458"/>
      <c r="F1" s="458"/>
      <c r="G1" s="296"/>
      <c r="H1" s="296"/>
      <c r="I1" s="59" t="s">
        <v>110</v>
      </c>
    </row>
    <row r="2" spans="1:11" ht="15">
      <c r="A2" s="459" t="s">
        <v>141</v>
      </c>
      <c r="B2" s="461"/>
      <c r="C2" s="458"/>
      <c r="D2" s="458"/>
      <c r="E2" s="458"/>
      <c r="F2" s="458"/>
      <c r="G2" s="296"/>
      <c r="H2" s="296"/>
      <c r="I2" s="441" t="str">
        <f>'ფორმა N1'!K2</f>
        <v>01/01/2014 - 31/12/2014</v>
      </c>
    </row>
    <row r="3" spans="1:11" ht="15">
      <c r="A3" s="459"/>
      <c r="B3" s="459"/>
      <c r="C3" s="461"/>
      <c r="D3" s="461"/>
      <c r="E3" s="461"/>
      <c r="F3" s="461"/>
      <c r="G3" s="296"/>
      <c r="H3" s="296"/>
      <c r="I3" s="296"/>
    </row>
    <row r="4" spans="1:11" ht="15">
      <c r="A4" s="460" t="s">
        <v>275</v>
      </c>
      <c r="B4" s="458"/>
      <c r="C4" s="458"/>
      <c r="D4" s="458"/>
      <c r="E4" s="458"/>
      <c r="F4" s="458"/>
      <c r="G4" s="459"/>
      <c r="H4" s="459"/>
      <c r="I4" s="459"/>
    </row>
    <row r="5" spans="1:11" ht="15">
      <c r="A5" s="405" t="str">
        <f>'ფორმა N1'!A5</f>
        <v>მ.პ.გ. ,,ქართული ოცნება - დემოკრატიული საქართველო"</v>
      </c>
      <c r="B5" s="383"/>
      <c r="C5" s="383"/>
      <c r="D5" s="383"/>
      <c r="E5" s="383"/>
      <c r="F5" s="383"/>
      <c r="G5" s="384"/>
      <c r="H5" s="384"/>
      <c r="I5" s="384"/>
    </row>
    <row r="6" spans="1:11" ht="15">
      <c r="A6" s="458"/>
      <c r="B6" s="458"/>
      <c r="C6" s="458"/>
      <c r="D6" s="458"/>
      <c r="E6" s="458"/>
      <c r="F6" s="458"/>
      <c r="G6" s="459"/>
      <c r="H6" s="459"/>
      <c r="I6" s="459"/>
    </row>
    <row r="7" spans="1:11" ht="15">
      <c r="A7" s="295"/>
      <c r="B7" s="295"/>
      <c r="C7" s="295"/>
      <c r="D7" s="295"/>
      <c r="E7" s="295"/>
      <c r="F7" s="295"/>
      <c r="G7" s="59"/>
      <c r="H7" s="59"/>
      <c r="I7" s="59"/>
    </row>
    <row r="8" spans="1:11" ht="60.75" thickBot="1">
      <c r="A8" s="436" t="s">
        <v>64</v>
      </c>
      <c r="B8" s="436" t="s">
        <v>340</v>
      </c>
      <c r="C8" s="436" t="s">
        <v>341</v>
      </c>
      <c r="D8" s="436" t="s">
        <v>228</v>
      </c>
      <c r="E8" s="436" t="s">
        <v>345</v>
      </c>
      <c r="F8" s="436" t="s">
        <v>349</v>
      </c>
      <c r="G8" s="463" t="s">
        <v>10</v>
      </c>
      <c r="H8" s="463" t="s">
        <v>9</v>
      </c>
      <c r="I8" s="463" t="s">
        <v>396</v>
      </c>
    </row>
    <row r="9" spans="1:11" ht="15" hidden="1">
      <c r="A9" s="437">
        <v>1</v>
      </c>
      <c r="B9" s="438" t="s">
        <v>706</v>
      </c>
      <c r="C9" s="438" t="s">
        <v>707</v>
      </c>
      <c r="D9" s="439" t="s">
        <v>709</v>
      </c>
      <c r="E9" s="440" t="s">
        <v>710</v>
      </c>
      <c r="F9" s="440" t="s">
        <v>348</v>
      </c>
      <c r="G9" s="435">
        <v>7500</v>
      </c>
      <c r="H9" s="435">
        <v>7500</v>
      </c>
      <c r="I9" s="435">
        <v>1500</v>
      </c>
      <c r="J9" s="386"/>
      <c r="K9" s="386"/>
    </row>
    <row r="10" spans="1:11" ht="15" hidden="1">
      <c r="A10" s="374">
        <v>2</v>
      </c>
      <c r="B10" s="419" t="s">
        <v>708</v>
      </c>
      <c r="C10" s="413" t="s">
        <v>597</v>
      </c>
      <c r="D10" s="420" t="s">
        <v>598</v>
      </c>
      <c r="E10" s="381" t="s">
        <v>711</v>
      </c>
      <c r="F10" s="381" t="s">
        <v>348</v>
      </c>
      <c r="G10" s="320">
        <v>7500</v>
      </c>
      <c r="H10" s="320">
        <v>7500</v>
      </c>
      <c r="I10" s="430">
        <v>1500</v>
      </c>
    </row>
    <row r="11" spans="1:11" ht="15" hidden="1">
      <c r="A11" s="374">
        <v>3</v>
      </c>
      <c r="B11" s="419" t="s">
        <v>747</v>
      </c>
      <c r="C11" s="413" t="s">
        <v>748</v>
      </c>
      <c r="D11" s="420" t="s">
        <v>749</v>
      </c>
      <c r="E11" s="381" t="s">
        <v>750</v>
      </c>
      <c r="F11" s="381" t="s">
        <v>348</v>
      </c>
      <c r="G11" s="320">
        <v>0</v>
      </c>
      <c r="H11" s="320">
        <v>625</v>
      </c>
      <c r="I11" s="430">
        <v>125</v>
      </c>
    </row>
    <row r="12" spans="1:11" ht="15" hidden="1">
      <c r="A12" s="374">
        <v>4</v>
      </c>
      <c r="B12" s="419" t="s">
        <v>751</v>
      </c>
      <c r="C12" s="413" t="s">
        <v>752</v>
      </c>
      <c r="D12" s="420" t="s">
        <v>753</v>
      </c>
      <c r="E12" s="381" t="s">
        <v>754</v>
      </c>
      <c r="F12" s="381" t="s">
        <v>348</v>
      </c>
      <c r="G12" s="320">
        <v>0</v>
      </c>
      <c r="H12" s="320">
        <v>625</v>
      </c>
      <c r="I12" s="430">
        <v>125</v>
      </c>
    </row>
    <row r="13" spans="1:11" ht="15" hidden="1">
      <c r="A13" s="374">
        <v>5</v>
      </c>
      <c r="B13" s="419" t="s">
        <v>755</v>
      </c>
      <c r="C13" s="413" t="s">
        <v>756</v>
      </c>
      <c r="D13" s="420" t="s">
        <v>757</v>
      </c>
      <c r="E13" s="381" t="s">
        <v>758</v>
      </c>
      <c r="F13" s="381" t="s">
        <v>348</v>
      </c>
      <c r="G13" s="320">
        <v>0</v>
      </c>
      <c r="H13" s="320">
        <v>1000</v>
      </c>
      <c r="I13" s="430">
        <v>200</v>
      </c>
    </row>
    <row r="14" spans="1:11" ht="15" hidden="1">
      <c r="A14" s="374">
        <v>6</v>
      </c>
      <c r="B14" s="419" t="s">
        <v>759</v>
      </c>
      <c r="C14" s="413" t="s">
        <v>760</v>
      </c>
      <c r="D14" s="420" t="s">
        <v>761</v>
      </c>
      <c r="E14" s="381" t="s">
        <v>762</v>
      </c>
      <c r="F14" s="381" t="s">
        <v>348</v>
      </c>
      <c r="G14" s="320">
        <v>0</v>
      </c>
      <c r="H14" s="320">
        <v>1000</v>
      </c>
      <c r="I14" s="430">
        <v>200</v>
      </c>
    </row>
    <row r="15" spans="1:11" ht="15" hidden="1">
      <c r="A15" s="374">
        <v>7</v>
      </c>
      <c r="B15" s="419" t="s">
        <v>716</v>
      </c>
      <c r="C15" s="413" t="s">
        <v>763</v>
      </c>
      <c r="D15" s="420" t="s">
        <v>764</v>
      </c>
      <c r="E15" s="381" t="s">
        <v>765</v>
      </c>
      <c r="F15" s="381" t="s">
        <v>348</v>
      </c>
      <c r="G15" s="320">
        <v>0</v>
      </c>
      <c r="H15" s="320">
        <v>2350</v>
      </c>
      <c r="I15" s="430">
        <v>470</v>
      </c>
    </row>
    <row r="16" spans="1:11" ht="15" hidden="1">
      <c r="A16" s="374">
        <v>8</v>
      </c>
      <c r="B16" s="419" t="s">
        <v>766</v>
      </c>
      <c r="C16" s="413" t="s">
        <v>767</v>
      </c>
      <c r="D16" s="420" t="s">
        <v>768</v>
      </c>
      <c r="E16" s="381" t="s">
        <v>769</v>
      </c>
      <c r="F16" s="381" t="s">
        <v>348</v>
      </c>
      <c r="G16" s="320">
        <v>0</v>
      </c>
      <c r="H16" s="320">
        <v>2125</v>
      </c>
      <c r="I16" s="430">
        <v>425</v>
      </c>
    </row>
    <row r="17" spans="1:9" ht="15" hidden="1">
      <c r="A17" s="374">
        <v>9</v>
      </c>
      <c r="B17" s="419" t="s">
        <v>751</v>
      </c>
      <c r="C17" s="413" t="s">
        <v>752</v>
      </c>
      <c r="D17" s="420" t="s">
        <v>753</v>
      </c>
      <c r="E17" s="381" t="s">
        <v>754</v>
      </c>
      <c r="F17" s="381" t="s">
        <v>348</v>
      </c>
      <c r="G17" s="320">
        <v>0</v>
      </c>
      <c r="H17" s="320">
        <v>625</v>
      </c>
      <c r="I17" s="430">
        <v>125</v>
      </c>
    </row>
    <row r="18" spans="1:9" ht="15" hidden="1">
      <c r="A18" s="374">
        <v>10</v>
      </c>
      <c r="B18" s="419" t="s">
        <v>770</v>
      </c>
      <c r="C18" s="413" t="s">
        <v>771</v>
      </c>
      <c r="D18" s="420" t="s">
        <v>772</v>
      </c>
      <c r="E18" s="381" t="s">
        <v>773</v>
      </c>
      <c r="F18" s="381" t="s">
        <v>348</v>
      </c>
      <c r="G18" s="320">
        <v>0</v>
      </c>
      <c r="H18" s="320">
        <v>1000</v>
      </c>
      <c r="I18" s="430">
        <v>200</v>
      </c>
    </row>
    <row r="19" spans="1:9" ht="15" hidden="1">
      <c r="A19" s="374">
        <v>11</v>
      </c>
      <c r="B19" s="419" t="s">
        <v>774</v>
      </c>
      <c r="C19" s="413" t="s">
        <v>775</v>
      </c>
      <c r="D19" s="420">
        <v>62001013701</v>
      </c>
      <c r="E19" s="381" t="s">
        <v>776</v>
      </c>
      <c r="F19" s="381" t="s">
        <v>348</v>
      </c>
      <c r="G19" s="320">
        <v>0</v>
      </c>
      <c r="H19" s="320">
        <v>812.5</v>
      </c>
      <c r="I19" s="430">
        <v>162.5</v>
      </c>
    </row>
    <row r="20" spans="1:9" ht="15" hidden="1">
      <c r="A20" s="374">
        <v>12</v>
      </c>
      <c r="B20" s="419" t="s">
        <v>777</v>
      </c>
      <c r="C20" s="424" t="s">
        <v>778</v>
      </c>
      <c r="D20" s="420">
        <v>18001061186</v>
      </c>
      <c r="E20" s="381" t="s">
        <v>779</v>
      </c>
      <c r="F20" s="381" t="s">
        <v>348</v>
      </c>
      <c r="G20" s="320">
        <v>0</v>
      </c>
      <c r="H20" s="320">
        <v>250</v>
      </c>
      <c r="I20" s="320">
        <v>50</v>
      </c>
    </row>
    <row r="21" spans="1:9" ht="15" hidden="1">
      <c r="A21" s="374">
        <v>13</v>
      </c>
      <c r="B21" s="421" t="s">
        <v>780</v>
      </c>
      <c r="C21" s="424" t="s">
        <v>781</v>
      </c>
      <c r="D21" s="422" t="s">
        <v>782</v>
      </c>
      <c r="E21" s="381" t="s">
        <v>783</v>
      </c>
      <c r="F21" s="381" t="s">
        <v>348</v>
      </c>
      <c r="G21" s="320">
        <v>0</v>
      </c>
      <c r="H21" s="320">
        <v>1625</v>
      </c>
      <c r="I21" s="320">
        <v>325</v>
      </c>
    </row>
    <row r="22" spans="1:9" ht="15" hidden="1">
      <c r="A22" s="374">
        <v>14</v>
      </c>
      <c r="B22" s="424" t="s">
        <v>784</v>
      </c>
      <c r="C22" s="424" t="s">
        <v>785</v>
      </c>
      <c r="D22" s="425" t="s">
        <v>786</v>
      </c>
      <c r="E22" s="381" t="s">
        <v>787</v>
      </c>
      <c r="F22" s="381" t="s">
        <v>348</v>
      </c>
      <c r="G22" s="320">
        <v>0</v>
      </c>
      <c r="H22" s="320">
        <v>812.5</v>
      </c>
      <c r="I22" s="320">
        <v>162.5</v>
      </c>
    </row>
    <row r="23" spans="1:9" ht="15" hidden="1">
      <c r="A23" s="374">
        <v>15</v>
      </c>
      <c r="B23" s="424" t="s">
        <v>788</v>
      </c>
      <c r="C23" s="424" t="s">
        <v>789</v>
      </c>
      <c r="D23" s="425">
        <v>62005008579</v>
      </c>
      <c r="E23" s="381" t="s">
        <v>776</v>
      </c>
      <c r="F23" s="381" t="s">
        <v>348</v>
      </c>
      <c r="G23" s="320">
        <v>0</v>
      </c>
      <c r="H23" s="320">
        <v>812.5</v>
      </c>
      <c r="I23" s="320">
        <v>162.5</v>
      </c>
    </row>
    <row r="24" spans="1:9" ht="15" hidden="1">
      <c r="A24" s="374">
        <v>16</v>
      </c>
      <c r="B24" s="421" t="s">
        <v>790</v>
      </c>
      <c r="C24" s="424" t="s">
        <v>791</v>
      </c>
      <c r="D24" s="422" t="s">
        <v>792</v>
      </c>
      <c r="E24" s="381" t="s">
        <v>793</v>
      </c>
      <c r="F24" s="381" t="s">
        <v>348</v>
      </c>
      <c r="G24" s="320">
        <v>0</v>
      </c>
      <c r="H24" s="320">
        <v>625</v>
      </c>
      <c r="I24" s="320">
        <v>125</v>
      </c>
    </row>
    <row r="25" spans="1:9" ht="15" hidden="1">
      <c r="A25" s="374">
        <v>17</v>
      </c>
      <c r="B25" s="421" t="s">
        <v>794</v>
      </c>
      <c r="C25" s="424" t="s">
        <v>795</v>
      </c>
      <c r="D25" s="422">
        <v>51001027942</v>
      </c>
      <c r="E25" s="381" t="s">
        <v>796</v>
      </c>
      <c r="F25" s="381" t="s">
        <v>348</v>
      </c>
      <c r="G25" s="320">
        <v>0</v>
      </c>
      <c r="H25" s="320">
        <v>250</v>
      </c>
      <c r="I25" s="320">
        <v>50</v>
      </c>
    </row>
    <row r="26" spans="1:9" ht="15" hidden="1">
      <c r="A26" s="374">
        <v>18</v>
      </c>
      <c r="B26" s="421" t="s">
        <v>797</v>
      </c>
      <c r="C26" s="424" t="s">
        <v>798</v>
      </c>
      <c r="D26" s="423" t="s">
        <v>799</v>
      </c>
      <c r="E26" s="381" t="s">
        <v>800</v>
      </c>
      <c r="F26" s="381" t="s">
        <v>348</v>
      </c>
      <c r="G26" s="320">
        <v>0</v>
      </c>
      <c r="H26" s="320">
        <v>437.5</v>
      </c>
      <c r="I26" s="320">
        <v>87.5</v>
      </c>
    </row>
    <row r="27" spans="1:9" ht="15" hidden="1">
      <c r="A27" s="374">
        <v>19</v>
      </c>
      <c r="B27" s="419" t="s">
        <v>801</v>
      </c>
      <c r="C27" s="413" t="s">
        <v>802</v>
      </c>
      <c r="D27" s="422">
        <v>62001035383</v>
      </c>
      <c r="E27" s="381" t="s">
        <v>800</v>
      </c>
      <c r="F27" s="381" t="s">
        <v>348</v>
      </c>
      <c r="G27" s="320">
        <v>0</v>
      </c>
      <c r="H27" s="320">
        <v>437.5</v>
      </c>
      <c r="I27" s="430">
        <v>87.5</v>
      </c>
    </row>
    <row r="28" spans="1:9" ht="15" hidden="1">
      <c r="A28" s="374">
        <v>20</v>
      </c>
      <c r="B28" s="388" t="s">
        <v>766</v>
      </c>
      <c r="C28" s="388" t="s">
        <v>803</v>
      </c>
      <c r="D28" s="426">
        <v>62001010470</v>
      </c>
      <c r="E28" s="427" t="s">
        <v>776</v>
      </c>
      <c r="F28" s="427" t="s">
        <v>348</v>
      </c>
      <c r="G28" s="408">
        <v>0</v>
      </c>
      <c r="H28" s="408">
        <v>812.5</v>
      </c>
      <c r="I28" s="430">
        <v>162.5</v>
      </c>
    </row>
    <row r="29" spans="1:9" ht="15" hidden="1">
      <c r="A29" s="374">
        <v>21</v>
      </c>
      <c r="B29" s="388" t="s">
        <v>804</v>
      </c>
      <c r="C29" s="388" t="s">
        <v>752</v>
      </c>
      <c r="D29" s="425" t="s">
        <v>805</v>
      </c>
      <c r="E29" s="381" t="s">
        <v>806</v>
      </c>
      <c r="F29" s="381" t="s">
        <v>348</v>
      </c>
      <c r="G29" s="408">
        <v>0</v>
      </c>
      <c r="H29" s="408">
        <v>650</v>
      </c>
      <c r="I29" s="430">
        <v>130</v>
      </c>
    </row>
    <row r="30" spans="1:9" ht="15" hidden="1">
      <c r="A30" s="374">
        <v>22</v>
      </c>
      <c r="B30" s="388" t="s">
        <v>706</v>
      </c>
      <c r="C30" s="388" t="s">
        <v>807</v>
      </c>
      <c r="D30" s="428" t="s">
        <v>808</v>
      </c>
      <c r="E30" s="381" t="s">
        <v>809</v>
      </c>
      <c r="F30" s="381" t="s">
        <v>348</v>
      </c>
      <c r="G30" s="408">
        <v>0</v>
      </c>
      <c r="H30" s="408">
        <v>500</v>
      </c>
      <c r="I30" s="430">
        <v>100</v>
      </c>
    </row>
    <row r="31" spans="1:9" ht="15" hidden="1">
      <c r="A31" s="374">
        <v>23</v>
      </c>
      <c r="B31" s="388" t="s">
        <v>810</v>
      </c>
      <c r="C31" s="388" t="s">
        <v>811</v>
      </c>
      <c r="D31" s="429">
        <v>62001009060</v>
      </c>
      <c r="E31" s="381" t="s">
        <v>783</v>
      </c>
      <c r="F31" s="381" t="s">
        <v>348</v>
      </c>
      <c r="G31" s="408">
        <v>0</v>
      </c>
      <c r="H31" s="408">
        <v>750</v>
      </c>
      <c r="I31" s="430">
        <v>150</v>
      </c>
    </row>
    <row r="32" spans="1:9" hidden="1">
      <c r="A32" s="374">
        <v>24</v>
      </c>
      <c r="B32" s="388" t="s">
        <v>812</v>
      </c>
      <c r="C32" s="388" t="s">
        <v>813</v>
      </c>
      <c r="D32" s="388" t="s">
        <v>814</v>
      </c>
      <c r="E32" s="388" t="s">
        <v>815</v>
      </c>
      <c r="F32" s="388" t="s">
        <v>348</v>
      </c>
      <c r="G32" s="408">
        <v>0</v>
      </c>
      <c r="H32" s="408">
        <v>1250</v>
      </c>
      <c r="I32" s="430">
        <v>250</v>
      </c>
    </row>
    <row r="33" spans="1:9" hidden="1">
      <c r="A33" s="374">
        <v>25</v>
      </c>
      <c r="B33" s="388" t="s">
        <v>816</v>
      </c>
      <c r="C33" s="388" t="s">
        <v>817</v>
      </c>
      <c r="D33" s="426">
        <v>35001011729</v>
      </c>
      <c r="E33" s="388" t="s">
        <v>818</v>
      </c>
      <c r="F33" s="388" t="s">
        <v>348</v>
      </c>
      <c r="G33" s="408">
        <v>0</v>
      </c>
      <c r="H33" s="408">
        <v>625</v>
      </c>
      <c r="I33" s="430">
        <v>125</v>
      </c>
    </row>
    <row r="34" spans="1:9" hidden="1">
      <c r="A34" s="374">
        <v>26</v>
      </c>
      <c r="B34" s="388" t="s">
        <v>819</v>
      </c>
      <c r="C34" s="388" t="s">
        <v>820</v>
      </c>
      <c r="D34" s="426" t="s">
        <v>821</v>
      </c>
      <c r="E34" s="388" t="s">
        <v>822</v>
      </c>
      <c r="F34" s="388" t="s">
        <v>348</v>
      </c>
      <c r="G34" s="408">
        <v>0</v>
      </c>
      <c r="H34" s="408">
        <v>875</v>
      </c>
      <c r="I34" s="430">
        <v>175</v>
      </c>
    </row>
    <row r="35" spans="1:9" hidden="1">
      <c r="A35" s="374">
        <v>27</v>
      </c>
      <c r="B35" s="388" t="s">
        <v>755</v>
      </c>
      <c r="C35" s="388" t="s">
        <v>756</v>
      </c>
      <c r="D35" s="426" t="s">
        <v>757</v>
      </c>
      <c r="E35" s="388" t="s">
        <v>758</v>
      </c>
      <c r="F35" s="388" t="s">
        <v>348</v>
      </c>
      <c r="G35" s="408">
        <v>0</v>
      </c>
      <c r="H35" s="408">
        <v>1000</v>
      </c>
      <c r="I35" s="430">
        <v>200</v>
      </c>
    </row>
    <row r="36" spans="1:9" hidden="1">
      <c r="A36" s="374">
        <v>28</v>
      </c>
      <c r="B36" s="388" t="s">
        <v>823</v>
      </c>
      <c r="C36" s="388" t="s">
        <v>824</v>
      </c>
      <c r="D36" s="426" t="s">
        <v>825</v>
      </c>
      <c r="E36" s="388" t="s">
        <v>826</v>
      </c>
      <c r="F36" s="388" t="s">
        <v>348</v>
      </c>
      <c r="G36" s="408">
        <v>0</v>
      </c>
      <c r="H36" s="408">
        <v>375</v>
      </c>
      <c r="I36" s="430">
        <v>75</v>
      </c>
    </row>
    <row r="37" spans="1:9" hidden="1">
      <c r="A37" s="374">
        <v>29</v>
      </c>
      <c r="B37" s="388" t="s">
        <v>706</v>
      </c>
      <c r="C37" s="388" t="s">
        <v>827</v>
      </c>
      <c r="D37" s="426" t="s">
        <v>828</v>
      </c>
      <c r="E37" s="388" t="s">
        <v>829</v>
      </c>
      <c r="F37" s="388" t="s">
        <v>348</v>
      </c>
      <c r="G37" s="408">
        <v>0</v>
      </c>
      <c r="H37" s="408">
        <v>750</v>
      </c>
      <c r="I37" s="430">
        <v>150</v>
      </c>
    </row>
    <row r="38" spans="1:9" hidden="1">
      <c r="A38" s="374">
        <v>30</v>
      </c>
      <c r="B38" s="388" t="s">
        <v>706</v>
      </c>
      <c r="C38" s="388" t="s">
        <v>830</v>
      </c>
      <c r="D38" s="426" t="s">
        <v>831</v>
      </c>
      <c r="E38" s="388" t="s">
        <v>832</v>
      </c>
      <c r="F38" s="388" t="s">
        <v>348</v>
      </c>
      <c r="G38" s="408">
        <v>0</v>
      </c>
      <c r="H38" s="408">
        <v>380</v>
      </c>
      <c r="I38" s="430">
        <v>76</v>
      </c>
    </row>
    <row r="39" spans="1:9" hidden="1">
      <c r="A39" s="374">
        <v>31</v>
      </c>
      <c r="B39" s="388" t="s">
        <v>833</v>
      </c>
      <c r="C39" s="388" t="s">
        <v>834</v>
      </c>
      <c r="D39" s="426" t="s">
        <v>835</v>
      </c>
      <c r="E39" s="388" t="s">
        <v>836</v>
      </c>
      <c r="F39" s="388" t="s">
        <v>348</v>
      </c>
      <c r="G39" s="408">
        <v>0</v>
      </c>
      <c r="H39" s="408">
        <v>1000</v>
      </c>
      <c r="I39" s="430">
        <v>200</v>
      </c>
    </row>
    <row r="40" spans="1:9" hidden="1">
      <c r="A40" s="374">
        <v>32</v>
      </c>
      <c r="B40" s="388" t="s">
        <v>759</v>
      </c>
      <c r="C40" s="388" t="s">
        <v>760</v>
      </c>
      <c r="D40" s="426" t="s">
        <v>761</v>
      </c>
      <c r="E40" s="388" t="s">
        <v>762</v>
      </c>
      <c r="F40" s="388" t="s">
        <v>348</v>
      </c>
      <c r="G40" s="408">
        <v>0</v>
      </c>
      <c r="H40" s="408">
        <v>1000</v>
      </c>
      <c r="I40" s="430">
        <v>200</v>
      </c>
    </row>
    <row r="41" spans="1:9" hidden="1">
      <c r="A41" s="374">
        <v>33</v>
      </c>
      <c r="B41" s="388" t="s">
        <v>794</v>
      </c>
      <c r="C41" s="388" t="s">
        <v>837</v>
      </c>
      <c r="D41" s="426">
        <v>62001040467</v>
      </c>
      <c r="E41" s="388" t="s">
        <v>838</v>
      </c>
      <c r="F41" s="388" t="s">
        <v>348</v>
      </c>
      <c r="G41" s="408">
        <v>0</v>
      </c>
      <c r="H41" s="408">
        <v>500</v>
      </c>
      <c r="I41" s="430">
        <v>100</v>
      </c>
    </row>
    <row r="42" spans="1:9" hidden="1">
      <c r="A42" s="374">
        <v>34</v>
      </c>
      <c r="B42" s="388" t="s">
        <v>759</v>
      </c>
      <c r="C42" s="388" t="s">
        <v>760</v>
      </c>
      <c r="D42" s="426" t="s">
        <v>761</v>
      </c>
      <c r="E42" s="388" t="s">
        <v>762</v>
      </c>
      <c r="F42" s="388" t="s">
        <v>0</v>
      </c>
      <c r="G42" s="408">
        <v>0</v>
      </c>
      <c r="H42" s="810">
        <v>625</v>
      </c>
      <c r="I42" s="430">
        <v>125</v>
      </c>
    </row>
    <row r="43" spans="1:9" hidden="1">
      <c r="A43" s="374">
        <v>35</v>
      </c>
      <c r="B43" s="388" t="s">
        <v>839</v>
      </c>
      <c r="C43" s="388" t="s">
        <v>840</v>
      </c>
      <c r="D43" s="426">
        <v>65002007395</v>
      </c>
      <c r="E43" s="388" t="s">
        <v>841</v>
      </c>
      <c r="F43" s="388" t="s">
        <v>348</v>
      </c>
      <c r="G43" s="408">
        <v>0</v>
      </c>
      <c r="H43" s="408">
        <v>450</v>
      </c>
      <c r="I43" s="430">
        <v>90</v>
      </c>
    </row>
    <row r="44" spans="1:9" hidden="1">
      <c r="A44" s="374">
        <v>36</v>
      </c>
      <c r="B44" s="388" t="s">
        <v>842</v>
      </c>
      <c r="C44" s="388" t="s">
        <v>843</v>
      </c>
      <c r="D44" s="426" t="s">
        <v>844</v>
      </c>
      <c r="E44" s="388" t="s">
        <v>845</v>
      </c>
      <c r="F44" s="388" t="s">
        <v>348</v>
      </c>
      <c r="G44" s="408">
        <v>0</v>
      </c>
      <c r="H44" s="408">
        <v>900</v>
      </c>
      <c r="I44" s="430">
        <v>180</v>
      </c>
    </row>
    <row r="45" spans="1:9" hidden="1">
      <c r="A45" s="374">
        <v>37</v>
      </c>
      <c r="B45" s="388" t="s">
        <v>846</v>
      </c>
      <c r="C45" s="388" t="s">
        <v>847</v>
      </c>
      <c r="D45" s="426" t="s">
        <v>848</v>
      </c>
      <c r="E45" s="388" t="s">
        <v>849</v>
      </c>
      <c r="F45" s="388" t="s">
        <v>348</v>
      </c>
      <c r="G45" s="408">
        <v>0</v>
      </c>
      <c r="H45" s="408">
        <v>900</v>
      </c>
      <c r="I45" s="430">
        <v>180</v>
      </c>
    </row>
    <row r="46" spans="1:9" hidden="1">
      <c r="A46" s="374">
        <v>38</v>
      </c>
      <c r="B46" s="388" t="s">
        <v>850</v>
      </c>
      <c r="C46" s="388" t="s">
        <v>851</v>
      </c>
      <c r="D46" s="426" t="s">
        <v>852</v>
      </c>
      <c r="E46" s="388" t="s">
        <v>765</v>
      </c>
      <c r="F46" s="388" t="s">
        <v>348</v>
      </c>
      <c r="G46" s="408">
        <v>0</v>
      </c>
      <c r="H46" s="408"/>
      <c r="I46" s="430">
        <v>0</v>
      </c>
    </row>
    <row r="47" spans="1:9" hidden="1">
      <c r="A47" s="374">
        <v>39</v>
      </c>
      <c r="B47" s="388" t="s">
        <v>853</v>
      </c>
      <c r="C47" s="388" t="s">
        <v>854</v>
      </c>
      <c r="D47" s="426" t="s">
        <v>855</v>
      </c>
      <c r="E47" s="388" t="s">
        <v>856</v>
      </c>
      <c r="F47" s="388" t="s">
        <v>348</v>
      </c>
      <c r="G47" s="408">
        <v>0</v>
      </c>
      <c r="H47" s="408">
        <v>850</v>
      </c>
      <c r="I47" s="430">
        <v>170</v>
      </c>
    </row>
    <row r="48" spans="1:9" hidden="1">
      <c r="A48" s="374">
        <v>40</v>
      </c>
      <c r="B48" s="388" t="s">
        <v>788</v>
      </c>
      <c r="C48" s="388" t="s">
        <v>857</v>
      </c>
      <c r="D48" s="426" t="s">
        <v>858</v>
      </c>
      <c r="E48" s="388" t="s">
        <v>859</v>
      </c>
      <c r="F48" s="388" t="s">
        <v>348</v>
      </c>
      <c r="G48" s="408">
        <v>0</v>
      </c>
      <c r="H48" s="408">
        <v>800</v>
      </c>
      <c r="I48" s="430">
        <v>160</v>
      </c>
    </row>
    <row r="49" spans="1:9" hidden="1">
      <c r="A49" s="374">
        <v>41</v>
      </c>
      <c r="B49" s="388" t="s">
        <v>860</v>
      </c>
      <c r="C49" s="388" t="s">
        <v>861</v>
      </c>
      <c r="D49" s="426" t="s">
        <v>862</v>
      </c>
      <c r="E49" s="388" t="s">
        <v>773</v>
      </c>
      <c r="F49" s="388" t="s">
        <v>348</v>
      </c>
      <c r="G49" s="408">
        <v>0</v>
      </c>
      <c r="H49" s="408">
        <v>625</v>
      </c>
      <c r="I49" s="430">
        <v>125</v>
      </c>
    </row>
    <row r="50" spans="1:9" hidden="1">
      <c r="A50" s="374">
        <v>42</v>
      </c>
      <c r="B50" s="388" t="s">
        <v>863</v>
      </c>
      <c r="C50" s="388" t="s">
        <v>864</v>
      </c>
      <c r="D50" s="426" t="s">
        <v>865</v>
      </c>
      <c r="E50" s="388" t="s">
        <v>866</v>
      </c>
      <c r="F50" s="388" t="s">
        <v>348</v>
      </c>
      <c r="G50" s="408">
        <v>0</v>
      </c>
      <c r="H50" s="408">
        <v>625</v>
      </c>
      <c r="I50" s="430">
        <v>125</v>
      </c>
    </row>
    <row r="51" spans="1:9" hidden="1">
      <c r="A51" s="374">
        <v>43</v>
      </c>
      <c r="B51" s="388" t="s">
        <v>867</v>
      </c>
      <c r="C51" s="388" t="s">
        <v>868</v>
      </c>
      <c r="D51" s="426" t="s">
        <v>869</v>
      </c>
      <c r="E51" s="388" t="s">
        <v>870</v>
      </c>
      <c r="F51" s="388" t="s">
        <v>348</v>
      </c>
      <c r="G51" s="408">
        <v>0</v>
      </c>
      <c r="H51" s="408">
        <v>250</v>
      </c>
      <c r="I51" s="430">
        <v>50</v>
      </c>
    </row>
    <row r="52" spans="1:9" hidden="1">
      <c r="A52" s="374">
        <v>44</v>
      </c>
      <c r="B52" s="388" t="s">
        <v>871</v>
      </c>
      <c r="C52" s="388" t="s">
        <v>872</v>
      </c>
      <c r="D52" s="426" t="s">
        <v>873</v>
      </c>
      <c r="E52" s="388" t="s">
        <v>874</v>
      </c>
      <c r="F52" s="388" t="s">
        <v>348</v>
      </c>
      <c r="G52" s="408">
        <v>0</v>
      </c>
      <c r="H52" s="408"/>
      <c r="I52" s="430">
        <v>0</v>
      </c>
    </row>
    <row r="53" spans="1:9" hidden="1">
      <c r="A53" s="374">
        <v>45</v>
      </c>
      <c r="B53" s="388" t="s">
        <v>875</v>
      </c>
      <c r="C53" s="388" t="s">
        <v>876</v>
      </c>
      <c r="D53" s="426" t="s">
        <v>877</v>
      </c>
      <c r="E53" s="388" t="s">
        <v>878</v>
      </c>
      <c r="F53" s="388" t="s">
        <v>348</v>
      </c>
      <c r="G53" s="408">
        <v>0</v>
      </c>
      <c r="H53" s="408">
        <v>500</v>
      </c>
      <c r="I53" s="430">
        <v>100</v>
      </c>
    </row>
    <row r="54" spans="1:9" hidden="1">
      <c r="A54" s="374">
        <v>46</v>
      </c>
      <c r="B54" s="388" t="s">
        <v>839</v>
      </c>
      <c r="C54" s="388" t="s">
        <v>879</v>
      </c>
      <c r="D54" s="426" t="s">
        <v>880</v>
      </c>
      <c r="E54" s="388" t="s">
        <v>881</v>
      </c>
      <c r="F54" s="388" t="s">
        <v>348</v>
      </c>
      <c r="G54" s="408">
        <v>0</v>
      </c>
      <c r="H54" s="408">
        <v>500</v>
      </c>
      <c r="I54" s="430">
        <v>100</v>
      </c>
    </row>
    <row r="55" spans="1:9" hidden="1">
      <c r="A55" s="374">
        <v>47</v>
      </c>
      <c r="B55" s="388" t="s">
        <v>882</v>
      </c>
      <c r="C55" s="388" t="s">
        <v>883</v>
      </c>
      <c r="D55" s="426" t="s">
        <v>884</v>
      </c>
      <c r="E55" s="388" t="s">
        <v>881</v>
      </c>
      <c r="F55" s="388" t="s">
        <v>348</v>
      </c>
      <c r="G55" s="408">
        <v>0</v>
      </c>
      <c r="H55" s="408">
        <v>500</v>
      </c>
      <c r="I55" s="430">
        <v>100</v>
      </c>
    </row>
    <row r="56" spans="1:9">
      <c r="A56" s="374">
        <v>48</v>
      </c>
      <c r="B56" s="388" t="s">
        <v>885</v>
      </c>
      <c r="C56" s="388" t="s">
        <v>886</v>
      </c>
      <c r="D56" s="426" t="s">
        <v>887</v>
      </c>
      <c r="E56" s="388" t="s">
        <v>888</v>
      </c>
      <c r="F56" s="388" t="s">
        <v>348</v>
      </c>
      <c r="G56" s="408">
        <v>0</v>
      </c>
      <c r="H56" s="408">
        <v>210</v>
      </c>
      <c r="I56" s="430">
        <v>42</v>
      </c>
    </row>
    <row r="57" spans="1:9" hidden="1">
      <c r="A57" s="374">
        <v>49</v>
      </c>
      <c r="B57" s="388" t="s">
        <v>889</v>
      </c>
      <c r="C57" s="388" t="s">
        <v>890</v>
      </c>
      <c r="D57" s="426" t="s">
        <v>891</v>
      </c>
      <c r="E57" s="388" t="s">
        <v>800</v>
      </c>
      <c r="F57" s="388" t="s">
        <v>348</v>
      </c>
      <c r="G57" s="408">
        <v>0</v>
      </c>
      <c r="H57" s="408">
        <v>187.5</v>
      </c>
      <c r="I57" s="430">
        <v>37.5</v>
      </c>
    </row>
    <row r="58" spans="1:9" hidden="1">
      <c r="A58" s="374">
        <v>50</v>
      </c>
      <c r="B58" s="388" t="s">
        <v>706</v>
      </c>
      <c r="C58" s="388" t="s">
        <v>892</v>
      </c>
      <c r="D58" s="426" t="s">
        <v>893</v>
      </c>
      <c r="E58" s="388" t="s">
        <v>894</v>
      </c>
      <c r="F58" s="388" t="s">
        <v>348</v>
      </c>
      <c r="G58" s="408">
        <v>0</v>
      </c>
      <c r="H58" s="408">
        <v>500</v>
      </c>
      <c r="I58" s="430">
        <v>100</v>
      </c>
    </row>
    <row r="59" spans="1:9" hidden="1">
      <c r="A59" s="374">
        <v>51</v>
      </c>
      <c r="B59" s="388" t="s">
        <v>895</v>
      </c>
      <c r="C59" s="388" t="s">
        <v>896</v>
      </c>
      <c r="D59" s="426" t="s">
        <v>897</v>
      </c>
      <c r="E59" s="388" t="s">
        <v>898</v>
      </c>
      <c r="F59" s="388" t="s">
        <v>348</v>
      </c>
      <c r="G59" s="408">
        <v>0</v>
      </c>
      <c r="H59" s="408">
        <v>1250</v>
      </c>
      <c r="I59" s="430">
        <v>250</v>
      </c>
    </row>
    <row r="60" spans="1:9" hidden="1">
      <c r="A60" s="374">
        <v>52</v>
      </c>
      <c r="B60" s="388" t="s">
        <v>899</v>
      </c>
      <c r="C60" s="388" t="s">
        <v>900</v>
      </c>
      <c r="D60" s="426" t="s">
        <v>901</v>
      </c>
      <c r="E60" s="388" t="s">
        <v>902</v>
      </c>
      <c r="F60" s="388" t="s">
        <v>348</v>
      </c>
      <c r="G60" s="408">
        <v>0</v>
      </c>
      <c r="H60" s="408">
        <v>1250</v>
      </c>
      <c r="I60" s="430">
        <v>250</v>
      </c>
    </row>
    <row r="61" spans="1:9" hidden="1">
      <c r="A61" s="374">
        <v>53</v>
      </c>
      <c r="B61" s="388" t="s">
        <v>903</v>
      </c>
      <c r="C61" s="388" t="s">
        <v>904</v>
      </c>
      <c r="D61" s="426" t="s">
        <v>905</v>
      </c>
      <c r="E61" s="388" t="s">
        <v>906</v>
      </c>
      <c r="F61" s="388" t="s">
        <v>348</v>
      </c>
      <c r="G61" s="408">
        <v>0</v>
      </c>
      <c r="H61" s="408">
        <v>1250</v>
      </c>
      <c r="I61" s="430">
        <v>250</v>
      </c>
    </row>
    <row r="62" spans="1:9" hidden="1">
      <c r="A62" s="374">
        <v>54</v>
      </c>
      <c r="B62" s="388" t="s">
        <v>839</v>
      </c>
      <c r="C62" s="388" t="s">
        <v>907</v>
      </c>
      <c r="D62" s="426" t="s">
        <v>908</v>
      </c>
      <c r="E62" s="388" t="s">
        <v>909</v>
      </c>
      <c r="F62" s="388" t="s">
        <v>348</v>
      </c>
      <c r="G62" s="408">
        <v>0</v>
      </c>
      <c r="H62" s="408">
        <v>1250</v>
      </c>
      <c r="I62" s="430">
        <v>250</v>
      </c>
    </row>
    <row r="63" spans="1:9" hidden="1">
      <c r="A63" s="374">
        <v>55</v>
      </c>
      <c r="B63" s="388" t="s">
        <v>903</v>
      </c>
      <c r="C63" s="388" t="s">
        <v>910</v>
      </c>
      <c r="D63" s="426" t="s">
        <v>911</v>
      </c>
      <c r="E63" s="388" t="s">
        <v>912</v>
      </c>
      <c r="F63" s="388" t="s">
        <v>348</v>
      </c>
      <c r="G63" s="408">
        <v>0</v>
      </c>
      <c r="H63" s="408">
        <v>1250</v>
      </c>
      <c r="I63" s="430">
        <v>250</v>
      </c>
    </row>
    <row r="64" spans="1:9" hidden="1">
      <c r="A64" s="374">
        <v>56</v>
      </c>
      <c r="B64" s="388" t="s">
        <v>913</v>
      </c>
      <c r="C64" s="388" t="s">
        <v>914</v>
      </c>
      <c r="D64" s="426" t="s">
        <v>915</v>
      </c>
      <c r="E64" s="388" t="s">
        <v>916</v>
      </c>
      <c r="F64" s="388" t="s">
        <v>348</v>
      </c>
      <c r="G64" s="408">
        <v>0</v>
      </c>
      <c r="H64" s="408">
        <v>1250</v>
      </c>
      <c r="I64" s="430">
        <v>250</v>
      </c>
    </row>
    <row r="65" spans="1:9" hidden="1">
      <c r="A65" s="374">
        <v>57</v>
      </c>
      <c r="B65" s="388" t="s">
        <v>899</v>
      </c>
      <c r="C65" s="388" t="s">
        <v>917</v>
      </c>
      <c r="D65" s="426" t="s">
        <v>918</v>
      </c>
      <c r="E65" s="388" t="s">
        <v>919</v>
      </c>
      <c r="F65" s="388" t="s">
        <v>348</v>
      </c>
      <c r="G65" s="408">
        <v>0</v>
      </c>
      <c r="H65" s="408">
        <v>1250</v>
      </c>
      <c r="I65" s="430">
        <v>250</v>
      </c>
    </row>
    <row r="66" spans="1:9" hidden="1">
      <c r="A66" s="374">
        <v>58</v>
      </c>
      <c r="B66" s="388" t="s">
        <v>889</v>
      </c>
      <c r="C66" s="388" t="s">
        <v>920</v>
      </c>
      <c r="D66" s="426" t="s">
        <v>921</v>
      </c>
      <c r="E66" s="388" t="s">
        <v>922</v>
      </c>
      <c r="F66" s="388" t="s">
        <v>348</v>
      </c>
      <c r="G66" s="408">
        <v>0</v>
      </c>
      <c r="H66" s="408">
        <v>1250</v>
      </c>
      <c r="I66" s="430">
        <v>250</v>
      </c>
    </row>
    <row r="67" spans="1:9" hidden="1">
      <c r="A67" s="374">
        <v>59</v>
      </c>
      <c r="B67" s="388" t="s">
        <v>923</v>
      </c>
      <c r="C67" s="388" t="s">
        <v>924</v>
      </c>
      <c r="D67" s="426" t="s">
        <v>925</v>
      </c>
      <c r="E67" s="388" t="s">
        <v>926</v>
      </c>
      <c r="F67" s="388" t="s">
        <v>348</v>
      </c>
      <c r="G67" s="408">
        <v>0</v>
      </c>
      <c r="H67" s="408">
        <v>1250</v>
      </c>
      <c r="I67" s="430">
        <v>250</v>
      </c>
    </row>
    <row r="68" spans="1:9" hidden="1">
      <c r="A68" s="374">
        <v>60</v>
      </c>
      <c r="B68" s="388" t="s">
        <v>747</v>
      </c>
      <c r="C68" s="388" t="s">
        <v>748</v>
      </c>
      <c r="D68" s="426" t="s">
        <v>749</v>
      </c>
      <c r="E68" s="388" t="s">
        <v>750</v>
      </c>
      <c r="F68" s="388" t="s">
        <v>348</v>
      </c>
      <c r="G68" s="408">
        <v>0</v>
      </c>
      <c r="H68" s="408">
        <v>625</v>
      </c>
      <c r="I68" s="430">
        <v>125</v>
      </c>
    </row>
    <row r="69" spans="1:9" ht="0.75" hidden="1" customHeight="1">
      <c r="A69" s="374">
        <v>61</v>
      </c>
      <c r="B69" s="388" t="s">
        <v>927</v>
      </c>
      <c r="C69" s="388" t="s">
        <v>928</v>
      </c>
      <c r="D69" s="426">
        <v>13001000445</v>
      </c>
      <c r="E69" s="388" t="s">
        <v>929</v>
      </c>
      <c r="F69" s="388" t="s">
        <v>348</v>
      </c>
      <c r="G69" s="408">
        <v>0</v>
      </c>
      <c r="H69" s="408">
        <v>1000</v>
      </c>
      <c r="I69" s="430">
        <v>200</v>
      </c>
    </row>
    <row r="70" spans="1:9" hidden="1">
      <c r="A70" s="374">
        <v>62</v>
      </c>
      <c r="B70" s="388" t="s">
        <v>839</v>
      </c>
      <c r="C70" s="388" t="s">
        <v>840</v>
      </c>
      <c r="D70" s="426">
        <v>65002007395</v>
      </c>
      <c r="E70" s="388" t="s">
        <v>841</v>
      </c>
      <c r="F70" s="388" t="s">
        <v>0</v>
      </c>
      <c r="G70" s="408">
        <v>0</v>
      </c>
      <c r="H70" s="408">
        <v>900</v>
      </c>
      <c r="I70" s="430">
        <v>180</v>
      </c>
    </row>
    <row r="71" spans="1:9" hidden="1">
      <c r="A71" s="374">
        <v>63</v>
      </c>
      <c r="B71" s="388" t="s">
        <v>846</v>
      </c>
      <c r="C71" s="388" t="s">
        <v>847</v>
      </c>
      <c r="D71" s="426" t="s">
        <v>848</v>
      </c>
      <c r="E71" s="388" t="s">
        <v>849</v>
      </c>
      <c r="F71" s="388" t="s">
        <v>0</v>
      </c>
      <c r="G71" s="408">
        <v>0</v>
      </c>
      <c r="H71" s="810">
        <v>900</v>
      </c>
      <c r="I71" s="430">
        <v>180</v>
      </c>
    </row>
    <row r="72" spans="1:9" hidden="1">
      <c r="A72" s="374">
        <v>64</v>
      </c>
      <c r="B72" s="388" t="s">
        <v>853</v>
      </c>
      <c r="C72" s="388" t="s">
        <v>854</v>
      </c>
      <c r="D72" s="426" t="s">
        <v>855</v>
      </c>
      <c r="E72" s="388" t="s">
        <v>856</v>
      </c>
      <c r="F72" s="388" t="s">
        <v>0</v>
      </c>
      <c r="G72" s="408">
        <v>0</v>
      </c>
      <c r="H72" s="810">
        <v>850</v>
      </c>
      <c r="I72" s="430">
        <v>170</v>
      </c>
    </row>
    <row r="73" spans="1:9" hidden="1">
      <c r="A73" s="374">
        <v>65</v>
      </c>
      <c r="B73" s="388" t="s">
        <v>788</v>
      </c>
      <c r="C73" s="388" t="s">
        <v>857</v>
      </c>
      <c r="D73" s="426" t="s">
        <v>858</v>
      </c>
      <c r="E73" s="388" t="s">
        <v>859</v>
      </c>
      <c r="F73" s="388" t="s">
        <v>0</v>
      </c>
      <c r="G73" s="408">
        <v>0</v>
      </c>
      <c r="H73" s="810">
        <v>800</v>
      </c>
      <c r="I73" s="430">
        <v>160</v>
      </c>
    </row>
    <row r="74" spans="1:9" hidden="1">
      <c r="A74" s="374">
        <v>66</v>
      </c>
      <c r="B74" s="388" t="s">
        <v>860</v>
      </c>
      <c r="C74" s="388" t="s">
        <v>861</v>
      </c>
      <c r="D74" s="426" t="s">
        <v>862</v>
      </c>
      <c r="E74" s="388" t="s">
        <v>773</v>
      </c>
      <c r="F74" s="388" t="s">
        <v>0</v>
      </c>
      <c r="G74" s="408">
        <v>0</v>
      </c>
      <c r="H74" s="810">
        <v>625</v>
      </c>
      <c r="I74" s="430">
        <v>125</v>
      </c>
    </row>
    <row r="75" spans="1:9" hidden="1">
      <c r="A75" s="374">
        <v>67</v>
      </c>
      <c r="B75" s="388" t="s">
        <v>863</v>
      </c>
      <c r="C75" s="388" t="s">
        <v>864</v>
      </c>
      <c r="D75" s="426" t="s">
        <v>865</v>
      </c>
      <c r="E75" s="388" t="s">
        <v>866</v>
      </c>
      <c r="F75" s="388" t="s">
        <v>0</v>
      </c>
      <c r="G75" s="408">
        <v>0</v>
      </c>
      <c r="H75" s="408">
        <v>625</v>
      </c>
      <c r="I75" s="430">
        <v>125</v>
      </c>
    </row>
    <row r="76" spans="1:9" hidden="1">
      <c r="A76" s="374">
        <v>68</v>
      </c>
      <c r="B76" s="388" t="s">
        <v>867</v>
      </c>
      <c r="C76" s="388" t="s">
        <v>868</v>
      </c>
      <c r="D76" s="426" t="s">
        <v>869</v>
      </c>
      <c r="E76" s="388" t="s">
        <v>870</v>
      </c>
      <c r="F76" s="388" t="s">
        <v>0</v>
      </c>
      <c r="G76" s="408">
        <v>0</v>
      </c>
      <c r="H76" s="408">
        <v>500</v>
      </c>
      <c r="I76" s="430">
        <v>100</v>
      </c>
    </row>
    <row r="77" spans="1:9" hidden="1">
      <c r="A77" s="374">
        <v>69</v>
      </c>
      <c r="B77" s="388" t="s">
        <v>875</v>
      </c>
      <c r="C77" s="388" t="s">
        <v>876</v>
      </c>
      <c r="D77" s="426" t="s">
        <v>877</v>
      </c>
      <c r="E77" s="388" t="s">
        <v>878</v>
      </c>
      <c r="F77" s="388" t="s">
        <v>0</v>
      </c>
      <c r="G77" s="408">
        <v>0</v>
      </c>
      <c r="H77" s="810">
        <v>500</v>
      </c>
      <c r="I77" s="430">
        <v>100</v>
      </c>
    </row>
    <row r="78" spans="1:9" hidden="1">
      <c r="A78" s="374">
        <v>70</v>
      </c>
      <c r="B78" s="388" t="s">
        <v>839</v>
      </c>
      <c r="C78" s="388" t="s">
        <v>879</v>
      </c>
      <c r="D78" s="426" t="s">
        <v>880</v>
      </c>
      <c r="E78" s="388" t="s">
        <v>881</v>
      </c>
      <c r="F78" s="388" t="s">
        <v>0</v>
      </c>
      <c r="G78" s="408">
        <v>0</v>
      </c>
      <c r="H78" s="810">
        <v>500</v>
      </c>
      <c r="I78" s="430">
        <v>100</v>
      </c>
    </row>
    <row r="79" spans="1:9" hidden="1">
      <c r="A79" s="374">
        <v>71</v>
      </c>
      <c r="B79" s="388" t="s">
        <v>882</v>
      </c>
      <c r="C79" s="388" t="s">
        <v>883</v>
      </c>
      <c r="D79" s="426" t="s">
        <v>884</v>
      </c>
      <c r="E79" s="388" t="s">
        <v>881</v>
      </c>
      <c r="F79" s="388" t="s">
        <v>0</v>
      </c>
      <c r="G79" s="408">
        <v>0</v>
      </c>
      <c r="H79" s="810">
        <v>500</v>
      </c>
      <c r="I79" s="430">
        <v>100</v>
      </c>
    </row>
    <row r="80" spans="1:9" hidden="1">
      <c r="A80" s="374">
        <v>72</v>
      </c>
      <c r="B80" s="388" t="s">
        <v>930</v>
      </c>
      <c r="C80" s="388" t="s">
        <v>931</v>
      </c>
      <c r="D80" s="426" t="s">
        <v>932</v>
      </c>
      <c r="E80" s="388" t="s">
        <v>933</v>
      </c>
      <c r="F80" s="388" t="s">
        <v>348</v>
      </c>
      <c r="G80" s="408">
        <v>0</v>
      </c>
      <c r="H80" s="408">
        <v>3700</v>
      </c>
      <c r="I80" s="430">
        <v>0</v>
      </c>
    </row>
    <row r="81" spans="1:9" hidden="1">
      <c r="A81" s="374">
        <v>73</v>
      </c>
      <c r="B81" s="388" t="s">
        <v>716</v>
      </c>
      <c r="C81" s="388" t="s">
        <v>763</v>
      </c>
      <c r="D81" s="426" t="s">
        <v>764</v>
      </c>
      <c r="E81" s="388" t="s">
        <v>765</v>
      </c>
      <c r="F81" s="388" t="s">
        <v>348</v>
      </c>
      <c r="G81" s="408">
        <v>0</v>
      </c>
      <c r="H81" s="408">
        <v>2350</v>
      </c>
      <c r="I81" s="430">
        <v>470</v>
      </c>
    </row>
    <row r="82" spans="1:9" hidden="1">
      <c r="A82" s="374">
        <v>74</v>
      </c>
      <c r="B82" s="388" t="s">
        <v>934</v>
      </c>
      <c r="C82" s="388" t="s">
        <v>767</v>
      </c>
      <c r="D82" s="426" t="s">
        <v>768</v>
      </c>
      <c r="E82" s="388" t="s">
        <v>769</v>
      </c>
      <c r="F82" s="388" t="s">
        <v>348</v>
      </c>
      <c r="G82" s="408">
        <v>0</v>
      </c>
      <c r="H82" s="408">
        <v>2125</v>
      </c>
      <c r="I82" s="430">
        <v>425</v>
      </c>
    </row>
    <row r="83" spans="1:9" hidden="1">
      <c r="A83" s="374">
        <v>75</v>
      </c>
      <c r="B83" s="388" t="s">
        <v>751</v>
      </c>
      <c r="C83" s="388" t="s">
        <v>752</v>
      </c>
      <c r="D83" s="426" t="s">
        <v>753</v>
      </c>
      <c r="E83" s="388" t="s">
        <v>754</v>
      </c>
      <c r="F83" s="388" t="s">
        <v>348</v>
      </c>
      <c r="G83" s="408">
        <v>0</v>
      </c>
      <c r="H83" s="408">
        <v>625</v>
      </c>
      <c r="I83" s="430">
        <v>125</v>
      </c>
    </row>
    <row r="84" spans="1:9" hidden="1">
      <c r="A84" s="374">
        <v>76</v>
      </c>
      <c r="B84" s="388" t="s">
        <v>755</v>
      </c>
      <c r="C84" s="388" t="s">
        <v>756</v>
      </c>
      <c r="D84" s="426" t="s">
        <v>757</v>
      </c>
      <c r="E84" s="388" t="s">
        <v>758</v>
      </c>
      <c r="F84" s="388" t="s">
        <v>348</v>
      </c>
      <c r="G84" s="408">
        <v>0</v>
      </c>
      <c r="H84" s="408">
        <v>1000</v>
      </c>
      <c r="I84" s="430">
        <v>200</v>
      </c>
    </row>
    <row r="85" spans="1:9" hidden="1">
      <c r="A85" s="374">
        <v>77</v>
      </c>
      <c r="B85" s="388" t="s">
        <v>770</v>
      </c>
      <c r="C85" s="388" t="s">
        <v>771</v>
      </c>
      <c r="D85" s="426" t="s">
        <v>772</v>
      </c>
      <c r="E85" s="388" t="s">
        <v>773</v>
      </c>
      <c r="F85" s="388" t="s">
        <v>348</v>
      </c>
      <c r="G85" s="408">
        <v>0</v>
      </c>
      <c r="H85" s="408">
        <v>1000</v>
      </c>
      <c r="I85" s="430">
        <v>200</v>
      </c>
    </row>
    <row r="86" spans="1:9" hidden="1">
      <c r="A86" s="374">
        <v>78</v>
      </c>
      <c r="B86" s="388" t="s">
        <v>774</v>
      </c>
      <c r="C86" s="388" t="s">
        <v>775</v>
      </c>
      <c r="D86" s="426">
        <v>62001013701</v>
      </c>
      <c r="E86" s="388" t="s">
        <v>776</v>
      </c>
      <c r="F86" s="388" t="s">
        <v>348</v>
      </c>
      <c r="G86" s="408">
        <v>0</v>
      </c>
      <c r="H86" s="408">
        <v>812.5</v>
      </c>
      <c r="I86" s="430">
        <v>162.5</v>
      </c>
    </row>
    <row r="87" spans="1:9" hidden="1">
      <c r="A87" s="374">
        <v>79</v>
      </c>
      <c r="B87" s="388" t="s">
        <v>777</v>
      </c>
      <c r="C87" s="388" t="s">
        <v>778</v>
      </c>
      <c r="D87" s="426">
        <v>18001061186</v>
      </c>
      <c r="E87" s="388" t="s">
        <v>779</v>
      </c>
      <c r="F87" s="388" t="s">
        <v>348</v>
      </c>
      <c r="G87" s="408">
        <v>0</v>
      </c>
      <c r="H87" s="408">
        <v>250</v>
      </c>
      <c r="I87" s="430">
        <v>50</v>
      </c>
    </row>
    <row r="88" spans="1:9" hidden="1">
      <c r="A88" s="374">
        <v>80</v>
      </c>
      <c r="B88" s="388" t="s">
        <v>780</v>
      </c>
      <c r="C88" s="388" t="s">
        <v>781</v>
      </c>
      <c r="D88" s="426" t="s">
        <v>782</v>
      </c>
      <c r="E88" s="388" t="s">
        <v>783</v>
      </c>
      <c r="F88" s="388" t="s">
        <v>348</v>
      </c>
      <c r="G88" s="408">
        <v>0</v>
      </c>
      <c r="H88" s="408"/>
      <c r="I88" s="430">
        <v>0</v>
      </c>
    </row>
    <row r="89" spans="1:9" hidden="1">
      <c r="A89" s="374">
        <v>81</v>
      </c>
      <c r="B89" s="388" t="s">
        <v>784</v>
      </c>
      <c r="C89" s="388" t="s">
        <v>785</v>
      </c>
      <c r="D89" s="426" t="s">
        <v>786</v>
      </c>
      <c r="E89" s="388" t="s">
        <v>787</v>
      </c>
      <c r="F89" s="388" t="s">
        <v>348</v>
      </c>
      <c r="G89" s="408">
        <v>0</v>
      </c>
      <c r="H89" s="408">
        <v>812.5</v>
      </c>
      <c r="I89" s="430">
        <v>162.5</v>
      </c>
    </row>
    <row r="90" spans="1:9" hidden="1">
      <c r="A90" s="374">
        <v>82</v>
      </c>
      <c r="B90" s="388" t="s">
        <v>788</v>
      </c>
      <c r="C90" s="388" t="s">
        <v>789</v>
      </c>
      <c r="D90" s="426">
        <v>62005008579</v>
      </c>
      <c r="E90" s="388" t="s">
        <v>776</v>
      </c>
      <c r="F90" s="388" t="s">
        <v>348</v>
      </c>
      <c r="G90" s="408">
        <v>0</v>
      </c>
      <c r="H90" s="408">
        <v>812.5</v>
      </c>
      <c r="I90" s="430">
        <v>162.5</v>
      </c>
    </row>
    <row r="91" spans="1:9" hidden="1">
      <c r="A91" s="374">
        <v>83</v>
      </c>
      <c r="B91" s="388" t="s">
        <v>790</v>
      </c>
      <c r="C91" s="388" t="s">
        <v>791</v>
      </c>
      <c r="D91" s="426" t="s">
        <v>792</v>
      </c>
      <c r="E91" s="388" t="s">
        <v>793</v>
      </c>
      <c r="F91" s="388" t="s">
        <v>348</v>
      </c>
      <c r="G91" s="408">
        <v>0</v>
      </c>
      <c r="H91" s="408">
        <v>1250</v>
      </c>
      <c r="I91" s="430">
        <v>250</v>
      </c>
    </row>
    <row r="92" spans="1:9" hidden="1">
      <c r="A92" s="374">
        <v>84</v>
      </c>
      <c r="B92" s="388" t="s">
        <v>794</v>
      </c>
      <c r="C92" s="388" t="s">
        <v>795</v>
      </c>
      <c r="D92" s="426">
        <v>51001027942</v>
      </c>
      <c r="E92" s="388" t="s">
        <v>796</v>
      </c>
      <c r="F92" s="388" t="s">
        <v>348</v>
      </c>
      <c r="G92" s="408">
        <v>0</v>
      </c>
      <c r="H92" s="408">
        <v>250</v>
      </c>
      <c r="I92" s="430">
        <v>50</v>
      </c>
    </row>
    <row r="93" spans="1:9" hidden="1">
      <c r="A93" s="374">
        <v>85</v>
      </c>
      <c r="B93" s="388" t="s">
        <v>797</v>
      </c>
      <c r="C93" s="388" t="s">
        <v>798</v>
      </c>
      <c r="D93" s="426" t="s">
        <v>799</v>
      </c>
      <c r="E93" s="388" t="s">
        <v>800</v>
      </c>
      <c r="F93" s="388" t="s">
        <v>348</v>
      </c>
      <c r="G93" s="408">
        <v>0</v>
      </c>
      <c r="H93" s="408">
        <v>437.5</v>
      </c>
      <c r="I93" s="430">
        <v>87.5</v>
      </c>
    </row>
    <row r="94" spans="1:9" hidden="1">
      <c r="A94" s="374">
        <v>86</v>
      </c>
      <c r="B94" s="388" t="s">
        <v>801</v>
      </c>
      <c r="C94" s="388" t="s">
        <v>802</v>
      </c>
      <c r="D94" s="426">
        <v>62001035383</v>
      </c>
      <c r="E94" s="388" t="s">
        <v>800</v>
      </c>
      <c r="F94" s="388" t="s">
        <v>348</v>
      </c>
      <c r="G94" s="408">
        <v>0</v>
      </c>
      <c r="H94" s="408">
        <v>437.5</v>
      </c>
      <c r="I94" s="430">
        <v>87.5</v>
      </c>
    </row>
    <row r="95" spans="1:9" hidden="1">
      <c r="A95" s="374">
        <v>87</v>
      </c>
      <c r="B95" s="388" t="s">
        <v>766</v>
      </c>
      <c r="C95" s="388" t="s">
        <v>803</v>
      </c>
      <c r="D95" s="426">
        <v>62001010470</v>
      </c>
      <c r="E95" s="388" t="s">
        <v>776</v>
      </c>
      <c r="F95" s="388" t="s">
        <v>348</v>
      </c>
      <c r="G95" s="408">
        <v>0</v>
      </c>
      <c r="H95" s="408">
        <v>812.5</v>
      </c>
      <c r="I95" s="430">
        <v>162.5</v>
      </c>
    </row>
    <row r="96" spans="1:9" hidden="1">
      <c r="A96" s="374">
        <v>88</v>
      </c>
      <c r="B96" s="388" t="s">
        <v>804</v>
      </c>
      <c r="C96" s="388" t="s">
        <v>752</v>
      </c>
      <c r="D96" s="426" t="s">
        <v>805</v>
      </c>
      <c r="E96" s="388" t="s">
        <v>806</v>
      </c>
      <c r="F96" s="388" t="s">
        <v>348</v>
      </c>
      <c r="G96" s="408">
        <v>0</v>
      </c>
      <c r="H96" s="408">
        <v>650</v>
      </c>
      <c r="I96" s="430">
        <v>130</v>
      </c>
    </row>
    <row r="97" spans="1:9" hidden="1">
      <c r="A97" s="374">
        <v>89</v>
      </c>
      <c r="B97" s="388" t="s">
        <v>706</v>
      </c>
      <c r="C97" s="388" t="s">
        <v>807</v>
      </c>
      <c r="D97" s="426" t="s">
        <v>808</v>
      </c>
      <c r="E97" s="388" t="s">
        <v>809</v>
      </c>
      <c r="F97" s="388" t="s">
        <v>348</v>
      </c>
      <c r="G97" s="408">
        <v>0</v>
      </c>
      <c r="H97" s="408">
        <v>500</v>
      </c>
      <c r="I97" s="430">
        <v>100</v>
      </c>
    </row>
    <row r="98" spans="1:9" hidden="1">
      <c r="A98" s="374">
        <v>90</v>
      </c>
      <c r="B98" s="388" t="s">
        <v>810</v>
      </c>
      <c r="C98" s="388" t="s">
        <v>811</v>
      </c>
      <c r="D98" s="426">
        <v>62001009060</v>
      </c>
      <c r="E98" s="388" t="s">
        <v>783</v>
      </c>
      <c r="F98" s="388" t="s">
        <v>348</v>
      </c>
      <c r="G98" s="408">
        <v>0</v>
      </c>
      <c r="H98" s="408">
        <v>750</v>
      </c>
      <c r="I98" s="430">
        <v>150</v>
      </c>
    </row>
    <row r="99" spans="1:9" hidden="1">
      <c r="A99" s="374">
        <v>91</v>
      </c>
      <c r="B99" s="388" t="s">
        <v>812</v>
      </c>
      <c r="C99" s="388" t="s">
        <v>813</v>
      </c>
      <c r="D99" s="426" t="s">
        <v>814</v>
      </c>
      <c r="E99" s="388" t="s">
        <v>815</v>
      </c>
      <c r="F99" s="388" t="s">
        <v>348</v>
      </c>
      <c r="G99" s="408">
        <v>0</v>
      </c>
      <c r="H99" s="408">
        <v>1250</v>
      </c>
      <c r="I99" s="430">
        <v>250</v>
      </c>
    </row>
    <row r="100" spans="1:9" hidden="1">
      <c r="A100" s="374">
        <v>92</v>
      </c>
      <c r="B100" s="388" t="s">
        <v>816</v>
      </c>
      <c r="C100" s="388" t="s">
        <v>817</v>
      </c>
      <c r="D100" s="426">
        <v>35001011729</v>
      </c>
      <c r="E100" s="388" t="s">
        <v>818</v>
      </c>
      <c r="F100" s="388" t="s">
        <v>348</v>
      </c>
      <c r="G100" s="408">
        <v>0</v>
      </c>
      <c r="H100" s="408">
        <v>625</v>
      </c>
      <c r="I100" s="430">
        <v>125</v>
      </c>
    </row>
    <row r="101" spans="1:9" hidden="1">
      <c r="A101" s="374">
        <v>93</v>
      </c>
      <c r="B101" s="388" t="s">
        <v>819</v>
      </c>
      <c r="C101" s="388" t="s">
        <v>820</v>
      </c>
      <c r="D101" s="426" t="s">
        <v>821</v>
      </c>
      <c r="E101" s="388" t="s">
        <v>822</v>
      </c>
      <c r="F101" s="388" t="s">
        <v>348</v>
      </c>
      <c r="G101" s="408">
        <v>0</v>
      </c>
      <c r="H101" s="408">
        <v>875</v>
      </c>
      <c r="I101" s="430">
        <v>175</v>
      </c>
    </row>
    <row r="102" spans="1:9" hidden="1">
      <c r="A102" s="374">
        <v>94</v>
      </c>
      <c r="B102" s="388" t="s">
        <v>755</v>
      </c>
      <c r="C102" s="388" t="s">
        <v>756</v>
      </c>
      <c r="D102" s="426" t="s">
        <v>757</v>
      </c>
      <c r="E102" s="388" t="s">
        <v>758</v>
      </c>
      <c r="F102" s="388" t="s">
        <v>348</v>
      </c>
      <c r="G102" s="408">
        <v>0</v>
      </c>
      <c r="H102" s="408">
        <v>0</v>
      </c>
      <c r="I102" s="430">
        <v>0</v>
      </c>
    </row>
    <row r="103" spans="1:9" hidden="1">
      <c r="A103" s="374">
        <v>95</v>
      </c>
      <c r="B103" s="388" t="s">
        <v>823</v>
      </c>
      <c r="C103" s="388" t="s">
        <v>824</v>
      </c>
      <c r="D103" s="426" t="s">
        <v>825</v>
      </c>
      <c r="E103" s="388" t="s">
        <v>826</v>
      </c>
      <c r="F103" s="388" t="s">
        <v>348</v>
      </c>
      <c r="G103" s="408">
        <v>0</v>
      </c>
      <c r="H103" s="408">
        <v>375</v>
      </c>
      <c r="I103" s="430">
        <v>75</v>
      </c>
    </row>
    <row r="104" spans="1:9" hidden="1">
      <c r="A104" s="374">
        <v>96</v>
      </c>
      <c r="B104" s="388" t="s">
        <v>706</v>
      </c>
      <c r="C104" s="388" t="s">
        <v>827</v>
      </c>
      <c r="D104" s="426" t="s">
        <v>828</v>
      </c>
      <c r="E104" s="388" t="s">
        <v>829</v>
      </c>
      <c r="F104" s="388" t="s">
        <v>348</v>
      </c>
      <c r="G104" s="408">
        <v>0</v>
      </c>
      <c r="H104" s="408">
        <v>750</v>
      </c>
      <c r="I104" s="430">
        <v>150</v>
      </c>
    </row>
    <row r="105" spans="1:9" hidden="1">
      <c r="A105" s="374">
        <v>97</v>
      </c>
      <c r="B105" s="388" t="s">
        <v>706</v>
      </c>
      <c r="C105" s="388" t="s">
        <v>830</v>
      </c>
      <c r="D105" s="426" t="s">
        <v>831</v>
      </c>
      <c r="E105" s="388" t="s">
        <v>832</v>
      </c>
      <c r="F105" s="388" t="s">
        <v>348</v>
      </c>
      <c r="G105" s="408">
        <v>0</v>
      </c>
      <c r="H105" s="408">
        <v>380</v>
      </c>
      <c r="I105" s="430">
        <v>76</v>
      </c>
    </row>
    <row r="106" spans="1:9" hidden="1">
      <c r="A106" s="374">
        <v>98</v>
      </c>
      <c r="B106" s="388" t="s">
        <v>833</v>
      </c>
      <c r="C106" s="388" t="s">
        <v>834</v>
      </c>
      <c r="D106" s="426" t="s">
        <v>835</v>
      </c>
      <c r="E106" s="388" t="s">
        <v>836</v>
      </c>
      <c r="F106" s="388" t="s">
        <v>348</v>
      </c>
      <c r="G106" s="408">
        <v>0</v>
      </c>
      <c r="H106" s="408">
        <v>1000</v>
      </c>
      <c r="I106" s="430">
        <v>200</v>
      </c>
    </row>
    <row r="107" spans="1:9" hidden="1">
      <c r="A107" s="374">
        <v>99</v>
      </c>
      <c r="B107" s="388" t="s">
        <v>794</v>
      </c>
      <c r="C107" s="388" t="s">
        <v>837</v>
      </c>
      <c r="D107" s="426">
        <v>62001040467</v>
      </c>
      <c r="E107" s="388" t="s">
        <v>838</v>
      </c>
      <c r="F107" s="388" t="s">
        <v>348</v>
      </c>
      <c r="G107" s="408">
        <v>0</v>
      </c>
      <c r="H107" s="408">
        <v>500</v>
      </c>
      <c r="I107" s="430">
        <v>100</v>
      </c>
    </row>
    <row r="108" spans="1:9" hidden="1">
      <c r="A108" s="374">
        <v>100</v>
      </c>
      <c r="B108" s="388" t="s">
        <v>759</v>
      </c>
      <c r="C108" s="388" t="s">
        <v>760</v>
      </c>
      <c r="D108" s="426" t="s">
        <v>761</v>
      </c>
      <c r="E108" s="388" t="s">
        <v>762</v>
      </c>
      <c r="F108" s="388" t="s">
        <v>348</v>
      </c>
      <c r="G108" s="408">
        <v>0</v>
      </c>
      <c r="H108" s="408">
        <v>1000</v>
      </c>
      <c r="I108" s="430">
        <v>200</v>
      </c>
    </row>
    <row r="109" spans="1:9" hidden="1">
      <c r="A109" s="374">
        <v>101</v>
      </c>
      <c r="B109" s="388" t="s">
        <v>935</v>
      </c>
      <c r="C109" s="388" t="s">
        <v>936</v>
      </c>
      <c r="D109" s="426" t="s">
        <v>937</v>
      </c>
      <c r="E109" s="388" t="s">
        <v>832</v>
      </c>
      <c r="F109" s="388" t="s">
        <v>348</v>
      </c>
      <c r="G109" s="408">
        <v>0</v>
      </c>
      <c r="H109" s="408">
        <v>1250</v>
      </c>
      <c r="I109" s="430">
        <v>250</v>
      </c>
    </row>
    <row r="110" spans="1:9" hidden="1">
      <c r="A110" s="374">
        <v>102</v>
      </c>
      <c r="B110" s="388" t="s">
        <v>935</v>
      </c>
      <c r="C110" s="388" t="s">
        <v>936</v>
      </c>
      <c r="D110" s="426" t="s">
        <v>938</v>
      </c>
      <c r="E110" s="388" t="s">
        <v>832</v>
      </c>
      <c r="F110" s="388" t="s">
        <v>0</v>
      </c>
      <c r="G110" s="408">
        <v>0</v>
      </c>
      <c r="H110" s="810">
        <v>1250</v>
      </c>
      <c r="I110" s="430">
        <v>250</v>
      </c>
    </row>
    <row r="111" spans="1:9" hidden="1">
      <c r="A111" s="374">
        <v>103</v>
      </c>
      <c r="B111" s="388" t="s">
        <v>797</v>
      </c>
      <c r="C111" s="388" t="s">
        <v>939</v>
      </c>
      <c r="D111" s="426" t="s">
        <v>940</v>
      </c>
      <c r="E111" s="388" t="s">
        <v>710</v>
      </c>
      <c r="F111" s="388" t="s">
        <v>348</v>
      </c>
      <c r="G111" s="408">
        <v>0</v>
      </c>
      <c r="H111" s="408">
        <v>1250</v>
      </c>
      <c r="I111" s="430">
        <v>250</v>
      </c>
    </row>
    <row r="112" spans="1:9" hidden="1">
      <c r="A112" s="374">
        <v>104</v>
      </c>
      <c r="B112" s="388" t="s">
        <v>941</v>
      </c>
      <c r="C112" s="388" t="s">
        <v>942</v>
      </c>
      <c r="D112" s="426" t="s">
        <v>943</v>
      </c>
      <c r="E112" s="388" t="s">
        <v>944</v>
      </c>
      <c r="F112" s="388" t="s">
        <v>348</v>
      </c>
      <c r="G112" s="408">
        <v>0</v>
      </c>
      <c r="H112" s="408">
        <v>900</v>
      </c>
      <c r="I112" s="430">
        <v>180</v>
      </c>
    </row>
    <row r="113" spans="1:9" hidden="1">
      <c r="A113" s="374">
        <v>105</v>
      </c>
      <c r="B113" s="388" t="s">
        <v>945</v>
      </c>
      <c r="C113" s="388" t="s">
        <v>946</v>
      </c>
      <c r="D113" s="426" t="s">
        <v>947</v>
      </c>
      <c r="E113" s="388" t="s">
        <v>948</v>
      </c>
      <c r="F113" s="388" t="s">
        <v>348</v>
      </c>
      <c r="G113" s="408">
        <v>0</v>
      </c>
      <c r="H113" s="408">
        <v>1400</v>
      </c>
      <c r="I113" s="430">
        <v>280</v>
      </c>
    </row>
    <row r="114" spans="1:9" hidden="1">
      <c r="A114" s="374">
        <v>106</v>
      </c>
      <c r="B114" s="388" t="s">
        <v>949</v>
      </c>
      <c r="C114" s="388" t="s">
        <v>950</v>
      </c>
      <c r="D114" s="426" t="s">
        <v>951</v>
      </c>
      <c r="E114" s="388" t="s">
        <v>952</v>
      </c>
      <c r="F114" s="388" t="s">
        <v>348</v>
      </c>
      <c r="G114" s="408">
        <v>0</v>
      </c>
      <c r="H114" s="408">
        <v>625</v>
      </c>
      <c r="I114" s="430">
        <v>125</v>
      </c>
    </row>
    <row r="115" spans="1:9" hidden="1">
      <c r="A115" s="374">
        <v>107</v>
      </c>
      <c r="B115" s="388" t="s">
        <v>953</v>
      </c>
      <c r="C115" s="388" t="s">
        <v>954</v>
      </c>
      <c r="D115" s="426" t="s">
        <v>955</v>
      </c>
      <c r="E115" s="388" t="s">
        <v>956</v>
      </c>
      <c r="F115" s="388" t="s">
        <v>348</v>
      </c>
      <c r="G115" s="408">
        <v>0</v>
      </c>
      <c r="H115" s="408">
        <v>2063.31</v>
      </c>
      <c r="I115" s="430">
        <v>412.66200000000003</v>
      </c>
    </row>
    <row r="116" spans="1:9" hidden="1">
      <c r="A116" s="374">
        <v>108</v>
      </c>
      <c r="B116" s="388" t="s">
        <v>812</v>
      </c>
      <c r="C116" s="388" t="s">
        <v>957</v>
      </c>
      <c r="D116" s="426" t="s">
        <v>958</v>
      </c>
      <c r="E116" s="388" t="s">
        <v>959</v>
      </c>
      <c r="F116" s="388" t="s">
        <v>348</v>
      </c>
      <c r="G116" s="408">
        <v>0</v>
      </c>
      <c r="H116" s="408">
        <v>1250</v>
      </c>
      <c r="I116" s="430">
        <v>250</v>
      </c>
    </row>
    <row r="117" spans="1:9" hidden="1">
      <c r="A117" s="374">
        <v>109</v>
      </c>
      <c r="B117" s="388" t="s">
        <v>960</v>
      </c>
      <c r="C117" s="388" t="s">
        <v>961</v>
      </c>
      <c r="D117" s="426" t="s">
        <v>962</v>
      </c>
      <c r="E117" s="388" t="s">
        <v>963</v>
      </c>
      <c r="F117" s="388" t="s">
        <v>348</v>
      </c>
      <c r="G117" s="408">
        <v>0</v>
      </c>
      <c r="H117" s="408">
        <v>900</v>
      </c>
      <c r="I117" s="430">
        <v>180</v>
      </c>
    </row>
    <row r="118" spans="1:9" hidden="1">
      <c r="A118" s="374">
        <v>110</v>
      </c>
      <c r="B118" s="388" t="s">
        <v>964</v>
      </c>
      <c r="C118" s="388" t="s">
        <v>965</v>
      </c>
      <c r="D118" s="426" t="s">
        <v>966</v>
      </c>
      <c r="E118" s="388" t="s">
        <v>959</v>
      </c>
      <c r="F118" s="388" t="s">
        <v>348</v>
      </c>
      <c r="G118" s="408">
        <v>0</v>
      </c>
      <c r="H118" s="408">
        <v>750</v>
      </c>
      <c r="I118" s="430">
        <v>150</v>
      </c>
    </row>
    <row r="119" spans="1:9" hidden="1">
      <c r="A119" s="374">
        <v>111</v>
      </c>
      <c r="B119" s="388" t="s">
        <v>967</v>
      </c>
      <c r="C119" s="388" t="s">
        <v>968</v>
      </c>
      <c r="D119" s="426" t="s">
        <v>969</v>
      </c>
      <c r="E119" s="388" t="s">
        <v>970</v>
      </c>
      <c r="F119" s="388" t="s">
        <v>348</v>
      </c>
      <c r="G119" s="408">
        <v>0</v>
      </c>
      <c r="H119" s="408">
        <v>625</v>
      </c>
      <c r="I119" s="430">
        <v>125</v>
      </c>
    </row>
    <row r="120" spans="1:9" hidden="1">
      <c r="A120" s="374">
        <v>112</v>
      </c>
      <c r="B120" s="388" t="s">
        <v>971</v>
      </c>
      <c r="C120" s="388" t="s">
        <v>924</v>
      </c>
      <c r="D120" s="426" t="s">
        <v>966</v>
      </c>
      <c r="E120" s="388" t="s">
        <v>972</v>
      </c>
      <c r="F120" s="388" t="s">
        <v>348</v>
      </c>
      <c r="G120" s="408">
        <v>0</v>
      </c>
      <c r="H120" s="408">
        <v>625</v>
      </c>
      <c r="I120" s="430">
        <v>125</v>
      </c>
    </row>
    <row r="121" spans="1:9" hidden="1">
      <c r="A121" s="374">
        <v>113</v>
      </c>
      <c r="B121" s="388" t="s">
        <v>716</v>
      </c>
      <c r="C121" s="388" t="s">
        <v>763</v>
      </c>
      <c r="D121" s="426" t="s">
        <v>764</v>
      </c>
      <c r="E121" s="388" t="s">
        <v>765</v>
      </c>
      <c r="F121" s="388" t="s">
        <v>348</v>
      </c>
      <c r="G121" s="408">
        <v>0</v>
      </c>
      <c r="H121" s="408">
        <v>2350</v>
      </c>
      <c r="I121" s="430">
        <v>470</v>
      </c>
    </row>
    <row r="122" spans="1:9" hidden="1">
      <c r="A122" s="374">
        <v>114</v>
      </c>
      <c r="B122" s="388" t="s">
        <v>934</v>
      </c>
      <c r="C122" s="388" t="s">
        <v>767</v>
      </c>
      <c r="D122" s="426" t="s">
        <v>768</v>
      </c>
      <c r="E122" s="388" t="s">
        <v>769</v>
      </c>
      <c r="F122" s="388" t="s">
        <v>348</v>
      </c>
      <c r="G122" s="408">
        <v>0</v>
      </c>
      <c r="H122" s="408">
        <v>2125</v>
      </c>
      <c r="I122" s="430">
        <v>425</v>
      </c>
    </row>
    <row r="123" spans="1:9" hidden="1">
      <c r="A123" s="374">
        <v>115</v>
      </c>
      <c r="B123" s="388" t="s">
        <v>755</v>
      </c>
      <c r="C123" s="388" t="s">
        <v>756</v>
      </c>
      <c r="D123" s="426" t="s">
        <v>757</v>
      </c>
      <c r="E123" s="388" t="s">
        <v>758</v>
      </c>
      <c r="F123" s="388" t="s">
        <v>348</v>
      </c>
      <c r="G123" s="408">
        <v>0</v>
      </c>
      <c r="H123" s="408">
        <v>1000</v>
      </c>
      <c r="I123" s="430">
        <v>200</v>
      </c>
    </row>
    <row r="124" spans="1:9" hidden="1">
      <c r="A124" s="374">
        <v>116</v>
      </c>
      <c r="B124" s="388" t="s">
        <v>770</v>
      </c>
      <c r="C124" s="388" t="s">
        <v>771</v>
      </c>
      <c r="D124" s="426" t="s">
        <v>772</v>
      </c>
      <c r="E124" s="388" t="s">
        <v>773</v>
      </c>
      <c r="F124" s="388" t="s">
        <v>348</v>
      </c>
      <c r="G124" s="408">
        <v>0</v>
      </c>
      <c r="H124" s="408">
        <v>1000</v>
      </c>
      <c r="I124" s="430">
        <v>200</v>
      </c>
    </row>
    <row r="125" spans="1:9" hidden="1">
      <c r="A125" s="374">
        <v>117</v>
      </c>
      <c r="B125" s="388" t="s">
        <v>774</v>
      </c>
      <c r="C125" s="388" t="s">
        <v>775</v>
      </c>
      <c r="D125" s="426">
        <v>62001013701</v>
      </c>
      <c r="E125" s="388" t="s">
        <v>776</v>
      </c>
      <c r="F125" s="388" t="s">
        <v>348</v>
      </c>
      <c r="G125" s="408">
        <v>0</v>
      </c>
      <c r="H125" s="408">
        <v>812.5</v>
      </c>
      <c r="I125" s="430">
        <v>162.5</v>
      </c>
    </row>
    <row r="126" spans="1:9" hidden="1">
      <c r="A126" s="374">
        <v>118</v>
      </c>
      <c r="B126" s="388" t="s">
        <v>777</v>
      </c>
      <c r="C126" s="388" t="s">
        <v>778</v>
      </c>
      <c r="D126" s="426">
        <v>18001061186</v>
      </c>
      <c r="E126" s="388" t="s">
        <v>779</v>
      </c>
      <c r="F126" s="388" t="s">
        <v>348</v>
      </c>
      <c r="G126" s="408">
        <v>0</v>
      </c>
      <c r="H126" s="408">
        <v>250</v>
      </c>
      <c r="I126" s="430">
        <v>50</v>
      </c>
    </row>
    <row r="127" spans="1:9" hidden="1">
      <c r="A127" s="374">
        <v>119</v>
      </c>
      <c r="B127" s="388" t="s">
        <v>780</v>
      </c>
      <c r="C127" s="388" t="s">
        <v>781</v>
      </c>
      <c r="D127" s="426" t="s">
        <v>782</v>
      </c>
      <c r="E127" s="388" t="s">
        <v>783</v>
      </c>
      <c r="F127" s="388" t="s">
        <v>348</v>
      </c>
      <c r="G127" s="408">
        <v>0</v>
      </c>
      <c r="H127" s="408">
        <v>812.5</v>
      </c>
      <c r="I127" s="430">
        <v>162.5</v>
      </c>
    </row>
    <row r="128" spans="1:9" hidden="1">
      <c r="A128" s="374">
        <v>120</v>
      </c>
      <c r="B128" s="388" t="s">
        <v>784</v>
      </c>
      <c r="C128" s="388" t="s">
        <v>785</v>
      </c>
      <c r="D128" s="426" t="s">
        <v>786</v>
      </c>
      <c r="E128" s="388" t="s">
        <v>787</v>
      </c>
      <c r="F128" s="388" t="s">
        <v>348</v>
      </c>
      <c r="G128" s="408">
        <v>0</v>
      </c>
      <c r="H128" s="408">
        <v>812.5</v>
      </c>
      <c r="I128" s="430">
        <v>162.5</v>
      </c>
    </row>
    <row r="129" spans="1:9" hidden="1">
      <c r="A129" s="374">
        <v>121</v>
      </c>
      <c r="B129" s="388" t="s">
        <v>788</v>
      </c>
      <c r="C129" s="388" t="s">
        <v>789</v>
      </c>
      <c r="D129" s="426">
        <v>62005008579</v>
      </c>
      <c r="E129" s="388" t="s">
        <v>776</v>
      </c>
      <c r="F129" s="388" t="s">
        <v>348</v>
      </c>
      <c r="G129" s="408">
        <v>0</v>
      </c>
      <c r="H129" s="408">
        <v>812.5</v>
      </c>
      <c r="I129" s="430">
        <v>162.5</v>
      </c>
    </row>
    <row r="130" spans="1:9" hidden="1">
      <c r="A130" s="374">
        <v>122</v>
      </c>
      <c r="B130" s="388" t="s">
        <v>794</v>
      </c>
      <c r="C130" s="388" t="s">
        <v>795</v>
      </c>
      <c r="D130" s="426">
        <v>51001027942</v>
      </c>
      <c r="E130" s="388" t="s">
        <v>796</v>
      </c>
      <c r="F130" s="388" t="s">
        <v>348</v>
      </c>
      <c r="G130" s="408">
        <v>0</v>
      </c>
      <c r="H130" s="408">
        <v>250</v>
      </c>
      <c r="I130" s="430">
        <v>50</v>
      </c>
    </row>
    <row r="131" spans="1:9" hidden="1">
      <c r="A131" s="374">
        <v>123</v>
      </c>
      <c r="B131" s="388" t="s">
        <v>797</v>
      </c>
      <c r="C131" s="388" t="s">
        <v>798</v>
      </c>
      <c r="D131" s="426" t="s">
        <v>799</v>
      </c>
      <c r="E131" s="388" t="s">
        <v>800</v>
      </c>
      <c r="F131" s="388" t="s">
        <v>348</v>
      </c>
      <c r="G131" s="408">
        <v>0</v>
      </c>
      <c r="H131" s="408">
        <v>437.5</v>
      </c>
      <c r="I131" s="430">
        <v>87.5</v>
      </c>
    </row>
    <row r="132" spans="1:9" hidden="1">
      <c r="A132" s="374">
        <v>124</v>
      </c>
      <c r="B132" s="388" t="s">
        <v>801</v>
      </c>
      <c r="C132" s="388" t="s">
        <v>802</v>
      </c>
      <c r="D132" s="426">
        <v>62001035383</v>
      </c>
      <c r="E132" s="388" t="s">
        <v>800</v>
      </c>
      <c r="F132" s="388" t="s">
        <v>348</v>
      </c>
      <c r="G132" s="408">
        <v>0</v>
      </c>
      <c r="H132" s="408">
        <v>437.5</v>
      </c>
      <c r="I132" s="430">
        <v>87.5</v>
      </c>
    </row>
    <row r="133" spans="1:9" hidden="1">
      <c r="A133" s="374">
        <v>125</v>
      </c>
      <c r="B133" s="388" t="s">
        <v>766</v>
      </c>
      <c r="C133" s="388" t="s">
        <v>803</v>
      </c>
      <c r="D133" s="426">
        <v>62001010470</v>
      </c>
      <c r="E133" s="388" t="s">
        <v>776</v>
      </c>
      <c r="F133" s="388" t="s">
        <v>348</v>
      </c>
      <c r="G133" s="408">
        <v>0</v>
      </c>
      <c r="H133" s="408">
        <v>812.5</v>
      </c>
      <c r="I133" s="430">
        <v>162.5</v>
      </c>
    </row>
    <row r="134" spans="1:9" hidden="1">
      <c r="A134" s="374">
        <v>126</v>
      </c>
      <c r="B134" s="388" t="s">
        <v>804</v>
      </c>
      <c r="C134" s="388" t="s">
        <v>752</v>
      </c>
      <c r="D134" s="426" t="s">
        <v>805</v>
      </c>
      <c r="E134" s="388" t="s">
        <v>806</v>
      </c>
      <c r="F134" s="388" t="s">
        <v>348</v>
      </c>
      <c r="G134" s="408">
        <v>0</v>
      </c>
      <c r="H134" s="408">
        <v>650</v>
      </c>
      <c r="I134" s="430">
        <v>130</v>
      </c>
    </row>
    <row r="135" spans="1:9" hidden="1">
      <c r="A135" s="374">
        <v>127</v>
      </c>
      <c r="B135" s="388" t="s">
        <v>706</v>
      </c>
      <c r="C135" s="388" t="s">
        <v>807</v>
      </c>
      <c r="D135" s="426" t="s">
        <v>808</v>
      </c>
      <c r="E135" s="388" t="s">
        <v>809</v>
      </c>
      <c r="F135" s="388" t="s">
        <v>348</v>
      </c>
      <c r="G135" s="408">
        <v>0</v>
      </c>
      <c r="H135" s="408">
        <v>500</v>
      </c>
      <c r="I135" s="430">
        <v>100</v>
      </c>
    </row>
    <row r="136" spans="1:9" hidden="1">
      <c r="A136" s="374">
        <v>128</v>
      </c>
      <c r="B136" s="388" t="s">
        <v>810</v>
      </c>
      <c r="C136" s="388" t="s">
        <v>811</v>
      </c>
      <c r="D136" s="426">
        <v>62001009060</v>
      </c>
      <c r="E136" s="388" t="s">
        <v>783</v>
      </c>
      <c r="F136" s="388" t="s">
        <v>348</v>
      </c>
      <c r="G136" s="408">
        <v>0</v>
      </c>
      <c r="H136" s="408">
        <v>750</v>
      </c>
      <c r="I136" s="430">
        <v>150</v>
      </c>
    </row>
    <row r="137" spans="1:9" hidden="1">
      <c r="A137" s="374">
        <v>129</v>
      </c>
      <c r="B137" s="388" t="s">
        <v>812</v>
      </c>
      <c r="C137" s="388" t="s">
        <v>813</v>
      </c>
      <c r="D137" s="426" t="s">
        <v>814</v>
      </c>
      <c r="E137" s="388" t="s">
        <v>815</v>
      </c>
      <c r="F137" s="388" t="s">
        <v>348</v>
      </c>
      <c r="G137" s="408">
        <v>0</v>
      </c>
      <c r="H137" s="408">
        <v>1250</v>
      </c>
      <c r="I137" s="430">
        <v>250</v>
      </c>
    </row>
    <row r="138" spans="1:9" hidden="1">
      <c r="A138" s="374">
        <v>130</v>
      </c>
      <c r="B138" s="388" t="s">
        <v>816</v>
      </c>
      <c r="C138" s="388" t="s">
        <v>817</v>
      </c>
      <c r="D138" s="426">
        <v>35001011729</v>
      </c>
      <c r="E138" s="388" t="s">
        <v>818</v>
      </c>
      <c r="F138" s="388" t="s">
        <v>348</v>
      </c>
      <c r="G138" s="408">
        <v>0</v>
      </c>
      <c r="H138" s="408">
        <v>625</v>
      </c>
      <c r="I138" s="430">
        <v>125</v>
      </c>
    </row>
    <row r="139" spans="1:9" hidden="1">
      <c r="A139" s="374">
        <v>131</v>
      </c>
      <c r="B139" s="388" t="s">
        <v>819</v>
      </c>
      <c r="C139" s="388" t="s">
        <v>820</v>
      </c>
      <c r="D139" s="426" t="s">
        <v>821</v>
      </c>
      <c r="E139" s="388" t="s">
        <v>822</v>
      </c>
      <c r="F139" s="388" t="s">
        <v>348</v>
      </c>
      <c r="G139" s="408">
        <v>0</v>
      </c>
      <c r="H139" s="408">
        <v>875</v>
      </c>
      <c r="I139" s="430">
        <v>175</v>
      </c>
    </row>
    <row r="140" spans="1:9" hidden="1">
      <c r="A140" s="374">
        <v>132</v>
      </c>
      <c r="B140" s="388" t="s">
        <v>823</v>
      </c>
      <c r="C140" s="388" t="s">
        <v>824</v>
      </c>
      <c r="D140" s="426" t="s">
        <v>825</v>
      </c>
      <c r="E140" s="388" t="s">
        <v>826</v>
      </c>
      <c r="F140" s="388" t="s">
        <v>348</v>
      </c>
      <c r="G140" s="408">
        <v>0</v>
      </c>
      <c r="H140" s="408">
        <v>375</v>
      </c>
      <c r="I140" s="430">
        <v>75</v>
      </c>
    </row>
    <row r="141" spans="1:9" hidden="1">
      <c r="A141" s="374">
        <v>133</v>
      </c>
      <c r="B141" s="388" t="s">
        <v>706</v>
      </c>
      <c r="C141" s="388" t="s">
        <v>827</v>
      </c>
      <c r="D141" s="426" t="s">
        <v>828</v>
      </c>
      <c r="E141" s="388" t="s">
        <v>829</v>
      </c>
      <c r="F141" s="388" t="s">
        <v>348</v>
      </c>
      <c r="G141" s="408">
        <v>0</v>
      </c>
      <c r="H141" s="408">
        <v>750</v>
      </c>
      <c r="I141" s="430">
        <v>150</v>
      </c>
    </row>
    <row r="142" spans="1:9" hidden="1">
      <c r="A142" s="374">
        <v>134</v>
      </c>
      <c r="B142" s="388" t="s">
        <v>706</v>
      </c>
      <c r="C142" s="388" t="s">
        <v>830</v>
      </c>
      <c r="D142" s="426" t="s">
        <v>831</v>
      </c>
      <c r="E142" s="388" t="s">
        <v>832</v>
      </c>
      <c r="F142" s="388" t="s">
        <v>348</v>
      </c>
      <c r="G142" s="408">
        <v>0</v>
      </c>
      <c r="H142" s="408">
        <v>380</v>
      </c>
      <c r="I142" s="430">
        <v>76</v>
      </c>
    </row>
    <row r="143" spans="1:9" hidden="1">
      <c r="A143" s="374">
        <v>135</v>
      </c>
      <c r="B143" s="388" t="s">
        <v>833</v>
      </c>
      <c r="C143" s="388" t="s">
        <v>834</v>
      </c>
      <c r="D143" s="426" t="s">
        <v>835</v>
      </c>
      <c r="E143" s="388" t="s">
        <v>836</v>
      </c>
      <c r="F143" s="388" t="s">
        <v>348</v>
      </c>
      <c r="G143" s="408">
        <v>0</v>
      </c>
      <c r="H143" s="408">
        <v>1000</v>
      </c>
      <c r="I143" s="430">
        <v>200</v>
      </c>
    </row>
    <row r="144" spans="1:9" hidden="1">
      <c r="A144" s="374">
        <v>136</v>
      </c>
      <c r="B144" s="388" t="s">
        <v>794</v>
      </c>
      <c r="C144" s="388" t="s">
        <v>837</v>
      </c>
      <c r="D144" s="426">
        <v>62001040467</v>
      </c>
      <c r="E144" s="388" t="s">
        <v>838</v>
      </c>
      <c r="F144" s="388" t="s">
        <v>348</v>
      </c>
      <c r="G144" s="408">
        <v>0</v>
      </c>
      <c r="H144" s="408">
        <v>500</v>
      </c>
      <c r="I144" s="430">
        <v>100</v>
      </c>
    </row>
    <row r="145" spans="1:9" hidden="1">
      <c r="A145" s="374">
        <v>137</v>
      </c>
      <c r="B145" s="388" t="s">
        <v>935</v>
      </c>
      <c r="C145" s="388" t="s">
        <v>936</v>
      </c>
      <c r="D145" s="426" t="s">
        <v>937</v>
      </c>
      <c r="E145" s="388" t="s">
        <v>832</v>
      </c>
      <c r="F145" s="388" t="s">
        <v>348</v>
      </c>
      <c r="G145" s="408">
        <v>0</v>
      </c>
      <c r="H145" s="408">
        <v>1250</v>
      </c>
      <c r="I145" s="430">
        <v>250</v>
      </c>
    </row>
    <row r="146" spans="1:9" hidden="1">
      <c r="A146" s="374">
        <v>138</v>
      </c>
      <c r="B146" s="388" t="s">
        <v>706</v>
      </c>
      <c r="C146" s="388" t="s">
        <v>707</v>
      </c>
      <c r="D146" s="426" t="s">
        <v>709</v>
      </c>
      <c r="E146" s="388" t="s">
        <v>710</v>
      </c>
      <c r="F146" s="388" t="s">
        <v>348</v>
      </c>
      <c r="G146" s="408">
        <v>5000</v>
      </c>
      <c r="H146" s="408">
        <v>5000</v>
      </c>
      <c r="I146" s="430">
        <v>1000</v>
      </c>
    </row>
    <row r="147" spans="1:9" hidden="1">
      <c r="A147" s="374">
        <v>139</v>
      </c>
      <c r="B147" s="388" t="s">
        <v>716</v>
      </c>
      <c r="C147" s="388" t="s">
        <v>763</v>
      </c>
      <c r="D147" s="426" t="s">
        <v>764</v>
      </c>
      <c r="E147" s="388" t="s">
        <v>765</v>
      </c>
      <c r="F147" s="388" t="s">
        <v>348</v>
      </c>
      <c r="G147" s="408">
        <v>0</v>
      </c>
      <c r="H147" s="408">
        <v>2350</v>
      </c>
      <c r="I147" s="430">
        <v>470</v>
      </c>
    </row>
    <row r="148" spans="1:9" hidden="1">
      <c r="A148" s="374">
        <v>140</v>
      </c>
      <c r="B148" s="388" t="s">
        <v>934</v>
      </c>
      <c r="C148" s="388" t="s">
        <v>767</v>
      </c>
      <c r="D148" s="426" t="s">
        <v>768</v>
      </c>
      <c r="E148" s="388" t="s">
        <v>769</v>
      </c>
      <c r="F148" s="388" t="s">
        <v>348</v>
      </c>
      <c r="G148" s="408">
        <v>0</v>
      </c>
      <c r="H148" s="408">
        <v>2125</v>
      </c>
      <c r="I148" s="430">
        <v>425</v>
      </c>
    </row>
    <row r="149" spans="1:9" hidden="1">
      <c r="A149" s="374">
        <v>141</v>
      </c>
      <c r="B149" s="388" t="s">
        <v>751</v>
      </c>
      <c r="C149" s="388" t="s">
        <v>752</v>
      </c>
      <c r="D149" s="426" t="s">
        <v>753</v>
      </c>
      <c r="E149" s="388" t="s">
        <v>754</v>
      </c>
      <c r="F149" s="388" t="s">
        <v>348</v>
      </c>
      <c r="G149" s="408">
        <v>0</v>
      </c>
      <c r="H149" s="408">
        <v>625</v>
      </c>
      <c r="I149" s="430">
        <v>125</v>
      </c>
    </row>
    <row r="150" spans="1:9" hidden="1">
      <c r="A150" s="374">
        <v>142</v>
      </c>
      <c r="B150" s="388" t="s">
        <v>755</v>
      </c>
      <c r="C150" s="388" t="s">
        <v>756</v>
      </c>
      <c r="D150" s="426" t="s">
        <v>757</v>
      </c>
      <c r="E150" s="388" t="s">
        <v>758</v>
      </c>
      <c r="F150" s="388" t="s">
        <v>348</v>
      </c>
      <c r="G150" s="408">
        <v>0</v>
      </c>
      <c r="H150" s="408">
        <v>1000</v>
      </c>
      <c r="I150" s="430">
        <v>200</v>
      </c>
    </row>
    <row r="151" spans="1:9" hidden="1">
      <c r="A151" s="374">
        <v>143</v>
      </c>
      <c r="B151" s="388" t="s">
        <v>770</v>
      </c>
      <c r="C151" s="388" t="s">
        <v>771</v>
      </c>
      <c r="D151" s="426" t="s">
        <v>772</v>
      </c>
      <c r="E151" s="388" t="s">
        <v>773</v>
      </c>
      <c r="F151" s="388" t="s">
        <v>348</v>
      </c>
      <c r="G151" s="408">
        <v>0</v>
      </c>
      <c r="H151" s="408">
        <v>1000</v>
      </c>
      <c r="I151" s="430">
        <v>200</v>
      </c>
    </row>
    <row r="152" spans="1:9" hidden="1">
      <c r="A152" s="374">
        <v>144</v>
      </c>
      <c r="B152" s="388" t="s">
        <v>774</v>
      </c>
      <c r="C152" s="388" t="s">
        <v>775</v>
      </c>
      <c r="D152" s="426">
        <v>62001013701</v>
      </c>
      <c r="E152" s="388" t="s">
        <v>776</v>
      </c>
      <c r="F152" s="388" t="s">
        <v>348</v>
      </c>
      <c r="G152" s="408">
        <v>0</v>
      </c>
      <c r="H152" s="408">
        <v>812.5</v>
      </c>
      <c r="I152" s="430">
        <v>162.5</v>
      </c>
    </row>
    <row r="153" spans="1:9" hidden="1">
      <c r="A153" s="374">
        <v>145</v>
      </c>
      <c r="B153" s="388" t="s">
        <v>777</v>
      </c>
      <c r="C153" s="388" t="s">
        <v>778</v>
      </c>
      <c r="D153" s="426">
        <v>18001061186</v>
      </c>
      <c r="E153" s="388" t="s">
        <v>779</v>
      </c>
      <c r="F153" s="388" t="s">
        <v>348</v>
      </c>
      <c r="G153" s="408">
        <v>0</v>
      </c>
      <c r="H153" s="408">
        <v>250</v>
      </c>
      <c r="I153" s="430">
        <v>50</v>
      </c>
    </row>
    <row r="154" spans="1:9" hidden="1">
      <c r="A154" s="374">
        <v>146</v>
      </c>
      <c r="B154" s="388" t="s">
        <v>780</v>
      </c>
      <c r="C154" s="388" t="s">
        <v>781</v>
      </c>
      <c r="D154" s="426" t="s">
        <v>782</v>
      </c>
      <c r="E154" s="388" t="s">
        <v>783</v>
      </c>
      <c r="F154" s="388" t="s">
        <v>348</v>
      </c>
      <c r="G154" s="408">
        <v>0</v>
      </c>
      <c r="H154" s="408">
        <v>812.5</v>
      </c>
      <c r="I154" s="430">
        <v>162.5</v>
      </c>
    </row>
    <row r="155" spans="1:9" hidden="1">
      <c r="A155" s="374">
        <v>147</v>
      </c>
      <c r="B155" s="388" t="s">
        <v>784</v>
      </c>
      <c r="C155" s="388" t="s">
        <v>785</v>
      </c>
      <c r="D155" s="426" t="s">
        <v>786</v>
      </c>
      <c r="E155" s="388" t="s">
        <v>787</v>
      </c>
      <c r="F155" s="388" t="s">
        <v>348</v>
      </c>
      <c r="G155" s="408">
        <v>0</v>
      </c>
      <c r="H155" s="408">
        <v>562.5</v>
      </c>
      <c r="I155" s="430">
        <v>112.5</v>
      </c>
    </row>
    <row r="156" spans="1:9" hidden="1">
      <c r="A156" s="374">
        <v>148</v>
      </c>
      <c r="B156" s="388" t="s">
        <v>788</v>
      </c>
      <c r="C156" s="388" t="s">
        <v>789</v>
      </c>
      <c r="D156" s="426">
        <v>62005008579</v>
      </c>
      <c r="E156" s="388" t="s">
        <v>776</v>
      </c>
      <c r="F156" s="388" t="s">
        <v>348</v>
      </c>
      <c r="G156" s="408">
        <v>0</v>
      </c>
      <c r="H156" s="408">
        <v>812.5</v>
      </c>
      <c r="I156" s="430">
        <v>162.5</v>
      </c>
    </row>
    <row r="157" spans="1:9" hidden="1">
      <c r="A157" s="374">
        <v>149</v>
      </c>
      <c r="B157" s="388" t="s">
        <v>790</v>
      </c>
      <c r="C157" s="388" t="s">
        <v>791</v>
      </c>
      <c r="D157" s="426" t="s">
        <v>792</v>
      </c>
      <c r="E157" s="388" t="s">
        <v>793</v>
      </c>
      <c r="F157" s="388" t="s">
        <v>348</v>
      </c>
      <c r="G157" s="408">
        <v>0</v>
      </c>
      <c r="H157" s="408">
        <v>625</v>
      </c>
      <c r="I157" s="430">
        <v>125</v>
      </c>
    </row>
    <row r="158" spans="1:9" hidden="1">
      <c r="A158" s="374">
        <v>150</v>
      </c>
      <c r="B158" s="388" t="s">
        <v>794</v>
      </c>
      <c r="C158" s="388" t="s">
        <v>795</v>
      </c>
      <c r="D158" s="426">
        <v>51001027942</v>
      </c>
      <c r="E158" s="388" t="s">
        <v>796</v>
      </c>
      <c r="F158" s="388" t="s">
        <v>348</v>
      </c>
      <c r="G158" s="408">
        <v>0</v>
      </c>
      <c r="H158" s="408">
        <v>250</v>
      </c>
      <c r="I158" s="430">
        <v>50</v>
      </c>
    </row>
    <row r="159" spans="1:9" hidden="1">
      <c r="A159" s="374">
        <v>151</v>
      </c>
      <c r="B159" s="388" t="s">
        <v>797</v>
      </c>
      <c r="C159" s="388" t="s">
        <v>798</v>
      </c>
      <c r="D159" s="426" t="s">
        <v>799</v>
      </c>
      <c r="E159" s="388" t="s">
        <v>800</v>
      </c>
      <c r="F159" s="388" t="s">
        <v>348</v>
      </c>
      <c r="G159" s="408">
        <v>0</v>
      </c>
      <c r="H159" s="408">
        <v>437.5</v>
      </c>
      <c r="I159" s="430">
        <v>87.5</v>
      </c>
    </row>
    <row r="160" spans="1:9" hidden="1">
      <c r="A160" s="374">
        <v>152</v>
      </c>
      <c r="B160" s="388" t="s">
        <v>801</v>
      </c>
      <c r="C160" s="388" t="s">
        <v>802</v>
      </c>
      <c r="D160" s="426">
        <v>62001035383</v>
      </c>
      <c r="E160" s="388" t="s">
        <v>800</v>
      </c>
      <c r="F160" s="388" t="s">
        <v>348</v>
      </c>
      <c r="G160" s="408">
        <v>0</v>
      </c>
      <c r="H160" s="408">
        <v>437.5</v>
      </c>
      <c r="I160" s="430">
        <v>87.5</v>
      </c>
    </row>
    <row r="161" spans="1:9" hidden="1">
      <c r="A161" s="374">
        <v>153</v>
      </c>
      <c r="B161" s="388" t="s">
        <v>766</v>
      </c>
      <c r="C161" s="388" t="s">
        <v>803</v>
      </c>
      <c r="D161" s="426">
        <v>62001010470</v>
      </c>
      <c r="E161" s="388" t="s">
        <v>776</v>
      </c>
      <c r="F161" s="388" t="s">
        <v>348</v>
      </c>
      <c r="G161" s="408">
        <v>0</v>
      </c>
      <c r="H161" s="408">
        <v>812.5</v>
      </c>
      <c r="I161" s="430">
        <v>162.5</v>
      </c>
    </row>
    <row r="162" spans="1:9" hidden="1">
      <c r="A162" s="374">
        <v>154</v>
      </c>
      <c r="B162" s="388" t="s">
        <v>804</v>
      </c>
      <c r="C162" s="388" t="s">
        <v>752</v>
      </c>
      <c r="D162" s="426" t="s">
        <v>805</v>
      </c>
      <c r="E162" s="388" t="s">
        <v>806</v>
      </c>
      <c r="F162" s="388" t="s">
        <v>348</v>
      </c>
      <c r="G162" s="408">
        <v>0</v>
      </c>
      <c r="H162" s="408">
        <v>650</v>
      </c>
      <c r="I162" s="430">
        <v>130</v>
      </c>
    </row>
    <row r="163" spans="1:9" hidden="1">
      <c r="A163" s="374">
        <v>155</v>
      </c>
      <c r="B163" s="388" t="s">
        <v>706</v>
      </c>
      <c r="C163" s="388" t="s">
        <v>807</v>
      </c>
      <c r="D163" s="426" t="s">
        <v>808</v>
      </c>
      <c r="E163" s="388" t="s">
        <v>809</v>
      </c>
      <c r="F163" s="388" t="s">
        <v>348</v>
      </c>
      <c r="G163" s="408">
        <v>0</v>
      </c>
      <c r="H163" s="408">
        <v>500</v>
      </c>
      <c r="I163" s="430">
        <v>100</v>
      </c>
    </row>
    <row r="164" spans="1:9" hidden="1">
      <c r="A164" s="374">
        <v>156</v>
      </c>
      <c r="B164" s="388" t="s">
        <v>810</v>
      </c>
      <c r="C164" s="388" t="s">
        <v>811</v>
      </c>
      <c r="D164" s="426">
        <v>62001009060</v>
      </c>
      <c r="E164" s="388" t="s">
        <v>783</v>
      </c>
      <c r="F164" s="388" t="s">
        <v>348</v>
      </c>
      <c r="G164" s="408">
        <v>0</v>
      </c>
      <c r="H164" s="408">
        <v>750</v>
      </c>
      <c r="I164" s="430">
        <v>150</v>
      </c>
    </row>
    <row r="165" spans="1:9" hidden="1">
      <c r="A165" s="374">
        <v>157</v>
      </c>
      <c r="B165" s="388" t="s">
        <v>812</v>
      </c>
      <c r="C165" s="388" t="s">
        <v>813</v>
      </c>
      <c r="D165" s="426" t="s">
        <v>814</v>
      </c>
      <c r="E165" s="388" t="s">
        <v>815</v>
      </c>
      <c r="F165" s="388" t="s">
        <v>348</v>
      </c>
      <c r="G165" s="408">
        <v>0</v>
      </c>
      <c r="H165" s="408">
        <v>687.5</v>
      </c>
      <c r="I165" s="430">
        <v>137.5</v>
      </c>
    </row>
    <row r="166" spans="1:9" hidden="1">
      <c r="A166" s="374">
        <v>158</v>
      </c>
      <c r="B166" s="388" t="s">
        <v>816</v>
      </c>
      <c r="C166" s="388" t="s">
        <v>817</v>
      </c>
      <c r="D166" s="426">
        <v>35001011729</v>
      </c>
      <c r="E166" s="388" t="s">
        <v>818</v>
      </c>
      <c r="F166" s="388" t="s">
        <v>348</v>
      </c>
      <c r="G166" s="408">
        <v>0</v>
      </c>
      <c r="H166" s="408">
        <v>625</v>
      </c>
      <c r="I166" s="430">
        <v>125</v>
      </c>
    </row>
    <row r="167" spans="1:9" hidden="1">
      <c r="A167" s="374">
        <v>159</v>
      </c>
      <c r="B167" s="388" t="s">
        <v>819</v>
      </c>
      <c r="C167" s="388" t="s">
        <v>820</v>
      </c>
      <c r="D167" s="426" t="s">
        <v>821</v>
      </c>
      <c r="E167" s="388" t="s">
        <v>822</v>
      </c>
      <c r="F167" s="388" t="s">
        <v>348</v>
      </c>
      <c r="G167" s="408">
        <v>0</v>
      </c>
      <c r="H167" s="408">
        <v>875</v>
      </c>
      <c r="I167" s="430">
        <v>175</v>
      </c>
    </row>
    <row r="168" spans="1:9" hidden="1">
      <c r="A168" s="374">
        <v>160</v>
      </c>
      <c r="B168" s="388" t="s">
        <v>823</v>
      </c>
      <c r="C168" s="388" t="s">
        <v>824</v>
      </c>
      <c r="D168" s="426" t="s">
        <v>825</v>
      </c>
      <c r="E168" s="388" t="s">
        <v>826</v>
      </c>
      <c r="F168" s="388" t="s">
        <v>348</v>
      </c>
      <c r="G168" s="408">
        <v>0</v>
      </c>
      <c r="H168" s="408">
        <v>375</v>
      </c>
      <c r="I168" s="430">
        <v>75</v>
      </c>
    </row>
    <row r="169" spans="1:9" hidden="1">
      <c r="A169" s="374">
        <v>161</v>
      </c>
      <c r="B169" s="388" t="s">
        <v>706</v>
      </c>
      <c r="C169" s="388" t="s">
        <v>827</v>
      </c>
      <c r="D169" s="426" t="s">
        <v>828</v>
      </c>
      <c r="E169" s="388" t="s">
        <v>829</v>
      </c>
      <c r="F169" s="388" t="s">
        <v>348</v>
      </c>
      <c r="G169" s="408">
        <v>0</v>
      </c>
      <c r="H169" s="408">
        <v>750</v>
      </c>
      <c r="I169" s="430">
        <v>150</v>
      </c>
    </row>
    <row r="170" spans="1:9" hidden="1">
      <c r="A170" s="374">
        <v>162</v>
      </c>
      <c r="B170" s="388" t="s">
        <v>706</v>
      </c>
      <c r="C170" s="388" t="s">
        <v>830</v>
      </c>
      <c r="D170" s="426" t="s">
        <v>831</v>
      </c>
      <c r="E170" s="388" t="s">
        <v>832</v>
      </c>
      <c r="F170" s="388" t="s">
        <v>348</v>
      </c>
      <c r="G170" s="408">
        <v>0</v>
      </c>
      <c r="H170" s="408">
        <v>380</v>
      </c>
      <c r="I170" s="430">
        <v>76</v>
      </c>
    </row>
    <row r="171" spans="1:9" hidden="1">
      <c r="A171" s="374">
        <v>163</v>
      </c>
      <c r="B171" s="388" t="s">
        <v>794</v>
      </c>
      <c r="C171" s="388" t="s">
        <v>837</v>
      </c>
      <c r="D171" s="426">
        <v>62001040467</v>
      </c>
      <c r="E171" s="388" t="s">
        <v>838</v>
      </c>
      <c r="F171" s="388" t="s">
        <v>348</v>
      </c>
      <c r="G171" s="408">
        <v>0</v>
      </c>
      <c r="H171" s="408">
        <v>500</v>
      </c>
      <c r="I171" s="430">
        <v>100</v>
      </c>
    </row>
    <row r="172" spans="1:9" hidden="1">
      <c r="A172" s="374">
        <v>164</v>
      </c>
      <c r="B172" s="388" t="s">
        <v>935</v>
      </c>
      <c r="C172" s="388" t="s">
        <v>936</v>
      </c>
      <c r="D172" s="426" t="s">
        <v>937</v>
      </c>
      <c r="E172" s="388" t="s">
        <v>832</v>
      </c>
      <c r="F172" s="388" t="s">
        <v>348</v>
      </c>
      <c r="G172" s="408">
        <v>0</v>
      </c>
      <c r="H172" s="408">
        <v>1250</v>
      </c>
      <c r="I172" s="430">
        <v>250</v>
      </c>
    </row>
    <row r="173" spans="1:9" hidden="1">
      <c r="A173" s="374">
        <v>165</v>
      </c>
      <c r="B173" s="388" t="s">
        <v>973</v>
      </c>
      <c r="C173" s="388" t="s">
        <v>974</v>
      </c>
      <c r="D173" s="426" t="s">
        <v>975</v>
      </c>
      <c r="E173" s="388" t="s">
        <v>976</v>
      </c>
      <c r="F173" s="388" t="s">
        <v>348</v>
      </c>
      <c r="G173" s="408">
        <v>0</v>
      </c>
      <c r="H173" s="408">
        <v>1000</v>
      </c>
      <c r="I173" s="430">
        <v>200</v>
      </c>
    </row>
    <row r="174" spans="1:9" hidden="1">
      <c r="A174" s="374">
        <v>166</v>
      </c>
      <c r="B174" s="388" t="s">
        <v>747</v>
      </c>
      <c r="C174" s="388" t="s">
        <v>977</v>
      </c>
      <c r="D174" s="426" t="s">
        <v>978</v>
      </c>
      <c r="E174" s="388" t="s">
        <v>762</v>
      </c>
      <c r="F174" s="388" t="s">
        <v>348</v>
      </c>
      <c r="G174" s="408">
        <v>0</v>
      </c>
      <c r="H174" s="408">
        <v>1000</v>
      </c>
      <c r="I174" s="430">
        <v>200</v>
      </c>
    </row>
    <row r="175" spans="1:9" hidden="1">
      <c r="A175" s="374">
        <v>390</v>
      </c>
      <c r="B175" s="387"/>
      <c r="C175" s="387"/>
      <c r="D175" s="426"/>
      <c r="E175" s="387"/>
      <c r="F175" s="387"/>
      <c r="G175" s="408"/>
      <c r="H175" s="408"/>
      <c r="I175" s="430"/>
    </row>
    <row r="176" spans="1:9" ht="15" hidden="1">
      <c r="A176" s="63" t="s">
        <v>278</v>
      </c>
      <c r="B176" s="63"/>
      <c r="C176" s="63"/>
      <c r="D176" s="363"/>
      <c r="E176" s="63"/>
      <c r="F176" s="68"/>
      <c r="G176" s="431"/>
      <c r="H176" s="431"/>
      <c r="I176" s="431"/>
    </row>
    <row r="177" spans="1:10" ht="15" hidden="1">
      <c r="A177" s="63"/>
      <c r="B177" s="389"/>
      <c r="C177" s="389"/>
      <c r="D177" s="407"/>
      <c r="E177" s="389"/>
      <c r="F177" s="63" t="s">
        <v>457</v>
      </c>
      <c r="G177" s="457">
        <f>SUM(G9:G176)</f>
        <v>20000</v>
      </c>
      <c r="H177" s="457">
        <f>SUM(H9:H176)</f>
        <v>155168.31</v>
      </c>
      <c r="I177" s="457">
        <f>SUM(I9:I176)</f>
        <v>30293.662</v>
      </c>
    </row>
    <row r="178" spans="1:10" ht="15.75">
      <c r="A178" s="390"/>
      <c r="B178" s="390"/>
      <c r="C178" s="390"/>
      <c r="D178" s="414"/>
      <c r="E178" s="390"/>
      <c r="F178" s="390"/>
      <c r="G178" s="455"/>
      <c r="H178" s="455"/>
      <c r="I178" s="452"/>
      <c r="J178" s="453"/>
    </row>
    <row r="179" spans="1:10" ht="15">
      <c r="A179" s="392" t="s">
        <v>445</v>
      </c>
      <c r="B179" s="392"/>
      <c r="C179" s="390"/>
      <c r="D179" s="414"/>
      <c r="E179" s="390"/>
      <c r="F179" s="390"/>
      <c r="G179" s="454"/>
      <c r="H179" s="454"/>
      <c r="I179" s="454"/>
      <c r="J179" s="453"/>
    </row>
    <row r="180" spans="1:10" ht="15">
      <c r="A180" s="392"/>
      <c r="B180" s="392"/>
      <c r="C180" s="390"/>
      <c r="D180" s="414"/>
      <c r="E180" s="390"/>
      <c r="F180" s="390"/>
      <c r="G180" s="390"/>
      <c r="H180" s="391"/>
      <c r="I180" s="391"/>
    </row>
    <row r="181" spans="1:10" ht="15">
      <c r="A181" s="392"/>
      <c r="B181" s="392"/>
      <c r="C181" s="391"/>
      <c r="D181" s="415"/>
      <c r="E181" s="391"/>
      <c r="F181" s="391"/>
      <c r="G181" s="391"/>
      <c r="H181" s="391"/>
      <c r="I181" s="391"/>
    </row>
    <row r="182" spans="1:10" ht="15">
      <c r="A182" s="392"/>
      <c r="B182" s="392"/>
      <c r="C182" s="391"/>
      <c r="D182" s="415"/>
      <c r="E182" s="391"/>
      <c r="F182" s="391"/>
      <c r="G182" s="391"/>
      <c r="H182" s="391"/>
      <c r="I182" s="391"/>
    </row>
    <row r="183" spans="1:10">
      <c r="A183" s="393"/>
      <c r="B183" s="393"/>
      <c r="C183" s="393"/>
      <c r="D183" s="415"/>
      <c r="E183" s="393"/>
      <c r="F183" s="393"/>
      <c r="G183" s="393"/>
      <c r="H183" s="393"/>
      <c r="I183" s="393"/>
    </row>
    <row r="184" spans="1:10" ht="15">
      <c r="A184" s="394" t="s">
        <v>107</v>
      </c>
      <c r="B184" s="394"/>
      <c r="C184" s="391"/>
      <c r="D184" s="415"/>
      <c r="E184" s="391"/>
      <c r="F184" s="391"/>
      <c r="G184" s="391"/>
      <c r="H184" s="391"/>
      <c r="I184" s="391"/>
    </row>
    <row r="185" spans="1:10" ht="15">
      <c r="A185" s="391"/>
      <c r="B185" s="391"/>
      <c r="C185" s="391"/>
      <c r="D185" s="415"/>
      <c r="E185" s="391"/>
      <c r="F185" s="391"/>
      <c r="G185" s="391"/>
      <c r="H185" s="391"/>
      <c r="I185" s="391"/>
    </row>
    <row r="186" spans="1:10" ht="15">
      <c r="A186" s="391"/>
      <c r="B186" s="391"/>
      <c r="C186" s="391"/>
      <c r="D186" s="415"/>
      <c r="E186" s="395"/>
      <c r="F186" s="395"/>
      <c r="G186" s="395"/>
      <c r="H186" s="391"/>
      <c r="I186" s="391"/>
    </row>
    <row r="187" spans="1:10" ht="15">
      <c r="A187" s="394"/>
      <c r="B187" s="394"/>
      <c r="C187" s="394" t="s">
        <v>395</v>
      </c>
      <c r="D187" s="416"/>
      <c r="E187" s="394"/>
      <c r="F187" s="394"/>
      <c r="G187" s="394"/>
      <c r="H187" s="391"/>
      <c r="I187" s="391"/>
    </row>
    <row r="188" spans="1:10" ht="15">
      <c r="A188" s="391"/>
      <c r="B188" s="391"/>
      <c r="C188" s="391" t="s">
        <v>394</v>
      </c>
      <c r="D188" s="415"/>
      <c r="E188" s="391"/>
      <c r="F188" s="391"/>
      <c r="G188" s="391"/>
      <c r="H188" s="391"/>
      <c r="I188" s="391"/>
    </row>
    <row r="189" spans="1:10">
      <c r="A189" s="396"/>
      <c r="B189" s="396"/>
      <c r="C189" s="396" t="s">
        <v>140</v>
      </c>
      <c r="D189" s="417"/>
      <c r="E189" s="396"/>
      <c r="F189" s="396"/>
      <c r="G189" s="396"/>
    </row>
  </sheetData>
  <autoFilter ref="A8:I177">
    <filterColumn colId="5">
      <filters blank="1">
        <filter val="სულ:*"/>
        <filter val="ხელფასი"/>
      </filters>
    </filterColumn>
    <filterColumn colId="7">
      <filters>
        <filter val="210"/>
      </filters>
    </filterColumn>
  </autoFilter>
  <dataValidations count="1">
    <dataValidation type="list" allowBlank="1" showInputMessage="1" showErrorMessage="1" sqref="WVM983210:WVM983211 WLQ983210:WLQ983211 WBU983210:WBU983211 VRY983210:VRY983211 VIC983210:VIC983211 UYG983210:UYG983211 UOK983210:UOK983211 UEO983210:UEO983211 TUS983210:TUS983211 TKW983210:TKW983211 TBA983210:TBA983211 SRE983210:SRE983211 SHI983210:SHI983211 RXM983210:RXM983211 RNQ983210:RNQ983211 RDU983210:RDU983211 QTY983210:QTY983211 QKC983210:QKC983211 QAG983210:QAG983211 PQK983210:PQK983211 PGO983210:PGO983211 OWS983210:OWS983211 OMW983210:OMW983211 ODA983210:ODA983211 NTE983210:NTE983211 NJI983210:NJI983211 MZM983210:MZM983211 MPQ983210:MPQ983211 MFU983210:MFU983211 LVY983210:LVY983211 LMC983210:LMC983211 LCG983210:LCG983211 KSK983210:KSK983211 KIO983210:KIO983211 JYS983210:JYS983211 JOW983210:JOW983211 JFA983210:JFA983211 IVE983210:IVE983211 ILI983210:ILI983211 IBM983210:IBM983211 HRQ983210:HRQ983211 HHU983210:HHU983211 GXY983210:GXY983211 GOC983210:GOC983211 GEG983210:GEG983211 FUK983210:FUK983211 FKO983210:FKO983211 FAS983210:FAS983211 EQW983210:EQW983211 EHA983210:EHA983211 DXE983210:DXE983211 DNI983210:DNI983211 DDM983210:DDM983211 CTQ983210:CTQ983211 CJU983210:CJU983211 BZY983210:BZY983211 BQC983210:BQC983211 BGG983210:BGG983211 AWK983210:AWK983211 AMO983210:AMO983211 ACS983210:ACS983211 SW983210:SW983211 JA983210:JA983211 F983210:F983211 WVM917674:WVM917675 WLQ917674:WLQ917675 WBU917674:WBU917675 VRY917674:VRY917675 VIC917674:VIC917675 UYG917674:UYG917675 UOK917674:UOK917675 UEO917674:UEO917675 TUS917674:TUS917675 TKW917674:TKW917675 TBA917674:TBA917675 SRE917674:SRE917675 SHI917674:SHI917675 RXM917674:RXM917675 RNQ917674:RNQ917675 RDU917674:RDU917675 QTY917674:QTY917675 QKC917674:QKC917675 QAG917674:QAG917675 PQK917674:PQK917675 PGO917674:PGO917675 OWS917674:OWS917675 OMW917674:OMW917675 ODA917674:ODA917675 NTE917674:NTE917675 NJI917674:NJI917675 MZM917674:MZM917675 MPQ917674:MPQ917675 MFU917674:MFU917675 LVY917674:LVY917675 LMC917674:LMC917675 LCG917674:LCG917675 KSK917674:KSK917675 KIO917674:KIO917675 JYS917674:JYS917675 JOW917674:JOW917675 JFA917674:JFA917675 IVE917674:IVE917675 ILI917674:ILI917675 IBM917674:IBM917675 HRQ917674:HRQ917675 HHU917674:HHU917675 GXY917674:GXY917675 GOC917674:GOC917675 GEG917674:GEG917675 FUK917674:FUK917675 FKO917674:FKO917675 FAS917674:FAS917675 EQW917674:EQW917675 EHA917674:EHA917675 DXE917674:DXE917675 DNI917674:DNI917675 DDM917674:DDM917675 CTQ917674:CTQ917675 CJU917674:CJU917675 BZY917674:BZY917675 BQC917674:BQC917675 BGG917674:BGG917675 AWK917674:AWK917675 AMO917674:AMO917675 ACS917674:ACS917675 SW917674:SW917675 JA917674:JA917675 F917674:F917675 WVM852138:WVM852139 WLQ852138:WLQ852139 WBU852138:WBU852139 VRY852138:VRY852139 VIC852138:VIC852139 UYG852138:UYG852139 UOK852138:UOK852139 UEO852138:UEO852139 TUS852138:TUS852139 TKW852138:TKW852139 TBA852138:TBA852139 SRE852138:SRE852139 SHI852138:SHI852139 RXM852138:RXM852139 RNQ852138:RNQ852139 RDU852138:RDU852139 QTY852138:QTY852139 QKC852138:QKC852139 QAG852138:QAG852139 PQK852138:PQK852139 PGO852138:PGO852139 OWS852138:OWS852139 OMW852138:OMW852139 ODA852138:ODA852139 NTE852138:NTE852139 NJI852138:NJI852139 MZM852138:MZM852139 MPQ852138:MPQ852139 MFU852138:MFU852139 LVY852138:LVY852139 LMC852138:LMC852139 LCG852138:LCG852139 KSK852138:KSK852139 KIO852138:KIO852139 JYS852138:JYS852139 JOW852138:JOW852139 JFA852138:JFA852139 IVE852138:IVE852139 ILI852138:ILI852139 IBM852138:IBM852139 HRQ852138:HRQ852139 HHU852138:HHU852139 GXY852138:GXY852139 GOC852138:GOC852139 GEG852138:GEG852139 FUK852138:FUK852139 FKO852138:FKO852139 FAS852138:FAS852139 EQW852138:EQW852139 EHA852138:EHA852139 DXE852138:DXE852139 DNI852138:DNI852139 DDM852138:DDM852139 CTQ852138:CTQ852139 CJU852138:CJU852139 BZY852138:BZY852139 BQC852138:BQC852139 BGG852138:BGG852139 AWK852138:AWK852139 AMO852138:AMO852139 ACS852138:ACS852139 SW852138:SW852139 JA852138:JA852139 F852138:F852139 WVM786602:WVM786603 WLQ786602:WLQ786603 WBU786602:WBU786603 VRY786602:VRY786603 VIC786602:VIC786603 UYG786602:UYG786603 UOK786602:UOK786603 UEO786602:UEO786603 TUS786602:TUS786603 TKW786602:TKW786603 TBA786602:TBA786603 SRE786602:SRE786603 SHI786602:SHI786603 RXM786602:RXM786603 RNQ786602:RNQ786603 RDU786602:RDU786603 QTY786602:QTY786603 QKC786602:QKC786603 QAG786602:QAG786603 PQK786602:PQK786603 PGO786602:PGO786603 OWS786602:OWS786603 OMW786602:OMW786603 ODA786602:ODA786603 NTE786602:NTE786603 NJI786602:NJI786603 MZM786602:MZM786603 MPQ786602:MPQ786603 MFU786602:MFU786603 LVY786602:LVY786603 LMC786602:LMC786603 LCG786602:LCG786603 KSK786602:KSK786603 KIO786602:KIO786603 JYS786602:JYS786603 JOW786602:JOW786603 JFA786602:JFA786603 IVE786602:IVE786603 ILI786602:ILI786603 IBM786602:IBM786603 HRQ786602:HRQ786603 HHU786602:HHU786603 GXY786602:GXY786603 GOC786602:GOC786603 GEG786602:GEG786603 FUK786602:FUK786603 FKO786602:FKO786603 FAS786602:FAS786603 EQW786602:EQW786603 EHA786602:EHA786603 DXE786602:DXE786603 DNI786602:DNI786603 DDM786602:DDM786603 CTQ786602:CTQ786603 CJU786602:CJU786603 BZY786602:BZY786603 BQC786602:BQC786603 BGG786602:BGG786603 AWK786602:AWK786603 AMO786602:AMO786603 ACS786602:ACS786603 SW786602:SW786603 JA786602:JA786603 F786602:F786603 WVM721066:WVM721067 WLQ721066:WLQ721067 WBU721066:WBU721067 VRY721066:VRY721067 VIC721066:VIC721067 UYG721066:UYG721067 UOK721066:UOK721067 UEO721066:UEO721067 TUS721066:TUS721067 TKW721066:TKW721067 TBA721066:TBA721067 SRE721066:SRE721067 SHI721066:SHI721067 RXM721066:RXM721067 RNQ721066:RNQ721067 RDU721066:RDU721067 QTY721066:QTY721067 QKC721066:QKC721067 QAG721066:QAG721067 PQK721066:PQK721067 PGO721066:PGO721067 OWS721066:OWS721067 OMW721066:OMW721067 ODA721066:ODA721067 NTE721066:NTE721067 NJI721066:NJI721067 MZM721066:MZM721067 MPQ721066:MPQ721067 MFU721066:MFU721067 LVY721066:LVY721067 LMC721066:LMC721067 LCG721066:LCG721067 KSK721066:KSK721067 KIO721066:KIO721067 JYS721066:JYS721067 JOW721066:JOW721067 JFA721066:JFA721067 IVE721066:IVE721067 ILI721066:ILI721067 IBM721066:IBM721067 HRQ721066:HRQ721067 HHU721066:HHU721067 GXY721066:GXY721067 GOC721066:GOC721067 GEG721066:GEG721067 FUK721066:FUK721067 FKO721066:FKO721067 FAS721066:FAS721067 EQW721066:EQW721067 EHA721066:EHA721067 DXE721066:DXE721067 DNI721066:DNI721067 DDM721066:DDM721067 CTQ721066:CTQ721067 CJU721066:CJU721067 BZY721066:BZY721067 BQC721066:BQC721067 BGG721066:BGG721067 AWK721066:AWK721067 AMO721066:AMO721067 ACS721066:ACS721067 SW721066:SW721067 JA721066:JA721067 F721066:F721067 WVM655530:WVM655531 WLQ655530:WLQ655531 WBU655530:WBU655531 VRY655530:VRY655531 VIC655530:VIC655531 UYG655530:UYG655531 UOK655530:UOK655531 UEO655530:UEO655531 TUS655530:TUS655531 TKW655530:TKW655531 TBA655530:TBA655531 SRE655530:SRE655531 SHI655530:SHI655531 RXM655530:RXM655531 RNQ655530:RNQ655531 RDU655530:RDU655531 QTY655530:QTY655531 QKC655530:QKC655531 QAG655530:QAG655531 PQK655530:PQK655531 PGO655530:PGO655531 OWS655530:OWS655531 OMW655530:OMW655531 ODA655530:ODA655531 NTE655530:NTE655531 NJI655530:NJI655531 MZM655530:MZM655531 MPQ655530:MPQ655531 MFU655530:MFU655531 LVY655530:LVY655531 LMC655530:LMC655531 LCG655530:LCG655531 KSK655530:KSK655531 KIO655530:KIO655531 JYS655530:JYS655531 JOW655530:JOW655531 JFA655530:JFA655531 IVE655530:IVE655531 ILI655530:ILI655531 IBM655530:IBM655531 HRQ655530:HRQ655531 HHU655530:HHU655531 GXY655530:GXY655531 GOC655530:GOC655531 GEG655530:GEG655531 FUK655530:FUK655531 FKO655530:FKO655531 FAS655530:FAS655531 EQW655530:EQW655531 EHA655530:EHA655531 DXE655530:DXE655531 DNI655530:DNI655531 DDM655530:DDM655531 CTQ655530:CTQ655531 CJU655530:CJU655531 BZY655530:BZY655531 BQC655530:BQC655531 BGG655530:BGG655531 AWK655530:AWK655531 AMO655530:AMO655531 ACS655530:ACS655531 SW655530:SW655531 JA655530:JA655531 F655530:F655531 WVM589994:WVM589995 WLQ589994:WLQ589995 WBU589994:WBU589995 VRY589994:VRY589995 VIC589994:VIC589995 UYG589994:UYG589995 UOK589994:UOK589995 UEO589994:UEO589995 TUS589994:TUS589995 TKW589994:TKW589995 TBA589994:TBA589995 SRE589994:SRE589995 SHI589994:SHI589995 RXM589994:RXM589995 RNQ589994:RNQ589995 RDU589994:RDU589995 QTY589994:QTY589995 QKC589994:QKC589995 QAG589994:QAG589995 PQK589994:PQK589995 PGO589994:PGO589995 OWS589994:OWS589995 OMW589994:OMW589995 ODA589994:ODA589995 NTE589994:NTE589995 NJI589994:NJI589995 MZM589994:MZM589995 MPQ589994:MPQ589995 MFU589994:MFU589995 LVY589994:LVY589995 LMC589994:LMC589995 LCG589994:LCG589995 KSK589994:KSK589995 KIO589994:KIO589995 JYS589994:JYS589995 JOW589994:JOW589995 JFA589994:JFA589995 IVE589994:IVE589995 ILI589994:ILI589995 IBM589994:IBM589995 HRQ589994:HRQ589995 HHU589994:HHU589995 GXY589994:GXY589995 GOC589994:GOC589995 GEG589994:GEG589995 FUK589994:FUK589995 FKO589994:FKO589995 FAS589994:FAS589995 EQW589994:EQW589995 EHA589994:EHA589995 DXE589994:DXE589995 DNI589994:DNI589995 DDM589994:DDM589995 CTQ589994:CTQ589995 CJU589994:CJU589995 BZY589994:BZY589995 BQC589994:BQC589995 BGG589994:BGG589995 AWK589994:AWK589995 AMO589994:AMO589995 ACS589994:ACS589995 SW589994:SW589995 JA589994:JA589995 F589994:F589995 WVM524458:WVM524459 WLQ524458:WLQ524459 WBU524458:WBU524459 VRY524458:VRY524459 VIC524458:VIC524459 UYG524458:UYG524459 UOK524458:UOK524459 UEO524458:UEO524459 TUS524458:TUS524459 TKW524458:TKW524459 TBA524458:TBA524459 SRE524458:SRE524459 SHI524458:SHI524459 RXM524458:RXM524459 RNQ524458:RNQ524459 RDU524458:RDU524459 QTY524458:QTY524459 QKC524458:QKC524459 QAG524458:QAG524459 PQK524458:PQK524459 PGO524458:PGO524459 OWS524458:OWS524459 OMW524458:OMW524459 ODA524458:ODA524459 NTE524458:NTE524459 NJI524458:NJI524459 MZM524458:MZM524459 MPQ524458:MPQ524459 MFU524458:MFU524459 LVY524458:LVY524459 LMC524458:LMC524459 LCG524458:LCG524459 KSK524458:KSK524459 KIO524458:KIO524459 JYS524458:JYS524459 JOW524458:JOW524459 JFA524458:JFA524459 IVE524458:IVE524459 ILI524458:ILI524459 IBM524458:IBM524459 HRQ524458:HRQ524459 HHU524458:HHU524459 GXY524458:GXY524459 GOC524458:GOC524459 GEG524458:GEG524459 FUK524458:FUK524459 FKO524458:FKO524459 FAS524458:FAS524459 EQW524458:EQW524459 EHA524458:EHA524459 DXE524458:DXE524459 DNI524458:DNI524459 DDM524458:DDM524459 CTQ524458:CTQ524459 CJU524458:CJU524459 BZY524458:BZY524459 BQC524458:BQC524459 BGG524458:BGG524459 AWK524458:AWK524459 AMO524458:AMO524459 ACS524458:ACS524459 SW524458:SW524459 JA524458:JA524459 F524458:F524459 WVM458922:WVM458923 WLQ458922:WLQ458923 WBU458922:WBU458923 VRY458922:VRY458923 VIC458922:VIC458923 UYG458922:UYG458923 UOK458922:UOK458923 UEO458922:UEO458923 TUS458922:TUS458923 TKW458922:TKW458923 TBA458922:TBA458923 SRE458922:SRE458923 SHI458922:SHI458923 RXM458922:RXM458923 RNQ458922:RNQ458923 RDU458922:RDU458923 QTY458922:QTY458923 QKC458922:QKC458923 QAG458922:QAG458923 PQK458922:PQK458923 PGO458922:PGO458923 OWS458922:OWS458923 OMW458922:OMW458923 ODA458922:ODA458923 NTE458922:NTE458923 NJI458922:NJI458923 MZM458922:MZM458923 MPQ458922:MPQ458923 MFU458922:MFU458923 LVY458922:LVY458923 LMC458922:LMC458923 LCG458922:LCG458923 KSK458922:KSK458923 KIO458922:KIO458923 JYS458922:JYS458923 JOW458922:JOW458923 JFA458922:JFA458923 IVE458922:IVE458923 ILI458922:ILI458923 IBM458922:IBM458923 HRQ458922:HRQ458923 HHU458922:HHU458923 GXY458922:GXY458923 GOC458922:GOC458923 GEG458922:GEG458923 FUK458922:FUK458923 FKO458922:FKO458923 FAS458922:FAS458923 EQW458922:EQW458923 EHA458922:EHA458923 DXE458922:DXE458923 DNI458922:DNI458923 DDM458922:DDM458923 CTQ458922:CTQ458923 CJU458922:CJU458923 BZY458922:BZY458923 BQC458922:BQC458923 BGG458922:BGG458923 AWK458922:AWK458923 AMO458922:AMO458923 ACS458922:ACS458923 SW458922:SW458923 JA458922:JA458923 F458922:F458923 WVM393386:WVM393387 WLQ393386:WLQ393387 WBU393386:WBU393387 VRY393386:VRY393387 VIC393386:VIC393387 UYG393386:UYG393387 UOK393386:UOK393387 UEO393386:UEO393387 TUS393386:TUS393387 TKW393386:TKW393387 TBA393386:TBA393387 SRE393386:SRE393387 SHI393386:SHI393387 RXM393386:RXM393387 RNQ393386:RNQ393387 RDU393386:RDU393387 QTY393386:QTY393387 QKC393386:QKC393387 QAG393386:QAG393387 PQK393386:PQK393387 PGO393386:PGO393387 OWS393386:OWS393387 OMW393386:OMW393387 ODA393386:ODA393387 NTE393386:NTE393387 NJI393386:NJI393387 MZM393386:MZM393387 MPQ393386:MPQ393387 MFU393386:MFU393387 LVY393386:LVY393387 LMC393386:LMC393387 LCG393386:LCG393387 KSK393386:KSK393387 KIO393386:KIO393387 JYS393386:JYS393387 JOW393386:JOW393387 JFA393386:JFA393387 IVE393386:IVE393387 ILI393386:ILI393387 IBM393386:IBM393387 HRQ393386:HRQ393387 HHU393386:HHU393387 GXY393386:GXY393387 GOC393386:GOC393387 GEG393386:GEG393387 FUK393386:FUK393387 FKO393386:FKO393387 FAS393386:FAS393387 EQW393386:EQW393387 EHA393386:EHA393387 DXE393386:DXE393387 DNI393386:DNI393387 DDM393386:DDM393387 CTQ393386:CTQ393387 CJU393386:CJU393387 BZY393386:BZY393387 BQC393386:BQC393387 BGG393386:BGG393387 AWK393386:AWK393387 AMO393386:AMO393387 ACS393386:ACS393387 SW393386:SW393387 JA393386:JA393387 F393386:F393387 WVM327850:WVM327851 WLQ327850:WLQ327851 WBU327850:WBU327851 VRY327850:VRY327851 VIC327850:VIC327851 UYG327850:UYG327851 UOK327850:UOK327851 UEO327850:UEO327851 TUS327850:TUS327851 TKW327850:TKW327851 TBA327850:TBA327851 SRE327850:SRE327851 SHI327850:SHI327851 RXM327850:RXM327851 RNQ327850:RNQ327851 RDU327850:RDU327851 QTY327850:QTY327851 QKC327850:QKC327851 QAG327850:QAG327851 PQK327850:PQK327851 PGO327850:PGO327851 OWS327850:OWS327851 OMW327850:OMW327851 ODA327850:ODA327851 NTE327850:NTE327851 NJI327850:NJI327851 MZM327850:MZM327851 MPQ327850:MPQ327851 MFU327850:MFU327851 LVY327850:LVY327851 LMC327850:LMC327851 LCG327850:LCG327851 KSK327850:KSK327851 KIO327850:KIO327851 JYS327850:JYS327851 JOW327850:JOW327851 JFA327850:JFA327851 IVE327850:IVE327851 ILI327850:ILI327851 IBM327850:IBM327851 HRQ327850:HRQ327851 HHU327850:HHU327851 GXY327850:GXY327851 GOC327850:GOC327851 GEG327850:GEG327851 FUK327850:FUK327851 FKO327850:FKO327851 FAS327850:FAS327851 EQW327850:EQW327851 EHA327850:EHA327851 DXE327850:DXE327851 DNI327850:DNI327851 DDM327850:DDM327851 CTQ327850:CTQ327851 CJU327850:CJU327851 BZY327850:BZY327851 BQC327850:BQC327851 BGG327850:BGG327851 AWK327850:AWK327851 AMO327850:AMO327851 ACS327850:ACS327851 SW327850:SW327851 JA327850:JA327851 F327850:F327851 WVM262314:WVM262315 WLQ262314:WLQ262315 WBU262314:WBU262315 VRY262314:VRY262315 VIC262314:VIC262315 UYG262314:UYG262315 UOK262314:UOK262315 UEO262314:UEO262315 TUS262314:TUS262315 TKW262314:TKW262315 TBA262314:TBA262315 SRE262314:SRE262315 SHI262314:SHI262315 RXM262314:RXM262315 RNQ262314:RNQ262315 RDU262314:RDU262315 QTY262314:QTY262315 QKC262314:QKC262315 QAG262314:QAG262315 PQK262314:PQK262315 PGO262314:PGO262315 OWS262314:OWS262315 OMW262314:OMW262315 ODA262314:ODA262315 NTE262314:NTE262315 NJI262314:NJI262315 MZM262314:MZM262315 MPQ262314:MPQ262315 MFU262314:MFU262315 LVY262314:LVY262315 LMC262314:LMC262315 LCG262314:LCG262315 KSK262314:KSK262315 KIO262314:KIO262315 JYS262314:JYS262315 JOW262314:JOW262315 JFA262314:JFA262315 IVE262314:IVE262315 ILI262314:ILI262315 IBM262314:IBM262315 HRQ262314:HRQ262315 HHU262314:HHU262315 GXY262314:GXY262315 GOC262314:GOC262315 GEG262314:GEG262315 FUK262314:FUK262315 FKO262314:FKO262315 FAS262314:FAS262315 EQW262314:EQW262315 EHA262314:EHA262315 DXE262314:DXE262315 DNI262314:DNI262315 DDM262314:DDM262315 CTQ262314:CTQ262315 CJU262314:CJU262315 BZY262314:BZY262315 BQC262314:BQC262315 BGG262314:BGG262315 AWK262314:AWK262315 AMO262314:AMO262315 ACS262314:ACS262315 SW262314:SW262315 JA262314:JA262315 F262314:F262315 WVM196778:WVM196779 WLQ196778:WLQ196779 WBU196778:WBU196779 VRY196778:VRY196779 VIC196778:VIC196779 UYG196778:UYG196779 UOK196778:UOK196779 UEO196778:UEO196779 TUS196778:TUS196779 TKW196778:TKW196779 TBA196778:TBA196779 SRE196778:SRE196779 SHI196778:SHI196779 RXM196778:RXM196779 RNQ196778:RNQ196779 RDU196778:RDU196779 QTY196778:QTY196779 QKC196778:QKC196779 QAG196778:QAG196779 PQK196778:PQK196779 PGO196778:PGO196779 OWS196778:OWS196779 OMW196778:OMW196779 ODA196778:ODA196779 NTE196778:NTE196779 NJI196778:NJI196779 MZM196778:MZM196779 MPQ196778:MPQ196779 MFU196778:MFU196779 LVY196778:LVY196779 LMC196778:LMC196779 LCG196778:LCG196779 KSK196778:KSK196779 KIO196778:KIO196779 JYS196778:JYS196779 JOW196778:JOW196779 JFA196778:JFA196779 IVE196778:IVE196779 ILI196778:ILI196779 IBM196778:IBM196779 HRQ196778:HRQ196779 HHU196778:HHU196779 GXY196778:GXY196779 GOC196778:GOC196779 GEG196778:GEG196779 FUK196778:FUK196779 FKO196778:FKO196779 FAS196778:FAS196779 EQW196778:EQW196779 EHA196778:EHA196779 DXE196778:DXE196779 DNI196778:DNI196779 DDM196778:DDM196779 CTQ196778:CTQ196779 CJU196778:CJU196779 BZY196778:BZY196779 BQC196778:BQC196779 BGG196778:BGG196779 AWK196778:AWK196779 AMO196778:AMO196779 ACS196778:ACS196779 SW196778:SW196779 JA196778:JA196779 F196778:F196779 WVM131242:WVM131243 WLQ131242:WLQ131243 WBU131242:WBU131243 VRY131242:VRY131243 VIC131242:VIC131243 UYG131242:UYG131243 UOK131242:UOK131243 UEO131242:UEO131243 TUS131242:TUS131243 TKW131242:TKW131243 TBA131242:TBA131243 SRE131242:SRE131243 SHI131242:SHI131243 RXM131242:RXM131243 RNQ131242:RNQ131243 RDU131242:RDU131243 QTY131242:QTY131243 QKC131242:QKC131243 QAG131242:QAG131243 PQK131242:PQK131243 PGO131242:PGO131243 OWS131242:OWS131243 OMW131242:OMW131243 ODA131242:ODA131243 NTE131242:NTE131243 NJI131242:NJI131243 MZM131242:MZM131243 MPQ131242:MPQ131243 MFU131242:MFU131243 LVY131242:LVY131243 LMC131242:LMC131243 LCG131242:LCG131243 KSK131242:KSK131243 KIO131242:KIO131243 JYS131242:JYS131243 JOW131242:JOW131243 JFA131242:JFA131243 IVE131242:IVE131243 ILI131242:ILI131243 IBM131242:IBM131243 HRQ131242:HRQ131243 HHU131242:HHU131243 GXY131242:GXY131243 GOC131242:GOC131243 GEG131242:GEG131243 FUK131242:FUK131243 FKO131242:FKO131243 FAS131242:FAS131243 EQW131242:EQW131243 EHA131242:EHA131243 DXE131242:DXE131243 DNI131242:DNI131243 DDM131242:DDM131243 CTQ131242:CTQ131243 CJU131242:CJU131243 BZY131242:BZY131243 BQC131242:BQC131243 BGG131242:BGG131243 AWK131242:AWK131243 AMO131242:AMO131243 ACS131242:ACS131243 SW131242:SW131243 JA131242:JA131243 F131242:F131243 WVM65706:WVM65707 WLQ65706:WLQ65707 WBU65706:WBU65707 VRY65706:VRY65707 VIC65706:VIC65707 UYG65706:UYG65707 UOK65706:UOK65707 UEO65706:UEO65707 TUS65706:TUS65707 TKW65706:TKW65707 TBA65706:TBA65707 SRE65706:SRE65707 SHI65706:SHI65707 RXM65706:RXM65707 RNQ65706:RNQ65707 RDU65706:RDU65707 QTY65706:QTY65707 QKC65706:QKC65707 QAG65706:QAG65707 PQK65706:PQK65707 PGO65706:PGO65707 OWS65706:OWS65707 OMW65706:OMW65707 ODA65706:ODA65707 NTE65706:NTE65707 NJI65706:NJI65707 MZM65706:MZM65707 MPQ65706:MPQ65707 MFU65706:MFU65707 LVY65706:LVY65707 LMC65706:LMC65707 LCG65706:LCG65707 KSK65706:KSK65707 KIO65706:KIO65707 JYS65706:JYS65707 JOW65706:JOW65707 JFA65706:JFA65707 IVE65706:IVE65707 ILI65706:ILI65707 IBM65706:IBM65707 HRQ65706:HRQ65707 HHU65706:HHU65707 GXY65706:GXY65707 GOC65706:GOC65707 GEG65706:GEG65707 FUK65706:FUK65707 FKO65706:FKO65707 FAS65706:FAS65707 EQW65706:EQW65707 EHA65706:EHA65707 DXE65706:DXE65707 DNI65706:DNI65707 DDM65706:DDM65707 CTQ65706:CTQ65707 CJU65706:CJU65707 BZY65706:BZY65707 BQC65706:BQC65707 BGG65706:BGG65707 AWK65706:AWK65707 AMO65706:AMO65707 ACS65706:ACS65707 SW65706:SW65707 JA65706:JA65707 F65706:F65707 F28:F29 SW28:SW29 ACS28:ACS29 AMO28:AMO29 AWK28:AWK29 BGG28:BGG29 BQC28:BQC29 BZY28:BZY29 CJU28:CJU29 CTQ28:CTQ29 DDM28:DDM29 DNI28:DNI29 DXE28:DXE29 EHA28:EHA29 EQW28:EQW29 FAS28:FAS29 FKO28:FKO29 FUK28:FUK29 GEG28:GEG29 GOC28:GOC29 GXY28:GXY29 HHU28:HHU29 HRQ28:HRQ29 IBM28:IBM29 ILI28:ILI29 IVE28:IVE29 JFA28:JFA29 JOW28:JOW29 JYS28:JYS29 KIO28:KIO29 KSK28:KSK29 LCG28:LCG29 LMC28:LMC29 LVY28:LVY29 MFU28:MFU29 MPQ28:MPQ29 MZM28:MZM29 NJI28:NJI29 NTE28:NTE29 ODA28:ODA29 OMW28:OMW29 OWS28:OWS29 PGO28:PGO29 PQK28:PQK29 QAG28:QAG29 QKC28:QKC29 QTY28:QTY29 RDU28:RDU29 RNQ28:RNQ29 RXM28:RXM29 SHI28:SHI29 SRE28:SRE29 TBA28:TBA29 TKW28:TKW29 TUS28:TUS29 UEO28:UEO29 UOK28:UOK29 UYG28:UYG29 VIC28:VIC29 VRY28:VRY29 WBU28:WBU29 WLQ28:WLQ29 WVM28:WVM29 JA28:JA29">
      <formula1>#REF!</formula1>
    </dataValidation>
  </dataValidations>
  <printOptions gridLines="1"/>
  <pageMargins left="0.25" right="0.25" top="0.75" bottom="0.75" header="0.3" footer="0.3"/>
  <pageSetup scale="2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2"/>
  <sheetViews>
    <sheetView zoomScale="80" zoomScaleNormal="80" zoomScaleSheetLayoutView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N13" sqref="N13"/>
    </sheetView>
  </sheetViews>
  <sheetFormatPr defaultRowHeight="12.75"/>
  <cols>
    <col min="1" max="1" width="22.5703125" style="497" customWidth="1"/>
    <col min="2" max="2" width="28.140625" style="497" customWidth="1"/>
    <col min="3" max="3" width="20.28515625" style="497" customWidth="1"/>
    <col min="4" max="4" width="18.5703125" style="497" customWidth="1"/>
    <col min="5" max="5" width="14.7109375" style="497" customWidth="1"/>
    <col min="6" max="6" width="15.140625" style="497" customWidth="1"/>
    <col min="7" max="7" width="15" style="497" customWidth="1"/>
    <col min="8" max="8" width="12" style="497" customWidth="1"/>
    <col min="9" max="246" width="9.140625" style="497"/>
    <col min="247" max="247" width="22.5703125" style="497" customWidth="1"/>
    <col min="248" max="248" width="28.140625" style="497" customWidth="1"/>
    <col min="249" max="249" width="20.28515625" style="497" customWidth="1"/>
    <col min="250" max="250" width="18.5703125" style="497" customWidth="1"/>
    <col min="251" max="251" width="14.7109375" style="497" customWidth="1"/>
    <col min="252" max="252" width="15.140625" style="497" customWidth="1"/>
    <col min="253" max="253" width="15" style="497" customWidth="1"/>
    <col min="254" max="254" width="12" style="497" customWidth="1"/>
    <col min="255" max="502" width="9.140625" style="497"/>
    <col min="503" max="503" width="22.5703125" style="497" customWidth="1"/>
    <col min="504" max="504" width="28.140625" style="497" customWidth="1"/>
    <col min="505" max="505" width="20.28515625" style="497" customWidth="1"/>
    <col min="506" max="506" width="18.5703125" style="497" customWidth="1"/>
    <col min="507" max="507" width="14.7109375" style="497" customWidth="1"/>
    <col min="508" max="508" width="15.140625" style="497" customWidth="1"/>
    <col min="509" max="509" width="15" style="497" customWidth="1"/>
    <col min="510" max="510" width="12" style="497" customWidth="1"/>
    <col min="511" max="758" width="9.140625" style="497"/>
    <col min="759" max="759" width="22.5703125" style="497" customWidth="1"/>
    <col min="760" max="760" width="28.140625" style="497" customWidth="1"/>
    <col min="761" max="761" width="20.28515625" style="497" customWidth="1"/>
    <col min="762" max="762" width="18.5703125" style="497" customWidth="1"/>
    <col min="763" max="763" width="14.7109375" style="497" customWidth="1"/>
    <col min="764" max="764" width="15.140625" style="497" customWidth="1"/>
    <col min="765" max="765" width="15" style="497" customWidth="1"/>
    <col min="766" max="766" width="12" style="497" customWidth="1"/>
    <col min="767" max="1014" width="9.140625" style="497"/>
    <col min="1015" max="1015" width="22.5703125" style="497" customWidth="1"/>
    <col min="1016" max="1016" width="28.140625" style="497" customWidth="1"/>
    <col min="1017" max="1017" width="20.28515625" style="497" customWidth="1"/>
    <col min="1018" max="1018" width="18.5703125" style="497" customWidth="1"/>
    <col min="1019" max="1019" width="14.7109375" style="497" customWidth="1"/>
    <col min="1020" max="1020" width="15.140625" style="497" customWidth="1"/>
    <col min="1021" max="1021" width="15" style="497" customWidth="1"/>
    <col min="1022" max="1022" width="12" style="497" customWidth="1"/>
    <col min="1023" max="1270" width="9.140625" style="497"/>
    <col min="1271" max="1271" width="22.5703125" style="497" customWidth="1"/>
    <col min="1272" max="1272" width="28.140625" style="497" customWidth="1"/>
    <col min="1273" max="1273" width="20.28515625" style="497" customWidth="1"/>
    <col min="1274" max="1274" width="18.5703125" style="497" customWidth="1"/>
    <col min="1275" max="1275" width="14.7109375" style="497" customWidth="1"/>
    <col min="1276" max="1276" width="15.140625" style="497" customWidth="1"/>
    <col min="1277" max="1277" width="15" style="497" customWidth="1"/>
    <col min="1278" max="1278" width="12" style="497" customWidth="1"/>
    <col min="1279" max="1526" width="9.140625" style="497"/>
    <col min="1527" max="1527" width="22.5703125" style="497" customWidth="1"/>
    <col min="1528" max="1528" width="28.140625" style="497" customWidth="1"/>
    <col min="1529" max="1529" width="20.28515625" style="497" customWidth="1"/>
    <col min="1530" max="1530" width="18.5703125" style="497" customWidth="1"/>
    <col min="1531" max="1531" width="14.7109375" style="497" customWidth="1"/>
    <col min="1532" max="1532" width="15.140625" style="497" customWidth="1"/>
    <col min="1533" max="1533" width="15" style="497" customWidth="1"/>
    <col min="1534" max="1534" width="12" style="497" customWidth="1"/>
    <col min="1535" max="1782" width="9.140625" style="497"/>
    <col min="1783" max="1783" width="22.5703125" style="497" customWidth="1"/>
    <col min="1784" max="1784" width="28.140625" style="497" customWidth="1"/>
    <col min="1785" max="1785" width="20.28515625" style="497" customWidth="1"/>
    <col min="1786" max="1786" width="18.5703125" style="497" customWidth="1"/>
    <col min="1787" max="1787" width="14.7109375" style="497" customWidth="1"/>
    <col min="1788" max="1788" width="15.140625" style="497" customWidth="1"/>
    <col min="1789" max="1789" width="15" style="497" customWidth="1"/>
    <col min="1790" max="1790" width="12" style="497" customWidth="1"/>
    <col min="1791" max="2038" width="9.140625" style="497"/>
    <col min="2039" max="2039" width="22.5703125" style="497" customWidth="1"/>
    <col min="2040" max="2040" width="28.140625" style="497" customWidth="1"/>
    <col min="2041" max="2041" width="20.28515625" style="497" customWidth="1"/>
    <col min="2042" max="2042" width="18.5703125" style="497" customWidth="1"/>
    <col min="2043" max="2043" width="14.7109375" style="497" customWidth="1"/>
    <col min="2044" max="2044" width="15.140625" style="497" customWidth="1"/>
    <col min="2045" max="2045" width="15" style="497" customWidth="1"/>
    <col min="2046" max="2046" width="12" style="497" customWidth="1"/>
    <col min="2047" max="2294" width="9.140625" style="497"/>
    <col min="2295" max="2295" width="22.5703125" style="497" customWidth="1"/>
    <col min="2296" max="2296" width="28.140625" style="497" customWidth="1"/>
    <col min="2297" max="2297" width="20.28515625" style="497" customWidth="1"/>
    <col min="2298" max="2298" width="18.5703125" style="497" customWidth="1"/>
    <col min="2299" max="2299" width="14.7109375" style="497" customWidth="1"/>
    <col min="2300" max="2300" width="15.140625" style="497" customWidth="1"/>
    <col min="2301" max="2301" width="15" style="497" customWidth="1"/>
    <col min="2302" max="2302" width="12" style="497" customWidth="1"/>
    <col min="2303" max="2550" width="9.140625" style="497"/>
    <col min="2551" max="2551" width="22.5703125" style="497" customWidth="1"/>
    <col min="2552" max="2552" width="28.140625" style="497" customWidth="1"/>
    <col min="2553" max="2553" width="20.28515625" style="497" customWidth="1"/>
    <col min="2554" max="2554" width="18.5703125" style="497" customWidth="1"/>
    <col min="2555" max="2555" width="14.7109375" style="497" customWidth="1"/>
    <col min="2556" max="2556" width="15.140625" style="497" customWidth="1"/>
    <col min="2557" max="2557" width="15" style="497" customWidth="1"/>
    <col min="2558" max="2558" width="12" style="497" customWidth="1"/>
    <col min="2559" max="2806" width="9.140625" style="497"/>
    <col min="2807" max="2807" width="22.5703125" style="497" customWidth="1"/>
    <col min="2808" max="2808" width="28.140625" style="497" customWidth="1"/>
    <col min="2809" max="2809" width="20.28515625" style="497" customWidth="1"/>
    <col min="2810" max="2810" width="18.5703125" style="497" customWidth="1"/>
    <col min="2811" max="2811" width="14.7109375" style="497" customWidth="1"/>
    <col min="2812" max="2812" width="15.140625" style="497" customWidth="1"/>
    <col min="2813" max="2813" width="15" style="497" customWidth="1"/>
    <col min="2814" max="2814" width="12" style="497" customWidth="1"/>
    <col min="2815" max="3062" width="9.140625" style="497"/>
    <col min="3063" max="3063" width="22.5703125" style="497" customWidth="1"/>
    <col min="3064" max="3064" width="28.140625" style="497" customWidth="1"/>
    <col min="3065" max="3065" width="20.28515625" style="497" customWidth="1"/>
    <col min="3066" max="3066" width="18.5703125" style="497" customWidth="1"/>
    <col min="3067" max="3067" width="14.7109375" style="497" customWidth="1"/>
    <col min="3068" max="3068" width="15.140625" style="497" customWidth="1"/>
    <col min="3069" max="3069" width="15" style="497" customWidth="1"/>
    <col min="3070" max="3070" width="12" style="497" customWidth="1"/>
    <col min="3071" max="3318" width="9.140625" style="497"/>
    <col min="3319" max="3319" width="22.5703125" style="497" customWidth="1"/>
    <col min="3320" max="3320" width="28.140625" style="497" customWidth="1"/>
    <col min="3321" max="3321" width="20.28515625" style="497" customWidth="1"/>
    <col min="3322" max="3322" width="18.5703125" style="497" customWidth="1"/>
    <col min="3323" max="3323" width="14.7109375" style="497" customWidth="1"/>
    <col min="3324" max="3324" width="15.140625" style="497" customWidth="1"/>
    <col min="3325" max="3325" width="15" style="497" customWidth="1"/>
    <col min="3326" max="3326" width="12" style="497" customWidth="1"/>
    <col min="3327" max="3574" width="9.140625" style="497"/>
    <col min="3575" max="3575" width="22.5703125" style="497" customWidth="1"/>
    <col min="3576" max="3576" width="28.140625" style="497" customWidth="1"/>
    <col min="3577" max="3577" width="20.28515625" style="497" customWidth="1"/>
    <col min="3578" max="3578" width="18.5703125" style="497" customWidth="1"/>
    <col min="3579" max="3579" width="14.7109375" style="497" customWidth="1"/>
    <col min="3580" max="3580" width="15.140625" style="497" customWidth="1"/>
    <col min="3581" max="3581" width="15" style="497" customWidth="1"/>
    <col min="3582" max="3582" width="12" style="497" customWidth="1"/>
    <col min="3583" max="3830" width="9.140625" style="497"/>
    <col min="3831" max="3831" width="22.5703125" style="497" customWidth="1"/>
    <col min="3832" max="3832" width="28.140625" style="497" customWidth="1"/>
    <col min="3833" max="3833" width="20.28515625" style="497" customWidth="1"/>
    <col min="3834" max="3834" width="18.5703125" style="497" customWidth="1"/>
    <col min="3835" max="3835" width="14.7109375" style="497" customWidth="1"/>
    <col min="3836" max="3836" width="15.140625" style="497" customWidth="1"/>
    <col min="3837" max="3837" width="15" style="497" customWidth="1"/>
    <col min="3838" max="3838" width="12" style="497" customWidth="1"/>
    <col min="3839" max="4086" width="9.140625" style="497"/>
    <col min="4087" max="4087" width="22.5703125" style="497" customWidth="1"/>
    <col min="4088" max="4088" width="28.140625" style="497" customWidth="1"/>
    <col min="4089" max="4089" width="20.28515625" style="497" customWidth="1"/>
    <col min="4090" max="4090" width="18.5703125" style="497" customWidth="1"/>
    <col min="4091" max="4091" width="14.7109375" style="497" customWidth="1"/>
    <col min="4092" max="4092" width="15.140625" style="497" customWidth="1"/>
    <col min="4093" max="4093" width="15" style="497" customWidth="1"/>
    <col min="4094" max="4094" width="12" style="497" customWidth="1"/>
    <col min="4095" max="4342" width="9.140625" style="497"/>
    <col min="4343" max="4343" width="22.5703125" style="497" customWidth="1"/>
    <col min="4344" max="4344" width="28.140625" style="497" customWidth="1"/>
    <col min="4345" max="4345" width="20.28515625" style="497" customWidth="1"/>
    <col min="4346" max="4346" width="18.5703125" style="497" customWidth="1"/>
    <col min="4347" max="4347" width="14.7109375" style="497" customWidth="1"/>
    <col min="4348" max="4348" width="15.140625" style="497" customWidth="1"/>
    <col min="4349" max="4349" width="15" style="497" customWidth="1"/>
    <col min="4350" max="4350" width="12" style="497" customWidth="1"/>
    <col min="4351" max="4598" width="9.140625" style="497"/>
    <col min="4599" max="4599" width="22.5703125" style="497" customWidth="1"/>
    <col min="4600" max="4600" width="28.140625" style="497" customWidth="1"/>
    <col min="4601" max="4601" width="20.28515625" style="497" customWidth="1"/>
    <col min="4602" max="4602" width="18.5703125" style="497" customWidth="1"/>
    <col min="4603" max="4603" width="14.7109375" style="497" customWidth="1"/>
    <col min="4604" max="4604" width="15.140625" style="497" customWidth="1"/>
    <col min="4605" max="4605" width="15" style="497" customWidth="1"/>
    <col min="4606" max="4606" width="12" style="497" customWidth="1"/>
    <col min="4607" max="4854" width="9.140625" style="497"/>
    <col min="4855" max="4855" width="22.5703125" style="497" customWidth="1"/>
    <col min="4856" max="4856" width="28.140625" style="497" customWidth="1"/>
    <col min="4857" max="4857" width="20.28515625" style="497" customWidth="1"/>
    <col min="4858" max="4858" width="18.5703125" style="497" customWidth="1"/>
    <col min="4859" max="4859" width="14.7109375" style="497" customWidth="1"/>
    <col min="4860" max="4860" width="15.140625" style="497" customWidth="1"/>
    <col min="4861" max="4861" width="15" style="497" customWidth="1"/>
    <col min="4862" max="4862" width="12" style="497" customWidth="1"/>
    <col min="4863" max="5110" width="9.140625" style="497"/>
    <col min="5111" max="5111" width="22.5703125" style="497" customWidth="1"/>
    <col min="5112" max="5112" width="28.140625" style="497" customWidth="1"/>
    <col min="5113" max="5113" width="20.28515625" style="497" customWidth="1"/>
    <col min="5114" max="5114" width="18.5703125" style="497" customWidth="1"/>
    <col min="5115" max="5115" width="14.7109375" style="497" customWidth="1"/>
    <col min="5116" max="5116" width="15.140625" style="497" customWidth="1"/>
    <col min="5117" max="5117" width="15" style="497" customWidth="1"/>
    <col min="5118" max="5118" width="12" style="497" customWidth="1"/>
    <col min="5119" max="5366" width="9.140625" style="497"/>
    <col min="5367" max="5367" width="22.5703125" style="497" customWidth="1"/>
    <col min="5368" max="5368" width="28.140625" style="497" customWidth="1"/>
    <col min="5369" max="5369" width="20.28515625" style="497" customWidth="1"/>
    <col min="5370" max="5370" width="18.5703125" style="497" customWidth="1"/>
    <col min="5371" max="5371" width="14.7109375" style="497" customWidth="1"/>
    <col min="5372" max="5372" width="15.140625" style="497" customWidth="1"/>
    <col min="5373" max="5373" width="15" style="497" customWidth="1"/>
    <col min="5374" max="5374" width="12" style="497" customWidth="1"/>
    <col min="5375" max="5622" width="9.140625" style="497"/>
    <col min="5623" max="5623" width="22.5703125" style="497" customWidth="1"/>
    <col min="5624" max="5624" width="28.140625" style="497" customWidth="1"/>
    <col min="5625" max="5625" width="20.28515625" style="497" customWidth="1"/>
    <col min="5626" max="5626" width="18.5703125" style="497" customWidth="1"/>
    <col min="5627" max="5627" width="14.7109375" style="497" customWidth="1"/>
    <col min="5628" max="5628" width="15.140625" style="497" customWidth="1"/>
    <col min="5629" max="5629" width="15" style="497" customWidth="1"/>
    <col min="5630" max="5630" width="12" style="497" customWidth="1"/>
    <col min="5631" max="5878" width="9.140625" style="497"/>
    <col min="5879" max="5879" width="22.5703125" style="497" customWidth="1"/>
    <col min="5880" max="5880" width="28.140625" style="497" customWidth="1"/>
    <col min="5881" max="5881" width="20.28515625" style="497" customWidth="1"/>
    <col min="5882" max="5882" width="18.5703125" style="497" customWidth="1"/>
    <col min="5883" max="5883" width="14.7109375" style="497" customWidth="1"/>
    <col min="5884" max="5884" width="15.140625" style="497" customWidth="1"/>
    <col min="5885" max="5885" width="15" style="497" customWidth="1"/>
    <col min="5886" max="5886" width="12" style="497" customWidth="1"/>
    <col min="5887" max="6134" width="9.140625" style="497"/>
    <col min="6135" max="6135" width="22.5703125" style="497" customWidth="1"/>
    <col min="6136" max="6136" width="28.140625" style="497" customWidth="1"/>
    <col min="6137" max="6137" width="20.28515625" style="497" customWidth="1"/>
    <col min="6138" max="6138" width="18.5703125" style="497" customWidth="1"/>
    <col min="6139" max="6139" width="14.7109375" style="497" customWidth="1"/>
    <col min="6140" max="6140" width="15.140625" style="497" customWidth="1"/>
    <col min="6141" max="6141" width="15" style="497" customWidth="1"/>
    <col min="6142" max="6142" width="12" style="497" customWidth="1"/>
    <col min="6143" max="6390" width="9.140625" style="497"/>
    <col min="6391" max="6391" width="22.5703125" style="497" customWidth="1"/>
    <col min="6392" max="6392" width="28.140625" style="497" customWidth="1"/>
    <col min="6393" max="6393" width="20.28515625" style="497" customWidth="1"/>
    <col min="6394" max="6394" width="18.5703125" style="497" customWidth="1"/>
    <col min="6395" max="6395" width="14.7109375" style="497" customWidth="1"/>
    <col min="6396" max="6396" width="15.140625" style="497" customWidth="1"/>
    <col min="6397" max="6397" width="15" style="497" customWidth="1"/>
    <col min="6398" max="6398" width="12" style="497" customWidth="1"/>
    <col min="6399" max="6646" width="9.140625" style="497"/>
    <col min="6647" max="6647" width="22.5703125" style="497" customWidth="1"/>
    <col min="6648" max="6648" width="28.140625" style="497" customWidth="1"/>
    <col min="6649" max="6649" width="20.28515625" style="497" customWidth="1"/>
    <col min="6650" max="6650" width="18.5703125" style="497" customWidth="1"/>
    <col min="6651" max="6651" width="14.7109375" style="497" customWidth="1"/>
    <col min="6652" max="6652" width="15.140625" style="497" customWidth="1"/>
    <col min="6653" max="6653" width="15" style="497" customWidth="1"/>
    <col min="6654" max="6654" width="12" style="497" customWidth="1"/>
    <col min="6655" max="6902" width="9.140625" style="497"/>
    <col min="6903" max="6903" width="22.5703125" style="497" customWidth="1"/>
    <col min="6904" max="6904" width="28.140625" style="497" customWidth="1"/>
    <col min="6905" max="6905" width="20.28515625" style="497" customWidth="1"/>
    <col min="6906" max="6906" width="18.5703125" style="497" customWidth="1"/>
    <col min="6907" max="6907" width="14.7109375" style="497" customWidth="1"/>
    <col min="6908" max="6908" width="15.140625" style="497" customWidth="1"/>
    <col min="6909" max="6909" width="15" style="497" customWidth="1"/>
    <col min="6910" max="6910" width="12" style="497" customWidth="1"/>
    <col min="6911" max="7158" width="9.140625" style="497"/>
    <col min="7159" max="7159" width="22.5703125" style="497" customWidth="1"/>
    <col min="7160" max="7160" width="28.140625" style="497" customWidth="1"/>
    <col min="7161" max="7161" width="20.28515625" style="497" customWidth="1"/>
    <col min="7162" max="7162" width="18.5703125" style="497" customWidth="1"/>
    <col min="7163" max="7163" width="14.7109375" style="497" customWidth="1"/>
    <col min="7164" max="7164" width="15.140625" style="497" customWidth="1"/>
    <col min="7165" max="7165" width="15" style="497" customWidth="1"/>
    <col min="7166" max="7166" width="12" style="497" customWidth="1"/>
    <col min="7167" max="7414" width="9.140625" style="497"/>
    <col min="7415" max="7415" width="22.5703125" style="497" customWidth="1"/>
    <col min="7416" max="7416" width="28.140625" style="497" customWidth="1"/>
    <col min="7417" max="7417" width="20.28515625" style="497" customWidth="1"/>
    <col min="7418" max="7418" width="18.5703125" style="497" customWidth="1"/>
    <col min="7419" max="7419" width="14.7109375" style="497" customWidth="1"/>
    <col min="7420" max="7420" width="15.140625" style="497" customWidth="1"/>
    <col min="7421" max="7421" width="15" style="497" customWidth="1"/>
    <col min="7422" max="7422" width="12" style="497" customWidth="1"/>
    <col min="7423" max="7670" width="9.140625" style="497"/>
    <col min="7671" max="7671" width="22.5703125" style="497" customWidth="1"/>
    <col min="7672" max="7672" width="28.140625" style="497" customWidth="1"/>
    <col min="7673" max="7673" width="20.28515625" style="497" customWidth="1"/>
    <col min="7674" max="7674" width="18.5703125" style="497" customWidth="1"/>
    <col min="7675" max="7675" width="14.7109375" style="497" customWidth="1"/>
    <col min="7676" max="7676" width="15.140625" style="497" customWidth="1"/>
    <col min="7677" max="7677" width="15" style="497" customWidth="1"/>
    <col min="7678" max="7678" width="12" style="497" customWidth="1"/>
    <col min="7679" max="7926" width="9.140625" style="497"/>
    <col min="7927" max="7927" width="22.5703125" style="497" customWidth="1"/>
    <col min="7928" max="7928" width="28.140625" style="497" customWidth="1"/>
    <col min="7929" max="7929" width="20.28515625" style="497" customWidth="1"/>
    <col min="7930" max="7930" width="18.5703125" style="497" customWidth="1"/>
    <col min="7931" max="7931" width="14.7109375" style="497" customWidth="1"/>
    <col min="7932" max="7932" width="15.140625" style="497" customWidth="1"/>
    <col min="7933" max="7933" width="15" style="497" customWidth="1"/>
    <col min="7934" max="7934" width="12" style="497" customWidth="1"/>
    <col min="7935" max="8182" width="9.140625" style="497"/>
    <col min="8183" max="8183" width="22.5703125" style="497" customWidth="1"/>
    <col min="8184" max="8184" width="28.140625" style="497" customWidth="1"/>
    <col min="8185" max="8185" width="20.28515625" style="497" customWidth="1"/>
    <col min="8186" max="8186" width="18.5703125" style="497" customWidth="1"/>
    <col min="8187" max="8187" width="14.7109375" style="497" customWidth="1"/>
    <col min="8188" max="8188" width="15.140625" style="497" customWidth="1"/>
    <col min="8189" max="8189" width="15" style="497" customWidth="1"/>
    <col min="8190" max="8190" width="12" style="497" customWidth="1"/>
    <col min="8191" max="8438" width="9.140625" style="497"/>
    <col min="8439" max="8439" width="22.5703125" style="497" customWidth="1"/>
    <col min="8440" max="8440" width="28.140625" style="497" customWidth="1"/>
    <col min="8441" max="8441" width="20.28515625" style="497" customWidth="1"/>
    <col min="8442" max="8442" width="18.5703125" style="497" customWidth="1"/>
    <col min="8443" max="8443" width="14.7109375" style="497" customWidth="1"/>
    <col min="8444" max="8444" width="15.140625" style="497" customWidth="1"/>
    <col min="8445" max="8445" width="15" style="497" customWidth="1"/>
    <col min="8446" max="8446" width="12" style="497" customWidth="1"/>
    <col min="8447" max="8694" width="9.140625" style="497"/>
    <col min="8695" max="8695" width="22.5703125" style="497" customWidth="1"/>
    <col min="8696" max="8696" width="28.140625" style="497" customWidth="1"/>
    <col min="8697" max="8697" width="20.28515625" style="497" customWidth="1"/>
    <col min="8698" max="8698" width="18.5703125" style="497" customWidth="1"/>
    <col min="8699" max="8699" width="14.7109375" style="497" customWidth="1"/>
    <col min="8700" max="8700" width="15.140625" style="497" customWidth="1"/>
    <col min="8701" max="8701" width="15" style="497" customWidth="1"/>
    <col min="8702" max="8702" width="12" style="497" customWidth="1"/>
    <col min="8703" max="8950" width="9.140625" style="497"/>
    <col min="8951" max="8951" width="22.5703125" style="497" customWidth="1"/>
    <col min="8952" max="8952" width="28.140625" style="497" customWidth="1"/>
    <col min="8953" max="8953" width="20.28515625" style="497" customWidth="1"/>
    <col min="8954" max="8954" width="18.5703125" style="497" customWidth="1"/>
    <col min="8955" max="8955" width="14.7109375" style="497" customWidth="1"/>
    <col min="8956" max="8956" width="15.140625" style="497" customWidth="1"/>
    <col min="8957" max="8957" width="15" style="497" customWidth="1"/>
    <col min="8958" max="8958" width="12" style="497" customWidth="1"/>
    <col min="8959" max="9206" width="9.140625" style="497"/>
    <col min="9207" max="9207" width="22.5703125" style="497" customWidth="1"/>
    <col min="9208" max="9208" width="28.140625" style="497" customWidth="1"/>
    <col min="9209" max="9209" width="20.28515625" style="497" customWidth="1"/>
    <col min="9210" max="9210" width="18.5703125" style="497" customWidth="1"/>
    <col min="9211" max="9211" width="14.7109375" style="497" customWidth="1"/>
    <col min="9212" max="9212" width="15.140625" style="497" customWidth="1"/>
    <col min="9213" max="9213" width="15" style="497" customWidth="1"/>
    <col min="9214" max="9214" width="12" style="497" customWidth="1"/>
    <col min="9215" max="9462" width="9.140625" style="497"/>
    <col min="9463" max="9463" width="22.5703125" style="497" customWidth="1"/>
    <col min="9464" max="9464" width="28.140625" style="497" customWidth="1"/>
    <col min="9465" max="9465" width="20.28515625" style="497" customWidth="1"/>
    <col min="9466" max="9466" width="18.5703125" style="497" customWidth="1"/>
    <col min="9467" max="9467" width="14.7109375" style="497" customWidth="1"/>
    <col min="9468" max="9468" width="15.140625" style="497" customWidth="1"/>
    <col min="9469" max="9469" width="15" style="497" customWidth="1"/>
    <col min="9470" max="9470" width="12" style="497" customWidth="1"/>
    <col min="9471" max="9718" width="9.140625" style="497"/>
    <col min="9719" max="9719" width="22.5703125" style="497" customWidth="1"/>
    <col min="9720" max="9720" width="28.140625" style="497" customWidth="1"/>
    <col min="9721" max="9721" width="20.28515625" style="497" customWidth="1"/>
    <col min="9722" max="9722" width="18.5703125" style="497" customWidth="1"/>
    <col min="9723" max="9723" width="14.7109375" style="497" customWidth="1"/>
    <col min="9724" max="9724" width="15.140625" style="497" customWidth="1"/>
    <col min="9725" max="9725" width="15" style="497" customWidth="1"/>
    <col min="9726" max="9726" width="12" style="497" customWidth="1"/>
    <col min="9727" max="9974" width="9.140625" style="497"/>
    <col min="9975" max="9975" width="22.5703125" style="497" customWidth="1"/>
    <col min="9976" max="9976" width="28.140625" style="497" customWidth="1"/>
    <col min="9977" max="9977" width="20.28515625" style="497" customWidth="1"/>
    <col min="9978" max="9978" width="18.5703125" style="497" customWidth="1"/>
    <col min="9979" max="9979" width="14.7109375" style="497" customWidth="1"/>
    <col min="9980" max="9980" width="15.140625" style="497" customWidth="1"/>
    <col min="9981" max="9981" width="15" style="497" customWidth="1"/>
    <col min="9982" max="9982" width="12" style="497" customWidth="1"/>
    <col min="9983" max="10230" width="9.140625" style="497"/>
    <col min="10231" max="10231" width="22.5703125" style="497" customWidth="1"/>
    <col min="10232" max="10232" width="28.140625" style="497" customWidth="1"/>
    <col min="10233" max="10233" width="20.28515625" style="497" customWidth="1"/>
    <col min="10234" max="10234" width="18.5703125" style="497" customWidth="1"/>
    <col min="10235" max="10235" width="14.7109375" style="497" customWidth="1"/>
    <col min="10236" max="10236" width="15.140625" style="497" customWidth="1"/>
    <col min="10237" max="10237" width="15" style="497" customWidth="1"/>
    <col min="10238" max="10238" width="12" style="497" customWidth="1"/>
    <col min="10239" max="10486" width="9.140625" style="497"/>
    <col min="10487" max="10487" width="22.5703125" style="497" customWidth="1"/>
    <col min="10488" max="10488" width="28.140625" style="497" customWidth="1"/>
    <col min="10489" max="10489" width="20.28515625" style="497" customWidth="1"/>
    <col min="10490" max="10490" width="18.5703125" style="497" customWidth="1"/>
    <col min="10491" max="10491" width="14.7109375" style="497" customWidth="1"/>
    <col min="10492" max="10492" width="15.140625" style="497" customWidth="1"/>
    <col min="10493" max="10493" width="15" style="497" customWidth="1"/>
    <col min="10494" max="10494" width="12" style="497" customWidth="1"/>
    <col min="10495" max="10742" width="9.140625" style="497"/>
    <col min="10743" max="10743" width="22.5703125" style="497" customWidth="1"/>
    <col min="10744" max="10744" width="28.140625" style="497" customWidth="1"/>
    <col min="10745" max="10745" width="20.28515625" style="497" customWidth="1"/>
    <col min="10746" max="10746" width="18.5703125" style="497" customWidth="1"/>
    <col min="10747" max="10747" width="14.7109375" style="497" customWidth="1"/>
    <col min="10748" max="10748" width="15.140625" style="497" customWidth="1"/>
    <col min="10749" max="10749" width="15" style="497" customWidth="1"/>
    <col min="10750" max="10750" width="12" style="497" customWidth="1"/>
    <col min="10751" max="10998" width="9.140625" style="497"/>
    <col min="10999" max="10999" width="22.5703125" style="497" customWidth="1"/>
    <col min="11000" max="11000" width="28.140625" style="497" customWidth="1"/>
    <col min="11001" max="11001" width="20.28515625" style="497" customWidth="1"/>
    <col min="11002" max="11002" width="18.5703125" style="497" customWidth="1"/>
    <col min="11003" max="11003" width="14.7109375" style="497" customWidth="1"/>
    <col min="11004" max="11004" width="15.140625" style="497" customWidth="1"/>
    <col min="11005" max="11005" width="15" style="497" customWidth="1"/>
    <col min="11006" max="11006" width="12" style="497" customWidth="1"/>
    <col min="11007" max="11254" width="9.140625" style="497"/>
    <col min="11255" max="11255" width="22.5703125" style="497" customWidth="1"/>
    <col min="11256" max="11256" width="28.140625" style="497" customWidth="1"/>
    <col min="11257" max="11257" width="20.28515625" style="497" customWidth="1"/>
    <col min="11258" max="11258" width="18.5703125" style="497" customWidth="1"/>
    <col min="11259" max="11259" width="14.7109375" style="497" customWidth="1"/>
    <col min="11260" max="11260" width="15.140625" style="497" customWidth="1"/>
    <col min="11261" max="11261" width="15" style="497" customWidth="1"/>
    <col min="11262" max="11262" width="12" style="497" customWidth="1"/>
    <col min="11263" max="11510" width="9.140625" style="497"/>
    <col min="11511" max="11511" width="22.5703125" style="497" customWidth="1"/>
    <col min="11512" max="11512" width="28.140625" style="497" customWidth="1"/>
    <col min="11513" max="11513" width="20.28515625" style="497" customWidth="1"/>
    <col min="11514" max="11514" width="18.5703125" style="497" customWidth="1"/>
    <col min="11515" max="11515" width="14.7109375" style="497" customWidth="1"/>
    <col min="11516" max="11516" width="15.140625" style="497" customWidth="1"/>
    <col min="11517" max="11517" width="15" style="497" customWidth="1"/>
    <col min="11518" max="11518" width="12" style="497" customWidth="1"/>
    <col min="11519" max="11766" width="9.140625" style="497"/>
    <col min="11767" max="11767" width="22.5703125" style="497" customWidth="1"/>
    <col min="11768" max="11768" width="28.140625" style="497" customWidth="1"/>
    <col min="11769" max="11769" width="20.28515625" style="497" customWidth="1"/>
    <col min="11770" max="11770" width="18.5703125" style="497" customWidth="1"/>
    <col min="11771" max="11771" width="14.7109375" style="497" customWidth="1"/>
    <col min="11772" max="11772" width="15.140625" style="497" customWidth="1"/>
    <col min="11773" max="11773" width="15" style="497" customWidth="1"/>
    <col min="11774" max="11774" width="12" style="497" customWidth="1"/>
    <col min="11775" max="12022" width="9.140625" style="497"/>
    <col min="12023" max="12023" width="22.5703125" style="497" customWidth="1"/>
    <col min="12024" max="12024" width="28.140625" style="497" customWidth="1"/>
    <col min="12025" max="12025" width="20.28515625" style="497" customWidth="1"/>
    <col min="12026" max="12026" width="18.5703125" style="497" customWidth="1"/>
    <col min="12027" max="12027" width="14.7109375" style="497" customWidth="1"/>
    <col min="12028" max="12028" width="15.140625" style="497" customWidth="1"/>
    <col min="12029" max="12029" width="15" style="497" customWidth="1"/>
    <col min="12030" max="12030" width="12" style="497" customWidth="1"/>
    <col min="12031" max="12278" width="9.140625" style="497"/>
    <col min="12279" max="12279" width="22.5703125" style="497" customWidth="1"/>
    <col min="12280" max="12280" width="28.140625" style="497" customWidth="1"/>
    <col min="12281" max="12281" width="20.28515625" style="497" customWidth="1"/>
    <col min="12282" max="12282" width="18.5703125" style="497" customWidth="1"/>
    <col min="12283" max="12283" width="14.7109375" style="497" customWidth="1"/>
    <col min="12284" max="12284" width="15.140625" style="497" customWidth="1"/>
    <col min="12285" max="12285" width="15" style="497" customWidth="1"/>
    <col min="12286" max="12286" width="12" style="497" customWidth="1"/>
    <col min="12287" max="12534" width="9.140625" style="497"/>
    <col min="12535" max="12535" width="22.5703125" style="497" customWidth="1"/>
    <col min="12536" max="12536" width="28.140625" style="497" customWidth="1"/>
    <col min="12537" max="12537" width="20.28515625" style="497" customWidth="1"/>
    <col min="12538" max="12538" width="18.5703125" style="497" customWidth="1"/>
    <col min="12539" max="12539" width="14.7109375" style="497" customWidth="1"/>
    <col min="12540" max="12540" width="15.140625" style="497" customWidth="1"/>
    <col min="12541" max="12541" width="15" style="497" customWidth="1"/>
    <col min="12542" max="12542" width="12" style="497" customWidth="1"/>
    <col min="12543" max="12790" width="9.140625" style="497"/>
    <col min="12791" max="12791" width="22.5703125" style="497" customWidth="1"/>
    <col min="12792" max="12792" width="28.140625" style="497" customWidth="1"/>
    <col min="12793" max="12793" width="20.28515625" style="497" customWidth="1"/>
    <col min="12794" max="12794" width="18.5703125" style="497" customWidth="1"/>
    <col min="12795" max="12795" width="14.7109375" style="497" customWidth="1"/>
    <col min="12796" max="12796" width="15.140625" style="497" customWidth="1"/>
    <col min="12797" max="12797" width="15" style="497" customWidth="1"/>
    <col min="12798" max="12798" width="12" style="497" customWidth="1"/>
    <col min="12799" max="13046" width="9.140625" style="497"/>
    <col min="13047" max="13047" width="22.5703125" style="497" customWidth="1"/>
    <col min="13048" max="13048" width="28.140625" style="497" customWidth="1"/>
    <col min="13049" max="13049" width="20.28515625" style="497" customWidth="1"/>
    <col min="13050" max="13050" width="18.5703125" style="497" customWidth="1"/>
    <col min="13051" max="13051" width="14.7109375" style="497" customWidth="1"/>
    <col min="13052" max="13052" width="15.140625" style="497" customWidth="1"/>
    <col min="13053" max="13053" width="15" style="497" customWidth="1"/>
    <col min="13054" max="13054" width="12" style="497" customWidth="1"/>
    <col min="13055" max="13302" width="9.140625" style="497"/>
    <col min="13303" max="13303" width="22.5703125" style="497" customWidth="1"/>
    <col min="13304" max="13304" width="28.140625" style="497" customWidth="1"/>
    <col min="13305" max="13305" width="20.28515625" style="497" customWidth="1"/>
    <col min="13306" max="13306" width="18.5703125" style="497" customWidth="1"/>
    <col min="13307" max="13307" width="14.7109375" style="497" customWidth="1"/>
    <col min="13308" max="13308" width="15.140625" style="497" customWidth="1"/>
    <col min="13309" max="13309" width="15" style="497" customWidth="1"/>
    <col min="13310" max="13310" width="12" style="497" customWidth="1"/>
    <col min="13311" max="13558" width="9.140625" style="497"/>
    <col min="13559" max="13559" width="22.5703125" style="497" customWidth="1"/>
    <col min="13560" max="13560" width="28.140625" style="497" customWidth="1"/>
    <col min="13561" max="13561" width="20.28515625" style="497" customWidth="1"/>
    <col min="13562" max="13562" width="18.5703125" style="497" customWidth="1"/>
    <col min="13563" max="13563" width="14.7109375" style="497" customWidth="1"/>
    <col min="13564" max="13564" width="15.140625" style="497" customWidth="1"/>
    <col min="13565" max="13565" width="15" style="497" customWidth="1"/>
    <col min="13566" max="13566" width="12" style="497" customWidth="1"/>
    <col min="13567" max="13814" width="9.140625" style="497"/>
    <col min="13815" max="13815" width="22.5703125" style="497" customWidth="1"/>
    <col min="13816" max="13816" width="28.140625" style="497" customWidth="1"/>
    <col min="13817" max="13817" width="20.28515625" style="497" customWidth="1"/>
    <col min="13818" max="13818" width="18.5703125" style="497" customWidth="1"/>
    <col min="13819" max="13819" width="14.7109375" style="497" customWidth="1"/>
    <col min="13820" max="13820" width="15.140625" style="497" customWidth="1"/>
    <col min="13821" max="13821" width="15" style="497" customWidth="1"/>
    <col min="13822" max="13822" width="12" style="497" customWidth="1"/>
    <col min="13823" max="14070" width="9.140625" style="497"/>
    <col min="14071" max="14071" width="22.5703125" style="497" customWidth="1"/>
    <col min="14072" max="14072" width="28.140625" style="497" customWidth="1"/>
    <col min="14073" max="14073" width="20.28515625" style="497" customWidth="1"/>
    <col min="14074" max="14074" width="18.5703125" style="497" customWidth="1"/>
    <col min="14075" max="14075" width="14.7109375" style="497" customWidth="1"/>
    <col min="14076" max="14076" width="15.140625" style="497" customWidth="1"/>
    <col min="14077" max="14077" width="15" style="497" customWidth="1"/>
    <col min="14078" max="14078" width="12" style="497" customWidth="1"/>
    <col min="14079" max="14326" width="9.140625" style="497"/>
    <col min="14327" max="14327" width="22.5703125" style="497" customWidth="1"/>
    <col min="14328" max="14328" width="28.140625" style="497" customWidth="1"/>
    <col min="14329" max="14329" width="20.28515625" style="497" customWidth="1"/>
    <col min="14330" max="14330" width="18.5703125" style="497" customWidth="1"/>
    <col min="14331" max="14331" width="14.7109375" style="497" customWidth="1"/>
    <col min="14332" max="14332" width="15.140625" style="497" customWidth="1"/>
    <col min="14333" max="14333" width="15" style="497" customWidth="1"/>
    <col min="14334" max="14334" width="12" style="497" customWidth="1"/>
    <col min="14335" max="14582" width="9.140625" style="497"/>
    <col min="14583" max="14583" width="22.5703125" style="497" customWidth="1"/>
    <col min="14584" max="14584" width="28.140625" style="497" customWidth="1"/>
    <col min="14585" max="14585" width="20.28515625" style="497" customWidth="1"/>
    <col min="14586" max="14586" width="18.5703125" style="497" customWidth="1"/>
    <col min="14587" max="14587" width="14.7109375" style="497" customWidth="1"/>
    <col min="14588" max="14588" width="15.140625" style="497" customWidth="1"/>
    <col min="14589" max="14589" width="15" style="497" customWidth="1"/>
    <col min="14590" max="14590" width="12" style="497" customWidth="1"/>
    <col min="14591" max="14838" width="9.140625" style="497"/>
    <col min="14839" max="14839" width="22.5703125" style="497" customWidth="1"/>
    <col min="14840" max="14840" width="28.140625" style="497" customWidth="1"/>
    <col min="14841" max="14841" width="20.28515625" style="497" customWidth="1"/>
    <col min="14842" max="14842" width="18.5703125" style="497" customWidth="1"/>
    <col min="14843" max="14843" width="14.7109375" style="497" customWidth="1"/>
    <col min="14844" max="14844" width="15.140625" style="497" customWidth="1"/>
    <col min="14845" max="14845" width="15" style="497" customWidth="1"/>
    <col min="14846" max="14846" width="12" style="497" customWidth="1"/>
    <col min="14847" max="15094" width="9.140625" style="497"/>
    <col min="15095" max="15095" width="22.5703125" style="497" customWidth="1"/>
    <col min="15096" max="15096" width="28.140625" style="497" customWidth="1"/>
    <col min="15097" max="15097" width="20.28515625" style="497" customWidth="1"/>
    <col min="15098" max="15098" width="18.5703125" style="497" customWidth="1"/>
    <col min="15099" max="15099" width="14.7109375" style="497" customWidth="1"/>
    <col min="15100" max="15100" width="15.140625" style="497" customWidth="1"/>
    <col min="15101" max="15101" width="15" style="497" customWidth="1"/>
    <col min="15102" max="15102" width="12" style="497" customWidth="1"/>
    <col min="15103" max="15350" width="9.140625" style="497"/>
    <col min="15351" max="15351" width="22.5703125" style="497" customWidth="1"/>
    <col min="15352" max="15352" width="28.140625" style="497" customWidth="1"/>
    <col min="15353" max="15353" width="20.28515625" style="497" customWidth="1"/>
    <col min="15354" max="15354" width="18.5703125" style="497" customWidth="1"/>
    <col min="15355" max="15355" width="14.7109375" style="497" customWidth="1"/>
    <col min="15356" max="15356" width="15.140625" style="497" customWidth="1"/>
    <col min="15357" max="15357" width="15" style="497" customWidth="1"/>
    <col min="15358" max="15358" width="12" style="497" customWidth="1"/>
    <col min="15359" max="15606" width="9.140625" style="497"/>
    <col min="15607" max="15607" width="22.5703125" style="497" customWidth="1"/>
    <col min="15608" max="15608" width="28.140625" style="497" customWidth="1"/>
    <col min="15609" max="15609" width="20.28515625" style="497" customWidth="1"/>
    <col min="15610" max="15610" width="18.5703125" style="497" customWidth="1"/>
    <col min="15611" max="15611" width="14.7109375" style="497" customWidth="1"/>
    <col min="15612" max="15612" width="15.140625" style="497" customWidth="1"/>
    <col min="15613" max="15613" width="15" style="497" customWidth="1"/>
    <col min="15614" max="15614" width="12" style="497" customWidth="1"/>
    <col min="15615" max="15862" width="9.140625" style="497"/>
    <col min="15863" max="15863" width="22.5703125" style="497" customWidth="1"/>
    <col min="15864" max="15864" width="28.140625" style="497" customWidth="1"/>
    <col min="15865" max="15865" width="20.28515625" style="497" customWidth="1"/>
    <col min="15866" max="15866" width="18.5703125" style="497" customWidth="1"/>
    <col min="15867" max="15867" width="14.7109375" style="497" customWidth="1"/>
    <col min="15868" max="15868" width="15.140625" style="497" customWidth="1"/>
    <col min="15869" max="15869" width="15" style="497" customWidth="1"/>
    <col min="15870" max="15870" width="12" style="497" customWidth="1"/>
    <col min="15871" max="16118" width="9.140625" style="497"/>
    <col min="16119" max="16119" width="22.5703125" style="497" customWidth="1"/>
    <col min="16120" max="16120" width="28.140625" style="497" customWidth="1"/>
    <col min="16121" max="16121" width="20.28515625" style="497" customWidth="1"/>
    <col min="16122" max="16122" width="18.5703125" style="497" customWidth="1"/>
    <col min="16123" max="16123" width="14.7109375" style="497" customWidth="1"/>
    <col min="16124" max="16124" width="15.140625" style="497" customWidth="1"/>
    <col min="16125" max="16125" width="15" style="497" customWidth="1"/>
    <col min="16126" max="16126" width="12" style="497" customWidth="1"/>
    <col min="16127" max="16384" width="9.140625" style="497"/>
  </cols>
  <sheetData>
    <row r="1" spans="1:8" s="496" customFormat="1" ht="15">
      <c r="A1" s="461" t="s">
        <v>745</v>
      </c>
      <c r="B1" s="458"/>
      <c r="C1" s="458"/>
      <c r="D1" s="458"/>
      <c r="E1" s="458"/>
      <c r="F1" s="458"/>
      <c r="G1" s="750" t="s">
        <v>110</v>
      </c>
      <c r="H1" s="750"/>
    </row>
    <row r="2" spans="1:8" ht="15">
      <c r="A2" s="459" t="s">
        <v>141</v>
      </c>
      <c r="B2" s="458"/>
      <c r="C2" s="458"/>
      <c r="D2" s="458"/>
      <c r="E2" s="458"/>
      <c r="F2" s="458"/>
      <c r="G2" s="754" t="str">
        <f>'ფორმა N1'!K2</f>
        <v>01/01/2014 - 31/12/2014</v>
      </c>
      <c r="H2" s="755"/>
    </row>
    <row r="3" spans="1:8" ht="15">
      <c r="A3" s="459"/>
      <c r="B3" s="459"/>
      <c r="C3" s="459"/>
      <c r="D3" s="459"/>
      <c r="E3" s="459"/>
      <c r="F3" s="459"/>
      <c r="G3" s="296"/>
      <c r="H3" s="296"/>
    </row>
    <row r="4" spans="1:8" ht="15">
      <c r="A4" s="462" t="s">
        <v>275</v>
      </c>
      <c r="B4" s="458"/>
      <c r="C4" s="458"/>
      <c r="D4" s="458"/>
      <c r="E4" s="458"/>
      <c r="F4" s="458"/>
      <c r="G4" s="459"/>
      <c r="H4" s="459"/>
    </row>
    <row r="5" spans="1:8" ht="15">
      <c r="A5" s="405" t="s">
        <v>480</v>
      </c>
      <c r="B5" s="383"/>
      <c r="C5" s="383"/>
      <c r="D5" s="383"/>
      <c r="E5" s="383"/>
      <c r="F5" s="383"/>
      <c r="G5" s="384"/>
      <c r="H5" s="384"/>
    </row>
    <row r="6" spans="1:8" ht="15">
      <c r="A6" s="458"/>
      <c r="B6" s="458"/>
      <c r="C6" s="458"/>
      <c r="D6" s="458"/>
      <c r="E6" s="458"/>
      <c r="F6" s="458"/>
      <c r="G6" s="459"/>
      <c r="H6" s="459"/>
    </row>
    <row r="7" spans="1:8" ht="15">
      <c r="A7" s="295"/>
      <c r="B7" s="295"/>
      <c r="C7" s="295"/>
      <c r="D7" s="295"/>
      <c r="E7" s="295"/>
      <c r="F7" s="295"/>
      <c r="G7" s="59"/>
      <c r="H7" s="59"/>
    </row>
    <row r="8" spans="1:8" ht="45.75" thickBot="1">
      <c r="A8" s="436" t="s">
        <v>340</v>
      </c>
      <c r="B8" s="436" t="s">
        <v>341</v>
      </c>
      <c r="C8" s="436" t="s">
        <v>228</v>
      </c>
      <c r="D8" s="436" t="s">
        <v>344</v>
      </c>
      <c r="E8" s="436" t="s">
        <v>343</v>
      </c>
      <c r="F8" s="436" t="s">
        <v>390</v>
      </c>
      <c r="G8" s="463" t="s">
        <v>10</v>
      </c>
      <c r="H8" s="463" t="s">
        <v>9</v>
      </c>
    </row>
    <row r="9" spans="1:8" ht="60">
      <c r="A9" s="442" t="s">
        <v>716</v>
      </c>
      <c r="B9" s="442" t="s">
        <v>763</v>
      </c>
      <c r="C9" s="443" t="s">
        <v>764</v>
      </c>
      <c r="D9" s="442" t="s">
        <v>979</v>
      </c>
      <c r="E9" s="442" t="s">
        <v>980</v>
      </c>
      <c r="F9" s="444">
        <v>5</v>
      </c>
      <c r="G9" s="435">
        <v>0</v>
      </c>
      <c r="H9" s="811">
        <v>306.64</v>
      </c>
    </row>
    <row r="10" spans="1:8" ht="60" hidden="1">
      <c r="A10" s="412" t="s">
        <v>981</v>
      </c>
      <c r="B10" s="412" t="s">
        <v>837</v>
      </c>
      <c r="C10" s="406">
        <v>61001040467</v>
      </c>
      <c r="D10" s="412" t="s">
        <v>979</v>
      </c>
      <c r="E10" s="412" t="s">
        <v>980</v>
      </c>
      <c r="F10" s="410">
        <v>5</v>
      </c>
      <c r="G10" s="430">
        <v>0</v>
      </c>
      <c r="H10" s="812">
        <v>306.64</v>
      </c>
    </row>
    <row r="11" spans="1:8" ht="60" hidden="1">
      <c r="A11" s="445" t="s">
        <v>982</v>
      </c>
      <c r="B11" s="434" t="s">
        <v>983</v>
      </c>
      <c r="C11" s="446" t="s">
        <v>984</v>
      </c>
      <c r="D11" s="412" t="s">
        <v>979</v>
      </c>
      <c r="E11" s="412" t="s">
        <v>980</v>
      </c>
      <c r="F11" s="410">
        <v>5</v>
      </c>
      <c r="G11" s="432">
        <v>0</v>
      </c>
      <c r="H11" s="813">
        <v>306.64</v>
      </c>
    </row>
    <row r="12" spans="1:8" ht="60" hidden="1">
      <c r="A12" s="412" t="s">
        <v>985</v>
      </c>
      <c r="B12" s="412" t="s">
        <v>752</v>
      </c>
      <c r="C12" s="411" t="s">
        <v>753</v>
      </c>
      <c r="D12" s="412" t="s">
        <v>979</v>
      </c>
      <c r="E12" s="412" t="s">
        <v>980</v>
      </c>
      <c r="F12" s="410">
        <v>5</v>
      </c>
      <c r="G12" s="430">
        <v>0</v>
      </c>
      <c r="H12" s="812">
        <v>306.64</v>
      </c>
    </row>
    <row r="13" spans="1:8" ht="90" hidden="1">
      <c r="A13" s="412" t="s">
        <v>788</v>
      </c>
      <c r="B13" s="412" t="s">
        <v>857</v>
      </c>
      <c r="C13" s="406" t="s">
        <v>858</v>
      </c>
      <c r="D13" s="412" t="s">
        <v>986</v>
      </c>
      <c r="E13" s="412" t="s">
        <v>987</v>
      </c>
      <c r="F13" s="410">
        <v>7</v>
      </c>
      <c r="G13" s="430">
        <v>0</v>
      </c>
      <c r="H13" s="430">
        <v>245</v>
      </c>
    </row>
    <row r="14" spans="1:8" ht="90" hidden="1">
      <c r="A14" s="445" t="s">
        <v>839</v>
      </c>
      <c r="B14" s="434" t="s">
        <v>840</v>
      </c>
      <c r="C14" s="446">
        <v>65002007395</v>
      </c>
      <c r="D14" s="412" t="s">
        <v>986</v>
      </c>
      <c r="E14" s="412" t="s">
        <v>987</v>
      </c>
      <c r="F14" s="410">
        <v>7</v>
      </c>
      <c r="G14" s="432">
        <v>0</v>
      </c>
      <c r="H14" s="432">
        <v>245</v>
      </c>
    </row>
    <row r="15" spans="1:8" ht="90" hidden="1">
      <c r="A15" s="445" t="s">
        <v>839</v>
      </c>
      <c r="B15" s="434" t="s">
        <v>879</v>
      </c>
      <c r="C15" s="446" t="s">
        <v>880</v>
      </c>
      <c r="D15" s="412" t="s">
        <v>986</v>
      </c>
      <c r="E15" s="412" t="s">
        <v>987</v>
      </c>
      <c r="F15" s="410">
        <v>7</v>
      </c>
      <c r="G15" s="432">
        <v>0</v>
      </c>
      <c r="H15" s="432">
        <v>245</v>
      </c>
    </row>
    <row r="16" spans="1:8" ht="90" hidden="1">
      <c r="A16" s="445" t="s">
        <v>706</v>
      </c>
      <c r="B16" s="434" t="s">
        <v>892</v>
      </c>
      <c r="C16" s="446" t="s">
        <v>893</v>
      </c>
      <c r="D16" s="412" t="s">
        <v>986</v>
      </c>
      <c r="E16" s="412" t="s">
        <v>987</v>
      </c>
      <c r="F16" s="410">
        <v>7</v>
      </c>
      <c r="G16" s="432">
        <v>0</v>
      </c>
      <c r="H16" s="432">
        <v>245</v>
      </c>
    </row>
    <row r="17" spans="1:8" ht="90" hidden="1">
      <c r="A17" s="445" t="s">
        <v>853</v>
      </c>
      <c r="B17" s="434" t="s">
        <v>854</v>
      </c>
      <c r="C17" s="446" t="s">
        <v>855</v>
      </c>
      <c r="D17" s="412" t="s">
        <v>986</v>
      </c>
      <c r="E17" s="412" t="s">
        <v>987</v>
      </c>
      <c r="F17" s="410">
        <v>7</v>
      </c>
      <c r="G17" s="432">
        <v>0</v>
      </c>
      <c r="H17" s="432">
        <v>245</v>
      </c>
    </row>
    <row r="18" spans="1:8" ht="90" hidden="1">
      <c r="A18" s="445" t="s">
        <v>846</v>
      </c>
      <c r="B18" s="434" t="s">
        <v>847</v>
      </c>
      <c r="C18" s="446" t="s">
        <v>848</v>
      </c>
      <c r="D18" s="412" t="s">
        <v>986</v>
      </c>
      <c r="E18" s="412" t="s">
        <v>987</v>
      </c>
      <c r="F18" s="410">
        <v>7</v>
      </c>
      <c r="G18" s="432">
        <v>0</v>
      </c>
      <c r="H18" s="432">
        <v>245</v>
      </c>
    </row>
    <row r="19" spans="1:8" ht="90" hidden="1">
      <c r="A19" s="445" t="s">
        <v>863</v>
      </c>
      <c r="B19" s="434" t="s">
        <v>864</v>
      </c>
      <c r="C19" s="446" t="s">
        <v>865</v>
      </c>
      <c r="D19" s="412" t="s">
        <v>986</v>
      </c>
      <c r="E19" s="412" t="s">
        <v>987</v>
      </c>
      <c r="F19" s="410">
        <v>7</v>
      </c>
      <c r="G19" s="432">
        <v>0</v>
      </c>
      <c r="H19" s="432">
        <v>245</v>
      </c>
    </row>
    <row r="20" spans="1:8" ht="90" hidden="1">
      <c r="A20" s="445" t="s">
        <v>875</v>
      </c>
      <c r="B20" s="434" t="s">
        <v>876</v>
      </c>
      <c r="C20" s="446" t="s">
        <v>877</v>
      </c>
      <c r="D20" s="412" t="s">
        <v>986</v>
      </c>
      <c r="E20" s="412" t="s">
        <v>987</v>
      </c>
      <c r="F20" s="410">
        <v>7</v>
      </c>
      <c r="G20" s="432">
        <v>0</v>
      </c>
      <c r="H20" s="432">
        <v>245</v>
      </c>
    </row>
    <row r="21" spans="1:8" ht="90" hidden="1">
      <c r="A21" s="445" t="s">
        <v>882</v>
      </c>
      <c r="B21" s="434" t="s">
        <v>883</v>
      </c>
      <c r="C21" s="446" t="s">
        <v>884</v>
      </c>
      <c r="D21" s="412" t="s">
        <v>986</v>
      </c>
      <c r="E21" s="412" t="s">
        <v>987</v>
      </c>
      <c r="F21" s="410">
        <v>7</v>
      </c>
      <c r="G21" s="432">
        <v>0</v>
      </c>
      <c r="H21" s="432">
        <v>245</v>
      </c>
    </row>
    <row r="22" spans="1:8" ht="90" hidden="1">
      <c r="A22" s="445" t="s">
        <v>867</v>
      </c>
      <c r="B22" s="434" t="s">
        <v>868</v>
      </c>
      <c r="C22" s="446" t="s">
        <v>869</v>
      </c>
      <c r="D22" s="412" t="s">
        <v>986</v>
      </c>
      <c r="E22" s="412" t="s">
        <v>987</v>
      </c>
      <c r="F22" s="410">
        <v>7</v>
      </c>
      <c r="G22" s="432">
        <v>0</v>
      </c>
      <c r="H22" s="432">
        <v>245</v>
      </c>
    </row>
    <row r="23" spans="1:8" ht="75" hidden="1">
      <c r="A23" s="445" t="s">
        <v>846</v>
      </c>
      <c r="B23" s="434" t="s">
        <v>847</v>
      </c>
      <c r="C23" s="446" t="s">
        <v>848</v>
      </c>
      <c r="D23" s="412" t="s">
        <v>988</v>
      </c>
      <c r="E23" s="412" t="s">
        <v>989</v>
      </c>
      <c r="F23" s="410">
        <v>3</v>
      </c>
      <c r="G23" s="432">
        <v>0</v>
      </c>
      <c r="H23" s="432">
        <v>105</v>
      </c>
    </row>
    <row r="24" spans="1:8" ht="75" hidden="1">
      <c r="A24" s="445" t="s">
        <v>863</v>
      </c>
      <c r="B24" s="434" t="s">
        <v>864</v>
      </c>
      <c r="C24" s="446" t="s">
        <v>865</v>
      </c>
      <c r="D24" s="412" t="s">
        <v>988</v>
      </c>
      <c r="E24" s="412" t="s">
        <v>989</v>
      </c>
      <c r="F24" s="410">
        <v>3</v>
      </c>
      <c r="G24" s="432">
        <v>0</v>
      </c>
      <c r="H24" s="432">
        <v>105</v>
      </c>
    </row>
    <row r="25" spans="1:8" ht="75" hidden="1">
      <c r="A25" s="445" t="s">
        <v>875</v>
      </c>
      <c r="B25" s="434" t="s">
        <v>876</v>
      </c>
      <c r="C25" s="446" t="s">
        <v>877</v>
      </c>
      <c r="D25" s="412" t="s">
        <v>988</v>
      </c>
      <c r="E25" s="412" t="s">
        <v>989</v>
      </c>
      <c r="F25" s="410">
        <v>3</v>
      </c>
      <c r="G25" s="432">
        <v>0</v>
      </c>
      <c r="H25" s="432">
        <v>105</v>
      </c>
    </row>
    <row r="26" spans="1:8" ht="75" hidden="1">
      <c r="A26" s="445" t="s">
        <v>839</v>
      </c>
      <c r="B26" s="434" t="s">
        <v>879</v>
      </c>
      <c r="C26" s="446" t="s">
        <v>880</v>
      </c>
      <c r="D26" s="412" t="s">
        <v>988</v>
      </c>
      <c r="E26" s="412" t="s">
        <v>989</v>
      </c>
      <c r="F26" s="410">
        <v>3</v>
      </c>
      <c r="G26" s="432">
        <v>0</v>
      </c>
      <c r="H26" s="432">
        <v>105</v>
      </c>
    </row>
    <row r="27" spans="1:8" ht="75" hidden="1">
      <c r="A27" s="445" t="s">
        <v>853</v>
      </c>
      <c r="B27" s="434" t="s">
        <v>854</v>
      </c>
      <c r="C27" s="446" t="s">
        <v>855</v>
      </c>
      <c r="D27" s="412" t="s">
        <v>988</v>
      </c>
      <c r="E27" s="412" t="s">
        <v>989</v>
      </c>
      <c r="F27" s="410">
        <v>3</v>
      </c>
      <c r="G27" s="432">
        <v>0</v>
      </c>
      <c r="H27" s="432">
        <v>105</v>
      </c>
    </row>
    <row r="28" spans="1:8" ht="45">
      <c r="A28" s="445" t="s">
        <v>716</v>
      </c>
      <c r="B28" s="814" t="s">
        <v>763</v>
      </c>
      <c r="C28" s="446" t="s">
        <v>764</v>
      </c>
      <c r="D28" s="412" t="s">
        <v>990</v>
      </c>
      <c r="E28" s="412" t="s">
        <v>991</v>
      </c>
      <c r="F28" s="410">
        <v>2</v>
      </c>
      <c r="G28" s="432">
        <v>0</v>
      </c>
      <c r="H28" s="432">
        <v>30</v>
      </c>
    </row>
    <row r="29" spans="1:8" ht="45" hidden="1">
      <c r="A29" s="445" t="s">
        <v>810</v>
      </c>
      <c r="B29" s="814" t="s">
        <v>811</v>
      </c>
      <c r="C29" s="446" t="s">
        <v>992</v>
      </c>
      <c r="D29" s="412" t="s">
        <v>990</v>
      </c>
      <c r="E29" s="412" t="s">
        <v>993</v>
      </c>
      <c r="F29" s="410">
        <v>3</v>
      </c>
      <c r="G29" s="432">
        <v>0</v>
      </c>
      <c r="H29" s="432">
        <v>45</v>
      </c>
    </row>
    <row r="30" spans="1:8" ht="45" hidden="1">
      <c r="A30" s="445" t="s">
        <v>766</v>
      </c>
      <c r="B30" s="814" t="s">
        <v>994</v>
      </c>
      <c r="C30" s="446" t="s">
        <v>768</v>
      </c>
      <c r="D30" s="412" t="s">
        <v>990</v>
      </c>
      <c r="E30" s="412" t="s">
        <v>993</v>
      </c>
      <c r="F30" s="410">
        <v>3</v>
      </c>
      <c r="G30" s="432">
        <v>0</v>
      </c>
      <c r="H30" s="432">
        <v>45</v>
      </c>
    </row>
    <row r="31" spans="1:8" ht="45" hidden="1">
      <c r="A31" s="445" t="s">
        <v>780</v>
      </c>
      <c r="B31" s="814" t="s">
        <v>781</v>
      </c>
      <c r="C31" s="446" t="s">
        <v>782</v>
      </c>
      <c r="D31" s="412" t="s">
        <v>990</v>
      </c>
      <c r="E31" s="412" t="s">
        <v>991</v>
      </c>
      <c r="F31" s="410">
        <v>2</v>
      </c>
      <c r="G31" s="432">
        <v>0</v>
      </c>
      <c r="H31" s="432">
        <v>30</v>
      </c>
    </row>
    <row r="32" spans="1:8" ht="45" hidden="1">
      <c r="A32" s="445" t="s">
        <v>842</v>
      </c>
      <c r="B32" s="434" t="s">
        <v>843</v>
      </c>
      <c r="C32" s="446" t="s">
        <v>844</v>
      </c>
      <c r="D32" s="412" t="s">
        <v>995</v>
      </c>
      <c r="E32" s="412" t="s">
        <v>996</v>
      </c>
      <c r="F32" s="410">
        <v>5</v>
      </c>
      <c r="G32" s="432">
        <v>0</v>
      </c>
      <c r="H32" s="432">
        <v>0</v>
      </c>
    </row>
    <row r="33" spans="1:8" ht="105" hidden="1">
      <c r="A33" s="445" t="s">
        <v>788</v>
      </c>
      <c r="B33" s="434" t="s">
        <v>857</v>
      </c>
      <c r="C33" s="446" t="s">
        <v>858</v>
      </c>
      <c r="D33" s="412" t="s">
        <v>997</v>
      </c>
      <c r="E33" s="412" t="s">
        <v>993</v>
      </c>
      <c r="F33" s="410">
        <v>7</v>
      </c>
      <c r="G33" s="432">
        <v>0</v>
      </c>
      <c r="H33" s="432">
        <v>280</v>
      </c>
    </row>
    <row r="34" spans="1:8" ht="105" hidden="1">
      <c r="A34" s="445" t="s">
        <v>839</v>
      </c>
      <c r="B34" s="434" t="s">
        <v>840</v>
      </c>
      <c r="C34" s="446">
        <v>65002007395</v>
      </c>
      <c r="D34" s="412" t="s">
        <v>997</v>
      </c>
      <c r="E34" s="412" t="s">
        <v>993</v>
      </c>
      <c r="F34" s="410">
        <v>7</v>
      </c>
      <c r="G34" s="432">
        <v>0</v>
      </c>
      <c r="H34" s="432">
        <v>280</v>
      </c>
    </row>
    <row r="35" spans="1:8" ht="105" hidden="1">
      <c r="A35" s="445" t="s">
        <v>839</v>
      </c>
      <c r="B35" s="434" t="s">
        <v>879</v>
      </c>
      <c r="C35" s="446" t="s">
        <v>880</v>
      </c>
      <c r="D35" s="412" t="s">
        <v>997</v>
      </c>
      <c r="E35" s="412" t="s">
        <v>993</v>
      </c>
      <c r="F35" s="410">
        <v>7</v>
      </c>
      <c r="G35" s="432">
        <v>0</v>
      </c>
      <c r="H35" s="432">
        <v>280</v>
      </c>
    </row>
    <row r="36" spans="1:8" ht="105" hidden="1">
      <c r="A36" s="445" t="s">
        <v>706</v>
      </c>
      <c r="B36" s="434" t="s">
        <v>892</v>
      </c>
      <c r="C36" s="446" t="s">
        <v>893</v>
      </c>
      <c r="D36" s="412" t="s">
        <v>997</v>
      </c>
      <c r="E36" s="412" t="s">
        <v>993</v>
      </c>
      <c r="F36" s="410">
        <v>7</v>
      </c>
      <c r="G36" s="432">
        <v>0</v>
      </c>
      <c r="H36" s="432">
        <v>280</v>
      </c>
    </row>
    <row r="37" spans="1:8" ht="105" hidden="1">
      <c r="A37" s="445" t="s">
        <v>853</v>
      </c>
      <c r="B37" s="434" t="s">
        <v>854</v>
      </c>
      <c r="C37" s="446" t="s">
        <v>855</v>
      </c>
      <c r="D37" s="412" t="s">
        <v>997</v>
      </c>
      <c r="E37" s="412" t="s">
        <v>993</v>
      </c>
      <c r="F37" s="410">
        <v>7</v>
      </c>
      <c r="G37" s="432">
        <v>0</v>
      </c>
      <c r="H37" s="432">
        <v>280</v>
      </c>
    </row>
    <row r="38" spans="1:8" ht="105" hidden="1">
      <c r="A38" s="445" t="s">
        <v>846</v>
      </c>
      <c r="B38" s="434" t="s">
        <v>847</v>
      </c>
      <c r="C38" s="446" t="s">
        <v>848</v>
      </c>
      <c r="D38" s="412" t="s">
        <v>997</v>
      </c>
      <c r="E38" s="412" t="s">
        <v>993</v>
      </c>
      <c r="F38" s="410">
        <v>7</v>
      </c>
      <c r="G38" s="432">
        <v>0</v>
      </c>
      <c r="H38" s="432">
        <v>280</v>
      </c>
    </row>
    <row r="39" spans="1:8" ht="105" hidden="1">
      <c r="A39" s="445" t="s">
        <v>863</v>
      </c>
      <c r="B39" s="434" t="s">
        <v>864</v>
      </c>
      <c r="C39" s="446" t="s">
        <v>865</v>
      </c>
      <c r="D39" s="412" t="s">
        <v>997</v>
      </c>
      <c r="E39" s="412" t="s">
        <v>993</v>
      </c>
      <c r="F39" s="410">
        <v>7</v>
      </c>
      <c r="G39" s="432">
        <v>0</v>
      </c>
      <c r="H39" s="432">
        <v>280</v>
      </c>
    </row>
    <row r="40" spans="1:8" ht="105" hidden="1">
      <c r="A40" s="445" t="s">
        <v>875</v>
      </c>
      <c r="B40" s="434" t="s">
        <v>876</v>
      </c>
      <c r="C40" s="446" t="s">
        <v>877</v>
      </c>
      <c r="D40" s="412" t="s">
        <v>997</v>
      </c>
      <c r="E40" s="412" t="s">
        <v>993</v>
      </c>
      <c r="F40" s="410">
        <v>7</v>
      </c>
      <c r="G40" s="432">
        <v>0</v>
      </c>
      <c r="H40" s="432">
        <v>280</v>
      </c>
    </row>
    <row r="41" spans="1:8" ht="105" hidden="1">
      <c r="A41" s="445" t="s">
        <v>882</v>
      </c>
      <c r="B41" s="434" t="s">
        <v>883</v>
      </c>
      <c r="C41" s="446" t="s">
        <v>884</v>
      </c>
      <c r="D41" s="412" t="s">
        <v>997</v>
      </c>
      <c r="E41" s="412" t="s">
        <v>993</v>
      </c>
      <c r="F41" s="410">
        <v>7</v>
      </c>
      <c r="G41" s="432">
        <v>0</v>
      </c>
      <c r="H41" s="432">
        <v>280</v>
      </c>
    </row>
    <row r="42" spans="1:8" ht="105" hidden="1">
      <c r="A42" s="445" t="s">
        <v>867</v>
      </c>
      <c r="B42" s="434" t="s">
        <v>868</v>
      </c>
      <c r="C42" s="446" t="s">
        <v>869</v>
      </c>
      <c r="D42" s="412" t="s">
        <v>997</v>
      </c>
      <c r="E42" s="412" t="s">
        <v>993</v>
      </c>
      <c r="F42" s="410">
        <v>7</v>
      </c>
      <c r="G42" s="432">
        <v>0</v>
      </c>
      <c r="H42" s="432">
        <v>280</v>
      </c>
    </row>
    <row r="43" spans="1:8" ht="105" hidden="1">
      <c r="A43" s="445" t="s">
        <v>839</v>
      </c>
      <c r="B43" s="434" t="s">
        <v>840</v>
      </c>
      <c r="C43" s="446">
        <v>65002007395</v>
      </c>
      <c r="D43" s="412" t="s">
        <v>997</v>
      </c>
      <c r="E43" s="412" t="s">
        <v>998</v>
      </c>
      <c r="F43" s="410">
        <v>7</v>
      </c>
      <c r="G43" s="432">
        <v>0</v>
      </c>
      <c r="H43" s="432">
        <v>245</v>
      </c>
    </row>
    <row r="44" spans="1:8" ht="105" hidden="1">
      <c r="A44" s="445" t="s">
        <v>839</v>
      </c>
      <c r="B44" s="434" t="s">
        <v>879</v>
      </c>
      <c r="C44" s="446" t="s">
        <v>880</v>
      </c>
      <c r="D44" s="412" t="s">
        <v>997</v>
      </c>
      <c r="E44" s="412" t="s">
        <v>998</v>
      </c>
      <c r="F44" s="410">
        <v>7</v>
      </c>
      <c r="G44" s="432">
        <v>0</v>
      </c>
      <c r="H44" s="432">
        <v>245</v>
      </c>
    </row>
    <row r="45" spans="1:8" ht="105" hidden="1">
      <c r="A45" s="445" t="s">
        <v>706</v>
      </c>
      <c r="B45" s="434" t="s">
        <v>892</v>
      </c>
      <c r="C45" s="446" t="s">
        <v>893</v>
      </c>
      <c r="D45" s="412" t="s">
        <v>997</v>
      </c>
      <c r="E45" s="412" t="s">
        <v>998</v>
      </c>
      <c r="F45" s="410">
        <v>7</v>
      </c>
      <c r="G45" s="432">
        <v>0</v>
      </c>
      <c r="H45" s="432">
        <v>245</v>
      </c>
    </row>
    <row r="46" spans="1:8" ht="105" hidden="1">
      <c r="A46" s="445" t="s">
        <v>846</v>
      </c>
      <c r="B46" s="434" t="s">
        <v>847</v>
      </c>
      <c r="C46" s="446" t="s">
        <v>848</v>
      </c>
      <c r="D46" s="412" t="s">
        <v>997</v>
      </c>
      <c r="E46" s="412" t="s">
        <v>998</v>
      </c>
      <c r="F46" s="410">
        <v>7</v>
      </c>
      <c r="G46" s="432">
        <v>0</v>
      </c>
      <c r="H46" s="432">
        <v>245</v>
      </c>
    </row>
    <row r="47" spans="1:8" ht="105" hidden="1">
      <c r="A47" s="445" t="s">
        <v>863</v>
      </c>
      <c r="B47" s="434" t="s">
        <v>864</v>
      </c>
      <c r="C47" s="446" t="s">
        <v>865</v>
      </c>
      <c r="D47" s="412" t="s">
        <v>997</v>
      </c>
      <c r="E47" s="412" t="s">
        <v>998</v>
      </c>
      <c r="F47" s="410">
        <v>7</v>
      </c>
      <c r="G47" s="432">
        <v>0</v>
      </c>
      <c r="H47" s="432">
        <v>245</v>
      </c>
    </row>
    <row r="48" spans="1:8" ht="105" hidden="1">
      <c r="A48" s="445" t="s">
        <v>875</v>
      </c>
      <c r="B48" s="434" t="s">
        <v>876</v>
      </c>
      <c r="C48" s="446" t="s">
        <v>877</v>
      </c>
      <c r="D48" s="412" t="s">
        <v>997</v>
      </c>
      <c r="E48" s="412" t="s">
        <v>998</v>
      </c>
      <c r="F48" s="410">
        <v>7</v>
      </c>
      <c r="G48" s="432">
        <v>0</v>
      </c>
      <c r="H48" s="432">
        <v>245</v>
      </c>
    </row>
    <row r="49" spans="1:8" ht="105" hidden="1">
      <c r="A49" s="445" t="s">
        <v>882</v>
      </c>
      <c r="B49" s="434" t="s">
        <v>883</v>
      </c>
      <c r="C49" s="446" t="s">
        <v>884</v>
      </c>
      <c r="D49" s="412" t="s">
        <v>997</v>
      </c>
      <c r="E49" s="412" t="s">
        <v>998</v>
      </c>
      <c r="F49" s="410">
        <v>7</v>
      </c>
      <c r="G49" s="432">
        <v>0</v>
      </c>
      <c r="H49" s="432">
        <v>245</v>
      </c>
    </row>
    <row r="50" spans="1:8" ht="105" hidden="1">
      <c r="A50" s="445" t="s">
        <v>867</v>
      </c>
      <c r="B50" s="434" t="s">
        <v>868</v>
      </c>
      <c r="C50" s="446" t="s">
        <v>869</v>
      </c>
      <c r="D50" s="412" t="s">
        <v>997</v>
      </c>
      <c r="E50" s="412" t="s">
        <v>998</v>
      </c>
      <c r="F50" s="410">
        <v>7</v>
      </c>
      <c r="G50" s="432">
        <v>0</v>
      </c>
      <c r="H50" s="432">
        <v>245</v>
      </c>
    </row>
    <row r="51" spans="1:8" ht="135" hidden="1">
      <c r="A51" s="445" t="s">
        <v>788</v>
      </c>
      <c r="B51" s="434" t="s">
        <v>857</v>
      </c>
      <c r="C51" s="446" t="s">
        <v>858</v>
      </c>
      <c r="D51" s="412" t="s">
        <v>999</v>
      </c>
      <c r="E51" s="412" t="s">
        <v>1000</v>
      </c>
      <c r="F51" s="410">
        <v>8</v>
      </c>
      <c r="G51" s="432">
        <v>0</v>
      </c>
      <c r="H51" s="432">
        <v>245</v>
      </c>
    </row>
    <row r="52" spans="1:8" ht="135" hidden="1">
      <c r="A52" s="445" t="s">
        <v>853</v>
      </c>
      <c r="B52" s="434" t="s">
        <v>854</v>
      </c>
      <c r="C52" s="446" t="s">
        <v>855</v>
      </c>
      <c r="D52" s="412" t="s">
        <v>999</v>
      </c>
      <c r="E52" s="412" t="s">
        <v>1000</v>
      </c>
      <c r="F52" s="410">
        <v>8</v>
      </c>
      <c r="G52" s="432">
        <v>0</v>
      </c>
      <c r="H52" s="432">
        <v>245</v>
      </c>
    </row>
    <row r="53" spans="1:8" ht="135" hidden="1">
      <c r="A53" s="445" t="s">
        <v>867</v>
      </c>
      <c r="B53" s="434" t="s">
        <v>868</v>
      </c>
      <c r="C53" s="446" t="s">
        <v>869</v>
      </c>
      <c r="D53" s="412" t="s">
        <v>999</v>
      </c>
      <c r="E53" s="412" t="s">
        <v>1000</v>
      </c>
      <c r="F53" s="410">
        <v>8</v>
      </c>
      <c r="G53" s="432">
        <v>0</v>
      </c>
      <c r="H53" s="432">
        <v>245</v>
      </c>
    </row>
    <row r="54" spans="1:8" ht="135" hidden="1">
      <c r="A54" s="445" t="s">
        <v>839</v>
      </c>
      <c r="B54" s="434" t="s">
        <v>879</v>
      </c>
      <c r="C54" s="446" t="s">
        <v>880</v>
      </c>
      <c r="D54" s="412" t="s">
        <v>999</v>
      </c>
      <c r="E54" s="412" t="s">
        <v>1000</v>
      </c>
      <c r="F54" s="410">
        <v>8</v>
      </c>
      <c r="G54" s="432">
        <v>0</v>
      </c>
      <c r="H54" s="432">
        <v>245</v>
      </c>
    </row>
    <row r="55" spans="1:8" ht="135" hidden="1">
      <c r="A55" s="445" t="s">
        <v>839</v>
      </c>
      <c r="B55" s="434" t="s">
        <v>1001</v>
      </c>
      <c r="C55" s="446" t="s">
        <v>908</v>
      </c>
      <c r="D55" s="412" t="s">
        <v>999</v>
      </c>
      <c r="E55" s="412" t="s">
        <v>1000</v>
      </c>
      <c r="F55" s="410">
        <v>8</v>
      </c>
      <c r="G55" s="432">
        <v>0</v>
      </c>
      <c r="H55" s="432">
        <v>280</v>
      </c>
    </row>
    <row r="56" spans="1:8" ht="135" hidden="1">
      <c r="A56" s="445" t="s">
        <v>923</v>
      </c>
      <c r="B56" s="434" t="s">
        <v>924</v>
      </c>
      <c r="C56" s="446" t="s">
        <v>925</v>
      </c>
      <c r="D56" s="412" t="s">
        <v>999</v>
      </c>
      <c r="E56" s="412" t="s">
        <v>1000</v>
      </c>
      <c r="F56" s="410">
        <v>8</v>
      </c>
      <c r="G56" s="432">
        <v>0</v>
      </c>
      <c r="H56" s="432">
        <v>280</v>
      </c>
    </row>
    <row r="57" spans="1:8" ht="135" hidden="1">
      <c r="A57" s="445" t="s">
        <v>1002</v>
      </c>
      <c r="B57" s="434" t="s">
        <v>914</v>
      </c>
      <c r="C57" s="446" t="s">
        <v>915</v>
      </c>
      <c r="D57" s="412" t="s">
        <v>999</v>
      </c>
      <c r="E57" s="412" t="s">
        <v>1000</v>
      </c>
      <c r="F57" s="410">
        <v>8</v>
      </c>
      <c r="G57" s="432">
        <v>0</v>
      </c>
      <c r="H57" s="432">
        <v>280</v>
      </c>
    </row>
    <row r="58" spans="1:8" ht="105" hidden="1">
      <c r="A58" s="445" t="s">
        <v>839</v>
      </c>
      <c r="B58" s="434" t="s">
        <v>840</v>
      </c>
      <c r="C58" s="446">
        <v>65002007395</v>
      </c>
      <c r="D58" s="412" t="s">
        <v>999</v>
      </c>
      <c r="E58" s="412" t="s">
        <v>1003</v>
      </c>
      <c r="F58" s="410">
        <v>8</v>
      </c>
      <c r="G58" s="432">
        <v>0</v>
      </c>
      <c r="H58" s="432">
        <v>245</v>
      </c>
    </row>
    <row r="59" spans="1:8" ht="105" hidden="1">
      <c r="A59" s="445" t="s">
        <v>875</v>
      </c>
      <c r="B59" s="434" t="s">
        <v>876</v>
      </c>
      <c r="C59" s="446" t="s">
        <v>877</v>
      </c>
      <c r="D59" s="412" t="s">
        <v>999</v>
      </c>
      <c r="E59" s="412" t="s">
        <v>1003</v>
      </c>
      <c r="F59" s="410">
        <v>8</v>
      </c>
      <c r="G59" s="432">
        <v>0</v>
      </c>
      <c r="H59" s="432">
        <v>245</v>
      </c>
    </row>
    <row r="60" spans="1:8" ht="105" hidden="1">
      <c r="A60" s="445" t="s">
        <v>863</v>
      </c>
      <c r="B60" s="434" t="s">
        <v>864</v>
      </c>
      <c r="C60" s="446" t="s">
        <v>865</v>
      </c>
      <c r="D60" s="412" t="s">
        <v>999</v>
      </c>
      <c r="E60" s="412" t="s">
        <v>1003</v>
      </c>
      <c r="F60" s="410">
        <v>8</v>
      </c>
      <c r="G60" s="432">
        <v>0</v>
      </c>
      <c r="H60" s="432">
        <v>245</v>
      </c>
    </row>
    <row r="61" spans="1:8" ht="105" hidden="1">
      <c r="A61" s="445" t="s">
        <v>846</v>
      </c>
      <c r="B61" s="434" t="s">
        <v>847</v>
      </c>
      <c r="C61" s="446" t="s">
        <v>848</v>
      </c>
      <c r="D61" s="412" t="s">
        <v>999</v>
      </c>
      <c r="E61" s="412" t="s">
        <v>1003</v>
      </c>
      <c r="F61" s="410">
        <v>8</v>
      </c>
      <c r="G61" s="432">
        <v>0</v>
      </c>
      <c r="H61" s="432">
        <v>245</v>
      </c>
    </row>
    <row r="62" spans="1:8" ht="105" hidden="1">
      <c r="A62" s="445" t="s">
        <v>882</v>
      </c>
      <c r="B62" s="434" t="s">
        <v>883</v>
      </c>
      <c r="C62" s="446" t="s">
        <v>884</v>
      </c>
      <c r="D62" s="412" t="s">
        <v>999</v>
      </c>
      <c r="E62" s="412" t="s">
        <v>1003</v>
      </c>
      <c r="F62" s="410">
        <v>8</v>
      </c>
      <c r="G62" s="432">
        <v>0</v>
      </c>
      <c r="H62" s="432">
        <v>245</v>
      </c>
    </row>
    <row r="63" spans="1:8" ht="105" hidden="1">
      <c r="A63" s="445" t="s">
        <v>706</v>
      </c>
      <c r="B63" s="434" t="s">
        <v>892</v>
      </c>
      <c r="C63" s="446" t="s">
        <v>893</v>
      </c>
      <c r="D63" s="412" t="s">
        <v>999</v>
      </c>
      <c r="E63" s="412" t="s">
        <v>1003</v>
      </c>
      <c r="F63" s="410">
        <v>8</v>
      </c>
      <c r="G63" s="432">
        <v>0</v>
      </c>
      <c r="H63" s="432">
        <v>245</v>
      </c>
    </row>
    <row r="64" spans="1:8" ht="90">
      <c r="A64" s="445" t="s">
        <v>716</v>
      </c>
      <c r="B64" s="434" t="s">
        <v>763</v>
      </c>
      <c r="C64" s="446" t="s">
        <v>764</v>
      </c>
      <c r="D64" s="412" t="s">
        <v>1004</v>
      </c>
      <c r="E64" s="412"/>
      <c r="F64" s="410">
        <v>2</v>
      </c>
      <c r="G64" s="432">
        <v>0</v>
      </c>
      <c r="H64" s="432">
        <v>180</v>
      </c>
    </row>
    <row r="65" spans="1:8" ht="90" hidden="1">
      <c r="A65" s="445" t="s">
        <v>766</v>
      </c>
      <c r="B65" s="434" t="s">
        <v>994</v>
      </c>
      <c r="C65" s="446" t="s">
        <v>768</v>
      </c>
      <c r="D65" s="412" t="s">
        <v>1005</v>
      </c>
      <c r="E65" s="412"/>
      <c r="F65" s="410">
        <v>2</v>
      </c>
      <c r="G65" s="432">
        <v>0</v>
      </c>
      <c r="H65" s="432">
        <v>180</v>
      </c>
    </row>
    <row r="66" spans="1:8" ht="75" hidden="1">
      <c r="A66" s="445" t="s">
        <v>788</v>
      </c>
      <c r="B66" s="434" t="s">
        <v>857</v>
      </c>
      <c r="C66" s="446" t="s">
        <v>858</v>
      </c>
      <c r="D66" s="412" t="s">
        <v>1006</v>
      </c>
      <c r="E66" s="412" t="s">
        <v>996</v>
      </c>
      <c r="F66" s="410">
        <v>7</v>
      </c>
      <c r="G66" s="432">
        <v>0</v>
      </c>
      <c r="H66" s="432">
        <v>245</v>
      </c>
    </row>
    <row r="67" spans="1:8" ht="75" hidden="1">
      <c r="A67" s="445" t="s">
        <v>853</v>
      </c>
      <c r="B67" s="434" t="s">
        <v>854</v>
      </c>
      <c r="C67" s="446" t="s">
        <v>855</v>
      </c>
      <c r="D67" s="412" t="s">
        <v>1006</v>
      </c>
      <c r="E67" s="412" t="s">
        <v>996</v>
      </c>
      <c r="F67" s="410">
        <v>7</v>
      </c>
      <c r="G67" s="432">
        <v>0</v>
      </c>
      <c r="H67" s="432">
        <v>245</v>
      </c>
    </row>
    <row r="68" spans="1:8" ht="75" hidden="1">
      <c r="A68" s="445" t="s">
        <v>867</v>
      </c>
      <c r="B68" s="434" t="s">
        <v>868</v>
      </c>
      <c r="C68" s="446" t="s">
        <v>869</v>
      </c>
      <c r="D68" s="412" t="s">
        <v>1006</v>
      </c>
      <c r="E68" s="412" t="s">
        <v>996</v>
      </c>
      <c r="F68" s="410">
        <v>7</v>
      </c>
      <c r="G68" s="432">
        <v>0</v>
      </c>
      <c r="H68" s="432">
        <v>245</v>
      </c>
    </row>
    <row r="69" spans="1:8" ht="75" hidden="1">
      <c r="A69" s="445" t="s">
        <v>839</v>
      </c>
      <c r="B69" s="434" t="s">
        <v>879</v>
      </c>
      <c r="C69" s="446" t="s">
        <v>880</v>
      </c>
      <c r="D69" s="412" t="s">
        <v>1006</v>
      </c>
      <c r="E69" s="412" t="s">
        <v>996</v>
      </c>
      <c r="F69" s="410">
        <v>7</v>
      </c>
      <c r="G69" s="432">
        <v>0</v>
      </c>
      <c r="H69" s="432">
        <v>245</v>
      </c>
    </row>
    <row r="70" spans="1:8" ht="75" hidden="1">
      <c r="A70" s="445" t="s">
        <v>839</v>
      </c>
      <c r="B70" s="434" t="s">
        <v>1001</v>
      </c>
      <c r="C70" s="446" t="s">
        <v>908</v>
      </c>
      <c r="D70" s="412" t="s">
        <v>1006</v>
      </c>
      <c r="E70" s="412" t="s">
        <v>996</v>
      </c>
      <c r="F70" s="410">
        <v>7</v>
      </c>
      <c r="G70" s="432">
        <v>0</v>
      </c>
      <c r="H70" s="432">
        <v>245</v>
      </c>
    </row>
    <row r="71" spans="1:8" ht="75" hidden="1">
      <c r="A71" s="445" t="s">
        <v>839</v>
      </c>
      <c r="B71" s="434" t="s">
        <v>840</v>
      </c>
      <c r="C71" s="446">
        <v>65002007395</v>
      </c>
      <c r="D71" s="412" t="s">
        <v>1006</v>
      </c>
      <c r="E71" s="412" t="s">
        <v>996</v>
      </c>
      <c r="F71" s="410">
        <v>7</v>
      </c>
      <c r="G71" s="432">
        <v>0</v>
      </c>
      <c r="H71" s="432">
        <v>245</v>
      </c>
    </row>
    <row r="72" spans="1:8" ht="75" hidden="1">
      <c r="A72" s="445" t="s">
        <v>875</v>
      </c>
      <c r="B72" s="434" t="s">
        <v>876</v>
      </c>
      <c r="C72" s="446" t="s">
        <v>877</v>
      </c>
      <c r="D72" s="412" t="s">
        <v>1006</v>
      </c>
      <c r="E72" s="412" t="s">
        <v>996</v>
      </c>
      <c r="F72" s="410">
        <v>7</v>
      </c>
      <c r="G72" s="432">
        <v>0</v>
      </c>
      <c r="H72" s="432">
        <v>245</v>
      </c>
    </row>
    <row r="73" spans="1:8" ht="75" hidden="1">
      <c r="A73" s="445" t="s">
        <v>863</v>
      </c>
      <c r="B73" s="434" t="s">
        <v>864</v>
      </c>
      <c r="C73" s="446" t="s">
        <v>865</v>
      </c>
      <c r="D73" s="412" t="s">
        <v>1006</v>
      </c>
      <c r="E73" s="412" t="s">
        <v>996</v>
      </c>
      <c r="F73" s="410">
        <v>7</v>
      </c>
      <c r="G73" s="432">
        <v>0</v>
      </c>
      <c r="H73" s="432">
        <v>245</v>
      </c>
    </row>
    <row r="74" spans="1:8" ht="75" hidden="1">
      <c r="A74" s="445" t="s">
        <v>846</v>
      </c>
      <c r="B74" s="434" t="s">
        <v>847</v>
      </c>
      <c r="C74" s="446" t="s">
        <v>848</v>
      </c>
      <c r="D74" s="412" t="s">
        <v>1006</v>
      </c>
      <c r="E74" s="412" t="s">
        <v>996</v>
      </c>
      <c r="F74" s="410">
        <v>7</v>
      </c>
      <c r="G74" s="432">
        <v>0</v>
      </c>
      <c r="H74" s="432">
        <v>245</v>
      </c>
    </row>
    <row r="75" spans="1:8" ht="75" hidden="1">
      <c r="A75" s="445" t="s">
        <v>882</v>
      </c>
      <c r="B75" s="434" t="s">
        <v>883</v>
      </c>
      <c r="C75" s="446" t="s">
        <v>884</v>
      </c>
      <c r="D75" s="412" t="s">
        <v>1006</v>
      </c>
      <c r="E75" s="412" t="s">
        <v>996</v>
      </c>
      <c r="F75" s="410">
        <v>7</v>
      </c>
      <c r="G75" s="432">
        <v>0</v>
      </c>
      <c r="H75" s="432">
        <v>245</v>
      </c>
    </row>
    <row r="76" spans="1:8" ht="75" hidden="1">
      <c r="A76" s="445" t="s">
        <v>706</v>
      </c>
      <c r="B76" s="434" t="s">
        <v>892</v>
      </c>
      <c r="C76" s="446" t="s">
        <v>893</v>
      </c>
      <c r="D76" s="412" t="s">
        <v>1006</v>
      </c>
      <c r="E76" s="412" t="s">
        <v>996</v>
      </c>
      <c r="F76" s="410">
        <v>7</v>
      </c>
      <c r="G76" s="432">
        <v>0</v>
      </c>
      <c r="H76" s="432">
        <v>245</v>
      </c>
    </row>
    <row r="77" spans="1:8" ht="30">
      <c r="A77" s="445" t="s">
        <v>716</v>
      </c>
      <c r="B77" s="814" t="s">
        <v>763</v>
      </c>
      <c r="C77" s="446" t="s">
        <v>764</v>
      </c>
      <c r="D77" s="412" t="s">
        <v>1007</v>
      </c>
      <c r="E77" s="412" t="s">
        <v>1008</v>
      </c>
      <c r="F77" s="410">
        <v>2</v>
      </c>
      <c r="G77" s="432">
        <v>0</v>
      </c>
      <c r="H77" s="432">
        <v>30</v>
      </c>
    </row>
    <row r="78" spans="1:8" ht="30" hidden="1">
      <c r="A78" s="445" t="s">
        <v>766</v>
      </c>
      <c r="B78" s="814" t="s">
        <v>994</v>
      </c>
      <c r="C78" s="446" t="s">
        <v>768</v>
      </c>
      <c r="D78" s="412" t="s">
        <v>1007</v>
      </c>
      <c r="E78" s="412" t="s">
        <v>1008</v>
      </c>
      <c r="F78" s="410">
        <v>2</v>
      </c>
      <c r="G78" s="432">
        <v>0</v>
      </c>
      <c r="H78" s="432">
        <v>30</v>
      </c>
    </row>
    <row r="79" spans="1:8" ht="30" hidden="1">
      <c r="A79" s="445" t="s">
        <v>780</v>
      </c>
      <c r="B79" s="814" t="s">
        <v>781</v>
      </c>
      <c r="C79" s="446" t="s">
        <v>782</v>
      </c>
      <c r="D79" s="412" t="s">
        <v>1007</v>
      </c>
      <c r="E79" s="412" t="s">
        <v>1008</v>
      </c>
      <c r="F79" s="410">
        <v>2</v>
      </c>
      <c r="G79" s="432">
        <v>0</v>
      </c>
      <c r="H79" s="432">
        <v>30</v>
      </c>
    </row>
    <row r="80" spans="1:8" ht="30" hidden="1">
      <c r="A80" s="447" t="s">
        <v>1009</v>
      </c>
      <c r="B80" s="397" t="s">
        <v>1010</v>
      </c>
      <c r="C80" s="448" t="s">
        <v>1011</v>
      </c>
      <c r="D80" s="412" t="s">
        <v>1012</v>
      </c>
      <c r="E80" s="412" t="s">
        <v>1013</v>
      </c>
      <c r="F80" s="68">
        <v>3</v>
      </c>
      <c r="G80" s="432">
        <v>1610.5</v>
      </c>
      <c r="H80" s="813">
        <v>1610.5</v>
      </c>
    </row>
    <row r="81" spans="1:8" ht="30" hidden="1">
      <c r="A81" s="447" t="s">
        <v>1014</v>
      </c>
      <c r="B81" s="397" t="s">
        <v>713</v>
      </c>
      <c r="C81" s="448">
        <v>61001007452</v>
      </c>
      <c r="D81" s="68" t="s">
        <v>1012</v>
      </c>
      <c r="E81" s="68" t="s">
        <v>1013</v>
      </c>
      <c r="F81" s="68">
        <v>3</v>
      </c>
      <c r="G81" s="432">
        <v>1610.5</v>
      </c>
      <c r="H81" s="813">
        <v>1610.5</v>
      </c>
    </row>
    <row r="82" spans="1:8" ht="30" hidden="1">
      <c r="A82" s="447" t="s">
        <v>706</v>
      </c>
      <c r="B82" s="397" t="s">
        <v>756</v>
      </c>
      <c r="C82" s="448" t="s">
        <v>1015</v>
      </c>
      <c r="D82" s="68" t="s">
        <v>1012</v>
      </c>
      <c r="E82" s="68" t="s">
        <v>1013</v>
      </c>
      <c r="F82" s="68">
        <v>3</v>
      </c>
      <c r="G82" s="432">
        <v>4626.5</v>
      </c>
      <c r="H82" s="813">
        <v>4626.5</v>
      </c>
    </row>
    <row r="83" spans="1:8" ht="30" hidden="1">
      <c r="A83" s="447" t="s">
        <v>1016</v>
      </c>
      <c r="B83" s="397" t="s">
        <v>1017</v>
      </c>
      <c r="C83" s="448" t="s">
        <v>1018</v>
      </c>
      <c r="D83" s="68" t="s">
        <v>1012</v>
      </c>
      <c r="E83" s="68" t="s">
        <v>1013</v>
      </c>
      <c r="F83" s="68">
        <v>3</v>
      </c>
      <c r="G83" s="432">
        <v>1610.5</v>
      </c>
      <c r="H83" s="813">
        <v>1610.5</v>
      </c>
    </row>
    <row r="84" spans="1:8" ht="60">
      <c r="A84" s="447" t="s">
        <v>716</v>
      </c>
      <c r="B84" s="397" t="s">
        <v>763</v>
      </c>
      <c r="C84" s="448" t="s">
        <v>764</v>
      </c>
      <c r="D84" s="68" t="s">
        <v>1019</v>
      </c>
      <c r="E84" s="68" t="s">
        <v>1020</v>
      </c>
      <c r="F84" s="68">
        <v>6</v>
      </c>
      <c r="G84" s="432">
        <v>0</v>
      </c>
      <c r="H84" s="813">
        <v>429.24</v>
      </c>
    </row>
    <row r="85" spans="1:8" ht="60" hidden="1">
      <c r="A85" s="447" t="s">
        <v>1021</v>
      </c>
      <c r="B85" s="397" t="s">
        <v>756</v>
      </c>
      <c r="C85" s="448" t="s">
        <v>757</v>
      </c>
      <c r="D85" s="68" t="s">
        <v>1019</v>
      </c>
      <c r="E85" s="68" t="s">
        <v>1020</v>
      </c>
      <c r="F85" s="68">
        <v>6</v>
      </c>
      <c r="G85" s="432">
        <v>0</v>
      </c>
      <c r="H85" s="813">
        <v>429.14</v>
      </c>
    </row>
    <row r="86" spans="1:8" ht="60" hidden="1">
      <c r="A86" s="447" t="s">
        <v>1022</v>
      </c>
      <c r="B86" s="397" t="s">
        <v>837</v>
      </c>
      <c r="C86" s="448" t="s">
        <v>1023</v>
      </c>
      <c r="D86" s="68" t="s">
        <v>1019</v>
      </c>
      <c r="E86" s="68" t="s">
        <v>1020</v>
      </c>
      <c r="F86" s="68">
        <v>6</v>
      </c>
      <c r="G86" s="432">
        <v>0</v>
      </c>
      <c r="H86" s="813">
        <v>429.24</v>
      </c>
    </row>
    <row r="87" spans="1:8" ht="60" hidden="1">
      <c r="A87" s="447" t="s">
        <v>982</v>
      </c>
      <c r="B87" s="397" t="s">
        <v>983</v>
      </c>
      <c r="C87" s="448" t="s">
        <v>984</v>
      </c>
      <c r="D87" s="68" t="s">
        <v>1019</v>
      </c>
      <c r="E87" s="68" t="s">
        <v>1020</v>
      </c>
      <c r="F87" s="68">
        <v>6</v>
      </c>
      <c r="G87" s="432">
        <v>0</v>
      </c>
      <c r="H87" s="813">
        <v>429.24</v>
      </c>
    </row>
    <row r="88" spans="1:8" ht="60" hidden="1">
      <c r="A88" s="447" t="s">
        <v>1024</v>
      </c>
      <c r="B88" s="397" t="s">
        <v>1025</v>
      </c>
      <c r="C88" s="448" t="s">
        <v>1026</v>
      </c>
      <c r="D88" s="68" t="s">
        <v>1019</v>
      </c>
      <c r="E88" s="68" t="s">
        <v>1020</v>
      </c>
      <c r="F88" s="68">
        <v>6</v>
      </c>
      <c r="G88" s="432">
        <v>0</v>
      </c>
      <c r="H88" s="813">
        <v>429.24</v>
      </c>
    </row>
    <row r="89" spans="1:8" ht="15">
      <c r="A89" s="63"/>
      <c r="B89" s="63"/>
      <c r="C89" s="363"/>
      <c r="D89" s="63"/>
      <c r="E89" s="63"/>
      <c r="F89" s="63"/>
      <c r="G89" s="433"/>
      <c r="H89" s="433"/>
    </row>
    <row r="90" spans="1:8" ht="15">
      <c r="A90" s="389"/>
      <c r="B90" s="389"/>
      <c r="C90" s="407"/>
      <c r="D90" s="389"/>
      <c r="E90" s="389"/>
      <c r="F90" s="389" t="s">
        <v>339</v>
      </c>
      <c r="G90" s="409">
        <f>SUM(G9:G89)</f>
        <v>9458</v>
      </c>
      <c r="H90" s="409">
        <f>SUM(H9:H89)</f>
        <v>27150.660000000003</v>
      </c>
    </row>
    <row r="91" spans="1:8" ht="15">
      <c r="A91" s="390"/>
      <c r="B91" s="390"/>
      <c r="C91" s="390"/>
      <c r="D91" s="390"/>
      <c r="E91" s="390"/>
      <c r="F91" s="390"/>
      <c r="G91" s="450"/>
      <c r="H91" s="450"/>
    </row>
    <row r="92" spans="1:8" ht="15">
      <c r="A92" s="392" t="s">
        <v>350</v>
      </c>
      <c r="B92" s="390"/>
      <c r="C92" s="390"/>
      <c r="D92" s="390"/>
      <c r="E92" s="390"/>
      <c r="F92" s="390"/>
      <c r="G92" s="449"/>
      <c r="H92" s="449"/>
    </row>
    <row r="93" spans="1:8" ht="15">
      <c r="A93" s="392" t="s">
        <v>353</v>
      </c>
      <c r="B93" s="390"/>
      <c r="C93" s="390"/>
      <c r="D93" s="390"/>
      <c r="E93" s="390"/>
      <c r="F93" s="390"/>
      <c r="G93" s="391"/>
      <c r="H93" s="391"/>
    </row>
    <row r="94" spans="1:8" ht="15">
      <c r="A94" s="392"/>
      <c r="B94" s="391"/>
      <c r="C94" s="391"/>
      <c r="D94" s="391"/>
      <c r="E94" s="391"/>
      <c r="F94" s="391"/>
      <c r="G94" s="391"/>
      <c r="H94" s="391"/>
    </row>
    <row r="95" spans="1:8" ht="15">
      <c r="A95" s="392"/>
      <c r="B95" s="391"/>
      <c r="C95" s="391"/>
      <c r="D95" s="391"/>
      <c r="E95" s="391"/>
      <c r="F95" s="391"/>
      <c r="G95" s="391"/>
      <c r="H95" s="391"/>
    </row>
    <row r="96" spans="1:8">
      <c r="A96" s="415"/>
      <c r="B96" s="415"/>
      <c r="C96" s="415"/>
      <c r="D96" s="415"/>
      <c r="E96" s="415"/>
      <c r="F96" s="415"/>
      <c r="G96" s="415"/>
      <c r="H96" s="415"/>
    </row>
    <row r="97" spans="1:8" ht="15">
      <c r="A97" s="394" t="s">
        <v>107</v>
      </c>
      <c r="B97" s="391"/>
      <c r="C97" s="391"/>
      <c r="D97" s="391"/>
      <c r="E97" s="391"/>
      <c r="F97" s="391"/>
      <c r="G97" s="391"/>
      <c r="H97" s="391"/>
    </row>
    <row r="98" spans="1:8" ht="15">
      <c r="A98" s="391"/>
      <c r="B98" s="391"/>
      <c r="C98" s="391"/>
      <c r="D98" s="391"/>
      <c r="E98" s="391"/>
      <c r="F98" s="391"/>
      <c r="G98" s="391"/>
      <c r="H98" s="391"/>
    </row>
    <row r="99" spans="1:8" ht="15">
      <c r="A99" s="391"/>
      <c r="B99" s="391"/>
      <c r="C99" s="391"/>
      <c r="D99" s="391"/>
      <c r="E99" s="391"/>
      <c r="F99" s="391"/>
      <c r="G99" s="391"/>
      <c r="H99" s="398"/>
    </row>
    <row r="100" spans="1:8" ht="15">
      <c r="A100" s="394"/>
      <c r="B100" s="394" t="s">
        <v>272</v>
      </c>
      <c r="C100" s="394"/>
      <c r="D100" s="394"/>
      <c r="E100" s="394"/>
      <c r="F100" s="394"/>
      <c r="G100" s="391"/>
      <c r="H100" s="398"/>
    </row>
    <row r="101" spans="1:8" ht="15">
      <c r="A101" s="391"/>
      <c r="B101" s="391" t="s">
        <v>271</v>
      </c>
      <c r="C101" s="391"/>
      <c r="D101" s="391"/>
      <c r="E101" s="391"/>
      <c r="F101" s="391"/>
      <c r="G101" s="391"/>
      <c r="H101" s="398"/>
    </row>
    <row r="102" spans="1:8">
      <c r="A102" s="498"/>
      <c r="B102" s="498" t="s">
        <v>140</v>
      </c>
      <c r="C102" s="498"/>
      <c r="D102" s="498"/>
      <c r="E102" s="498"/>
      <c r="F102" s="498"/>
    </row>
  </sheetData>
  <autoFilter ref="A8:H88">
    <filterColumn colId="1">
      <filters>
        <filter val="ქადაგიშვილი"/>
      </filters>
    </filterColumn>
  </autoFilter>
  <mergeCells count="2">
    <mergeCell ref="G1:H1"/>
    <mergeCell ref="G2:H2"/>
  </mergeCells>
  <printOptions gridLines="1"/>
  <pageMargins left="0.25" right="0.25" top="0.75" bottom="0.75" header="0.3" footer="0.3"/>
  <pageSetup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0" zoomScaleNormal="80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9" sqref="C9"/>
    </sheetView>
  </sheetViews>
  <sheetFormatPr defaultRowHeight="12.75"/>
  <cols>
    <col min="1" max="1" width="7.7109375" style="382" customWidth="1"/>
    <col min="2" max="2" width="13.140625" style="382" customWidth="1"/>
    <col min="3" max="3" width="15.140625" style="382" customWidth="1"/>
    <col min="4" max="4" width="18" style="382" customWidth="1"/>
    <col min="5" max="5" width="20.5703125" style="382" customWidth="1"/>
    <col min="6" max="6" width="21.28515625" style="382" customWidth="1"/>
    <col min="7" max="7" width="15.140625" style="382" customWidth="1"/>
    <col min="8" max="8" width="15.5703125" style="382" customWidth="1"/>
    <col min="9" max="9" width="13.42578125" style="382" customWidth="1"/>
    <col min="10" max="10" width="9.140625" style="382" customWidth="1"/>
    <col min="11" max="256" width="9.140625" style="382"/>
    <col min="257" max="257" width="7.7109375" style="382" customWidth="1"/>
    <col min="258" max="258" width="13.140625" style="382" customWidth="1"/>
    <col min="259" max="259" width="15.140625" style="382" customWidth="1"/>
    <col min="260" max="260" width="18" style="382" customWidth="1"/>
    <col min="261" max="261" width="20.5703125" style="382" customWidth="1"/>
    <col min="262" max="262" width="21.28515625" style="382" customWidth="1"/>
    <col min="263" max="263" width="15.140625" style="382" customWidth="1"/>
    <col min="264" max="264" width="15.5703125" style="382" customWidth="1"/>
    <col min="265" max="265" width="13.42578125" style="382" customWidth="1"/>
    <col min="266" max="266" width="0" style="382" hidden="1" customWidth="1"/>
    <col min="267" max="512" width="9.140625" style="382"/>
    <col min="513" max="513" width="7.7109375" style="382" customWidth="1"/>
    <col min="514" max="514" width="13.140625" style="382" customWidth="1"/>
    <col min="515" max="515" width="15.140625" style="382" customWidth="1"/>
    <col min="516" max="516" width="18" style="382" customWidth="1"/>
    <col min="517" max="517" width="20.5703125" style="382" customWidth="1"/>
    <col min="518" max="518" width="21.28515625" style="382" customWidth="1"/>
    <col min="519" max="519" width="15.140625" style="382" customWidth="1"/>
    <col min="520" max="520" width="15.5703125" style="382" customWidth="1"/>
    <col min="521" max="521" width="13.42578125" style="382" customWidth="1"/>
    <col min="522" max="522" width="0" style="382" hidden="1" customWidth="1"/>
    <col min="523" max="768" width="9.140625" style="382"/>
    <col min="769" max="769" width="7.7109375" style="382" customWidth="1"/>
    <col min="770" max="770" width="13.140625" style="382" customWidth="1"/>
    <col min="771" max="771" width="15.140625" style="382" customWidth="1"/>
    <col min="772" max="772" width="18" style="382" customWidth="1"/>
    <col min="773" max="773" width="20.5703125" style="382" customWidth="1"/>
    <col min="774" max="774" width="21.28515625" style="382" customWidth="1"/>
    <col min="775" max="775" width="15.140625" style="382" customWidth="1"/>
    <col min="776" max="776" width="15.5703125" style="382" customWidth="1"/>
    <col min="777" max="777" width="13.42578125" style="382" customWidth="1"/>
    <col min="778" max="778" width="0" style="382" hidden="1" customWidth="1"/>
    <col min="779" max="1024" width="9.140625" style="382"/>
    <col min="1025" max="1025" width="7.7109375" style="382" customWidth="1"/>
    <col min="1026" max="1026" width="13.140625" style="382" customWidth="1"/>
    <col min="1027" max="1027" width="15.140625" style="382" customWidth="1"/>
    <col min="1028" max="1028" width="18" style="382" customWidth="1"/>
    <col min="1029" max="1029" width="20.5703125" style="382" customWidth="1"/>
    <col min="1030" max="1030" width="21.28515625" style="382" customWidth="1"/>
    <col min="1031" max="1031" width="15.140625" style="382" customWidth="1"/>
    <col min="1032" max="1032" width="15.5703125" style="382" customWidth="1"/>
    <col min="1033" max="1033" width="13.42578125" style="382" customWidth="1"/>
    <col min="1034" max="1034" width="0" style="382" hidden="1" customWidth="1"/>
    <col min="1035" max="1280" width="9.140625" style="382"/>
    <col min="1281" max="1281" width="7.7109375" style="382" customWidth="1"/>
    <col min="1282" max="1282" width="13.140625" style="382" customWidth="1"/>
    <col min="1283" max="1283" width="15.140625" style="382" customWidth="1"/>
    <col min="1284" max="1284" width="18" style="382" customWidth="1"/>
    <col min="1285" max="1285" width="20.5703125" style="382" customWidth="1"/>
    <col min="1286" max="1286" width="21.28515625" style="382" customWidth="1"/>
    <col min="1287" max="1287" width="15.140625" style="382" customWidth="1"/>
    <col min="1288" max="1288" width="15.5703125" style="382" customWidth="1"/>
    <col min="1289" max="1289" width="13.42578125" style="382" customWidth="1"/>
    <col min="1290" max="1290" width="0" style="382" hidden="1" customWidth="1"/>
    <col min="1291" max="1536" width="9.140625" style="382"/>
    <col min="1537" max="1537" width="7.7109375" style="382" customWidth="1"/>
    <col min="1538" max="1538" width="13.140625" style="382" customWidth="1"/>
    <col min="1539" max="1539" width="15.140625" style="382" customWidth="1"/>
    <col min="1540" max="1540" width="18" style="382" customWidth="1"/>
    <col min="1541" max="1541" width="20.5703125" style="382" customWidth="1"/>
    <col min="1542" max="1542" width="21.28515625" style="382" customWidth="1"/>
    <col min="1543" max="1543" width="15.140625" style="382" customWidth="1"/>
    <col min="1544" max="1544" width="15.5703125" style="382" customWidth="1"/>
    <col min="1545" max="1545" width="13.42578125" style="382" customWidth="1"/>
    <col min="1546" max="1546" width="0" style="382" hidden="1" customWidth="1"/>
    <col min="1547" max="1792" width="9.140625" style="382"/>
    <col min="1793" max="1793" width="7.7109375" style="382" customWidth="1"/>
    <col min="1794" max="1794" width="13.140625" style="382" customWidth="1"/>
    <col min="1795" max="1795" width="15.140625" style="382" customWidth="1"/>
    <col min="1796" max="1796" width="18" style="382" customWidth="1"/>
    <col min="1797" max="1797" width="20.5703125" style="382" customWidth="1"/>
    <col min="1798" max="1798" width="21.28515625" style="382" customWidth="1"/>
    <col min="1799" max="1799" width="15.140625" style="382" customWidth="1"/>
    <col min="1800" max="1800" width="15.5703125" style="382" customWidth="1"/>
    <col min="1801" max="1801" width="13.42578125" style="382" customWidth="1"/>
    <col min="1802" max="1802" width="0" style="382" hidden="1" customWidth="1"/>
    <col min="1803" max="2048" width="9.140625" style="382"/>
    <col min="2049" max="2049" width="7.7109375" style="382" customWidth="1"/>
    <col min="2050" max="2050" width="13.140625" style="382" customWidth="1"/>
    <col min="2051" max="2051" width="15.140625" style="382" customWidth="1"/>
    <col min="2052" max="2052" width="18" style="382" customWidth="1"/>
    <col min="2053" max="2053" width="20.5703125" style="382" customWidth="1"/>
    <col min="2054" max="2054" width="21.28515625" style="382" customWidth="1"/>
    <col min="2055" max="2055" width="15.140625" style="382" customWidth="1"/>
    <col min="2056" max="2056" width="15.5703125" style="382" customWidth="1"/>
    <col min="2057" max="2057" width="13.42578125" style="382" customWidth="1"/>
    <col min="2058" max="2058" width="0" style="382" hidden="1" customWidth="1"/>
    <col min="2059" max="2304" width="9.140625" style="382"/>
    <col min="2305" max="2305" width="7.7109375" style="382" customWidth="1"/>
    <col min="2306" max="2306" width="13.140625" style="382" customWidth="1"/>
    <col min="2307" max="2307" width="15.140625" style="382" customWidth="1"/>
    <col min="2308" max="2308" width="18" style="382" customWidth="1"/>
    <col min="2309" max="2309" width="20.5703125" style="382" customWidth="1"/>
    <col min="2310" max="2310" width="21.28515625" style="382" customWidth="1"/>
    <col min="2311" max="2311" width="15.140625" style="382" customWidth="1"/>
    <col min="2312" max="2312" width="15.5703125" style="382" customWidth="1"/>
    <col min="2313" max="2313" width="13.42578125" style="382" customWidth="1"/>
    <col min="2314" max="2314" width="0" style="382" hidden="1" customWidth="1"/>
    <col min="2315" max="2560" width="9.140625" style="382"/>
    <col min="2561" max="2561" width="7.7109375" style="382" customWidth="1"/>
    <col min="2562" max="2562" width="13.140625" style="382" customWidth="1"/>
    <col min="2563" max="2563" width="15.140625" style="382" customWidth="1"/>
    <col min="2564" max="2564" width="18" style="382" customWidth="1"/>
    <col min="2565" max="2565" width="20.5703125" style="382" customWidth="1"/>
    <col min="2566" max="2566" width="21.28515625" style="382" customWidth="1"/>
    <col min="2567" max="2567" width="15.140625" style="382" customWidth="1"/>
    <col min="2568" max="2568" width="15.5703125" style="382" customWidth="1"/>
    <col min="2569" max="2569" width="13.42578125" style="382" customWidth="1"/>
    <col min="2570" max="2570" width="0" style="382" hidden="1" customWidth="1"/>
    <col min="2571" max="2816" width="9.140625" style="382"/>
    <col min="2817" max="2817" width="7.7109375" style="382" customWidth="1"/>
    <col min="2818" max="2818" width="13.140625" style="382" customWidth="1"/>
    <col min="2819" max="2819" width="15.140625" style="382" customWidth="1"/>
    <col min="2820" max="2820" width="18" style="382" customWidth="1"/>
    <col min="2821" max="2821" width="20.5703125" style="382" customWidth="1"/>
    <col min="2822" max="2822" width="21.28515625" style="382" customWidth="1"/>
    <col min="2823" max="2823" width="15.140625" style="382" customWidth="1"/>
    <col min="2824" max="2824" width="15.5703125" style="382" customWidth="1"/>
    <col min="2825" max="2825" width="13.42578125" style="382" customWidth="1"/>
    <col min="2826" max="2826" width="0" style="382" hidden="1" customWidth="1"/>
    <col min="2827" max="3072" width="9.140625" style="382"/>
    <col min="3073" max="3073" width="7.7109375" style="382" customWidth="1"/>
    <col min="3074" max="3074" width="13.140625" style="382" customWidth="1"/>
    <col min="3075" max="3075" width="15.140625" style="382" customWidth="1"/>
    <col min="3076" max="3076" width="18" style="382" customWidth="1"/>
    <col min="3077" max="3077" width="20.5703125" style="382" customWidth="1"/>
    <col min="3078" max="3078" width="21.28515625" style="382" customWidth="1"/>
    <col min="3079" max="3079" width="15.140625" style="382" customWidth="1"/>
    <col min="3080" max="3080" width="15.5703125" style="382" customWidth="1"/>
    <col min="3081" max="3081" width="13.42578125" style="382" customWidth="1"/>
    <col min="3082" max="3082" width="0" style="382" hidden="1" customWidth="1"/>
    <col min="3083" max="3328" width="9.140625" style="382"/>
    <col min="3329" max="3329" width="7.7109375" style="382" customWidth="1"/>
    <col min="3330" max="3330" width="13.140625" style="382" customWidth="1"/>
    <col min="3331" max="3331" width="15.140625" style="382" customWidth="1"/>
    <col min="3332" max="3332" width="18" style="382" customWidth="1"/>
    <col min="3333" max="3333" width="20.5703125" style="382" customWidth="1"/>
    <col min="3334" max="3334" width="21.28515625" style="382" customWidth="1"/>
    <col min="3335" max="3335" width="15.140625" style="382" customWidth="1"/>
    <col min="3336" max="3336" width="15.5703125" style="382" customWidth="1"/>
    <col min="3337" max="3337" width="13.42578125" style="382" customWidth="1"/>
    <col min="3338" max="3338" width="0" style="382" hidden="1" customWidth="1"/>
    <col min="3339" max="3584" width="9.140625" style="382"/>
    <col min="3585" max="3585" width="7.7109375" style="382" customWidth="1"/>
    <col min="3586" max="3586" width="13.140625" style="382" customWidth="1"/>
    <col min="3587" max="3587" width="15.140625" style="382" customWidth="1"/>
    <col min="3588" max="3588" width="18" style="382" customWidth="1"/>
    <col min="3589" max="3589" width="20.5703125" style="382" customWidth="1"/>
    <col min="3590" max="3590" width="21.28515625" style="382" customWidth="1"/>
    <col min="3591" max="3591" width="15.140625" style="382" customWidth="1"/>
    <col min="3592" max="3592" width="15.5703125" style="382" customWidth="1"/>
    <col min="3593" max="3593" width="13.42578125" style="382" customWidth="1"/>
    <col min="3594" max="3594" width="0" style="382" hidden="1" customWidth="1"/>
    <col min="3595" max="3840" width="9.140625" style="382"/>
    <col min="3841" max="3841" width="7.7109375" style="382" customWidth="1"/>
    <col min="3842" max="3842" width="13.140625" style="382" customWidth="1"/>
    <col min="3843" max="3843" width="15.140625" style="382" customWidth="1"/>
    <col min="3844" max="3844" width="18" style="382" customWidth="1"/>
    <col min="3845" max="3845" width="20.5703125" style="382" customWidth="1"/>
    <col min="3846" max="3846" width="21.28515625" style="382" customWidth="1"/>
    <col min="3847" max="3847" width="15.140625" style="382" customWidth="1"/>
    <col min="3848" max="3848" width="15.5703125" style="382" customWidth="1"/>
    <col min="3849" max="3849" width="13.42578125" style="382" customWidth="1"/>
    <col min="3850" max="3850" width="0" style="382" hidden="1" customWidth="1"/>
    <col min="3851" max="4096" width="9.140625" style="382"/>
    <col min="4097" max="4097" width="7.7109375" style="382" customWidth="1"/>
    <col min="4098" max="4098" width="13.140625" style="382" customWidth="1"/>
    <col min="4099" max="4099" width="15.140625" style="382" customWidth="1"/>
    <col min="4100" max="4100" width="18" style="382" customWidth="1"/>
    <col min="4101" max="4101" width="20.5703125" style="382" customWidth="1"/>
    <col min="4102" max="4102" width="21.28515625" style="382" customWidth="1"/>
    <col min="4103" max="4103" width="15.140625" style="382" customWidth="1"/>
    <col min="4104" max="4104" width="15.5703125" style="382" customWidth="1"/>
    <col min="4105" max="4105" width="13.42578125" style="382" customWidth="1"/>
    <col min="4106" max="4106" width="0" style="382" hidden="1" customWidth="1"/>
    <col min="4107" max="4352" width="9.140625" style="382"/>
    <col min="4353" max="4353" width="7.7109375" style="382" customWidth="1"/>
    <col min="4354" max="4354" width="13.140625" style="382" customWidth="1"/>
    <col min="4355" max="4355" width="15.140625" style="382" customWidth="1"/>
    <col min="4356" max="4356" width="18" style="382" customWidth="1"/>
    <col min="4357" max="4357" width="20.5703125" style="382" customWidth="1"/>
    <col min="4358" max="4358" width="21.28515625" style="382" customWidth="1"/>
    <col min="4359" max="4359" width="15.140625" style="382" customWidth="1"/>
    <col min="4360" max="4360" width="15.5703125" style="382" customWidth="1"/>
    <col min="4361" max="4361" width="13.42578125" style="382" customWidth="1"/>
    <col min="4362" max="4362" width="0" style="382" hidden="1" customWidth="1"/>
    <col min="4363" max="4608" width="9.140625" style="382"/>
    <col min="4609" max="4609" width="7.7109375" style="382" customWidth="1"/>
    <col min="4610" max="4610" width="13.140625" style="382" customWidth="1"/>
    <col min="4611" max="4611" width="15.140625" style="382" customWidth="1"/>
    <col min="4612" max="4612" width="18" style="382" customWidth="1"/>
    <col min="4613" max="4613" width="20.5703125" style="382" customWidth="1"/>
    <col min="4614" max="4614" width="21.28515625" style="382" customWidth="1"/>
    <col min="4615" max="4615" width="15.140625" style="382" customWidth="1"/>
    <col min="4616" max="4616" width="15.5703125" style="382" customWidth="1"/>
    <col min="4617" max="4617" width="13.42578125" style="382" customWidth="1"/>
    <col min="4618" max="4618" width="0" style="382" hidden="1" customWidth="1"/>
    <col min="4619" max="4864" width="9.140625" style="382"/>
    <col min="4865" max="4865" width="7.7109375" style="382" customWidth="1"/>
    <col min="4866" max="4866" width="13.140625" style="382" customWidth="1"/>
    <col min="4867" max="4867" width="15.140625" style="382" customWidth="1"/>
    <col min="4868" max="4868" width="18" style="382" customWidth="1"/>
    <col min="4869" max="4869" width="20.5703125" style="382" customWidth="1"/>
    <col min="4870" max="4870" width="21.28515625" style="382" customWidth="1"/>
    <col min="4871" max="4871" width="15.140625" style="382" customWidth="1"/>
    <col min="4872" max="4872" width="15.5703125" style="382" customWidth="1"/>
    <col min="4873" max="4873" width="13.42578125" style="382" customWidth="1"/>
    <col min="4874" max="4874" width="0" style="382" hidden="1" customWidth="1"/>
    <col min="4875" max="5120" width="9.140625" style="382"/>
    <col min="5121" max="5121" width="7.7109375" style="382" customWidth="1"/>
    <col min="5122" max="5122" width="13.140625" style="382" customWidth="1"/>
    <col min="5123" max="5123" width="15.140625" style="382" customWidth="1"/>
    <col min="5124" max="5124" width="18" style="382" customWidth="1"/>
    <col min="5125" max="5125" width="20.5703125" style="382" customWidth="1"/>
    <col min="5126" max="5126" width="21.28515625" style="382" customWidth="1"/>
    <col min="5127" max="5127" width="15.140625" style="382" customWidth="1"/>
    <col min="5128" max="5128" width="15.5703125" style="382" customWidth="1"/>
    <col min="5129" max="5129" width="13.42578125" style="382" customWidth="1"/>
    <col min="5130" max="5130" width="0" style="382" hidden="1" customWidth="1"/>
    <col min="5131" max="5376" width="9.140625" style="382"/>
    <col min="5377" max="5377" width="7.7109375" style="382" customWidth="1"/>
    <col min="5378" max="5378" width="13.140625" style="382" customWidth="1"/>
    <col min="5379" max="5379" width="15.140625" style="382" customWidth="1"/>
    <col min="5380" max="5380" width="18" style="382" customWidth="1"/>
    <col min="5381" max="5381" width="20.5703125" style="382" customWidth="1"/>
    <col min="5382" max="5382" width="21.28515625" style="382" customWidth="1"/>
    <col min="5383" max="5383" width="15.140625" style="382" customWidth="1"/>
    <col min="5384" max="5384" width="15.5703125" style="382" customWidth="1"/>
    <col min="5385" max="5385" width="13.42578125" style="382" customWidth="1"/>
    <col min="5386" max="5386" width="0" style="382" hidden="1" customWidth="1"/>
    <col min="5387" max="5632" width="9.140625" style="382"/>
    <col min="5633" max="5633" width="7.7109375" style="382" customWidth="1"/>
    <col min="5634" max="5634" width="13.140625" style="382" customWidth="1"/>
    <col min="5635" max="5635" width="15.140625" style="382" customWidth="1"/>
    <col min="5636" max="5636" width="18" style="382" customWidth="1"/>
    <col min="5637" max="5637" width="20.5703125" style="382" customWidth="1"/>
    <col min="5638" max="5638" width="21.28515625" style="382" customWidth="1"/>
    <col min="5639" max="5639" width="15.140625" style="382" customWidth="1"/>
    <col min="5640" max="5640" width="15.5703125" style="382" customWidth="1"/>
    <col min="5641" max="5641" width="13.42578125" style="382" customWidth="1"/>
    <col min="5642" max="5642" width="0" style="382" hidden="1" customWidth="1"/>
    <col min="5643" max="5888" width="9.140625" style="382"/>
    <col min="5889" max="5889" width="7.7109375" style="382" customWidth="1"/>
    <col min="5890" max="5890" width="13.140625" style="382" customWidth="1"/>
    <col min="5891" max="5891" width="15.140625" style="382" customWidth="1"/>
    <col min="5892" max="5892" width="18" style="382" customWidth="1"/>
    <col min="5893" max="5893" width="20.5703125" style="382" customWidth="1"/>
    <col min="5894" max="5894" width="21.28515625" style="382" customWidth="1"/>
    <col min="5895" max="5895" width="15.140625" style="382" customWidth="1"/>
    <col min="5896" max="5896" width="15.5703125" style="382" customWidth="1"/>
    <col min="5897" max="5897" width="13.42578125" style="382" customWidth="1"/>
    <col min="5898" max="5898" width="0" style="382" hidden="1" customWidth="1"/>
    <col min="5899" max="6144" width="9.140625" style="382"/>
    <col min="6145" max="6145" width="7.7109375" style="382" customWidth="1"/>
    <col min="6146" max="6146" width="13.140625" style="382" customWidth="1"/>
    <col min="6147" max="6147" width="15.140625" style="382" customWidth="1"/>
    <col min="6148" max="6148" width="18" style="382" customWidth="1"/>
    <col min="6149" max="6149" width="20.5703125" style="382" customWidth="1"/>
    <col min="6150" max="6150" width="21.28515625" style="382" customWidth="1"/>
    <col min="6151" max="6151" width="15.140625" style="382" customWidth="1"/>
    <col min="6152" max="6152" width="15.5703125" style="382" customWidth="1"/>
    <col min="6153" max="6153" width="13.42578125" style="382" customWidth="1"/>
    <col min="6154" max="6154" width="0" style="382" hidden="1" customWidth="1"/>
    <col min="6155" max="6400" width="9.140625" style="382"/>
    <col min="6401" max="6401" width="7.7109375" style="382" customWidth="1"/>
    <col min="6402" max="6402" width="13.140625" style="382" customWidth="1"/>
    <col min="6403" max="6403" width="15.140625" style="382" customWidth="1"/>
    <col min="6404" max="6404" width="18" style="382" customWidth="1"/>
    <col min="6405" max="6405" width="20.5703125" style="382" customWidth="1"/>
    <col min="6406" max="6406" width="21.28515625" style="382" customWidth="1"/>
    <col min="6407" max="6407" width="15.140625" style="382" customWidth="1"/>
    <col min="6408" max="6408" width="15.5703125" style="382" customWidth="1"/>
    <col min="6409" max="6409" width="13.42578125" style="382" customWidth="1"/>
    <col min="6410" max="6410" width="0" style="382" hidden="1" customWidth="1"/>
    <col min="6411" max="6656" width="9.140625" style="382"/>
    <col min="6657" max="6657" width="7.7109375" style="382" customWidth="1"/>
    <col min="6658" max="6658" width="13.140625" style="382" customWidth="1"/>
    <col min="6659" max="6659" width="15.140625" style="382" customWidth="1"/>
    <col min="6660" max="6660" width="18" style="382" customWidth="1"/>
    <col min="6661" max="6661" width="20.5703125" style="382" customWidth="1"/>
    <col min="6662" max="6662" width="21.28515625" style="382" customWidth="1"/>
    <col min="6663" max="6663" width="15.140625" style="382" customWidth="1"/>
    <col min="6664" max="6664" width="15.5703125" style="382" customWidth="1"/>
    <col min="6665" max="6665" width="13.42578125" style="382" customWidth="1"/>
    <col min="6666" max="6666" width="0" style="382" hidden="1" customWidth="1"/>
    <col min="6667" max="6912" width="9.140625" style="382"/>
    <col min="6913" max="6913" width="7.7109375" style="382" customWidth="1"/>
    <col min="6914" max="6914" width="13.140625" style="382" customWidth="1"/>
    <col min="6915" max="6915" width="15.140625" style="382" customWidth="1"/>
    <col min="6916" max="6916" width="18" style="382" customWidth="1"/>
    <col min="6917" max="6917" width="20.5703125" style="382" customWidth="1"/>
    <col min="6918" max="6918" width="21.28515625" style="382" customWidth="1"/>
    <col min="6919" max="6919" width="15.140625" style="382" customWidth="1"/>
    <col min="6920" max="6920" width="15.5703125" style="382" customWidth="1"/>
    <col min="6921" max="6921" width="13.42578125" style="382" customWidth="1"/>
    <col min="6922" max="6922" width="0" style="382" hidden="1" customWidth="1"/>
    <col min="6923" max="7168" width="9.140625" style="382"/>
    <col min="7169" max="7169" width="7.7109375" style="382" customWidth="1"/>
    <col min="7170" max="7170" width="13.140625" style="382" customWidth="1"/>
    <col min="7171" max="7171" width="15.140625" style="382" customWidth="1"/>
    <col min="7172" max="7172" width="18" style="382" customWidth="1"/>
    <col min="7173" max="7173" width="20.5703125" style="382" customWidth="1"/>
    <col min="7174" max="7174" width="21.28515625" style="382" customWidth="1"/>
    <col min="7175" max="7175" width="15.140625" style="382" customWidth="1"/>
    <col min="7176" max="7176" width="15.5703125" style="382" customWidth="1"/>
    <col min="7177" max="7177" width="13.42578125" style="382" customWidth="1"/>
    <col min="7178" max="7178" width="0" style="382" hidden="1" customWidth="1"/>
    <col min="7179" max="7424" width="9.140625" style="382"/>
    <col min="7425" max="7425" width="7.7109375" style="382" customWidth="1"/>
    <col min="7426" max="7426" width="13.140625" style="382" customWidth="1"/>
    <col min="7427" max="7427" width="15.140625" style="382" customWidth="1"/>
    <col min="7428" max="7428" width="18" style="382" customWidth="1"/>
    <col min="7429" max="7429" width="20.5703125" style="382" customWidth="1"/>
    <col min="7430" max="7430" width="21.28515625" style="382" customWidth="1"/>
    <col min="7431" max="7431" width="15.140625" style="382" customWidth="1"/>
    <col min="7432" max="7432" width="15.5703125" style="382" customWidth="1"/>
    <col min="7433" max="7433" width="13.42578125" style="382" customWidth="1"/>
    <col min="7434" max="7434" width="0" style="382" hidden="1" customWidth="1"/>
    <col min="7435" max="7680" width="9.140625" style="382"/>
    <col min="7681" max="7681" width="7.7109375" style="382" customWidth="1"/>
    <col min="7682" max="7682" width="13.140625" style="382" customWidth="1"/>
    <col min="7683" max="7683" width="15.140625" style="382" customWidth="1"/>
    <col min="7684" max="7684" width="18" style="382" customWidth="1"/>
    <col min="7685" max="7685" width="20.5703125" style="382" customWidth="1"/>
    <col min="7686" max="7686" width="21.28515625" style="382" customWidth="1"/>
    <col min="7687" max="7687" width="15.140625" style="382" customWidth="1"/>
    <col min="7688" max="7688" width="15.5703125" style="382" customWidth="1"/>
    <col min="7689" max="7689" width="13.42578125" style="382" customWidth="1"/>
    <col min="7690" max="7690" width="0" style="382" hidden="1" customWidth="1"/>
    <col min="7691" max="7936" width="9.140625" style="382"/>
    <col min="7937" max="7937" width="7.7109375" style="382" customWidth="1"/>
    <col min="7938" max="7938" width="13.140625" style="382" customWidth="1"/>
    <col min="7939" max="7939" width="15.140625" style="382" customWidth="1"/>
    <col min="7940" max="7940" width="18" style="382" customWidth="1"/>
    <col min="7941" max="7941" width="20.5703125" style="382" customWidth="1"/>
    <col min="7942" max="7942" width="21.28515625" style="382" customWidth="1"/>
    <col min="7943" max="7943" width="15.140625" style="382" customWidth="1"/>
    <col min="7944" max="7944" width="15.5703125" style="382" customWidth="1"/>
    <col min="7945" max="7945" width="13.42578125" style="382" customWidth="1"/>
    <col min="7946" max="7946" width="0" style="382" hidden="1" customWidth="1"/>
    <col min="7947" max="8192" width="9.140625" style="382"/>
    <col min="8193" max="8193" width="7.7109375" style="382" customWidth="1"/>
    <col min="8194" max="8194" width="13.140625" style="382" customWidth="1"/>
    <col min="8195" max="8195" width="15.140625" style="382" customWidth="1"/>
    <col min="8196" max="8196" width="18" style="382" customWidth="1"/>
    <col min="8197" max="8197" width="20.5703125" style="382" customWidth="1"/>
    <col min="8198" max="8198" width="21.28515625" style="382" customWidth="1"/>
    <col min="8199" max="8199" width="15.140625" style="382" customWidth="1"/>
    <col min="8200" max="8200" width="15.5703125" style="382" customWidth="1"/>
    <col min="8201" max="8201" width="13.42578125" style="382" customWidth="1"/>
    <col min="8202" max="8202" width="0" style="382" hidden="1" customWidth="1"/>
    <col min="8203" max="8448" width="9.140625" style="382"/>
    <col min="8449" max="8449" width="7.7109375" style="382" customWidth="1"/>
    <col min="8450" max="8450" width="13.140625" style="382" customWidth="1"/>
    <col min="8451" max="8451" width="15.140625" style="382" customWidth="1"/>
    <col min="8452" max="8452" width="18" style="382" customWidth="1"/>
    <col min="8453" max="8453" width="20.5703125" style="382" customWidth="1"/>
    <col min="8454" max="8454" width="21.28515625" style="382" customWidth="1"/>
    <col min="8455" max="8455" width="15.140625" style="382" customWidth="1"/>
    <col min="8456" max="8456" width="15.5703125" style="382" customWidth="1"/>
    <col min="8457" max="8457" width="13.42578125" style="382" customWidth="1"/>
    <col min="8458" max="8458" width="0" style="382" hidden="1" customWidth="1"/>
    <col min="8459" max="8704" width="9.140625" style="382"/>
    <col min="8705" max="8705" width="7.7109375" style="382" customWidth="1"/>
    <col min="8706" max="8706" width="13.140625" style="382" customWidth="1"/>
    <col min="8707" max="8707" width="15.140625" style="382" customWidth="1"/>
    <col min="8708" max="8708" width="18" style="382" customWidth="1"/>
    <col min="8709" max="8709" width="20.5703125" style="382" customWidth="1"/>
    <col min="8710" max="8710" width="21.28515625" style="382" customWidth="1"/>
    <col min="8711" max="8711" width="15.140625" style="382" customWidth="1"/>
    <col min="8712" max="8712" width="15.5703125" style="382" customWidth="1"/>
    <col min="8713" max="8713" width="13.42578125" style="382" customWidth="1"/>
    <col min="8714" max="8714" width="0" style="382" hidden="1" customWidth="1"/>
    <col min="8715" max="8960" width="9.140625" style="382"/>
    <col min="8961" max="8961" width="7.7109375" style="382" customWidth="1"/>
    <col min="8962" max="8962" width="13.140625" style="382" customWidth="1"/>
    <col min="8963" max="8963" width="15.140625" style="382" customWidth="1"/>
    <col min="8964" max="8964" width="18" style="382" customWidth="1"/>
    <col min="8965" max="8965" width="20.5703125" style="382" customWidth="1"/>
    <col min="8966" max="8966" width="21.28515625" style="382" customWidth="1"/>
    <col min="8967" max="8967" width="15.140625" style="382" customWidth="1"/>
    <col min="8968" max="8968" width="15.5703125" style="382" customWidth="1"/>
    <col min="8969" max="8969" width="13.42578125" style="382" customWidth="1"/>
    <col min="8970" max="8970" width="0" style="382" hidden="1" customWidth="1"/>
    <col min="8971" max="9216" width="9.140625" style="382"/>
    <col min="9217" max="9217" width="7.7109375" style="382" customWidth="1"/>
    <col min="9218" max="9218" width="13.140625" style="382" customWidth="1"/>
    <col min="9219" max="9219" width="15.140625" style="382" customWidth="1"/>
    <col min="9220" max="9220" width="18" style="382" customWidth="1"/>
    <col min="9221" max="9221" width="20.5703125" style="382" customWidth="1"/>
    <col min="9222" max="9222" width="21.28515625" style="382" customWidth="1"/>
    <col min="9223" max="9223" width="15.140625" style="382" customWidth="1"/>
    <col min="9224" max="9224" width="15.5703125" style="382" customWidth="1"/>
    <col min="9225" max="9225" width="13.42578125" style="382" customWidth="1"/>
    <col min="9226" max="9226" width="0" style="382" hidden="1" customWidth="1"/>
    <col min="9227" max="9472" width="9.140625" style="382"/>
    <col min="9473" max="9473" width="7.7109375" style="382" customWidth="1"/>
    <col min="9474" max="9474" width="13.140625" style="382" customWidth="1"/>
    <col min="9475" max="9475" width="15.140625" style="382" customWidth="1"/>
    <col min="9476" max="9476" width="18" style="382" customWidth="1"/>
    <col min="9477" max="9477" width="20.5703125" style="382" customWidth="1"/>
    <col min="9478" max="9478" width="21.28515625" style="382" customWidth="1"/>
    <col min="9479" max="9479" width="15.140625" style="382" customWidth="1"/>
    <col min="9480" max="9480" width="15.5703125" style="382" customWidth="1"/>
    <col min="9481" max="9481" width="13.42578125" style="382" customWidth="1"/>
    <col min="9482" max="9482" width="0" style="382" hidden="1" customWidth="1"/>
    <col min="9483" max="9728" width="9.140625" style="382"/>
    <col min="9729" max="9729" width="7.7109375" style="382" customWidth="1"/>
    <col min="9730" max="9730" width="13.140625" style="382" customWidth="1"/>
    <col min="9731" max="9731" width="15.140625" style="382" customWidth="1"/>
    <col min="9732" max="9732" width="18" style="382" customWidth="1"/>
    <col min="9733" max="9733" width="20.5703125" style="382" customWidth="1"/>
    <col min="9734" max="9734" width="21.28515625" style="382" customWidth="1"/>
    <col min="9735" max="9735" width="15.140625" style="382" customWidth="1"/>
    <col min="9736" max="9736" width="15.5703125" style="382" customWidth="1"/>
    <col min="9737" max="9737" width="13.42578125" style="382" customWidth="1"/>
    <col min="9738" max="9738" width="0" style="382" hidden="1" customWidth="1"/>
    <col min="9739" max="9984" width="9.140625" style="382"/>
    <col min="9985" max="9985" width="7.7109375" style="382" customWidth="1"/>
    <col min="9986" max="9986" width="13.140625" style="382" customWidth="1"/>
    <col min="9987" max="9987" width="15.140625" style="382" customWidth="1"/>
    <col min="9988" max="9988" width="18" style="382" customWidth="1"/>
    <col min="9989" max="9989" width="20.5703125" style="382" customWidth="1"/>
    <col min="9990" max="9990" width="21.28515625" style="382" customWidth="1"/>
    <col min="9991" max="9991" width="15.140625" style="382" customWidth="1"/>
    <col min="9992" max="9992" width="15.5703125" style="382" customWidth="1"/>
    <col min="9993" max="9993" width="13.42578125" style="382" customWidth="1"/>
    <col min="9994" max="9994" width="0" style="382" hidden="1" customWidth="1"/>
    <col min="9995" max="10240" width="9.140625" style="382"/>
    <col min="10241" max="10241" width="7.7109375" style="382" customWidth="1"/>
    <col min="10242" max="10242" width="13.140625" style="382" customWidth="1"/>
    <col min="10243" max="10243" width="15.140625" style="382" customWidth="1"/>
    <col min="10244" max="10244" width="18" style="382" customWidth="1"/>
    <col min="10245" max="10245" width="20.5703125" style="382" customWidth="1"/>
    <col min="10246" max="10246" width="21.28515625" style="382" customWidth="1"/>
    <col min="10247" max="10247" width="15.140625" style="382" customWidth="1"/>
    <col min="10248" max="10248" width="15.5703125" style="382" customWidth="1"/>
    <col min="10249" max="10249" width="13.42578125" style="382" customWidth="1"/>
    <col min="10250" max="10250" width="0" style="382" hidden="1" customWidth="1"/>
    <col min="10251" max="10496" width="9.140625" style="382"/>
    <col min="10497" max="10497" width="7.7109375" style="382" customWidth="1"/>
    <col min="10498" max="10498" width="13.140625" style="382" customWidth="1"/>
    <col min="10499" max="10499" width="15.140625" style="382" customWidth="1"/>
    <col min="10500" max="10500" width="18" style="382" customWidth="1"/>
    <col min="10501" max="10501" width="20.5703125" style="382" customWidth="1"/>
    <col min="10502" max="10502" width="21.28515625" style="382" customWidth="1"/>
    <col min="10503" max="10503" width="15.140625" style="382" customWidth="1"/>
    <col min="10504" max="10504" width="15.5703125" style="382" customWidth="1"/>
    <col min="10505" max="10505" width="13.42578125" style="382" customWidth="1"/>
    <col min="10506" max="10506" width="0" style="382" hidden="1" customWidth="1"/>
    <col min="10507" max="10752" width="9.140625" style="382"/>
    <col min="10753" max="10753" width="7.7109375" style="382" customWidth="1"/>
    <col min="10754" max="10754" width="13.140625" style="382" customWidth="1"/>
    <col min="10755" max="10755" width="15.140625" style="382" customWidth="1"/>
    <col min="10756" max="10756" width="18" style="382" customWidth="1"/>
    <col min="10757" max="10757" width="20.5703125" style="382" customWidth="1"/>
    <col min="10758" max="10758" width="21.28515625" style="382" customWidth="1"/>
    <col min="10759" max="10759" width="15.140625" style="382" customWidth="1"/>
    <col min="10760" max="10760" width="15.5703125" style="382" customWidth="1"/>
    <col min="10761" max="10761" width="13.42578125" style="382" customWidth="1"/>
    <col min="10762" max="10762" width="0" style="382" hidden="1" customWidth="1"/>
    <col min="10763" max="11008" width="9.140625" style="382"/>
    <col min="11009" max="11009" width="7.7109375" style="382" customWidth="1"/>
    <col min="11010" max="11010" width="13.140625" style="382" customWidth="1"/>
    <col min="11011" max="11011" width="15.140625" style="382" customWidth="1"/>
    <col min="11012" max="11012" width="18" style="382" customWidth="1"/>
    <col min="11013" max="11013" width="20.5703125" style="382" customWidth="1"/>
    <col min="11014" max="11014" width="21.28515625" style="382" customWidth="1"/>
    <col min="11015" max="11015" width="15.140625" style="382" customWidth="1"/>
    <col min="11016" max="11016" width="15.5703125" style="382" customWidth="1"/>
    <col min="11017" max="11017" width="13.42578125" style="382" customWidth="1"/>
    <col min="11018" max="11018" width="0" style="382" hidden="1" customWidth="1"/>
    <col min="11019" max="11264" width="9.140625" style="382"/>
    <col min="11265" max="11265" width="7.7109375" style="382" customWidth="1"/>
    <col min="11266" max="11266" width="13.140625" style="382" customWidth="1"/>
    <col min="11267" max="11267" width="15.140625" style="382" customWidth="1"/>
    <col min="11268" max="11268" width="18" style="382" customWidth="1"/>
    <col min="11269" max="11269" width="20.5703125" style="382" customWidth="1"/>
    <col min="11270" max="11270" width="21.28515625" style="382" customWidth="1"/>
    <col min="11271" max="11271" width="15.140625" style="382" customWidth="1"/>
    <col min="11272" max="11272" width="15.5703125" style="382" customWidth="1"/>
    <col min="11273" max="11273" width="13.42578125" style="382" customWidth="1"/>
    <col min="11274" max="11274" width="0" style="382" hidden="1" customWidth="1"/>
    <col min="11275" max="11520" width="9.140625" style="382"/>
    <col min="11521" max="11521" width="7.7109375" style="382" customWidth="1"/>
    <col min="11522" max="11522" width="13.140625" style="382" customWidth="1"/>
    <col min="11523" max="11523" width="15.140625" style="382" customWidth="1"/>
    <col min="11524" max="11524" width="18" style="382" customWidth="1"/>
    <col min="11525" max="11525" width="20.5703125" style="382" customWidth="1"/>
    <col min="11526" max="11526" width="21.28515625" style="382" customWidth="1"/>
    <col min="11527" max="11527" width="15.140625" style="382" customWidth="1"/>
    <col min="11528" max="11528" width="15.5703125" style="382" customWidth="1"/>
    <col min="11529" max="11529" width="13.42578125" style="382" customWidth="1"/>
    <col min="11530" max="11530" width="0" style="382" hidden="1" customWidth="1"/>
    <col min="11531" max="11776" width="9.140625" style="382"/>
    <col min="11777" max="11777" width="7.7109375" style="382" customWidth="1"/>
    <col min="11778" max="11778" width="13.140625" style="382" customWidth="1"/>
    <col min="11779" max="11779" width="15.140625" style="382" customWidth="1"/>
    <col min="11780" max="11780" width="18" style="382" customWidth="1"/>
    <col min="11781" max="11781" width="20.5703125" style="382" customWidth="1"/>
    <col min="11782" max="11782" width="21.28515625" style="382" customWidth="1"/>
    <col min="11783" max="11783" width="15.140625" style="382" customWidth="1"/>
    <col min="11784" max="11784" width="15.5703125" style="382" customWidth="1"/>
    <col min="11785" max="11785" width="13.42578125" style="382" customWidth="1"/>
    <col min="11786" max="11786" width="0" style="382" hidden="1" customWidth="1"/>
    <col min="11787" max="12032" width="9.140625" style="382"/>
    <col min="12033" max="12033" width="7.7109375" style="382" customWidth="1"/>
    <col min="12034" max="12034" width="13.140625" style="382" customWidth="1"/>
    <col min="12035" max="12035" width="15.140625" style="382" customWidth="1"/>
    <col min="12036" max="12036" width="18" style="382" customWidth="1"/>
    <col min="12037" max="12037" width="20.5703125" style="382" customWidth="1"/>
    <col min="12038" max="12038" width="21.28515625" style="382" customWidth="1"/>
    <col min="12039" max="12039" width="15.140625" style="382" customWidth="1"/>
    <col min="12040" max="12040" width="15.5703125" style="382" customWidth="1"/>
    <col min="12041" max="12041" width="13.42578125" style="382" customWidth="1"/>
    <col min="12042" max="12042" width="0" style="382" hidden="1" customWidth="1"/>
    <col min="12043" max="12288" width="9.140625" style="382"/>
    <col min="12289" max="12289" width="7.7109375" style="382" customWidth="1"/>
    <col min="12290" max="12290" width="13.140625" style="382" customWidth="1"/>
    <col min="12291" max="12291" width="15.140625" style="382" customWidth="1"/>
    <col min="12292" max="12292" width="18" style="382" customWidth="1"/>
    <col min="12293" max="12293" width="20.5703125" style="382" customWidth="1"/>
    <col min="12294" max="12294" width="21.28515625" style="382" customWidth="1"/>
    <col min="12295" max="12295" width="15.140625" style="382" customWidth="1"/>
    <col min="12296" max="12296" width="15.5703125" style="382" customWidth="1"/>
    <col min="12297" max="12297" width="13.42578125" style="382" customWidth="1"/>
    <col min="12298" max="12298" width="0" style="382" hidden="1" customWidth="1"/>
    <col min="12299" max="12544" width="9.140625" style="382"/>
    <col min="12545" max="12545" width="7.7109375" style="382" customWidth="1"/>
    <col min="12546" max="12546" width="13.140625" style="382" customWidth="1"/>
    <col min="12547" max="12547" width="15.140625" style="382" customWidth="1"/>
    <col min="12548" max="12548" width="18" style="382" customWidth="1"/>
    <col min="12549" max="12549" width="20.5703125" style="382" customWidth="1"/>
    <col min="12550" max="12550" width="21.28515625" style="382" customWidth="1"/>
    <col min="12551" max="12551" width="15.140625" style="382" customWidth="1"/>
    <col min="12552" max="12552" width="15.5703125" style="382" customWidth="1"/>
    <col min="12553" max="12553" width="13.42578125" style="382" customWidth="1"/>
    <col min="12554" max="12554" width="0" style="382" hidden="1" customWidth="1"/>
    <col min="12555" max="12800" width="9.140625" style="382"/>
    <col min="12801" max="12801" width="7.7109375" style="382" customWidth="1"/>
    <col min="12802" max="12802" width="13.140625" style="382" customWidth="1"/>
    <col min="12803" max="12803" width="15.140625" style="382" customWidth="1"/>
    <col min="12804" max="12804" width="18" style="382" customWidth="1"/>
    <col min="12805" max="12805" width="20.5703125" style="382" customWidth="1"/>
    <col min="12806" max="12806" width="21.28515625" style="382" customWidth="1"/>
    <col min="12807" max="12807" width="15.140625" style="382" customWidth="1"/>
    <col min="12808" max="12808" width="15.5703125" style="382" customWidth="1"/>
    <col min="12809" max="12809" width="13.42578125" style="382" customWidth="1"/>
    <col min="12810" max="12810" width="0" style="382" hidden="1" customWidth="1"/>
    <col min="12811" max="13056" width="9.140625" style="382"/>
    <col min="13057" max="13057" width="7.7109375" style="382" customWidth="1"/>
    <col min="13058" max="13058" width="13.140625" style="382" customWidth="1"/>
    <col min="13059" max="13059" width="15.140625" style="382" customWidth="1"/>
    <col min="13060" max="13060" width="18" style="382" customWidth="1"/>
    <col min="13061" max="13061" width="20.5703125" style="382" customWidth="1"/>
    <col min="13062" max="13062" width="21.28515625" style="382" customWidth="1"/>
    <col min="13063" max="13063" width="15.140625" style="382" customWidth="1"/>
    <col min="13064" max="13064" width="15.5703125" style="382" customWidth="1"/>
    <col min="13065" max="13065" width="13.42578125" style="382" customWidth="1"/>
    <col min="13066" max="13066" width="0" style="382" hidden="1" customWidth="1"/>
    <col min="13067" max="13312" width="9.140625" style="382"/>
    <col min="13313" max="13313" width="7.7109375" style="382" customWidth="1"/>
    <col min="13314" max="13314" width="13.140625" style="382" customWidth="1"/>
    <col min="13315" max="13315" width="15.140625" style="382" customWidth="1"/>
    <col min="13316" max="13316" width="18" style="382" customWidth="1"/>
    <col min="13317" max="13317" width="20.5703125" style="382" customWidth="1"/>
    <col min="13318" max="13318" width="21.28515625" style="382" customWidth="1"/>
    <col min="13319" max="13319" width="15.140625" style="382" customWidth="1"/>
    <col min="13320" max="13320" width="15.5703125" style="382" customWidth="1"/>
    <col min="13321" max="13321" width="13.42578125" style="382" customWidth="1"/>
    <col min="13322" max="13322" width="0" style="382" hidden="1" customWidth="1"/>
    <col min="13323" max="13568" width="9.140625" style="382"/>
    <col min="13569" max="13569" width="7.7109375" style="382" customWidth="1"/>
    <col min="13570" max="13570" width="13.140625" style="382" customWidth="1"/>
    <col min="13571" max="13571" width="15.140625" style="382" customWidth="1"/>
    <col min="13572" max="13572" width="18" style="382" customWidth="1"/>
    <col min="13573" max="13573" width="20.5703125" style="382" customWidth="1"/>
    <col min="13574" max="13574" width="21.28515625" style="382" customWidth="1"/>
    <col min="13575" max="13575" width="15.140625" style="382" customWidth="1"/>
    <col min="13576" max="13576" width="15.5703125" style="382" customWidth="1"/>
    <col min="13577" max="13577" width="13.42578125" style="382" customWidth="1"/>
    <col min="13578" max="13578" width="0" style="382" hidden="1" customWidth="1"/>
    <col min="13579" max="13824" width="9.140625" style="382"/>
    <col min="13825" max="13825" width="7.7109375" style="382" customWidth="1"/>
    <col min="13826" max="13826" width="13.140625" style="382" customWidth="1"/>
    <col min="13827" max="13827" width="15.140625" style="382" customWidth="1"/>
    <col min="13828" max="13828" width="18" style="382" customWidth="1"/>
    <col min="13829" max="13829" width="20.5703125" style="382" customWidth="1"/>
    <col min="13830" max="13830" width="21.28515625" style="382" customWidth="1"/>
    <col min="13831" max="13831" width="15.140625" style="382" customWidth="1"/>
    <col min="13832" max="13832" width="15.5703125" style="382" customWidth="1"/>
    <col min="13833" max="13833" width="13.42578125" style="382" customWidth="1"/>
    <col min="13834" max="13834" width="0" style="382" hidden="1" customWidth="1"/>
    <col min="13835" max="14080" width="9.140625" style="382"/>
    <col min="14081" max="14081" width="7.7109375" style="382" customWidth="1"/>
    <col min="14082" max="14082" width="13.140625" style="382" customWidth="1"/>
    <col min="14083" max="14083" width="15.140625" style="382" customWidth="1"/>
    <col min="14084" max="14084" width="18" style="382" customWidth="1"/>
    <col min="14085" max="14085" width="20.5703125" style="382" customWidth="1"/>
    <col min="14086" max="14086" width="21.28515625" style="382" customWidth="1"/>
    <col min="14087" max="14087" width="15.140625" style="382" customWidth="1"/>
    <col min="14088" max="14088" width="15.5703125" style="382" customWidth="1"/>
    <col min="14089" max="14089" width="13.42578125" style="382" customWidth="1"/>
    <col min="14090" max="14090" width="0" style="382" hidden="1" customWidth="1"/>
    <col min="14091" max="14336" width="9.140625" style="382"/>
    <col min="14337" max="14337" width="7.7109375" style="382" customWidth="1"/>
    <col min="14338" max="14338" width="13.140625" style="382" customWidth="1"/>
    <col min="14339" max="14339" width="15.140625" style="382" customWidth="1"/>
    <col min="14340" max="14340" width="18" style="382" customWidth="1"/>
    <col min="14341" max="14341" width="20.5703125" style="382" customWidth="1"/>
    <col min="14342" max="14342" width="21.28515625" style="382" customWidth="1"/>
    <col min="14343" max="14343" width="15.140625" style="382" customWidth="1"/>
    <col min="14344" max="14344" width="15.5703125" style="382" customWidth="1"/>
    <col min="14345" max="14345" width="13.42578125" style="382" customWidth="1"/>
    <col min="14346" max="14346" width="0" style="382" hidden="1" customWidth="1"/>
    <col min="14347" max="14592" width="9.140625" style="382"/>
    <col min="14593" max="14593" width="7.7109375" style="382" customWidth="1"/>
    <col min="14594" max="14594" width="13.140625" style="382" customWidth="1"/>
    <col min="14595" max="14595" width="15.140625" style="382" customWidth="1"/>
    <col min="14596" max="14596" width="18" style="382" customWidth="1"/>
    <col min="14597" max="14597" width="20.5703125" style="382" customWidth="1"/>
    <col min="14598" max="14598" width="21.28515625" style="382" customWidth="1"/>
    <col min="14599" max="14599" width="15.140625" style="382" customWidth="1"/>
    <col min="14600" max="14600" width="15.5703125" style="382" customWidth="1"/>
    <col min="14601" max="14601" width="13.42578125" style="382" customWidth="1"/>
    <col min="14602" max="14602" width="0" style="382" hidden="1" customWidth="1"/>
    <col min="14603" max="14848" width="9.140625" style="382"/>
    <col min="14849" max="14849" width="7.7109375" style="382" customWidth="1"/>
    <col min="14850" max="14850" width="13.140625" style="382" customWidth="1"/>
    <col min="14851" max="14851" width="15.140625" style="382" customWidth="1"/>
    <col min="14852" max="14852" width="18" style="382" customWidth="1"/>
    <col min="14853" max="14853" width="20.5703125" style="382" customWidth="1"/>
    <col min="14854" max="14854" width="21.28515625" style="382" customWidth="1"/>
    <col min="14855" max="14855" width="15.140625" style="382" customWidth="1"/>
    <col min="14856" max="14856" width="15.5703125" style="382" customWidth="1"/>
    <col min="14857" max="14857" width="13.42578125" style="382" customWidth="1"/>
    <col min="14858" max="14858" width="0" style="382" hidden="1" customWidth="1"/>
    <col min="14859" max="15104" width="9.140625" style="382"/>
    <col min="15105" max="15105" width="7.7109375" style="382" customWidth="1"/>
    <col min="15106" max="15106" width="13.140625" style="382" customWidth="1"/>
    <col min="15107" max="15107" width="15.140625" style="382" customWidth="1"/>
    <col min="15108" max="15108" width="18" style="382" customWidth="1"/>
    <col min="15109" max="15109" width="20.5703125" style="382" customWidth="1"/>
    <col min="15110" max="15110" width="21.28515625" style="382" customWidth="1"/>
    <col min="15111" max="15111" width="15.140625" style="382" customWidth="1"/>
    <col min="15112" max="15112" width="15.5703125" style="382" customWidth="1"/>
    <col min="15113" max="15113" width="13.42578125" style="382" customWidth="1"/>
    <col min="15114" max="15114" width="0" style="382" hidden="1" customWidth="1"/>
    <col min="15115" max="15360" width="9.140625" style="382"/>
    <col min="15361" max="15361" width="7.7109375" style="382" customWidth="1"/>
    <col min="15362" max="15362" width="13.140625" style="382" customWidth="1"/>
    <col min="15363" max="15363" width="15.140625" style="382" customWidth="1"/>
    <col min="15364" max="15364" width="18" style="382" customWidth="1"/>
    <col min="15365" max="15365" width="20.5703125" style="382" customWidth="1"/>
    <col min="15366" max="15366" width="21.28515625" style="382" customWidth="1"/>
    <col min="15367" max="15367" width="15.140625" style="382" customWidth="1"/>
    <col min="15368" max="15368" width="15.5703125" style="382" customWidth="1"/>
    <col min="15369" max="15369" width="13.42578125" style="382" customWidth="1"/>
    <col min="15370" max="15370" width="0" style="382" hidden="1" customWidth="1"/>
    <col min="15371" max="15616" width="9.140625" style="382"/>
    <col min="15617" max="15617" width="7.7109375" style="382" customWidth="1"/>
    <col min="15618" max="15618" width="13.140625" style="382" customWidth="1"/>
    <col min="15619" max="15619" width="15.140625" style="382" customWidth="1"/>
    <col min="15620" max="15620" width="18" style="382" customWidth="1"/>
    <col min="15621" max="15621" width="20.5703125" style="382" customWidth="1"/>
    <col min="15622" max="15622" width="21.28515625" style="382" customWidth="1"/>
    <col min="15623" max="15623" width="15.140625" style="382" customWidth="1"/>
    <col min="15624" max="15624" width="15.5703125" style="382" customWidth="1"/>
    <col min="15625" max="15625" width="13.42578125" style="382" customWidth="1"/>
    <col min="15626" max="15626" width="0" style="382" hidden="1" customWidth="1"/>
    <col min="15627" max="15872" width="9.140625" style="382"/>
    <col min="15873" max="15873" width="7.7109375" style="382" customWidth="1"/>
    <col min="15874" max="15874" width="13.140625" style="382" customWidth="1"/>
    <col min="15875" max="15875" width="15.140625" style="382" customWidth="1"/>
    <col min="15876" max="15876" width="18" style="382" customWidth="1"/>
    <col min="15877" max="15877" width="20.5703125" style="382" customWidth="1"/>
    <col min="15878" max="15878" width="21.28515625" style="382" customWidth="1"/>
    <col min="15879" max="15879" width="15.140625" style="382" customWidth="1"/>
    <col min="15880" max="15880" width="15.5703125" style="382" customWidth="1"/>
    <col min="15881" max="15881" width="13.42578125" style="382" customWidth="1"/>
    <col min="15882" max="15882" width="0" style="382" hidden="1" customWidth="1"/>
    <col min="15883" max="16128" width="9.140625" style="382"/>
    <col min="16129" max="16129" width="7.7109375" style="382" customWidth="1"/>
    <col min="16130" max="16130" width="13.140625" style="382" customWidth="1"/>
    <col min="16131" max="16131" width="15.140625" style="382" customWidth="1"/>
    <col min="16132" max="16132" width="18" style="382" customWidth="1"/>
    <col min="16133" max="16133" width="20.5703125" style="382" customWidth="1"/>
    <col min="16134" max="16134" width="21.28515625" style="382" customWidth="1"/>
    <col min="16135" max="16135" width="15.140625" style="382" customWidth="1"/>
    <col min="16136" max="16136" width="15.5703125" style="382" customWidth="1"/>
    <col min="16137" max="16137" width="13.42578125" style="382" customWidth="1"/>
    <col min="16138" max="16138" width="0" style="382" hidden="1" customWidth="1"/>
    <col min="16139" max="16384" width="9.140625" style="382"/>
  </cols>
  <sheetData>
    <row r="1" spans="1:10" ht="15">
      <c r="A1" s="461" t="s">
        <v>746</v>
      </c>
      <c r="B1" s="461"/>
      <c r="C1" s="458"/>
      <c r="D1" s="458"/>
      <c r="E1" s="458"/>
      <c r="F1" s="458"/>
      <c r="G1" s="750" t="s">
        <v>110</v>
      </c>
      <c r="H1" s="750"/>
    </row>
    <row r="2" spans="1:10" ht="15">
      <c r="A2" s="459" t="s">
        <v>141</v>
      </c>
      <c r="B2" s="461"/>
      <c r="C2" s="458"/>
      <c r="D2" s="458"/>
      <c r="E2" s="458"/>
      <c r="F2" s="458"/>
      <c r="G2" s="754" t="str">
        <f>'ფორმა N1'!K2</f>
        <v>01/01/2014 - 31/12/2014</v>
      </c>
      <c r="H2" s="755"/>
    </row>
    <row r="3" spans="1:10" ht="15">
      <c r="A3" s="459"/>
      <c r="B3" s="459"/>
      <c r="C3" s="459"/>
      <c r="D3" s="459"/>
      <c r="E3" s="459"/>
      <c r="F3" s="459"/>
      <c r="G3" s="296"/>
      <c r="H3" s="296"/>
    </row>
    <row r="4" spans="1:10" ht="15">
      <c r="A4" s="460" t="s">
        <v>275</v>
      </c>
      <c r="B4" s="458"/>
      <c r="C4" s="458"/>
      <c r="D4" s="458"/>
      <c r="E4" s="458"/>
      <c r="F4" s="458"/>
      <c r="G4" s="459"/>
      <c r="H4" s="459"/>
    </row>
    <row r="5" spans="1:10" ht="15">
      <c r="A5" s="404" t="s">
        <v>480</v>
      </c>
      <c r="B5" s="383"/>
      <c r="C5" s="383"/>
      <c r="D5" s="383"/>
      <c r="E5" s="383"/>
      <c r="F5" s="383"/>
      <c r="G5" s="384"/>
      <c r="H5" s="384"/>
    </row>
    <row r="6" spans="1:10" ht="15">
      <c r="A6" s="458"/>
      <c r="B6" s="458"/>
      <c r="C6" s="458"/>
      <c r="D6" s="458"/>
      <c r="E6" s="458"/>
      <c r="F6" s="458"/>
      <c r="G6" s="459"/>
      <c r="H6" s="459"/>
    </row>
    <row r="7" spans="1:10" ht="15">
      <c r="A7" s="295"/>
      <c r="B7" s="295"/>
      <c r="C7" s="295"/>
      <c r="D7" s="295"/>
      <c r="E7" s="295"/>
      <c r="F7" s="295"/>
      <c r="G7" s="59"/>
      <c r="H7" s="59"/>
    </row>
    <row r="8" spans="1:10" ht="30">
      <c r="A8" s="385" t="s">
        <v>64</v>
      </c>
      <c r="B8" s="385" t="s">
        <v>340</v>
      </c>
      <c r="C8" s="385" t="s">
        <v>341</v>
      </c>
      <c r="D8" s="385" t="s">
        <v>228</v>
      </c>
      <c r="E8" s="385" t="s">
        <v>349</v>
      </c>
      <c r="F8" s="385" t="s">
        <v>342</v>
      </c>
      <c r="G8" s="60" t="s">
        <v>10</v>
      </c>
      <c r="H8" s="60" t="s">
        <v>9</v>
      </c>
      <c r="J8" s="386"/>
    </row>
    <row r="9" spans="1:10" ht="15">
      <c r="A9" s="385"/>
      <c r="B9" s="399"/>
      <c r="C9" s="399"/>
      <c r="D9" s="400"/>
      <c r="E9" s="68"/>
      <c r="F9" s="385"/>
      <c r="G9" s="301"/>
      <c r="H9" s="301"/>
      <c r="I9" s="418"/>
      <c r="J9" s="386"/>
    </row>
    <row r="10" spans="1:10" ht="15">
      <c r="A10" s="385"/>
      <c r="B10" s="399"/>
      <c r="C10" s="399"/>
      <c r="D10" s="401"/>
      <c r="E10" s="68"/>
      <c r="F10" s="385"/>
      <c r="G10" s="301"/>
      <c r="H10" s="301"/>
      <c r="I10" s="418"/>
      <c r="J10" s="386"/>
    </row>
    <row r="11" spans="1:10" ht="15">
      <c r="A11" s="385"/>
      <c r="B11" s="399"/>
      <c r="C11" s="399"/>
      <c r="D11" s="401"/>
      <c r="E11" s="68"/>
      <c r="F11" s="385"/>
      <c r="G11" s="301"/>
      <c r="H11" s="301"/>
      <c r="I11" s="418"/>
      <c r="J11" s="386"/>
    </row>
    <row r="12" spans="1:10" ht="15">
      <c r="A12" s="385"/>
      <c r="B12" s="402"/>
      <c r="C12" s="402"/>
      <c r="D12" s="403"/>
      <c r="E12" s="68"/>
      <c r="F12" s="385"/>
      <c r="G12" s="301"/>
      <c r="H12" s="301"/>
      <c r="I12" s="418"/>
      <c r="J12" s="386"/>
    </row>
    <row r="13" spans="1:10" ht="15">
      <c r="A13" s="385"/>
      <c r="B13" s="402"/>
      <c r="C13" s="402"/>
      <c r="D13" s="403"/>
      <c r="E13" s="68"/>
      <c r="F13" s="385"/>
      <c r="G13" s="301"/>
      <c r="H13" s="301"/>
      <c r="I13" s="418"/>
      <c r="J13" s="386"/>
    </row>
    <row r="14" spans="1:10" ht="15">
      <c r="A14" s="385"/>
      <c r="B14" s="402"/>
      <c r="C14" s="402"/>
      <c r="D14" s="403"/>
      <c r="E14" s="68"/>
      <c r="F14" s="385"/>
      <c r="G14" s="301"/>
      <c r="H14" s="301"/>
      <c r="I14" s="418"/>
      <c r="J14" s="386"/>
    </row>
    <row r="15" spans="1:10" ht="15">
      <c r="A15" s="385"/>
      <c r="B15" s="402"/>
      <c r="C15" s="402"/>
      <c r="D15" s="403"/>
      <c r="E15" s="68"/>
      <c r="F15" s="385"/>
      <c r="G15" s="301"/>
      <c r="H15" s="301"/>
      <c r="I15" s="418"/>
      <c r="J15" s="386"/>
    </row>
    <row r="16" spans="1:10" ht="15">
      <c r="A16" s="63"/>
      <c r="B16" s="63"/>
      <c r="C16" s="63"/>
      <c r="D16" s="63"/>
      <c r="E16" s="63"/>
      <c r="F16" s="63"/>
      <c r="G16" s="456"/>
      <c r="H16" s="456"/>
      <c r="I16" s="418"/>
    </row>
    <row r="17" spans="1:9" ht="15">
      <c r="A17" s="63"/>
      <c r="B17" s="389"/>
      <c r="C17" s="389"/>
      <c r="D17" s="389"/>
      <c r="E17" s="389"/>
      <c r="F17" s="389" t="s">
        <v>347</v>
      </c>
      <c r="G17" s="457">
        <f>SUM(G9:G16)</f>
        <v>0</v>
      </c>
      <c r="H17" s="457">
        <f>SUM(H9:H16)</f>
        <v>0</v>
      </c>
      <c r="I17" s="418"/>
    </row>
    <row r="18" spans="1:9" ht="15">
      <c r="A18" s="390"/>
      <c r="B18" s="390"/>
      <c r="C18" s="390"/>
      <c r="D18" s="390"/>
      <c r="E18" s="390"/>
      <c r="F18" s="390"/>
      <c r="G18" s="390"/>
      <c r="H18" s="391"/>
      <c r="I18" s="391"/>
    </row>
    <row r="19" spans="1:9" ht="15">
      <c r="A19" s="392" t="s">
        <v>401</v>
      </c>
      <c r="B19" s="392"/>
      <c r="C19" s="390"/>
      <c r="D19" s="390"/>
      <c r="E19" s="390"/>
      <c r="F19" s="390"/>
      <c r="G19" s="390"/>
      <c r="H19" s="391"/>
      <c r="I19" s="391"/>
    </row>
    <row r="20" spans="1:9" ht="15">
      <c r="A20" s="392" t="s">
        <v>346</v>
      </c>
      <c r="B20" s="392"/>
      <c r="C20" s="390"/>
      <c r="D20" s="390"/>
      <c r="E20" s="390"/>
      <c r="F20" s="390"/>
      <c r="G20" s="390"/>
      <c r="H20" s="391"/>
      <c r="I20" s="391"/>
    </row>
    <row r="21" spans="1:9" ht="15">
      <c r="A21" s="392"/>
      <c r="B21" s="392"/>
      <c r="C21" s="391"/>
      <c r="D21" s="391"/>
      <c r="E21" s="391"/>
      <c r="F21" s="391"/>
      <c r="G21" s="391"/>
      <c r="H21" s="391"/>
      <c r="I21" s="391"/>
    </row>
    <row r="22" spans="1:9" ht="15">
      <c r="A22" s="392"/>
      <c r="B22" s="392"/>
      <c r="C22" s="391"/>
      <c r="D22" s="391"/>
      <c r="E22" s="391"/>
      <c r="F22" s="391"/>
      <c r="G22" s="391"/>
      <c r="H22" s="391"/>
      <c r="I22" s="391"/>
    </row>
    <row r="23" spans="1:9">
      <c r="A23" s="393"/>
      <c r="B23" s="393"/>
      <c r="C23" s="393"/>
      <c r="D23" s="393"/>
      <c r="E23" s="393"/>
      <c r="F23" s="393"/>
      <c r="G23" s="393"/>
      <c r="H23" s="393"/>
      <c r="I23" s="393"/>
    </row>
    <row r="24" spans="1:9" ht="15">
      <c r="A24" s="394" t="s">
        <v>107</v>
      </c>
      <c r="B24" s="394"/>
      <c r="C24" s="391"/>
      <c r="D24" s="391"/>
      <c r="E24" s="391"/>
      <c r="F24" s="391"/>
      <c r="G24" s="391"/>
      <c r="H24" s="391"/>
      <c r="I24" s="391"/>
    </row>
    <row r="25" spans="1:9" ht="15">
      <c r="A25" s="391"/>
      <c r="B25" s="391"/>
      <c r="C25" s="391"/>
      <c r="D25" s="391"/>
      <c r="E25" s="391"/>
      <c r="F25" s="391"/>
      <c r="G25" s="391"/>
      <c r="H25" s="391"/>
      <c r="I25" s="391"/>
    </row>
    <row r="26" spans="1:9" ht="15">
      <c r="A26" s="391"/>
      <c r="B26" s="391"/>
      <c r="C26" s="391"/>
      <c r="D26" s="391"/>
      <c r="E26" s="391"/>
      <c r="F26" s="391"/>
      <c r="G26" s="391"/>
      <c r="H26" s="391"/>
      <c r="I26" s="398"/>
    </row>
    <row r="27" spans="1:9" ht="15">
      <c r="A27" s="394"/>
      <c r="B27" s="394"/>
      <c r="C27" s="394" t="s">
        <v>434</v>
      </c>
      <c r="D27" s="394"/>
      <c r="E27" s="390"/>
      <c r="F27" s="394"/>
      <c r="G27" s="394"/>
      <c r="H27" s="391"/>
      <c r="I27" s="398"/>
    </row>
    <row r="28" spans="1:9" ht="15">
      <c r="A28" s="391"/>
      <c r="B28" s="391"/>
      <c r="C28" s="391" t="s">
        <v>271</v>
      </c>
      <c r="D28" s="391"/>
      <c r="E28" s="391"/>
      <c r="F28" s="391"/>
      <c r="G28" s="391"/>
      <c r="H28" s="391"/>
      <c r="I28" s="398"/>
    </row>
    <row r="29" spans="1:9">
      <c r="A29" s="396"/>
      <c r="B29" s="396"/>
      <c r="C29" s="396" t="s">
        <v>140</v>
      </c>
      <c r="D29" s="396"/>
      <c r="E29" s="396"/>
      <c r="F29" s="396"/>
      <c r="G29" s="396"/>
    </row>
  </sheetData>
  <mergeCells count="2">
    <mergeCell ref="G1:H1"/>
    <mergeCell ref="G2:H2"/>
  </mergeCells>
  <printOptions gridLines="1"/>
  <pageMargins left="0.25" right="0.25" top="0.75" bottom="0.75" header="0.3" footer="0.3"/>
  <pageSetup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2"/>
  <sheetViews>
    <sheetView showGridLines="0" zoomScale="80" zoomScaleNormal="80" zoomScaleSheet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D19" sqref="D19"/>
    </sheetView>
  </sheetViews>
  <sheetFormatPr defaultRowHeight="15" outlineLevelCol="1"/>
  <cols>
    <col min="1" max="1" width="14.28515625" style="2" bestFit="1" customWidth="1"/>
    <col min="2" max="2" width="77.85546875" style="2" customWidth="1"/>
    <col min="3" max="3" width="15.42578125" style="2" customWidth="1"/>
    <col min="4" max="4" width="14.85546875" style="2" customWidth="1"/>
    <col min="5" max="5" width="0.85546875" style="2" customWidth="1" outlineLevel="1"/>
    <col min="6" max="7" width="13.7109375" style="2" customWidth="1" outlineLevel="1"/>
    <col min="8" max="8" width="0.85546875" style="2" customWidth="1" outlineLevel="1"/>
    <col min="9" max="10" width="15.140625" style="2" customWidth="1" outlineLevel="1"/>
    <col min="11" max="11" width="0.85546875" style="2" customWidth="1" outlineLevel="1"/>
    <col min="12" max="12" width="16.28515625" style="2" customWidth="1" outlineLevel="1"/>
    <col min="13" max="13" width="13.28515625" style="2" customWidth="1" outlineLevel="1"/>
    <col min="14" max="14" width="0.85546875" style="2" customWidth="1" outlineLevel="1"/>
    <col min="15" max="15" width="15.28515625" style="2" customWidth="1" outlineLevel="1"/>
    <col min="16" max="16" width="10.42578125" style="2" customWidth="1" outlineLevel="1"/>
    <col min="17" max="17" width="0.85546875" style="2" customWidth="1" outlineLevel="1"/>
    <col min="18" max="19" width="16.5703125" style="2" customWidth="1" outlineLevel="1"/>
    <col min="20" max="16384" width="9.140625" style="2"/>
  </cols>
  <sheetData>
    <row r="1" spans="1:19">
      <c r="A1" s="55" t="s">
        <v>459</v>
      </c>
      <c r="B1" s="57"/>
      <c r="C1" s="756" t="s">
        <v>110</v>
      </c>
      <c r="D1" s="756"/>
    </row>
    <row r="2" spans="1:19">
      <c r="A2" s="55" t="s">
        <v>460</v>
      </c>
      <c r="B2" s="57"/>
      <c r="C2" s="748" t="str">
        <f>'ფორმა N1'!$K$2</f>
        <v>01/01/2014 - 31/12/2014</v>
      </c>
      <c r="D2" s="749"/>
      <c r="F2" s="748" t="str">
        <f>'ფორმა N2'!F2:$G$2</f>
        <v>01/01/2014 - 14/04/2014</v>
      </c>
      <c r="G2" s="749"/>
      <c r="H2" s="4"/>
      <c r="I2" s="748" t="str">
        <f>'ფორმა N2'!I2:$J$2</f>
        <v>14/04/2014 - 22/07/2014</v>
      </c>
      <c r="J2" s="749"/>
      <c r="K2" s="4"/>
      <c r="L2" s="748" t="str">
        <f>'ფორმა N2'!L2:$M$2</f>
        <v>23/07/2014 - 07/09/2014</v>
      </c>
      <c r="M2" s="749"/>
      <c r="N2" s="4"/>
      <c r="O2" s="748" t="str">
        <f>'ფორმა N2'!O2:$P$2</f>
        <v>08/09/2014 - 04/11/2014</v>
      </c>
      <c r="P2" s="749"/>
      <c r="Q2" s="4"/>
      <c r="R2" s="748" t="str">
        <f>'ფორმა N2'!R2:$S$2</f>
        <v>05/11/2014 - 31/12/2014</v>
      </c>
      <c r="S2" s="749"/>
    </row>
    <row r="3" spans="1:19">
      <c r="A3" s="57" t="s">
        <v>141</v>
      </c>
      <c r="B3" s="57"/>
      <c r="C3" s="56"/>
      <c r="D3" s="56"/>
    </row>
    <row r="4" spans="1:19">
      <c r="A4" s="55"/>
      <c r="B4" s="57"/>
      <c r="C4" s="56"/>
      <c r="D4" s="56"/>
    </row>
    <row r="5" spans="1:19">
      <c r="A5" s="58" t="str">
        <f>'ფორმა N2'!A4</f>
        <v>ანგარიშვალდებული პირის დასახელება:</v>
      </c>
      <c r="B5" s="58"/>
      <c r="C5" s="58"/>
      <c r="D5" s="57"/>
      <c r="E5" s="3"/>
    </row>
    <row r="6" spans="1:19">
      <c r="A6" s="79" t="str">
        <f>'ფორმა N1'!$A$5</f>
        <v>მ.პ.გ. ,,ქართული ოცნება - დემოკრატიული საქართველო"</v>
      </c>
      <c r="B6" s="84"/>
      <c r="C6" s="84"/>
      <c r="D6" s="40"/>
      <c r="E6" s="3"/>
    </row>
    <row r="7" spans="1:19">
      <c r="A7" s="58"/>
      <c r="B7" s="58"/>
      <c r="C7" s="58"/>
      <c r="D7" s="57"/>
      <c r="E7" s="3"/>
    </row>
    <row r="8" spans="1:19" s="4" customFormat="1">
      <c r="A8" s="70"/>
      <c r="B8" s="70"/>
      <c r="C8" s="59"/>
      <c r="D8" s="59"/>
    </row>
    <row r="9" spans="1:19" s="4" customFormat="1" ht="30">
      <c r="A9" s="76" t="s">
        <v>64</v>
      </c>
      <c r="B9" s="60" t="s">
        <v>11</v>
      </c>
      <c r="C9" s="60" t="s">
        <v>10</v>
      </c>
      <c r="D9" s="60" t="s">
        <v>9</v>
      </c>
      <c r="F9" s="60" t="s">
        <v>10</v>
      </c>
      <c r="G9" s="60" t="s">
        <v>9</v>
      </c>
      <c r="I9" s="60" t="s">
        <v>10</v>
      </c>
      <c r="J9" s="60" t="s">
        <v>9</v>
      </c>
      <c r="L9" s="60" t="s">
        <v>10</v>
      </c>
      <c r="M9" s="60" t="s">
        <v>9</v>
      </c>
      <c r="O9" s="60" t="s">
        <v>10</v>
      </c>
      <c r="P9" s="60" t="s">
        <v>9</v>
      </c>
      <c r="R9" s="60" t="s">
        <v>10</v>
      </c>
      <c r="S9" s="60" t="s">
        <v>9</v>
      </c>
    </row>
    <row r="10" spans="1:19" s="302" customFormat="1">
      <c r="A10" s="7">
        <v>1</v>
      </c>
      <c r="B10" s="7" t="s">
        <v>108</v>
      </c>
      <c r="C10" s="301">
        <f>SUM(C11,C14,C17,C20:C22)</f>
        <v>13354</v>
      </c>
      <c r="D10" s="301">
        <f>SUM(D11,D14,D17,D20:D22)</f>
        <v>13460</v>
      </c>
      <c r="F10" s="301">
        <f>SUM(F11,F14,F17,F20:F22)</f>
        <v>0</v>
      </c>
      <c r="G10" s="301">
        <f>SUM(G11,G14,G17,G20:G22)</f>
        <v>0</v>
      </c>
      <c r="I10" s="301">
        <f>SUM(I11,I14,I17,I20:I22)</f>
        <v>0</v>
      </c>
      <c r="J10" s="301">
        <f>SUM(J11,J14,J17,J20:J22)</f>
        <v>0</v>
      </c>
      <c r="L10" s="301">
        <f>SUM(L11,L14,L17,L20:L22)</f>
        <v>0</v>
      </c>
      <c r="M10" s="301">
        <f>SUM(M11,M14,M17,M20:M22)</f>
        <v>0</v>
      </c>
      <c r="O10" s="301">
        <f>SUM(O11,O14,O17,O20:O22)</f>
        <v>0</v>
      </c>
      <c r="P10" s="301">
        <f>SUM(P11,P14,P17,P20:P22)</f>
        <v>0</v>
      </c>
      <c r="R10" s="301">
        <f>SUM(R11,R14,R17,R20:R22)</f>
        <v>0</v>
      </c>
      <c r="S10" s="301">
        <f>SUM(S11,S14,S17,S20:S22)</f>
        <v>0</v>
      </c>
    </row>
    <row r="11" spans="1:19" s="303" customFormat="1" ht="15.75">
      <c r="A11" s="8">
        <v>1.1000000000000001</v>
      </c>
      <c r="B11" s="8" t="s">
        <v>68</v>
      </c>
      <c r="C11" s="301">
        <f>SUM(C12:C13)</f>
        <v>0</v>
      </c>
      <c r="D11" s="301">
        <f>SUM(D12:D13)</f>
        <v>0</v>
      </c>
      <c r="E11" s="353"/>
      <c r="F11" s="301">
        <f>SUM(F12:F13)</f>
        <v>0</v>
      </c>
      <c r="G11" s="301">
        <f>SUM(G12:G13)</f>
        <v>0</v>
      </c>
      <c r="H11" s="353"/>
      <c r="I11" s="301">
        <f>SUM(I12:I13)</f>
        <v>0</v>
      </c>
      <c r="J11" s="301">
        <f>SUM(J12:J13)</f>
        <v>0</v>
      </c>
      <c r="K11" s="353"/>
      <c r="L11" s="301">
        <f>SUM(L12:L13)</f>
        <v>0</v>
      </c>
      <c r="M11" s="301">
        <f>SUM(M12:M13)</f>
        <v>0</v>
      </c>
      <c r="N11" s="353"/>
      <c r="O11" s="301">
        <f>SUM(O12:O13)</f>
        <v>0</v>
      </c>
      <c r="P11" s="301">
        <f>SUM(P12:P13)</f>
        <v>0</v>
      </c>
      <c r="Q11" s="353"/>
      <c r="R11" s="301">
        <f>SUM(R12:R13)</f>
        <v>0</v>
      </c>
      <c r="S11" s="301">
        <f>SUM(S12:S13)</f>
        <v>0</v>
      </c>
    </row>
    <row r="12" spans="1:19" s="303" customFormat="1" ht="15.75">
      <c r="A12" s="10" t="s">
        <v>30</v>
      </c>
      <c r="B12" s="10" t="s">
        <v>70</v>
      </c>
      <c r="C12" s="320">
        <f>SUM(F12,I12,L12,O12,R12)</f>
        <v>0</v>
      </c>
      <c r="D12" s="320">
        <f t="shared" ref="D12" si="0">SUM(G12,J12,M12,P12,S12)</f>
        <v>0</v>
      </c>
      <c r="E12" s="353"/>
      <c r="F12" s="307"/>
      <c r="G12" s="307"/>
      <c r="H12" s="353"/>
      <c r="I12" s="307"/>
      <c r="J12" s="307"/>
      <c r="K12" s="353"/>
      <c r="L12" s="307"/>
      <c r="M12" s="307"/>
      <c r="N12" s="353"/>
      <c r="O12" s="307"/>
      <c r="P12" s="307"/>
      <c r="Q12" s="353"/>
      <c r="R12" s="307"/>
      <c r="S12" s="307"/>
    </row>
    <row r="13" spans="1:19" s="303" customFormat="1" ht="15.75">
      <c r="A13" s="10" t="s">
        <v>31</v>
      </c>
      <c r="B13" s="10" t="s">
        <v>71</v>
      </c>
      <c r="C13" s="320">
        <f>SUM(F13,I13,L13,O13,R13)</f>
        <v>0</v>
      </c>
      <c r="D13" s="320">
        <f t="shared" ref="D13" si="1">SUM(G13,J13,M13,P13,S13)</f>
        <v>0</v>
      </c>
      <c r="E13" s="353"/>
      <c r="F13" s="307"/>
      <c r="G13" s="307"/>
      <c r="H13" s="353"/>
      <c r="I13" s="307"/>
      <c r="J13" s="307"/>
      <c r="K13" s="353"/>
      <c r="L13" s="307"/>
      <c r="M13" s="307"/>
      <c r="N13" s="353"/>
      <c r="O13" s="307"/>
      <c r="P13" s="307"/>
      <c r="Q13" s="353"/>
      <c r="R13" s="307"/>
      <c r="S13" s="307"/>
    </row>
    <row r="14" spans="1:19" s="306" customFormat="1">
      <c r="A14" s="8">
        <v>1.2</v>
      </c>
      <c r="B14" s="8" t="s">
        <v>69</v>
      </c>
      <c r="C14" s="301">
        <f>SUM(C15:C16)</f>
        <v>0</v>
      </c>
      <c r="D14" s="301">
        <f>SUM(D15:D16)</f>
        <v>0</v>
      </c>
      <c r="F14" s="301">
        <f>SUM(F15:F16)</f>
        <v>0</v>
      </c>
      <c r="G14" s="301">
        <f>SUM(G15:G16)</f>
        <v>0</v>
      </c>
      <c r="I14" s="301">
        <f>SUM(I15:I16)</f>
        <v>0</v>
      </c>
      <c r="J14" s="301">
        <f>SUM(J15:J16)</f>
        <v>0</v>
      </c>
      <c r="L14" s="301">
        <f>SUM(L15:L16)</f>
        <v>0</v>
      </c>
      <c r="M14" s="301">
        <f>SUM(M15:M16)</f>
        <v>0</v>
      </c>
      <c r="O14" s="301">
        <f>SUM(O15:O16)</f>
        <v>0</v>
      </c>
      <c r="P14" s="301">
        <f>SUM(P15:P16)</f>
        <v>0</v>
      </c>
      <c r="R14" s="301">
        <f>SUM(R15:R16)</f>
        <v>0</v>
      </c>
      <c r="S14" s="301">
        <f>SUM(S15:S16)</f>
        <v>0</v>
      </c>
    </row>
    <row r="15" spans="1:19" s="310" customFormat="1">
      <c r="A15" s="10" t="s">
        <v>32</v>
      </c>
      <c r="B15" s="10" t="s">
        <v>72</v>
      </c>
      <c r="C15" s="320">
        <f t="shared" ref="C15:C16" si="2">SUM(F15,I15,L15,O15,R15)</f>
        <v>0</v>
      </c>
      <c r="D15" s="320">
        <f t="shared" ref="D15:D16" si="3">SUM(G15,J15,M15,P15,S15)</f>
        <v>0</v>
      </c>
      <c r="F15" s="307"/>
      <c r="G15" s="307"/>
      <c r="I15" s="307"/>
      <c r="J15" s="307"/>
      <c r="L15" s="307"/>
      <c r="M15" s="307"/>
      <c r="O15" s="307"/>
      <c r="P15" s="307"/>
      <c r="R15" s="307"/>
      <c r="S15" s="307"/>
    </row>
    <row r="16" spans="1:19" s="310" customFormat="1">
      <c r="A16" s="10" t="s">
        <v>33</v>
      </c>
      <c r="B16" s="10" t="s">
        <v>73</v>
      </c>
      <c r="C16" s="320">
        <f t="shared" si="2"/>
        <v>0</v>
      </c>
      <c r="D16" s="320">
        <f t="shared" si="3"/>
        <v>0</v>
      </c>
      <c r="F16" s="307"/>
      <c r="G16" s="307"/>
      <c r="I16" s="307"/>
      <c r="J16" s="307"/>
      <c r="L16" s="307"/>
      <c r="M16" s="307"/>
      <c r="O16" s="307"/>
      <c r="P16" s="307"/>
      <c r="R16" s="307"/>
      <c r="S16" s="307"/>
    </row>
    <row r="17" spans="1:19" s="310" customFormat="1">
      <c r="A17" s="8">
        <v>1.3</v>
      </c>
      <c r="B17" s="8" t="s">
        <v>74</v>
      </c>
      <c r="C17" s="301">
        <f>SUM(C18:C19)</f>
        <v>13354</v>
      </c>
      <c r="D17" s="301">
        <f>SUM(D18:D19)</f>
        <v>13460</v>
      </c>
      <c r="F17" s="301">
        <f>SUM(F18:F19)</f>
        <v>0</v>
      </c>
      <c r="G17" s="301">
        <f>SUM(G18:G19)</f>
        <v>0</v>
      </c>
      <c r="I17" s="301">
        <f>SUM(I18:I19)</f>
        <v>0</v>
      </c>
      <c r="J17" s="301">
        <f>SUM(J18:J19)</f>
        <v>0</v>
      </c>
      <c r="L17" s="301">
        <f>SUM(L18:L19)</f>
        <v>0</v>
      </c>
      <c r="M17" s="301">
        <f>SUM(M18:M19)</f>
        <v>0</v>
      </c>
      <c r="O17" s="301">
        <f>SUM(O18:O19)</f>
        <v>0</v>
      </c>
      <c r="P17" s="301">
        <f>SUM(P18:P19)</f>
        <v>0</v>
      </c>
      <c r="R17" s="301">
        <f>SUM(R18:R19)</f>
        <v>0</v>
      </c>
      <c r="S17" s="301">
        <f>SUM(S18:S19)</f>
        <v>0</v>
      </c>
    </row>
    <row r="18" spans="1:19" s="310" customFormat="1">
      <c r="A18" s="10" t="s">
        <v>50</v>
      </c>
      <c r="B18" s="10" t="s">
        <v>75</v>
      </c>
      <c r="C18" s="320">
        <f t="shared" ref="C18:C22" si="4">SUM(F18,I18,L18,O18,R18)</f>
        <v>0</v>
      </c>
      <c r="D18" s="320">
        <f t="shared" ref="D18:D22" si="5">SUM(G18,J18,M18,P18,S18)</f>
        <v>0</v>
      </c>
      <c r="F18" s="307"/>
      <c r="G18" s="307"/>
      <c r="I18" s="307"/>
      <c r="J18" s="307"/>
      <c r="L18" s="307"/>
      <c r="M18" s="307"/>
      <c r="O18" s="307"/>
      <c r="P18" s="307"/>
      <c r="R18" s="307"/>
      <c r="S18" s="307"/>
    </row>
    <row r="19" spans="1:19" s="310" customFormat="1">
      <c r="A19" s="10" t="s">
        <v>51</v>
      </c>
      <c r="B19" s="10" t="s">
        <v>76</v>
      </c>
      <c r="C19" s="320">
        <v>13354</v>
      </c>
      <c r="D19" s="320">
        <v>13460</v>
      </c>
      <c r="F19" s="307"/>
      <c r="G19" s="307"/>
      <c r="I19" s="307"/>
      <c r="J19" s="307"/>
      <c r="L19" s="307"/>
      <c r="M19" s="307"/>
      <c r="O19" s="307"/>
      <c r="P19" s="307"/>
      <c r="R19" s="307"/>
      <c r="S19" s="307"/>
    </row>
    <row r="20" spans="1:19" s="310" customFormat="1">
      <c r="A20" s="8">
        <v>1.4</v>
      </c>
      <c r="B20" s="8" t="s">
        <v>77</v>
      </c>
      <c r="C20" s="307">
        <f t="shared" si="4"/>
        <v>0</v>
      </c>
      <c r="D20" s="307">
        <f t="shared" si="5"/>
        <v>0</v>
      </c>
      <c r="F20" s="307"/>
      <c r="G20" s="307"/>
      <c r="I20" s="307"/>
      <c r="J20" s="307"/>
      <c r="L20" s="307"/>
      <c r="M20" s="307"/>
      <c r="O20" s="307"/>
      <c r="P20" s="307"/>
      <c r="R20" s="307"/>
      <c r="S20" s="307"/>
    </row>
    <row r="21" spans="1:19" s="310" customFormat="1">
      <c r="A21" s="8">
        <v>1.5</v>
      </c>
      <c r="B21" s="8" t="s">
        <v>78</v>
      </c>
      <c r="C21" s="307">
        <f t="shared" si="4"/>
        <v>0</v>
      </c>
      <c r="D21" s="307">
        <f t="shared" si="5"/>
        <v>0</v>
      </c>
      <c r="F21" s="307"/>
      <c r="G21" s="307"/>
      <c r="I21" s="307"/>
      <c r="J21" s="307"/>
      <c r="L21" s="307"/>
      <c r="M21" s="307"/>
      <c r="O21" s="307"/>
      <c r="P21" s="307"/>
      <c r="R21" s="307"/>
      <c r="S21" s="307"/>
    </row>
    <row r="22" spans="1:19" s="310" customFormat="1">
      <c r="A22" s="8">
        <v>1.6</v>
      </c>
      <c r="B22" s="8" t="s">
        <v>8</v>
      </c>
      <c r="C22" s="307">
        <f t="shared" si="4"/>
        <v>0</v>
      </c>
      <c r="D22" s="307">
        <f t="shared" si="5"/>
        <v>0</v>
      </c>
      <c r="F22" s="307"/>
      <c r="G22" s="307"/>
      <c r="I22" s="307"/>
      <c r="J22" s="307"/>
      <c r="L22" s="307"/>
      <c r="M22" s="307"/>
      <c r="O22" s="307"/>
      <c r="P22" s="307"/>
      <c r="R22" s="307"/>
      <c r="S22" s="307"/>
    </row>
    <row r="23" spans="1:19" s="310" customFormat="1">
      <c r="A23" s="2"/>
      <c r="B23" s="2"/>
    </row>
    <row r="24" spans="1:19" s="310" customFormat="1">
      <c r="A24" s="2"/>
      <c r="B24" s="2"/>
    </row>
    <row r="25" spans="1:19" s="15" customFormat="1" ht="12.75"/>
    <row r="26" spans="1:19">
      <c r="A26" s="50" t="s">
        <v>107</v>
      </c>
      <c r="E26" s="3"/>
    </row>
    <row r="27" spans="1:19">
      <c r="E27"/>
      <c r="F27"/>
      <c r="G27"/>
      <c r="H27"/>
      <c r="I27"/>
    </row>
    <row r="28" spans="1:19">
      <c r="D28" s="6"/>
      <c r="E28"/>
      <c r="F28"/>
      <c r="G28"/>
      <c r="H28"/>
      <c r="I28"/>
    </row>
    <row r="29" spans="1:19">
      <c r="A29"/>
      <c r="B29" s="50" t="s">
        <v>272</v>
      </c>
      <c r="D29" s="6"/>
      <c r="E29"/>
      <c r="F29"/>
      <c r="G29"/>
      <c r="H29"/>
      <c r="I29"/>
    </row>
    <row r="30" spans="1:19">
      <c r="A30"/>
      <c r="B30" s="2" t="s">
        <v>271</v>
      </c>
      <c r="D30" s="6"/>
      <c r="E30"/>
      <c r="F30"/>
      <c r="G30"/>
      <c r="H30"/>
      <c r="I30"/>
    </row>
    <row r="31" spans="1:19" customFormat="1" ht="12.75">
      <c r="B31" s="47" t="s">
        <v>140</v>
      </c>
    </row>
    <row r="32" spans="1:19" s="15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ignoredErrors>
    <ignoredError sqref="C12:D13 C18:D18 C20:D22" unlockedFormula="1"/>
    <ignoredError sqref="C14:D17" formula="1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zoomScale="80" zoomScaleNormal="80" zoomScaleSheet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" outlineLevelCol="1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85546875" style="2" customWidth="1" outlineLevel="1"/>
    <col min="6" max="6" width="14.85546875" style="2" customWidth="1" outlineLevel="1"/>
    <col min="7" max="7" width="13.7109375" style="2" customWidth="1" outlineLevel="1"/>
    <col min="8" max="8" width="0.85546875" style="2" customWidth="1" outlineLevel="1"/>
    <col min="9" max="9" width="15.85546875" style="2" customWidth="1" outlineLevel="1"/>
    <col min="10" max="10" width="11.28515625" style="2" customWidth="1" outlineLevel="1"/>
    <col min="11" max="11" width="0.85546875" style="2" customWidth="1" outlineLevel="1"/>
    <col min="12" max="12" width="15.140625" style="2" customWidth="1" outlineLevel="1"/>
    <col min="13" max="13" width="9.140625" style="2" customWidth="1" outlineLevel="1"/>
    <col min="14" max="14" width="0.85546875" style="2" customWidth="1" outlineLevel="1"/>
    <col min="15" max="15" width="15" style="2" customWidth="1" outlineLevel="1"/>
    <col min="16" max="16" width="9.140625" style="2" customWidth="1" outlineLevel="1"/>
    <col min="17" max="17" width="0.85546875" style="2" customWidth="1" outlineLevel="1"/>
    <col min="18" max="18" width="16.28515625" style="2" customWidth="1" outlineLevel="1"/>
    <col min="19" max="19" width="9.140625" style="2" customWidth="1" outlineLevel="1"/>
    <col min="20" max="16384" width="9.140625" style="2"/>
  </cols>
  <sheetData>
    <row r="1" spans="1:19" s="4" customFormat="1">
      <c r="A1" s="55" t="s">
        <v>461</v>
      </c>
      <c r="B1" s="58"/>
      <c r="C1" s="750" t="s">
        <v>110</v>
      </c>
      <c r="D1" s="750"/>
    </row>
    <row r="2" spans="1:19" s="4" customFormat="1">
      <c r="A2" s="55" t="s">
        <v>458</v>
      </c>
      <c r="B2" s="58"/>
      <c r="C2" s="748" t="str">
        <f>'ფორმა N1'!$K$2</f>
        <v>01/01/2014 - 31/12/2014</v>
      </c>
      <c r="D2" s="749"/>
      <c r="F2" s="748" t="str">
        <f>'ფორმა N2'!F2:$G$2</f>
        <v>01/01/2014 - 14/04/2014</v>
      </c>
      <c r="G2" s="749"/>
      <c r="I2" s="748" t="str">
        <f>'ფორმა N2'!I2:$J$2</f>
        <v>14/04/2014 - 22/07/2014</v>
      </c>
      <c r="J2" s="749"/>
      <c r="L2" s="748" t="str">
        <f>'ფორმა N2'!L2:$M$2</f>
        <v>23/07/2014 - 07/09/2014</v>
      </c>
      <c r="M2" s="749"/>
      <c r="O2" s="748" t="str">
        <f>'ფორმა N2'!O2:$P$2</f>
        <v>08/09/2014 - 04/11/2014</v>
      </c>
      <c r="P2" s="749"/>
      <c r="R2" s="748" t="str">
        <f>'ფორმა N2'!R2:$S$2</f>
        <v>05/11/2014 - 31/12/2014</v>
      </c>
      <c r="S2" s="749"/>
    </row>
    <row r="3" spans="1:19" s="4" customFormat="1">
      <c r="A3" s="57" t="s">
        <v>141</v>
      </c>
      <c r="B3" s="55"/>
      <c r="C3" s="116"/>
      <c r="D3" s="116"/>
    </row>
    <row r="4" spans="1:19" s="4" customFormat="1">
      <c r="A4" s="57"/>
      <c r="B4" s="57"/>
      <c r="C4" s="116"/>
      <c r="D4" s="116"/>
    </row>
    <row r="5" spans="1:19">
      <c r="A5" s="58" t="str">
        <f>'ფორმა N2'!A4</f>
        <v>ანგარიშვალდებული პირის დასახელება:</v>
      </c>
      <c r="B5" s="58"/>
      <c r="C5" s="57"/>
      <c r="D5" s="57"/>
    </row>
    <row r="6" spans="1:19">
      <c r="A6" s="79" t="str">
        <f>'ფორმა N1'!$A$5</f>
        <v>მ.პ.გ. ,,ქართული ოცნება - დემოკრატიული საქართველო"</v>
      </c>
      <c r="B6" s="61"/>
      <c r="C6" s="62"/>
      <c r="D6" s="62"/>
    </row>
    <row r="7" spans="1:19">
      <c r="A7" s="58"/>
      <c r="B7" s="58"/>
      <c r="C7" s="57"/>
      <c r="D7" s="57"/>
    </row>
    <row r="8" spans="1:19" s="4" customFormat="1">
      <c r="A8" s="115"/>
      <c r="B8" s="115"/>
      <c r="C8" s="59"/>
      <c r="D8" s="59"/>
    </row>
    <row r="9" spans="1:19" s="4" customFormat="1" ht="30">
      <c r="A9" s="65" t="s">
        <v>64</v>
      </c>
      <c r="B9" s="65" t="s">
        <v>333</v>
      </c>
      <c r="C9" s="60" t="s">
        <v>10</v>
      </c>
      <c r="D9" s="60" t="s">
        <v>9</v>
      </c>
      <c r="F9" s="60" t="s">
        <v>10</v>
      </c>
      <c r="G9" s="60" t="s">
        <v>9</v>
      </c>
      <c r="I9" s="60" t="s">
        <v>10</v>
      </c>
      <c r="J9" s="60" t="s">
        <v>9</v>
      </c>
      <c r="L9" s="60" t="s">
        <v>10</v>
      </c>
      <c r="M9" s="60" t="s">
        <v>9</v>
      </c>
      <c r="O9" s="60" t="s">
        <v>10</v>
      </c>
      <c r="P9" s="60" t="s">
        <v>9</v>
      </c>
      <c r="R9" s="60" t="s">
        <v>10</v>
      </c>
      <c r="S9" s="60" t="s">
        <v>9</v>
      </c>
    </row>
    <row r="10" spans="1:19" s="303" customFormat="1" ht="15.75">
      <c r="A10" s="68" t="s">
        <v>299</v>
      </c>
      <c r="B10" s="68"/>
      <c r="C10" s="320">
        <f>SUM(F10,I10,L10,O10,R10)</f>
        <v>0</v>
      </c>
      <c r="D10" s="320">
        <f t="shared" ref="D10:D16" si="0">SUM(G10,J10,M10,P10,S10)</f>
        <v>0</v>
      </c>
      <c r="E10" s="353"/>
      <c r="F10" s="307"/>
      <c r="G10" s="307"/>
      <c r="H10" s="353"/>
      <c r="I10" s="307"/>
      <c r="J10" s="307"/>
      <c r="K10" s="353"/>
      <c r="L10" s="307"/>
      <c r="M10" s="307"/>
      <c r="N10" s="353"/>
      <c r="O10" s="307"/>
      <c r="P10" s="307"/>
      <c r="Q10" s="353"/>
      <c r="R10" s="307"/>
      <c r="S10" s="307"/>
    </row>
    <row r="11" spans="1:19" s="305" customFormat="1">
      <c r="A11" s="68" t="s">
        <v>300</v>
      </c>
      <c r="B11" s="68"/>
      <c r="C11" s="320">
        <f t="shared" ref="C11:C16" si="1">SUM(F11,I11,L11,O11,R11)</f>
        <v>0</v>
      </c>
      <c r="D11" s="320">
        <f t="shared" si="0"/>
        <v>0</v>
      </c>
      <c r="E11" s="306"/>
      <c r="F11" s="307"/>
      <c r="G11" s="307"/>
      <c r="H11" s="306"/>
      <c r="I11" s="307"/>
      <c r="J11" s="307"/>
      <c r="K11" s="306"/>
      <c r="L11" s="307"/>
      <c r="M11" s="307"/>
      <c r="N11" s="306"/>
      <c r="O11" s="307"/>
      <c r="P11" s="307"/>
      <c r="Q11" s="306"/>
      <c r="R11" s="307"/>
      <c r="S11" s="307"/>
    </row>
    <row r="12" spans="1:19" s="305" customFormat="1">
      <c r="A12" s="68" t="s">
        <v>301</v>
      </c>
      <c r="B12" s="63"/>
      <c r="C12" s="320">
        <f t="shared" si="1"/>
        <v>0</v>
      </c>
      <c r="D12" s="320">
        <f t="shared" si="0"/>
        <v>0</v>
      </c>
      <c r="E12" s="306"/>
      <c r="F12" s="307"/>
      <c r="G12" s="307"/>
      <c r="H12" s="306"/>
      <c r="I12" s="307"/>
      <c r="J12" s="307"/>
      <c r="K12" s="306"/>
      <c r="L12" s="307"/>
      <c r="M12" s="307"/>
      <c r="N12" s="306"/>
      <c r="O12" s="307"/>
      <c r="P12" s="307"/>
      <c r="Q12" s="306"/>
      <c r="R12" s="307"/>
      <c r="S12" s="307"/>
    </row>
    <row r="13" spans="1:19" s="305" customFormat="1">
      <c r="A13" s="63" t="s">
        <v>280</v>
      </c>
      <c r="B13" s="63"/>
      <c r="C13" s="320">
        <f t="shared" si="1"/>
        <v>0</v>
      </c>
      <c r="D13" s="320">
        <f t="shared" si="0"/>
        <v>0</v>
      </c>
      <c r="E13" s="306"/>
      <c r="F13" s="307"/>
      <c r="G13" s="307"/>
      <c r="H13" s="306"/>
      <c r="I13" s="307"/>
      <c r="J13" s="307"/>
      <c r="K13" s="306"/>
      <c r="L13" s="307"/>
      <c r="M13" s="307"/>
      <c r="N13" s="306"/>
      <c r="O13" s="307"/>
      <c r="P13" s="307"/>
      <c r="Q13" s="306"/>
      <c r="R13" s="307"/>
      <c r="S13" s="307"/>
    </row>
    <row r="14" spans="1:19" s="305" customFormat="1">
      <c r="A14" s="63" t="s">
        <v>280</v>
      </c>
      <c r="B14" s="63"/>
      <c r="C14" s="320">
        <f t="shared" si="1"/>
        <v>0</v>
      </c>
      <c r="D14" s="320">
        <f t="shared" si="0"/>
        <v>0</v>
      </c>
      <c r="E14" s="306"/>
      <c r="F14" s="307"/>
      <c r="G14" s="307"/>
      <c r="H14" s="306"/>
      <c r="I14" s="307"/>
      <c r="J14" s="307"/>
      <c r="K14" s="306"/>
      <c r="L14" s="307"/>
      <c r="M14" s="307"/>
      <c r="N14" s="306"/>
      <c r="O14" s="307"/>
      <c r="P14" s="307"/>
      <c r="Q14" s="306"/>
      <c r="R14" s="307"/>
      <c r="S14" s="307"/>
    </row>
    <row r="15" spans="1:19" s="305" customFormat="1">
      <c r="A15" s="63" t="s">
        <v>280</v>
      </c>
      <c r="B15" s="63"/>
      <c r="C15" s="320">
        <f t="shared" si="1"/>
        <v>0</v>
      </c>
      <c r="D15" s="320">
        <f t="shared" si="0"/>
        <v>0</v>
      </c>
      <c r="E15" s="306"/>
      <c r="F15" s="307"/>
      <c r="G15" s="307"/>
      <c r="H15" s="306"/>
      <c r="I15" s="307"/>
      <c r="J15" s="307"/>
      <c r="K15" s="306"/>
      <c r="L15" s="307"/>
      <c r="M15" s="307"/>
      <c r="N15" s="306"/>
      <c r="O15" s="307"/>
      <c r="P15" s="307"/>
      <c r="Q15" s="306"/>
      <c r="R15" s="307"/>
      <c r="S15" s="307"/>
    </row>
    <row r="16" spans="1:19" s="305" customFormat="1">
      <c r="A16" s="63" t="s">
        <v>280</v>
      </c>
      <c r="B16" s="63"/>
      <c r="C16" s="320">
        <f t="shared" si="1"/>
        <v>0</v>
      </c>
      <c r="D16" s="320">
        <f t="shared" si="0"/>
        <v>0</v>
      </c>
      <c r="E16" s="306"/>
      <c r="F16" s="307"/>
      <c r="G16" s="307"/>
      <c r="H16" s="306"/>
      <c r="I16" s="307"/>
      <c r="J16" s="307"/>
      <c r="K16" s="306"/>
      <c r="L16" s="307"/>
      <c r="M16" s="307"/>
      <c r="N16" s="306"/>
      <c r="O16" s="307"/>
      <c r="P16" s="307"/>
      <c r="Q16" s="306"/>
      <c r="R16" s="307"/>
      <c r="S16" s="307"/>
    </row>
    <row r="17" spans="1:19" s="310" customFormat="1">
      <c r="A17" s="69"/>
      <c r="B17" s="69" t="s">
        <v>335</v>
      </c>
      <c r="C17" s="297">
        <f>SUM(C10:C16)</f>
        <v>0</v>
      </c>
      <c r="D17" s="297">
        <f>SUM(D10:D16)</f>
        <v>0</v>
      </c>
      <c r="F17" s="297">
        <f>SUM(F10:F16)</f>
        <v>0</v>
      </c>
      <c r="G17" s="297">
        <f>SUM(G10:G16)</f>
        <v>0</v>
      </c>
      <c r="I17" s="297">
        <f>SUM(I10:I16)</f>
        <v>0</v>
      </c>
      <c r="J17" s="297">
        <f>SUM(J10:J16)</f>
        <v>0</v>
      </c>
      <c r="L17" s="297">
        <f>SUM(L10:L16)</f>
        <v>0</v>
      </c>
      <c r="M17" s="297">
        <f>SUM(M10:M16)</f>
        <v>0</v>
      </c>
      <c r="O17" s="297">
        <f>SUM(O10:O16)</f>
        <v>0</v>
      </c>
      <c r="P17" s="297">
        <f>SUM(P10:P16)</f>
        <v>0</v>
      </c>
      <c r="R17" s="297">
        <f>SUM(R10:R16)</f>
        <v>0</v>
      </c>
      <c r="S17" s="297">
        <f>SUM(S10:S16)</f>
        <v>0</v>
      </c>
    </row>
    <row r="18" spans="1:19">
      <c r="A18" s="25"/>
      <c r="B18" s="25"/>
    </row>
    <row r="19" spans="1:19">
      <c r="A19" s="2" t="s">
        <v>402</v>
      </c>
    </row>
    <row r="20" spans="1:19">
      <c r="A20" s="2" t="s">
        <v>404</v>
      </c>
    </row>
    <row r="21" spans="1:19">
      <c r="A21" s="161"/>
    </row>
    <row r="22" spans="1:19">
      <c r="A22" s="161" t="s">
        <v>403</v>
      </c>
    </row>
    <row r="23" spans="1:19" s="15" customFormat="1" ht="12.75"/>
    <row r="24" spans="1:19">
      <c r="A24" s="50" t="s">
        <v>107</v>
      </c>
    </row>
    <row r="25" spans="1:19">
      <c r="E25"/>
      <c r="F25"/>
      <c r="G25"/>
      <c r="H25"/>
    </row>
    <row r="26" spans="1:19">
      <c r="D26" s="6"/>
      <c r="E26"/>
      <c r="F26"/>
      <c r="G26"/>
      <c r="H26"/>
    </row>
    <row r="27" spans="1:19">
      <c r="A27" s="50"/>
      <c r="B27" s="50" t="s">
        <v>448</v>
      </c>
      <c r="D27" s="6"/>
      <c r="E27"/>
      <c r="F27"/>
      <c r="G27"/>
      <c r="H27"/>
    </row>
    <row r="28" spans="1:19">
      <c r="B28" s="2" t="s">
        <v>449</v>
      </c>
      <c r="D28" s="6"/>
      <c r="E28"/>
      <c r="F28"/>
      <c r="G28"/>
      <c r="H28"/>
    </row>
    <row r="29" spans="1:19" customFormat="1" ht="12.75">
      <c r="A29" s="47"/>
      <c r="B29" s="47" t="s">
        <v>140</v>
      </c>
    </row>
    <row r="30" spans="1:19" s="15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C10:D17" unlocked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93"/>
  <sheetViews>
    <sheetView showGridLines="0" zoomScale="80" zoomScaleNormal="80" zoomScaleSheetLayoutView="70" workbookViewId="0">
      <pane xSplit="4" ySplit="8" topLeftCell="N9" activePane="bottomRight" state="frozen"/>
      <selection pane="topRight" activeCell="E1" sqref="E1"/>
      <selection pane="bottomLeft" activeCell="A9" sqref="A9"/>
      <selection pane="bottomRight" activeCell="Y18" sqref="Y18"/>
    </sheetView>
  </sheetViews>
  <sheetFormatPr defaultRowHeight="15" outlineLevelCol="1"/>
  <cols>
    <col min="1" max="1" width="12.85546875" style="21" customWidth="1"/>
    <col min="2" max="2" width="65.5703125" style="20" customWidth="1"/>
    <col min="3" max="4" width="14.85546875" style="2" customWidth="1"/>
    <col min="5" max="5" width="0.85546875" style="2" customWidth="1" outlineLevel="1"/>
    <col min="6" max="7" width="15.42578125" style="2" customWidth="1" outlineLevel="1"/>
    <col min="8" max="8" width="0.85546875" style="2" customWidth="1" outlineLevel="1"/>
    <col min="9" max="10" width="14.7109375" style="2" customWidth="1" outlineLevel="1"/>
    <col min="11" max="11" width="0.85546875" style="2" customWidth="1" outlineLevel="1"/>
    <col min="12" max="13" width="14.42578125" style="2" customWidth="1" outlineLevel="1"/>
    <col min="14" max="14" width="0.85546875" style="2" customWidth="1" outlineLevel="1"/>
    <col min="15" max="16" width="15.28515625" style="2" customWidth="1" outlineLevel="1"/>
    <col min="17" max="17" width="0.85546875" style="2" customWidth="1" outlineLevel="1"/>
    <col min="18" max="19" width="13.7109375" style="2" customWidth="1" outlineLevel="1"/>
    <col min="20" max="22" width="9.140625" style="2"/>
    <col min="23" max="23" width="10.5703125" style="2" bestFit="1" customWidth="1"/>
    <col min="24" max="16384" width="9.140625" style="2"/>
  </cols>
  <sheetData>
    <row r="1" spans="1:25">
      <c r="A1" s="55" t="s">
        <v>225</v>
      </c>
      <c r="B1" s="85"/>
      <c r="C1" s="750" t="s">
        <v>199</v>
      </c>
      <c r="D1" s="750"/>
    </row>
    <row r="2" spans="1:25">
      <c r="A2" s="57" t="s">
        <v>141</v>
      </c>
      <c r="B2" s="85"/>
      <c r="C2" s="748" t="str">
        <f>'ფორმა N1'!$K$2</f>
        <v>01/01/2014 - 31/12/2014</v>
      </c>
      <c r="D2" s="749"/>
      <c r="F2" s="748" t="str">
        <f>'ფორმა N2'!F2:$G$2</f>
        <v>01/01/2014 - 14/04/2014</v>
      </c>
      <c r="G2" s="749"/>
      <c r="H2" s="4"/>
      <c r="I2" s="748" t="str">
        <f>'ფორმა N2'!I2:$J$2</f>
        <v>14/04/2014 - 22/07/2014</v>
      </c>
      <c r="J2" s="749"/>
      <c r="K2" s="4"/>
      <c r="L2" s="748" t="str">
        <f>'ფორმა N2'!L2:$M$2</f>
        <v>23/07/2014 - 07/09/2014</v>
      </c>
      <c r="M2" s="749"/>
      <c r="N2" s="4"/>
      <c r="O2" s="748" t="str">
        <f>'ფორმა N2'!O2:$P$2</f>
        <v>08/09/2014 - 04/11/2014</v>
      </c>
      <c r="P2" s="749"/>
      <c r="Q2" s="4"/>
      <c r="R2" s="748" t="str">
        <f>'ფორმა N2'!R2:$S$2</f>
        <v>05/11/2014 - 31/12/2014</v>
      </c>
      <c r="S2" s="749"/>
    </row>
    <row r="3" spans="1:25">
      <c r="A3" s="83"/>
      <c r="B3" s="85"/>
      <c r="C3" s="58"/>
      <c r="D3" s="58"/>
    </row>
    <row r="4" spans="1:25">
      <c r="A4" s="57" t="str">
        <f>'ფორმა N2'!A4</f>
        <v>ანგარიშვალდებული პირის დასახელება:</v>
      </c>
      <c r="B4" s="57"/>
      <c r="C4" s="57"/>
      <c r="D4" s="57"/>
    </row>
    <row r="5" spans="1:25">
      <c r="A5" s="79" t="str">
        <f>'ფორმა N1'!$A$5</f>
        <v>მ.პ.გ. ,,ქართული ოცნება - დემოკრატიული საქართველო"</v>
      </c>
      <c r="B5" s="84"/>
      <c r="C5" s="84"/>
      <c r="D5" s="40"/>
    </row>
    <row r="6" spans="1:25">
      <c r="A6" s="58"/>
      <c r="B6" s="57"/>
      <c r="C6" s="57"/>
      <c r="D6" s="57"/>
    </row>
    <row r="7" spans="1:25">
      <c r="A7" s="82"/>
      <c r="B7" s="86"/>
      <c r="C7" s="87"/>
      <c r="D7" s="87"/>
    </row>
    <row r="8" spans="1:25" ht="45">
      <c r="A8" s="88" t="s">
        <v>114</v>
      </c>
      <c r="B8" s="88" t="s">
        <v>191</v>
      </c>
      <c r="C8" s="88" t="s">
        <v>305</v>
      </c>
      <c r="D8" s="88" t="s">
        <v>258</v>
      </c>
      <c r="F8" s="88" t="s">
        <v>305</v>
      </c>
      <c r="G8" s="88" t="s">
        <v>258</v>
      </c>
      <c r="I8" s="88" t="s">
        <v>305</v>
      </c>
      <c r="J8" s="88" t="s">
        <v>258</v>
      </c>
      <c r="L8" s="88" t="s">
        <v>305</v>
      </c>
      <c r="M8" s="88" t="s">
        <v>258</v>
      </c>
      <c r="O8" s="88" t="s">
        <v>305</v>
      </c>
      <c r="P8" s="88" t="s">
        <v>258</v>
      </c>
      <c r="R8" s="88" t="s">
        <v>305</v>
      </c>
      <c r="S8" s="88" t="s">
        <v>258</v>
      </c>
    </row>
    <row r="9" spans="1:25" s="310" customFormat="1">
      <c r="A9" s="30"/>
      <c r="B9" s="31"/>
      <c r="C9" s="328"/>
      <c r="D9" s="328"/>
      <c r="F9" s="328"/>
      <c r="G9" s="328"/>
      <c r="I9" s="328"/>
      <c r="J9" s="328"/>
      <c r="L9" s="328"/>
      <c r="M9" s="328"/>
      <c r="O9" s="328"/>
      <c r="P9" s="328"/>
      <c r="R9" s="328"/>
      <c r="S9" s="328"/>
    </row>
    <row r="10" spans="1:25" s="310" customFormat="1">
      <c r="A10" s="32" t="s">
        <v>192</v>
      </c>
      <c r="B10" s="33"/>
      <c r="C10" s="297">
        <f>SUM(C11,C34)</f>
        <v>304795</v>
      </c>
      <c r="D10" s="297">
        <f>SUM(D11,D34)</f>
        <v>412585.86999999994</v>
      </c>
      <c r="F10" s="297">
        <f>SUM(F11,F34)</f>
        <v>304795</v>
      </c>
      <c r="G10" s="297">
        <f>SUM(G11,G34)</f>
        <v>487179.77000000008</v>
      </c>
      <c r="I10" s="297">
        <f>SUM(I11,I34)</f>
        <v>487179.77000000008</v>
      </c>
      <c r="J10" s="297">
        <f>SUM(J11,J34)</f>
        <v>726182.6399999999</v>
      </c>
      <c r="L10" s="297">
        <f>SUM(L11,L34)</f>
        <v>726182.6399999999</v>
      </c>
      <c r="M10" s="297">
        <f>SUM(M11,M34)</f>
        <v>572944.09</v>
      </c>
      <c r="O10" s="297">
        <f>SUM(O11,O34)</f>
        <v>572944.09</v>
      </c>
      <c r="P10" s="297">
        <f>SUM(P11,P34)</f>
        <v>733711.62000000011</v>
      </c>
      <c r="R10" s="297">
        <f>SUM(R11,R34)</f>
        <v>733711.62000000011</v>
      </c>
      <c r="S10" s="297">
        <f>SUM(S11,S34)</f>
        <v>412585.86999999994</v>
      </c>
      <c r="W10" s="310">
        <f>C10+'ფორმა N2'!C9+'ფორმა N3'!C9-'ფორმა N4'!C11-'ფორმა N5'!C9-'ფორმა N6'!C10</f>
        <v>1229842.29</v>
      </c>
      <c r="X10" s="310">
        <f>W10+W47</f>
        <v>414878.78</v>
      </c>
      <c r="Y10" s="574">
        <f>X10-D10</f>
        <v>2292.9100000000908</v>
      </c>
    </row>
    <row r="11" spans="1:25" s="310" customFormat="1">
      <c r="A11" s="34" t="s">
        <v>193</v>
      </c>
      <c r="B11" s="35"/>
      <c r="C11" s="297">
        <f>SUM(C12:C32)</f>
        <v>160166</v>
      </c>
      <c r="D11" s="297">
        <f>SUM(D12:D32)</f>
        <v>295316.32999999996</v>
      </c>
      <c r="F11" s="297">
        <f>SUM(F12:F32)</f>
        <v>160166</v>
      </c>
      <c r="G11" s="297">
        <f>SUM(G12:G32)</f>
        <v>342551.09000000008</v>
      </c>
      <c r="I11" s="297">
        <f>SUM(I12:I32)</f>
        <v>342551.09000000008</v>
      </c>
      <c r="J11" s="297">
        <f>SUM(J12:J32)</f>
        <v>572029.02999999991</v>
      </c>
      <c r="L11" s="297">
        <f>SUM(L12:L32)</f>
        <v>572029.02999999991</v>
      </c>
      <c r="M11" s="297">
        <f>SUM(M12:M32)</f>
        <v>419314.17</v>
      </c>
      <c r="O11" s="297">
        <f>SUM(O12:O32)</f>
        <v>419314.17</v>
      </c>
      <c r="P11" s="297">
        <f>SUM(P12:P32)</f>
        <v>580082.62000000011</v>
      </c>
      <c r="R11" s="297">
        <f>SUM(R12:R32)</f>
        <v>580082.62000000011</v>
      </c>
      <c r="S11" s="297">
        <f>SUM(S12:S32)</f>
        <v>295316.32999999996</v>
      </c>
      <c r="W11" s="310">
        <f>C11+'ფორმა N2'!C9+'ფორმა N3'!C9-'ფორმა N4'!C11-'ფორმა N5'!C9-'ფორმა N6'!C10</f>
        <v>1085213.29</v>
      </c>
      <c r="X11" s="310">
        <f>W11+W47</f>
        <v>270249.78000000003</v>
      </c>
      <c r="Y11" s="574">
        <f>X11-D11</f>
        <v>-25066.54999999993</v>
      </c>
    </row>
    <row r="12" spans="1:25" s="310" customFormat="1">
      <c r="A12" s="507">
        <v>1110</v>
      </c>
      <c r="B12" s="37" t="s">
        <v>143</v>
      </c>
      <c r="C12" s="298">
        <f>F12</f>
        <v>0</v>
      </c>
      <c r="D12" s="298">
        <f>S12</f>
        <v>0</v>
      </c>
      <c r="F12" s="298"/>
      <c r="G12" s="298"/>
      <c r="I12" s="298">
        <f>G12</f>
        <v>0</v>
      </c>
      <c r="J12" s="298"/>
      <c r="L12" s="298">
        <f>J12</f>
        <v>0</v>
      </c>
      <c r="M12" s="298"/>
      <c r="O12" s="298">
        <f>M12</f>
        <v>0</v>
      </c>
      <c r="P12" s="298"/>
      <c r="R12" s="298">
        <f>P12</f>
        <v>0</v>
      </c>
      <c r="S12" s="298"/>
      <c r="Y12" s="310">
        <f>Y10-Y11</f>
        <v>27359.460000000021</v>
      </c>
    </row>
    <row r="13" spans="1:25" s="310" customFormat="1">
      <c r="A13" s="507">
        <v>1120</v>
      </c>
      <c r="B13" s="37" t="s">
        <v>144</v>
      </c>
      <c r="C13" s="298">
        <f t="shared" ref="C13:C32" si="0">F13</f>
        <v>0</v>
      </c>
      <c r="D13" s="298">
        <f t="shared" ref="D13:D31" si="1">S13</f>
        <v>0</v>
      </c>
      <c r="F13" s="298"/>
      <c r="G13" s="298"/>
      <c r="I13" s="298">
        <f t="shared" ref="I13:I32" si="2">G13</f>
        <v>0</v>
      </c>
      <c r="J13" s="298"/>
      <c r="L13" s="298">
        <f t="shared" ref="L13:L32" si="3">J13</f>
        <v>0</v>
      </c>
      <c r="M13" s="298"/>
      <c r="O13" s="298">
        <f t="shared" ref="O13:O32" si="4">M13</f>
        <v>0</v>
      </c>
      <c r="P13" s="298"/>
      <c r="R13" s="298">
        <f t="shared" ref="R13:R32" si="5">P13</f>
        <v>0</v>
      </c>
      <c r="S13" s="298"/>
    </row>
    <row r="14" spans="1:25" s="310" customFormat="1">
      <c r="A14" s="507">
        <v>1211</v>
      </c>
      <c r="B14" s="37" t="s">
        <v>145</v>
      </c>
      <c r="C14" s="298">
        <f t="shared" si="0"/>
        <v>139652</v>
      </c>
      <c r="D14" s="298">
        <f t="shared" si="1"/>
        <v>276486.8</v>
      </c>
      <c r="F14" s="298">
        <v>139652</v>
      </c>
      <c r="G14" s="298">
        <v>263324.90000000002</v>
      </c>
      <c r="I14" s="298">
        <f t="shared" si="2"/>
        <v>263324.90000000002</v>
      </c>
      <c r="J14" s="298">
        <v>547158.1</v>
      </c>
      <c r="L14" s="298">
        <f t="shared" si="3"/>
        <v>547158.1</v>
      </c>
      <c r="M14" s="298">
        <v>400554</v>
      </c>
      <c r="O14" s="298">
        <f t="shared" si="4"/>
        <v>400554</v>
      </c>
      <c r="P14" s="298">
        <v>530119.4</v>
      </c>
      <c r="R14" s="298">
        <f t="shared" si="5"/>
        <v>530119.4</v>
      </c>
      <c r="S14" s="298">
        <v>276486.8</v>
      </c>
    </row>
    <row r="15" spans="1:25" s="310" customFormat="1">
      <c r="A15" s="507">
        <v>1212</v>
      </c>
      <c r="B15" s="37" t="s">
        <v>146</v>
      </c>
      <c r="C15" s="298">
        <f t="shared" si="0"/>
        <v>0</v>
      </c>
      <c r="D15" s="298">
        <f t="shared" si="1"/>
        <v>0</v>
      </c>
      <c r="F15" s="298"/>
      <c r="G15" s="298"/>
      <c r="I15" s="298">
        <f t="shared" si="2"/>
        <v>0</v>
      </c>
      <c r="J15" s="298"/>
      <c r="L15" s="298">
        <f t="shared" si="3"/>
        <v>0</v>
      </c>
      <c r="M15" s="298"/>
      <c r="O15" s="298">
        <f t="shared" si="4"/>
        <v>0</v>
      </c>
      <c r="P15" s="298"/>
      <c r="R15" s="298">
        <f t="shared" si="5"/>
        <v>0</v>
      </c>
      <c r="S15" s="298"/>
    </row>
    <row r="16" spans="1:25" s="310" customFormat="1">
      <c r="A16" s="507">
        <v>1213</v>
      </c>
      <c r="B16" s="37" t="s">
        <v>147</v>
      </c>
      <c r="C16" s="298">
        <f t="shared" si="0"/>
        <v>0</v>
      </c>
      <c r="D16" s="298">
        <f t="shared" si="1"/>
        <v>0</v>
      </c>
      <c r="F16" s="298"/>
      <c r="G16" s="298"/>
      <c r="I16" s="298">
        <f t="shared" si="2"/>
        <v>0</v>
      </c>
      <c r="J16" s="298"/>
      <c r="L16" s="298">
        <f t="shared" si="3"/>
        <v>0</v>
      </c>
      <c r="M16" s="298"/>
      <c r="O16" s="298">
        <f t="shared" si="4"/>
        <v>0</v>
      </c>
      <c r="P16" s="298"/>
      <c r="R16" s="298">
        <f t="shared" si="5"/>
        <v>0</v>
      </c>
      <c r="S16" s="298"/>
      <c r="W16" s="310">
        <f>C14+C23+'ფორმა N2'!D9+'ფორმა N3'!D9-'ფორმა N4'!D11-'ფორმა N5'!D9-D14-D23-'ფორმა N6'!D10</f>
        <v>-2.4299999989452772</v>
      </c>
    </row>
    <row r="17" spans="1:19" s="310" customFormat="1">
      <c r="A17" s="507">
        <v>1214</v>
      </c>
      <c r="B17" s="37" t="s">
        <v>148</v>
      </c>
      <c r="C17" s="298">
        <f t="shared" si="0"/>
        <v>0</v>
      </c>
      <c r="D17" s="298">
        <f t="shared" si="1"/>
        <v>0</v>
      </c>
      <c r="F17" s="298"/>
      <c r="G17" s="298"/>
      <c r="I17" s="298">
        <f t="shared" si="2"/>
        <v>0</v>
      </c>
      <c r="J17" s="298"/>
      <c r="L17" s="298">
        <f t="shared" si="3"/>
        <v>0</v>
      </c>
      <c r="M17" s="298"/>
      <c r="O17" s="298">
        <f t="shared" si="4"/>
        <v>0</v>
      </c>
      <c r="P17" s="298"/>
      <c r="R17" s="298">
        <f t="shared" si="5"/>
        <v>0</v>
      </c>
      <c r="S17" s="298"/>
    </row>
    <row r="18" spans="1:19" s="310" customFormat="1">
      <c r="A18" s="507">
        <v>1215</v>
      </c>
      <c r="B18" s="37" t="s">
        <v>149</v>
      </c>
      <c r="C18" s="298">
        <f t="shared" si="0"/>
        <v>0</v>
      </c>
      <c r="D18" s="298">
        <f t="shared" si="1"/>
        <v>0</v>
      </c>
      <c r="F18" s="298"/>
      <c r="G18" s="298"/>
      <c r="I18" s="298">
        <f t="shared" si="2"/>
        <v>0</v>
      </c>
      <c r="J18" s="298"/>
      <c r="L18" s="298">
        <f t="shared" si="3"/>
        <v>0</v>
      </c>
      <c r="M18" s="298"/>
      <c r="O18" s="298">
        <f t="shared" si="4"/>
        <v>0</v>
      </c>
      <c r="P18" s="298"/>
      <c r="R18" s="298">
        <f t="shared" si="5"/>
        <v>0</v>
      </c>
      <c r="S18" s="298"/>
    </row>
    <row r="19" spans="1:19" s="310" customFormat="1">
      <c r="A19" s="507">
        <v>1300</v>
      </c>
      <c r="B19" s="37" t="s">
        <v>150</v>
      </c>
      <c r="C19" s="298">
        <f t="shared" si="0"/>
        <v>0</v>
      </c>
      <c r="D19" s="298">
        <f t="shared" si="1"/>
        <v>0</v>
      </c>
      <c r="F19" s="298"/>
      <c r="G19" s="298"/>
      <c r="I19" s="298">
        <f t="shared" si="2"/>
        <v>0</v>
      </c>
      <c r="J19" s="298"/>
      <c r="L19" s="298">
        <f t="shared" si="3"/>
        <v>0</v>
      </c>
      <c r="M19" s="298"/>
      <c r="O19" s="298">
        <f t="shared" si="4"/>
        <v>0</v>
      </c>
      <c r="P19" s="298"/>
      <c r="R19" s="298">
        <f t="shared" si="5"/>
        <v>0</v>
      </c>
      <c r="S19" s="298"/>
    </row>
    <row r="20" spans="1:19" s="310" customFormat="1">
      <c r="A20" s="507">
        <v>1410</v>
      </c>
      <c r="B20" s="37" t="s">
        <v>151</v>
      </c>
      <c r="C20" s="298">
        <f t="shared" si="0"/>
        <v>0</v>
      </c>
      <c r="D20" s="298">
        <f>S20-2203</f>
        <v>0.32000000000016371</v>
      </c>
      <c r="F20" s="298"/>
      <c r="G20" s="298"/>
      <c r="I20" s="298">
        <f t="shared" si="2"/>
        <v>0</v>
      </c>
      <c r="J20" s="298">
        <v>4052.69</v>
      </c>
      <c r="L20" s="298">
        <f t="shared" si="3"/>
        <v>4052.69</v>
      </c>
      <c r="M20" s="298">
        <v>2133.96</v>
      </c>
      <c r="O20" s="298">
        <f t="shared" si="4"/>
        <v>2133.96</v>
      </c>
      <c r="P20" s="298">
        <v>33337.01</v>
      </c>
      <c r="R20" s="298">
        <f t="shared" si="5"/>
        <v>33337.01</v>
      </c>
      <c r="S20" s="298">
        <v>2203.3200000000002</v>
      </c>
    </row>
    <row r="21" spans="1:19" s="310" customFormat="1">
      <c r="A21" s="507">
        <v>1421</v>
      </c>
      <c r="B21" s="37" t="s">
        <v>152</v>
      </c>
      <c r="C21" s="298">
        <f t="shared" si="0"/>
        <v>0</v>
      </c>
      <c r="D21" s="298">
        <f t="shared" si="1"/>
        <v>0</v>
      </c>
      <c r="F21" s="298"/>
      <c r="G21" s="298"/>
      <c r="I21" s="298">
        <f t="shared" si="2"/>
        <v>0</v>
      </c>
      <c r="J21" s="298"/>
      <c r="L21" s="298">
        <f t="shared" si="3"/>
        <v>0</v>
      </c>
      <c r="M21" s="298"/>
      <c r="O21" s="298">
        <f t="shared" si="4"/>
        <v>0</v>
      </c>
      <c r="P21" s="298"/>
      <c r="R21" s="298">
        <f t="shared" si="5"/>
        <v>0</v>
      </c>
      <c r="S21" s="298"/>
    </row>
    <row r="22" spans="1:19" s="310" customFormat="1">
      <c r="A22" s="507">
        <v>1422</v>
      </c>
      <c r="B22" s="37" t="s">
        <v>153</v>
      </c>
      <c r="C22" s="298">
        <f t="shared" si="0"/>
        <v>0</v>
      </c>
      <c r="D22" s="298">
        <f t="shared" si="1"/>
        <v>0</v>
      </c>
      <c r="F22" s="298"/>
      <c r="G22" s="298"/>
      <c r="I22" s="298">
        <f t="shared" si="2"/>
        <v>0</v>
      </c>
      <c r="J22" s="298"/>
      <c r="L22" s="298">
        <f t="shared" si="3"/>
        <v>0</v>
      </c>
      <c r="M22" s="298"/>
      <c r="O22" s="298">
        <f t="shared" si="4"/>
        <v>0</v>
      </c>
      <c r="P22" s="298"/>
      <c r="R22" s="298">
        <f t="shared" si="5"/>
        <v>0</v>
      </c>
      <c r="S22" s="298"/>
    </row>
    <row r="23" spans="1:19" s="310" customFormat="1">
      <c r="A23" s="507">
        <v>1423</v>
      </c>
      <c r="B23" s="37" t="s">
        <v>154</v>
      </c>
      <c r="C23" s="298">
        <f t="shared" si="0"/>
        <v>120</v>
      </c>
      <c r="D23" s="298">
        <f t="shared" si="1"/>
        <v>120</v>
      </c>
      <c r="F23" s="298">
        <v>120</v>
      </c>
      <c r="G23" s="298">
        <v>252.9</v>
      </c>
      <c r="I23" s="298">
        <f t="shared" si="2"/>
        <v>252.9</v>
      </c>
      <c r="J23" s="298">
        <v>420</v>
      </c>
      <c r="L23" s="298">
        <f t="shared" si="3"/>
        <v>420</v>
      </c>
      <c r="M23" s="298">
        <v>120</v>
      </c>
      <c r="O23" s="298">
        <f t="shared" si="4"/>
        <v>120</v>
      </c>
      <c r="P23" s="298">
        <v>120</v>
      </c>
      <c r="R23" s="298">
        <f t="shared" si="5"/>
        <v>120</v>
      </c>
      <c r="S23" s="298">
        <v>120</v>
      </c>
    </row>
    <row r="24" spans="1:19" s="310" customFormat="1">
      <c r="A24" s="507">
        <v>1431</v>
      </c>
      <c r="B24" s="37" t="s">
        <v>155</v>
      </c>
      <c r="C24" s="298">
        <f t="shared" si="0"/>
        <v>0</v>
      </c>
      <c r="D24" s="298">
        <f t="shared" si="1"/>
        <v>0</v>
      </c>
      <c r="F24" s="298"/>
      <c r="G24" s="298"/>
      <c r="I24" s="298">
        <f t="shared" si="2"/>
        <v>0</v>
      </c>
      <c r="J24" s="298"/>
      <c r="L24" s="298">
        <f t="shared" si="3"/>
        <v>0</v>
      </c>
      <c r="M24" s="298"/>
      <c r="O24" s="298">
        <f t="shared" si="4"/>
        <v>0</v>
      </c>
      <c r="P24" s="298"/>
      <c r="R24" s="298">
        <f t="shared" si="5"/>
        <v>0</v>
      </c>
      <c r="S24" s="298"/>
    </row>
    <row r="25" spans="1:19" s="310" customFormat="1">
      <c r="A25" s="507">
        <v>1432</v>
      </c>
      <c r="B25" s="37" t="s">
        <v>156</v>
      </c>
      <c r="C25" s="298">
        <f t="shared" si="0"/>
        <v>0</v>
      </c>
      <c r="D25" s="298">
        <f t="shared" si="1"/>
        <v>0</v>
      </c>
      <c r="F25" s="298"/>
      <c r="G25" s="298"/>
      <c r="I25" s="298">
        <f t="shared" si="2"/>
        <v>0</v>
      </c>
      <c r="J25" s="298"/>
      <c r="L25" s="298">
        <f t="shared" si="3"/>
        <v>0</v>
      </c>
      <c r="M25" s="298"/>
      <c r="O25" s="298">
        <f t="shared" si="4"/>
        <v>0</v>
      </c>
      <c r="P25" s="298"/>
      <c r="R25" s="298">
        <f t="shared" si="5"/>
        <v>0</v>
      </c>
      <c r="S25" s="298"/>
    </row>
    <row r="26" spans="1:19" s="310" customFormat="1">
      <c r="A26" s="507">
        <v>1433</v>
      </c>
      <c r="B26" s="37" t="s">
        <v>157</v>
      </c>
      <c r="C26" s="298">
        <f t="shared" si="0"/>
        <v>8525</v>
      </c>
      <c r="D26" s="298">
        <f t="shared" si="1"/>
        <v>8781.66</v>
      </c>
      <c r="F26" s="298">
        <v>8525</v>
      </c>
      <c r="G26" s="298">
        <v>8165.45</v>
      </c>
      <c r="I26" s="298">
        <f t="shared" si="2"/>
        <v>8165.45</v>
      </c>
      <c r="J26" s="298">
        <v>8781.67</v>
      </c>
      <c r="L26" s="298">
        <f t="shared" si="3"/>
        <v>8781.67</v>
      </c>
      <c r="M26" s="298">
        <v>8781.66</v>
      </c>
      <c r="O26" s="298">
        <f t="shared" si="4"/>
        <v>8781.66</v>
      </c>
      <c r="P26" s="298">
        <v>8781.66</v>
      </c>
      <c r="R26" s="298">
        <f t="shared" si="5"/>
        <v>8781.66</v>
      </c>
      <c r="S26" s="298">
        <v>8781.66</v>
      </c>
    </row>
    <row r="27" spans="1:19" s="310" customFormat="1">
      <c r="A27" s="507">
        <v>1441</v>
      </c>
      <c r="B27" s="37" t="s">
        <v>158</v>
      </c>
      <c r="C27" s="298">
        <f t="shared" si="0"/>
        <v>8075</v>
      </c>
      <c r="D27" s="298">
        <f t="shared" si="1"/>
        <v>6624.55</v>
      </c>
      <c r="F27" s="298">
        <v>8075</v>
      </c>
      <c r="G27" s="298">
        <v>10970.37</v>
      </c>
      <c r="I27" s="298">
        <f t="shared" si="2"/>
        <v>10970.37</v>
      </c>
      <c r="J27" s="298">
        <v>10516.57</v>
      </c>
      <c r="L27" s="298">
        <f t="shared" si="3"/>
        <v>10516.57</v>
      </c>
      <c r="M27" s="298">
        <v>6624.55</v>
      </c>
      <c r="O27" s="298">
        <f t="shared" si="4"/>
        <v>6624.55</v>
      </c>
      <c r="P27" s="298">
        <v>6624.55</v>
      </c>
      <c r="R27" s="298">
        <f t="shared" si="5"/>
        <v>6624.55</v>
      </c>
      <c r="S27" s="298">
        <v>6624.55</v>
      </c>
    </row>
    <row r="28" spans="1:19" s="310" customFormat="1">
      <c r="A28" s="507">
        <v>1442</v>
      </c>
      <c r="B28" s="37" t="s">
        <v>159</v>
      </c>
      <c r="C28" s="298">
        <f t="shared" si="0"/>
        <v>3794</v>
      </c>
      <c r="D28" s="298">
        <f>2203+1100</f>
        <v>3303</v>
      </c>
      <c r="F28" s="298">
        <v>3794</v>
      </c>
      <c r="G28" s="298">
        <v>59837.47</v>
      </c>
      <c r="I28" s="298">
        <f t="shared" si="2"/>
        <v>59837.47</v>
      </c>
      <c r="J28" s="298"/>
      <c r="L28" s="298">
        <f t="shared" si="3"/>
        <v>0</v>
      </c>
      <c r="M28" s="298"/>
      <c r="O28" s="298">
        <f t="shared" si="4"/>
        <v>0</v>
      </c>
      <c r="P28" s="298"/>
      <c r="R28" s="298">
        <f t="shared" si="5"/>
        <v>0</v>
      </c>
      <c r="S28" s="298"/>
    </row>
    <row r="29" spans="1:19" s="310" customFormat="1">
      <c r="A29" s="507">
        <v>1443</v>
      </c>
      <c r="B29" s="37" t="s">
        <v>160</v>
      </c>
      <c r="C29" s="298">
        <f t="shared" si="0"/>
        <v>0</v>
      </c>
      <c r="D29" s="298">
        <f t="shared" si="1"/>
        <v>0</v>
      </c>
      <c r="F29" s="298"/>
      <c r="G29" s="298"/>
      <c r="I29" s="298">
        <f t="shared" si="2"/>
        <v>0</v>
      </c>
      <c r="J29" s="298"/>
      <c r="L29" s="298">
        <f t="shared" si="3"/>
        <v>0</v>
      </c>
      <c r="M29" s="298"/>
      <c r="O29" s="298">
        <f t="shared" si="4"/>
        <v>0</v>
      </c>
      <c r="P29" s="298"/>
      <c r="R29" s="298">
        <f t="shared" si="5"/>
        <v>0</v>
      </c>
      <c r="S29" s="298"/>
    </row>
    <row r="30" spans="1:19" s="310" customFormat="1">
      <c r="A30" s="507">
        <v>1444</v>
      </c>
      <c r="B30" s="37" t="s">
        <v>161</v>
      </c>
      <c r="C30" s="298">
        <f t="shared" si="0"/>
        <v>0</v>
      </c>
      <c r="D30" s="298">
        <f t="shared" si="1"/>
        <v>0</v>
      </c>
      <c r="F30" s="298"/>
      <c r="G30" s="298"/>
      <c r="I30" s="298">
        <f t="shared" si="2"/>
        <v>0</v>
      </c>
      <c r="J30" s="298"/>
      <c r="L30" s="298">
        <f t="shared" si="3"/>
        <v>0</v>
      </c>
      <c r="M30" s="298"/>
      <c r="O30" s="298">
        <f t="shared" si="4"/>
        <v>0</v>
      </c>
      <c r="P30" s="298"/>
      <c r="R30" s="298">
        <f t="shared" si="5"/>
        <v>0</v>
      </c>
      <c r="S30" s="298"/>
    </row>
    <row r="31" spans="1:19" s="310" customFormat="1">
      <c r="A31" s="507">
        <v>1445</v>
      </c>
      <c r="B31" s="37" t="s">
        <v>162</v>
      </c>
      <c r="C31" s="298">
        <f t="shared" si="0"/>
        <v>0</v>
      </c>
      <c r="D31" s="298">
        <f t="shared" si="1"/>
        <v>0</v>
      </c>
      <c r="F31" s="298"/>
      <c r="G31" s="298"/>
      <c r="I31" s="298">
        <f t="shared" si="2"/>
        <v>0</v>
      </c>
      <c r="J31" s="298"/>
      <c r="L31" s="298">
        <f t="shared" si="3"/>
        <v>0</v>
      </c>
      <c r="M31" s="298"/>
      <c r="O31" s="298">
        <f t="shared" si="4"/>
        <v>0</v>
      </c>
      <c r="P31" s="298"/>
      <c r="R31" s="298">
        <f t="shared" si="5"/>
        <v>0</v>
      </c>
      <c r="S31" s="298"/>
    </row>
    <row r="32" spans="1:19" s="310" customFormat="1">
      <c r="A32" s="507">
        <v>1446</v>
      </c>
      <c r="B32" s="37" t="s">
        <v>163</v>
      </c>
      <c r="C32" s="298">
        <f t="shared" si="0"/>
        <v>0</v>
      </c>
      <c r="D32" s="298">
        <f>S32-1100</f>
        <v>0</v>
      </c>
      <c r="F32" s="298"/>
      <c r="G32" s="298"/>
      <c r="I32" s="298">
        <f t="shared" si="2"/>
        <v>0</v>
      </c>
      <c r="J32" s="298">
        <v>1100</v>
      </c>
      <c r="L32" s="298">
        <f t="shared" si="3"/>
        <v>1100</v>
      </c>
      <c r="M32" s="298">
        <v>1100</v>
      </c>
      <c r="O32" s="298">
        <f t="shared" si="4"/>
        <v>1100</v>
      </c>
      <c r="P32" s="298">
        <v>1100</v>
      </c>
      <c r="R32" s="298">
        <f t="shared" si="5"/>
        <v>1100</v>
      </c>
      <c r="S32" s="298">
        <v>1100</v>
      </c>
    </row>
    <row r="33" spans="1:23" s="310" customFormat="1">
      <c r="A33" s="22"/>
      <c r="B33" s="20"/>
    </row>
    <row r="34" spans="1:23" s="310" customFormat="1">
      <c r="A34" s="39" t="s">
        <v>194</v>
      </c>
      <c r="B34" s="37"/>
      <c r="C34" s="297">
        <f>SUM(C35:C42)</f>
        <v>144629</v>
      </c>
      <c r="D34" s="297">
        <f>SUM(D35:D42)</f>
        <v>117269.54</v>
      </c>
      <c r="F34" s="297">
        <f>SUM(F35:F42)</f>
        <v>144629</v>
      </c>
      <c r="G34" s="297">
        <f>SUM(G35:G42)</f>
        <v>144628.68</v>
      </c>
      <c r="I34" s="297">
        <f>SUM(I35:I42)</f>
        <v>144628.68</v>
      </c>
      <c r="J34" s="297">
        <f>SUM(J35:J42)</f>
        <v>154153.60999999999</v>
      </c>
      <c r="L34" s="297">
        <f>SUM(L35:L42)</f>
        <v>154153.60999999999</v>
      </c>
      <c r="M34" s="297">
        <f>SUM(M35:M42)</f>
        <v>153629.91999999998</v>
      </c>
      <c r="O34" s="297">
        <f>SUM(O35:O42)</f>
        <v>153629.91999999998</v>
      </c>
      <c r="P34" s="297">
        <f>SUM(P35:P42)</f>
        <v>153629</v>
      </c>
      <c r="R34" s="297">
        <f>SUM(R35:R42)</f>
        <v>153629</v>
      </c>
      <c r="S34" s="297">
        <f>SUM(S35:S42)</f>
        <v>117269.54</v>
      </c>
      <c r="V34" s="310">
        <f>C34-D34</f>
        <v>27359.460000000006</v>
      </c>
    </row>
    <row r="35" spans="1:23" s="310" customFormat="1">
      <c r="A35" s="507">
        <v>2110</v>
      </c>
      <c r="B35" s="37" t="s">
        <v>100</v>
      </c>
      <c r="C35" s="298">
        <f t="shared" ref="C35:C42" si="6">F35</f>
        <v>0</v>
      </c>
      <c r="D35" s="298">
        <f t="shared" ref="D35:D42" si="7">S35</f>
        <v>0</v>
      </c>
      <c r="F35" s="298"/>
      <c r="G35" s="298"/>
      <c r="I35" s="298">
        <f t="shared" ref="I35:I42" si="8">G35</f>
        <v>0</v>
      </c>
      <c r="J35" s="298"/>
      <c r="L35" s="298">
        <f t="shared" ref="L35:L42" si="9">J35</f>
        <v>0</v>
      </c>
      <c r="M35" s="298"/>
      <c r="O35" s="298">
        <f t="shared" ref="O35:O42" si="10">M35</f>
        <v>0</v>
      </c>
      <c r="P35" s="298"/>
      <c r="R35" s="298">
        <f t="shared" ref="R35:R42" si="11">P35</f>
        <v>0</v>
      </c>
      <c r="S35" s="298"/>
    </row>
    <row r="36" spans="1:23" s="310" customFormat="1">
      <c r="A36" s="507">
        <v>2120</v>
      </c>
      <c r="B36" s="37" t="s">
        <v>164</v>
      </c>
      <c r="C36" s="298">
        <f t="shared" si="6"/>
        <v>137624</v>
      </c>
      <c r="D36" s="298">
        <f t="shared" si="7"/>
        <v>109152.04</v>
      </c>
      <c r="F36" s="298">
        <v>137624</v>
      </c>
      <c r="G36" s="298">
        <v>137624</v>
      </c>
      <c r="I36" s="298">
        <f t="shared" si="8"/>
        <v>137624</v>
      </c>
      <c r="J36" s="298">
        <v>145042</v>
      </c>
      <c r="L36" s="298">
        <f t="shared" si="9"/>
        <v>145042</v>
      </c>
      <c r="M36" s="298">
        <v>145042</v>
      </c>
      <c r="O36" s="298">
        <f t="shared" si="10"/>
        <v>145042</v>
      </c>
      <c r="P36" s="298">
        <v>145041</v>
      </c>
      <c r="R36" s="298">
        <f t="shared" si="11"/>
        <v>145041</v>
      </c>
      <c r="S36" s="298">
        <v>109152.04</v>
      </c>
    </row>
    <row r="37" spans="1:23" s="310" customFormat="1">
      <c r="A37" s="507">
        <v>2130</v>
      </c>
      <c r="B37" s="37" t="s">
        <v>101</v>
      </c>
      <c r="C37" s="298">
        <f t="shared" si="6"/>
        <v>0</v>
      </c>
      <c r="D37" s="298">
        <f t="shared" si="7"/>
        <v>0</v>
      </c>
      <c r="F37" s="298"/>
      <c r="G37" s="298"/>
      <c r="I37" s="298">
        <f t="shared" si="8"/>
        <v>0</v>
      </c>
      <c r="J37" s="298"/>
      <c r="L37" s="298">
        <f t="shared" si="9"/>
        <v>0</v>
      </c>
      <c r="M37" s="298"/>
      <c r="O37" s="298">
        <f t="shared" si="10"/>
        <v>0</v>
      </c>
      <c r="P37" s="298"/>
      <c r="R37" s="298">
        <f t="shared" si="11"/>
        <v>0</v>
      </c>
      <c r="S37" s="298"/>
    </row>
    <row r="38" spans="1:23" s="310" customFormat="1">
      <c r="A38" s="507">
        <v>2140</v>
      </c>
      <c r="B38" s="37" t="s">
        <v>412</v>
      </c>
      <c r="C38" s="298">
        <f t="shared" si="6"/>
        <v>0</v>
      </c>
      <c r="D38" s="298">
        <f t="shared" si="7"/>
        <v>0</v>
      </c>
      <c r="F38" s="298"/>
      <c r="G38" s="298"/>
      <c r="I38" s="298">
        <f t="shared" si="8"/>
        <v>0</v>
      </c>
      <c r="J38" s="298"/>
      <c r="L38" s="298">
        <f t="shared" si="9"/>
        <v>0</v>
      </c>
      <c r="M38" s="298"/>
      <c r="O38" s="298">
        <f t="shared" si="10"/>
        <v>0</v>
      </c>
      <c r="P38" s="298"/>
      <c r="R38" s="298">
        <f t="shared" si="11"/>
        <v>0</v>
      </c>
      <c r="S38" s="298"/>
    </row>
    <row r="39" spans="1:23" s="310" customFormat="1">
      <c r="A39" s="507">
        <v>2150</v>
      </c>
      <c r="B39" s="37" t="s">
        <v>416</v>
      </c>
      <c r="C39" s="298">
        <f t="shared" si="6"/>
        <v>1882</v>
      </c>
      <c r="D39" s="298">
        <f t="shared" si="7"/>
        <v>1411.26</v>
      </c>
      <c r="F39" s="298">
        <v>1882</v>
      </c>
      <c r="G39" s="298">
        <v>1881.68</v>
      </c>
      <c r="I39" s="298">
        <f t="shared" si="8"/>
        <v>1881.68</v>
      </c>
      <c r="J39" s="298">
        <v>1882</v>
      </c>
      <c r="L39" s="298">
        <f t="shared" si="9"/>
        <v>1882</v>
      </c>
      <c r="M39" s="298">
        <v>1881.68</v>
      </c>
      <c r="O39" s="298">
        <f t="shared" si="10"/>
        <v>1881.68</v>
      </c>
      <c r="P39" s="298">
        <v>1882</v>
      </c>
      <c r="R39" s="298">
        <f t="shared" si="11"/>
        <v>1882</v>
      </c>
      <c r="S39" s="298">
        <v>1411.26</v>
      </c>
    </row>
    <row r="40" spans="1:23" s="310" customFormat="1">
      <c r="A40" s="507">
        <v>2220</v>
      </c>
      <c r="B40" s="37" t="s">
        <v>102</v>
      </c>
      <c r="C40" s="298">
        <f t="shared" si="6"/>
        <v>5123</v>
      </c>
      <c r="D40" s="298">
        <f t="shared" si="7"/>
        <v>6706.24</v>
      </c>
      <c r="F40" s="298">
        <v>5123</v>
      </c>
      <c r="G40" s="298">
        <v>5123</v>
      </c>
      <c r="I40" s="298">
        <f t="shared" si="8"/>
        <v>5123</v>
      </c>
      <c r="J40" s="298">
        <v>7229.61</v>
      </c>
      <c r="L40" s="298">
        <f t="shared" si="9"/>
        <v>7229.61</v>
      </c>
      <c r="M40" s="298">
        <v>6706.24</v>
      </c>
      <c r="O40" s="298">
        <f t="shared" si="10"/>
        <v>6706.24</v>
      </c>
      <c r="P40" s="298">
        <v>6706</v>
      </c>
      <c r="R40" s="298">
        <f t="shared" si="11"/>
        <v>6706</v>
      </c>
      <c r="S40" s="298">
        <v>6706.24</v>
      </c>
    </row>
    <row r="41" spans="1:23" s="310" customFormat="1">
      <c r="A41" s="507">
        <v>2300</v>
      </c>
      <c r="B41" s="37" t="s">
        <v>165</v>
      </c>
      <c r="C41" s="298">
        <f t="shared" si="6"/>
        <v>0</v>
      </c>
      <c r="D41" s="298">
        <f t="shared" si="7"/>
        <v>0</v>
      </c>
      <c r="F41" s="298"/>
      <c r="G41" s="298"/>
      <c r="I41" s="298">
        <f t="shared" si="8"/>
        <v>0</v>
      </c>
      <c r="J41" s="298"/>
      <c r="L41" s="298">
        <f t="shared" si="9"/>
        <v>0</v>
      </c>
      <c r="M41" s="298"/>
      <c r="O41" s="298">
        <f t="shared" si="10"/>
        <v>0</v>
      </c>
      <c r="P41" s="298"/>
      <c r="R41" s="298">
        <f t="shared" si="11"/>
        <v>0</v>
      </c>
      <c r="S41" s="298"/>
    </row>
    <row r="42" spans="1:23" s="310" customFormat="1">
      <c r="A42" s="507">
        <v>2400</v>
      </c>
      <c r="B42" s="37" t="s">
        <v>166</v>
      </c>
      <c r="C42" s="298">
        <f t="shared" si="6"/>
        <v>0</v>
      </c>
      <c r="D42" s="298">
        <f t="shared" si="7"/>
        <v>0</v>
      </c>
      <c r="F42" s="298"/>
      <c r="G42" s="298"/>
      <c r="I42" s="298">
        <f t="shared" si="8"/>
        <v>0</v>
      </c>
      <c r="J42" s="298">
        <f>1882-1882</f>
        <v>0</v>
      </c>
      <c r="L42" s="298">
        <f t="shared" si="9"/>
        <v>0</v>
      </c>
      <c r="M42" s="298"/>
      <c r="O42" s="298">
        <f t="shared" si="10"/>
        <v>0</v>
      </c>
      <c r="P42" s="298">
        <f>1882-1882</f>
        <v>0</v>
      </c>
      <c r="R42" s="298">
        <f t="shared" si="11"/>
        <v>0</v>
      </c>
      <c r="S42" s="298">
        <f>1411.26-1411.26</f>
        <v>0</v>
      </c>
    </row>
    <row r="43" spans="1:23" s="310" customFormat="1">
      <c r="A43" s="23"/>
      <c r="B43" s="20"/>
    </row>
    <row r="44" spans="1:23" s="310" customFormat="1">
      <c r="A44" s="36" t="s">
        <v>198</v>
      </c>
      <c r="B44" s="37"/>
      <c r="C44" s="297">
        <f>SUM(C45,C64)</f>
        <v>304795</v>
      </c>
      <c r="D44" s="297">
        <f>SUM(D45,D64)</f>
        <v>412585.69999999995</v>
      </c>
      <c r="F44" s="297">
        <f>SUM(F45,F64)</f>
        <v>304795</v>
      </c>
      <c r="G44" s="297">
        <f>SUM(G45,G64)</f>
        <v>487180.19999999995</v>
      </c>
      <c r="I44" s="297">
        <f>SUM(I45,I64)</f>
        <v>487180.19999999995</v>
      </c>
      <c r="J44" s="297">
        <f>SUM(J45,J64)</f>
        <v>726182.33000000007</v>
      </c>
      <c r="L44" s="297">
        <f>SUM(L45,L64)</f>
        <v>726182.33000000007</v>
      </c>
      <c r="M44" s="297">
        <f>SUM(M45,M64)</f>
        <v>572943.49</v>
      </c>
      <c r="O44" s="297">
        <f>SUM(O45,O64)</f>
        <v>572943.49</v>
      </c>
      <c r="P44" s="297">
        <f>SUM(P45,P64)</f>
        <v>733712.04</v>
      </c>
      <c r="R44" s="297">
        <f>SUM(R45,R64)</f>
        <v>733712.04</v>
      </c>
      <c r="S44" s="297">
        <f>SUM(S45,S64)</f>
        <v>412585.69999999995</v>
      </c>
    </row>
    <row r="45" spans="1:23" s="310" customFormat="1">
      <c r="A45" s="39" t="s">
        <v>195</v>
      </c>
      <c r="B45" s="37"/>
      <c r="C45" s="297">
        <f>SUM(C46:C61)</f>
        <v>2219784</v>
      </c>
      <c r="D45" s="297">
        <f>SUM(D46:D61)</f>
        <v>1404685.14</v>
      </c>
      <c r="F45" s="297">
        <f>SUM(F46:F61)</f>
        <v>2219784</v>
      </c>
      <c r="G45" s="297">
        <f>SUM(G46:G61)</f>
        <v>1765958.2</v>
      </c>
      <c r="I45" s="297">
        <f>SUM(I46:I61)</f>
        <v>1765958.2</v>
      </c>
      <c r="J45" s="297">
        <f>SUM(J46:J61)</f>
        <v>1903191.1400000001</v>
      </c>
      <c r="L45" s="297">
        <f>SUM(L46:L61)</f>
        <v>1903191.1400000001</v>
      </c>
      <c r="M45" s="297">
        <f>SUM(M46:M61)</f>
        <v>1431821.19</v>
      </c>
      <c r="O45" s="297">
        <f>SUM(O46:O61)</f>
        <v>1431821.19</v>
      </c>
      <c r="P45" s="297">
        <f>SUM(P46:P61)</f>
        <v>1408180.24</v>
      </c>
      <c r="R45" s="297">
        <f>SUM(R46:R61)</f>
        <v>1408180.24</v>
      </c>
      <c r="S45" s="297">
        <f>SUM(S46:S61)</f>
        <v>1404685.14</v>
      </c>
    </row>
    <row r="46" spans="1:23" s="310" customFormat="1">
      <c r="A46" s="507">
        <v>3100</v>
      </c>
      <c r="B46" s="37" t="s">
        <v>167</v>
      </c>
      <c r="C46" s="298">
        <f t="shared" ref="C46:C61" si="12">F46</f>
        <v>0</v>
      </c>
      <c r="D46" s="298">
        <f t="shared" ref="D46:D61" si="13">S46</f>
        <v>0</v>
      </c>
      <c r="F46" s="298"/>
      <c r="G46" s="298"/>
      <c r="I46" s="298">
        <f t="shared" ref="I46:I61" si="14">G46</f>
        <v>0</v>
      </c>
      <c r="J46" s="298"/>
      <c r="L46" s="298">
        <f t="shared" ref="L46:L61" si="15">J46</f>
        <v>0</v>
      </c>
      <c r="M46" s="298"/>
      <c r="O46" s="298">
        <f t="shared" ref="O46:O61" si="16">M46</f>
        <v>0</v>
      </c>
      <c r="P46" s="298"/>
      <c r="R46" s="298">
        <f t="shared" ref="R46:R61" si="17">P46</f>
        <v>0</v>
      </c>
      <c r="S46" s="298"/>
    </row>
    <row r="47" spans="1:23" s="310" customFormat="1">
      <c r="A47" s="507">
        <v>3210</v>
      </c>
      <c r="B47" s="37" t="s">
        <v>168</v>
      </c>
      <c r="C47" s="298">
        <f t="shared" si="12"/>
        <v>2219557</v>
      </c>
      <c r="D47" s="298">
        <f t="shared" si="13"/>
        <v>1404593.49</v>
      </c>
      <c r="F47" s="298">
        <v>2219557</v>
      </c>
      <c r="G47" s="298">
        <v>1765866.55</v>
      </c>
      <c r="I47" s="298">
        <f t="shared" si="14"/>
        <v>1765866.55</v>
      </c>
      <c r="J47" s="298">
        <v>1423099.3900000001</v>
      </c>
      <c r="L47" s="298">
        <f t="shared" si="15"/>
        <v>1423099.3900000001</v>
      </c>
      <c r="M47" s="298">
        <v>1431729.44</v>
      </c>
      <c r="O47" s="298">
        <f t="shared" si="16"/>
        <v>1431729.44</v>
      </c>
      <c r="P47" s="298">
        <v>1408088.49</v>
      </c>
      <c r="R47" s="298">
        <f t="shared" si="17"/>
        <v>1408088.49</v>
      </c>
      <c r="S47" s="298">
        <v>1404593.49</v>
      </c>
      <c r="W47" s="310">
        <f>D47-C47</f>
        <v>-814963.51</v>
      </c>
    </row>
    <row r="48" spans="1:23" s="310" customFormat="1">
      <c r="A48" s="507">
        <v>3221</v>
      </c>
      <c r="B48" s="37" t="s">
        <v>169</v>
      </c>
      <c r="C48" s="298">
        <f t="shared" si="12"/>
        <v>0</v>
      </c>
      <c r="D48" s="298">
        <f t="shared" si="13"/>
        <v>0</v>
      </c>
      <c r="F48" s="298"/>
      <c r="G48" s="298"/>
      <c r="I48" s="298">
        <f t="shared" si="14"/>
        <v>0</v>
      </c>
      <c r="J48" s="298"/>
      <c r="L48" s="298">
        <f t="shared" si="15"/>
        <v>0</v>
      </c>
      <c r="M48" s="298"/>
      <c r="O48" s="298">
        <f t="shared" si="16"/>
        <v>0</v>
      </c>
      <c r="P48" s="298"/>
      <c r="R48" s="298">
        <f t="shared" si="17"/>
        <v>0</v>
      </c>
      <c r="S48" s="298"/>
    </row>
    <row r="49" spans="1:19" s="310" customFormat="1">
      <c r="A49" s="507">
        <v>3222</v>
      </c>
      <c r="B49" s="37" t="s">
        <v>170</v>
      </c>
      <c r="C49" s="298">
        <f t="shared" si="12"/>
        <v>0</v>
      </c>
      <c r="D49" s="298">
        <f t="shared" si="13"/>
        <v>0</v>
      </c>
      <c r="F49" s="298"/>
      <c r="G49" s="298"/>
      <c r="I49" s="298">
        <f t="shared" si="14"/>
        <v>0</v>
      </c>
      <c r="J49" s="298"/>
      <c r="L49" s="298">
        <f t="shared" si="15"/>
        <v>0</v>
      </c>
      <c r="M49" s="298"/>
      <c r="O49" s="298">
        <f t="shared" si="16"/>
        <v>0</v>
      </c>
      <c r="P49" s="298"/>
      <c r="R49" s="298">
        <f t="shared" si="17"/>
        <v>0</v>
      </c>
      <c r="S49" s="298"/>
    </row>
    <row r="50" spans="1:19" s="310" customFormat="1">
      <c r="A50" s="507">
        <v>3223</v>
      </c>
      <c r="B50" s="37" t="s">
        <v>171</v>
      </c>
      <c r="C50" s="298">
        <f t="shared" si="12"/>
        <v>0</v>
      </c>
      <c r="D50" s="298">
        <f t="shared" si="13"/>
        <v>0</v>
      </c>
      <c r="F50" s="298"/>
      <c r="G50" s="298"/>
      <c r="I50" s="298">
        <f t="shared" si="14"/>
        <v>0</v>
      </c>
      <c r="J50" s="298"/>
      <c r="L50" s="298">
        <f t="shared" si="15"/>
        <v>0</v>
      </c>
      <c r="M50" s="298"/>
      <c r="O50" s="298">
        <f t="shared" si="16"/>
        <v>0</v>
      </c>
      <c r="P50" s="298"/>
      <c r="R50" s="298">
        <f t="shared" si="17"/>
        <v>0</v>
      </c>
      <c r="S50" s="298"/>
    </row>
    <row r="51" spans="1:19" s="310" customFormat="1">
      <c r="A51" s="507">
        <v>3224</v>
      </c>
      <c r="B51" s="37" t="s">
        <v>172</v>
      </c>
      <c r="C51" s="298">
        <f t="shared" si="12"/>
        <v>0</v>
      </c>
      <c r="D51" s="298">
        <f t="shared" si="13"/>
        <v>0</v>
      </c>
      <c r="F51" s="298"/>
      <c r="G51" s="298"/>
      <c r="I51" s="298">
        <f t="shared" si="14"/>
        <v>0</v>
      </c>
      <c r="J51" s="298"/>
      <c r="L51" s="298">
        <f t="shared" si="15"/>
        <v>0</v>
      </c>
      <c r="M51" s="298"/>
      <c r="O51" s="298">
        <f t="shared" si="16"/>
        <v>0</v>
      </c>
      <c r="P51" s="298"/>
      <c r="R51" s="298">
        <f t="shared" si="17"/>
        <v>0</v>
      </c>
      <c r="S51" s="298"/>
    </row>
    <row r="52" spans="1:19" s="310" customFormat="1">
      <c r="A52" s="507">
        <v>3231</v>
      </c>
      <c r="B52" s="37" t="s">
        <v>173</v>
      </c>
      <c r="C52" s="298">
        <f t="shared" si="12"/>
        <v>0</v>
      </c>
      <c r="D52" s="298">
        <f t="shared" si="13"/>
        <v>0</v>
      </c>
      <c r="F52" s="298"/>
      <c r="G52" s="298"/>
      <c r="I52" s="298">
        <f t="shared" si="14"/>
        <v>0</v>
      </c>
      <c r="J52" s="298"/>
      <c r="L52" s="298">
        <f t="shared" si="15"/>
        <v>0</v>
      </c>
      <c r="M52" s="298"/>
      <c r="O52" s="298">
        <f t="shared" si="16"/>
        <v>0</v>
      </c>
      <c r="P52" s="298"/>
      <c r="R52" s="298">
        <f t="shared" si="17"/>
        <v>0</v>
      </c>
      <c r="S52" s="298"/>
    </row>
    <row r="53" spans="1:19" s="310" customFormat="1">
      <c r="A53" s="507">
        <v>3232</v>
      </c>
      <c r="B53" s="37" t="s">
        <v>174</v>
      </c>
      <c r="C53" s="298">
        <f t="shared" si="12"/>
        <v>0</v>
      </c>
      <c r="D53" s="298">
        <f t="shared" si="13"/>
        <v>0</v>
      </c>
      <c r="F53" s="298"/>
      <c r="G53" s="298"/>
      <c r="I53" s="298">
        <f t="shared" si="14"/>
        <v>0</v>
      </c>
      <c r="J53" s="298"/>
      <c r="L53" s="298">
        <f t="shared" si="15"/>
        <v>0</v>
      </c>
      <c r="M53" s="298"/>
      <c r="O53" s="298">
        <f t="shared" si="16"/>
        <v>0</v>
      </c>
      <c r="P53" s="298"/>
      <c r="R53" s="298">
        <f t="shared" si="17"/>
        <v>0</v>
      </c>
      <c r="S53" s="298"/>
    </row>
    <row r="54" spans="1:19" s="310" customFormat="1">
      <c r="A54" s="507">
        <v>3234</v>
      </c>
      <c r="B54" s="37" t="s">
        <v>175</v>
      </c>
      <c r="C54" s="298">
        <f t="shared" si="12"/>
        <v>227</v>
      </c>
      <c r="D54" s="298">
        <f t="shared" si="13"/>
        <v>91.65</v>
      </c>
      <c r="F54" s="298">
        <v>227</v>
      </c>
      <c r="G54" s="298">
        <v>91.65</v>
      </c>
      <c r="I54" s="298">
        <f t="shared" si="14"/>
        <v>91.65</v>
      </c>
      <c r="J54" s="298">
        <v>91.75</v>
      </c>
      <c r="L54" s="298">
        <f t="shared" si="15"/>
        <v>91.75</v>
      </c>
      <c r="M54" s="298">
        <v>91.75</v>
      </c>
      <c r="O54" s="298">
        <f t="shared" si="16"/>
        <v>91.75</v>
      </c>
      <c r="P54" s="298">
        <v>91.75</v>
      </c>
      <c r="R54" s="298">
        <f t="shared" si="17"/>
        <v>91.75</v>
      </c>
      <c r="S54" s="298">
        <v>91.65</v>
      </c>
    </row>
    <row r="55" spans="1:19" s="310" customFormat="1" ht="30">
      <c r="A55" s="507">
        <v>3236</v>
      </c>
      <c r="B55" s="37" t="s">
        <v>190</v>
      </c>
      <c r="C55" s="298">
        <f t="shared" si="12"/>
        <v>0</v>
      </c>
      <c r="D55" s="298">
        <f t="shared" si="13"/>
        <v>0</v>
      </c>
      <c r="F55" s="298"/>
      <c r="G55" s="298"/>
      <c r="I55" s="298">
        <f t="shared" si="14"/>
        <v>0</v>
      </c>
      <c r="J55" s="298"/>
      <c r="L55" s="298">
        <f t="shared" si="15"/>
        <v>0</v>
      </c>
      <c r="M55" s="298"/>
      <c r="O55" s="298">
        <f t="shared" si="16"/>
        <v>0</v>
      </c>
      <c r="P55" s="298"/>
      <c r="R55" s="298">
        <f t="shared" si="17"/>
        <v>0</v>
      </c>
      <c r="S55" s="298"/>
    </row>
    <row r="56" spans="1:19" s="310" customFormat="1" ht="45">
      <c r="A56" s="507">
        <v>3237</v>
      </c>
      <c r="B56" s="37" t="s">
        <v>176</v>
      </c>
      <c r="C56" s="298">
        <f t="shared" si="12"/>
        <v>0</v>
      </c>
      <c r="D56" s="298">
        <f t="shared" si="13"/>
        <v>0</v>
      </c>
      <c r="F56" s="298"/>
      <c r="G56" s="298"/>
      <c r="I56" s="298">
        <f t="shared" si="14"/>
        <v>0</v>
      </c>
      <c r="J56" s="298"/>
      <c r="L56" s="298">
        <f t="shared" si="15"/>
        <v>0</v>
      </c>
      <c r="M56" s="298"/>
      <c r="O56" s="298">
        <f t="shared" si="16"/>
        <v>0</v>
      </c>
      <c r="P56" s="298"/>
      <c r="R56" s="298">
        <f t="shared" si="17"/>
        <v>0</v>
      </c>
      <c r="S56" s="298"/>
    </row>
    <row r="57" spans="1:19" s="310" customFormat="1">
      <c r="A57" s="507">
        <v>3241</v>
      </c>
      <c r="B57" s="37" t="s">
        <v>177</v>
      </c>
      <c r="C57" s="298">
        <f t="shared" si="12"/>
        <v>0</v>
      </c>
      <c r="D57" s="298">
        <f t="shared" si="13"/>
        <v>0</v>
      </c>
      <c r="F57" s="298"/>
      <c r="G57" s="298"/>
      <c r="I57" s="298">
        <f t="shared" si="14"/>
        <v>0</v>
      </c>
      <c r="J57" s="298"/>
      <c r="L57" s="298">
        <f t="shared" si="15"/>
        <v>0</v>
      </c>
      <c r="M57" s="298"/>
      <c r="O57" s="298">
        <f t="shared" si="16"/>
        <v>0</v>
      </c>
      <c r="P57" s="298"/>
      <c r="R57" s="298">
        <f t="shared" si="17"/>
        <v>0</v>
      </c>
      <c r="S57" s="298"/>
    </row>
    <row r="58" spans="1:19" s="310" customFormat="1">
      <c r="A58" s="507">
        <v>3242</v>
      </c>
      <c r="B58" s="37" t="s">
        <v>178</v>
      </c>
      <c r="C58" s="298">
        <f t="shared" si="12"/>
        <v>0</v>
      </c>
      <c r="D58" s="298">
        <f t="shared" si="13"/>
        <v>0</v>
      </c>
      <c r="F58" s="298"/>
      <c r="G58" s="298"/>
      <c r="I58" s="298">
        <f t="shared" si="14"/>
        <v>0</v>
      </c>
      <c r="J58" s="298"/>
      <c r="L58" s="298">
        <f t="shared" si="15"/>
        <v>0</v>
      </c>
      <c r="M58" s="298"/>
      <c r="O58" s="298">
        <f t="shared" si="16"/>
        <v>0</v>
      </c>
      <c r="P58" s="298"/>
      <c r="R58" s="298">
        <f t="shared" si="17"/>
        <v>0</v>
      </c>
      <c r="S58" s="298"/>
    </row>
    <row r="59" spans="1:19" s="310" customFormat="1">
      <c r="A59" s="507">
        <v>3243</v>
      </c>
      <c r="B59" s="37" t="s">
        <v>179</v>
      </c>
      <c r="C59" s="298">
        <f t="shared" si="12"/>
        <v>0</v>
      </c>
      <c r="D59" s="298">
        <f t="shared" si="13"/>
        <v>0</v>
      </c>
      <c r="F59" s="298"/>
      <c r="G59" s="298"/>
      <c r="I59" s="298">
        <f t="shared" si="14"/>
        <v>0</v>
      </c>
      <c r="J59" s="298"/>
      <c r="L59" s="298">
        <f t="shared" si="15"/>
        <v>0</v>
      </c>
      <c r="M59" s="298"/>
      <c r="O59" s="298">
        <f t="shared" si="16"/>
        <v>0</v>
      </c>
      <c r="P59" s="298"/>
      <c r="R59" s="298">
        <f t="shared" si="17"/>
        <v>0</v>
      </c>
      <c r="S59" s="298"/>
    </row>
    <row r="60" spans="1:19" s="310" customFormat="1">
      <c r="A60" s="507">
        <v>3245</v>
      </c>
      <c r="B60" s="37" t="s">
        <v>180</v>
      </c>
      <c r="C60" s="298">
        <f t="shared" si="12"/>
        <v>0</v>
      </c>
      <c r="D60" s="298">
        <f t="shared" si="13"/>
        <v>0</v>
      </c>
      <c r="F60" s="298"/>
      <c r="G60" s="298"/>
      <c r="I60" s="298">
        <f t="shared" si="14"/>
        <v>0</v>
      </c>
      <c r="J60" s="298"/>
      <c r="L60" s="298">
        <f t="shared" si="15"/>
        <v>0</v>
      </c>
      <c r="M60" s="298"/>
      <c r="O60" s="298">
        <f t="shared" si="16"/>
        <v>0</v>
      </c>
      <c r="P60" s="298"/>
      <c r="R60" s="298">
        <f t="shared" si="17"/>
        <v>0</v>
      </c>
      <c r="S60" s="298"/>
    </row>
    <row r="61" spans="1:19" s="310" customFormat="1">
      <c r="A61" s="507">
        <v>3246</v>
      </c>
      <c r="B61" s="37" t="s">
        <v>181</v>
      </c>
      <c r="C61" s="298">
        <f t="shared" si="12"/>
        <v>0</v>
      </c>
      <c r="D61" s="298">
        <f t="shared" si="13"/>
        <v>0</v>
      </c>
      <c r="F61" s="298"/>
      <c r="G61" s="298"/>
      <c r="I61" s="298">
        <f t="shared" si="14"/>
        <v>0</v>
      </c>
      <c r="J61" s="298">
        <v>480000</v>
      </c>
      <c r="L61" s="298">
        <f t="shared" si="15"/>
        <v>480000</v>
      </c>
      <c r="M61" s="298"/>
      <c r="O61" s="298">
        <f t="shared" si="16"/>
        <v>0</v>
      </c>
      <c r="P61" s="298"/>
      <c r="R61" s="298">
        <f t="shared" si="17"/>
        <v>0</v>
      </c>
      <c r="S61" s="298"/>
    </row>
    <row r="62" spans="1:19" s="310" customFormat="1">
      <c r="A62" s="23"/>
      <c r="B62" s="20"/>
    </row>
    <row r="63" spans="1:19" s="310" customFormat="1">
      <c r="A63" s="24"/>
      <c r="B63" s="20"/>
    </row>
    <row r="64" spans="1:19" s="310" customFormat="1">
      <c r="A64" s="39" t="s">
        <v>196</v>
      </c>
      <c r="B64" s="37"/>
      <c r="C64" s="297">
        <f>SUM(C65:C67)</f>
        <v>-1914989</v>
      </c>
      <c r="D64" s="297">
        <f>SUM(D65:D67)</f>
        <v>-992099.44</v>
      </c>
      <c r="F64" s="297">
        <f>SUM(F65:F67)</f>
        <v>-1914989</v>
      </c>
      <c r="G64" s="297">
        <f>SUM(G65:G67)</f>
        <v>-1278778</v>
      </c>
      <c r="I64" s="297">
        <f>SUM(I65:I67)</f>
        <v>-1278778</v>
      </c>
      <c r="J64" s="297">
        <f>SUM(J65:J67)</f>
        <v>-1177008.81</v>
      </c>
      <c r="L64" s="297">
        <f>SUM(L65:L67)</f>
        <v>-1177008.81</v>
      </c>
      <c r="M64" s="297">
        <f>SUM(M65:M67)</f>
        <v>-858877.7</v>
      </c>
      <c r="O64" s="297">
        <f>SUM(O65:O67)</f>
        <v>-858877.7</v>
      </c>
      <c r="P64" s="297">
        <f>SUM(P65:P67)</f>
        <v>-674468.2</v>
      </c>
      <c r="R64" s="297">
        <f>SUM(R65:R67)</f>
        <v>-674468.2</v>
      </c>
      <c r="S64" s="297">
        <f>SUM(S65:S67)</f>
        <v>-992099.44</v>
      </c>
    </row>
    <row r="65" spans="1:19" s="310" customFormat="1">
      <c r="A65" s="507">
        <v>5100</v>
      </c>
      <c r="B65" s="37" t="s">
        <v>256</v>
      </c>
      <c r="C65" s="298">
        <f t="shared" ref="C65:C67" si="18">F65</f>
        <v>0</v>
      </c>
      <c r="D65" s="298">
        <f t="shared" ref="D65:D67" si="19">S65</f>
        <v>0</v>
      </c>
      <c r="F65" s="298"/>
      <c r="G65" s="298"/>
      <c r="I65" s="298">
        <f t="shared" ref="I65:I67" si="20">G65</f>
        <v>0</v>
      </c>
      <c r="J65" s="298"/>
      <c r="L65" s="298">
        <f t="shared" ref="L65:L67" si="21">J65</f>
        <v>0</v>
      </c>
      <c r="M65" s="298"/>
      <c r="O65" s="298">
        <f t="shared" ref="O65:O67" si="22">M65</f>
        <v>0</v>
      </c>
      <c r="P65" s="298"/>
      <c r="R65" s="298">
        <f t="shared" ref="R65:R67" si="23">P65</f>
        <v>0</v>
      </c>
      <c r="S65" s="298"/>
    </row>
    <row r="66" spans="1:19" s="310" customFormat="1">
      <c r="A66" s="507">
        <v>5220</v>
      </c>
      <c r="B66" s="37" t="s">
        <v>436</v>
      </c>
      <c r="C66" s="298">
        <f t="shared" si="18"/>
        <v>0</v>
      </c>
      <c r="D66" s="298">
        <f t="shared" si="19"/>
        <v>0</v>
      </c>
      <c r="F66" s="298"/>
      <c r="G66" s="298"/>
      <c r="I66" s="298">
        <f t="shared" si="20"/>
        <v>0</v>
      </c>
      <c r="J66" s="298"/>
      <c r="L66" s="298">
        <f t="shared" si="21"/>
        <v>0</v>
      </c>
      <c r="M66" s="298"/>
      <c r="O66" s="298">
        <f t="shared" si="22"/>
        <v>0</v>
      </c>
      <c r="P66" s="298"/>
      <c r="R66" s="298">
        <f t="shared" si="23"/>
        <v>0</v>
      </c>
      <c r="S66" s="298"/>
    </row>
    <row r="67" spans="1:19" s="310" customFormat="1">
      <c r="A67" s="507">
        <v>5230</v>
      </c>
      <c r="B67" s="37" t="s">
        <v>437</v>
      </c>
      <c r="C67" s="298">
        <f t="shared" si="18"/>
        <v>-1914989</v>
      </c>
      <c r="D67" s="298">
        <f t="shared" si="19"/>
        <v>-992099.44</v>
      </c>
      <c r="F67" s="298">
        <v>-1914989</v>
      </c>
      <c r="G67" s="298">
        <v>-1278778</v>
      </c>
      <c r="I67" s="298">
        <f t="shared" si="20"/>
        <v>-1278778</v>
      </c>
      <c r="J67" s="298">
        <v>-1177008.81</v>
      </c>
      <c r="L67" s="298">
        <f t="shared" si="21"/>
        <v>-1177008.81</v>
      </c>
      <c r="M67" s="298">
        <v>-858877.7</v>
      </c>
      <c r="O67" s="298">
        <f t="shared" si="22"/>
        <v>-858877.7</v>
      </c>
      <c r="P67" s="298">
        <v>-674468.2</v>
      </c>
      <c r="R67" s="298">
        <f t="shared" si="23"/>
        <v>-674468.2</v>
      </c>
      <c r="S67" s="298">
        <v>-992099.44</v>
      </c>
    </row>
    <row r="68" spans="1:19" s="310" customFormat="1">
      <c r="A68" s="465"/>
      <c r="B68" s="20"/>
      <c r="C68" s="464"/>
      <c r="D68" s="464"/>
      <c r="E68" s="466"/>
      <c r="F68" s="464"/>
      <c r="G68" s="464"/>
      <c r="H68" s="466"/>
      <c r="I68" s="464"/>
      <c r="J68" s="464"/>
      <c r="K68" s="466"/>
      <c r="L68" s="464"/>
      <c r="M68" s="464"/>
      <c r="N68" s="466"/>
      <c r="O68" s="464"/>
      <c r="P68" s="464"/>
      <c r="Q68" s="466"/>
      <c r="R68" s="464"/>
      <c r="S68" s="464"/>
    </row>
    <row r="69" spans="1:19" s="310" customFormat="1">
      <c r="A69" s="2"/>
      <c r="B69" s="20"/>
    </row>
    <row r="70" spans="1:19" s="310" customFormat="1">
      <c r="A70" s="36" t="s">
        <v>197</v>
      </c>
      <c r="B70" s="37"/>
      <c r="C70" s="298"/>
      <c r="D70" s="298"/>
      <c r="F70" s="298"/>
      <c r="G70" s="298"/>
      <c r="I70" s="298"/>
      <c r="J70" s="298"/>
      <c r="L70" s="298"/>
      <c r="M70" s="298"/>
      <c r="O70" s="298"/>
      <c r="P70" s="298"/>
      <c r="R70" s="298"/>
      <c r="S70" s="298"/>
    </row>
    <row r="71" spans="1:19" s="310" customFormat="1" ht="30">
      <c r="A71" s="38">
        <v>1</v>
      </c>
      <c r="B71" s="37" t="s">
        <v>182</v>
      </c>
      <c r="C71" s="298">
        <f t="shared" ref="C71:C79" si="24">F71</f>
        <v>0</v>
      </c>
      <c r="D71" s="298">
        <f t="shared" ref="D71:D79" si="25">S71</f>
        <v>0</v>
      </c>
      <c r="F71" s="298"/>
      <c r="G71" s="298"/>
      <c r="I71" s="298"/>
      <c r="J71" s="298"/>
      <c r="L71" s="298"/>
      <c r="M71" s="298"/>
      <c r="O71" s="298"/>
      <c r="P71" s="298"/>
      <c r="R71" s="298"/>
      <c r="S71" s="298"/>
    </row>
    <row r="72" spans="1:19" s="310" customFormat="1">
      <c r="A72" s="38">
        <v>2</v>
      </c>
      <c r="B72" s="37" t="s">
        <v>183</v>
      </c>
      <c r="C72" s="298">
        <f t="shared" si="24"/>
        <v>0</v>
      </c>
      <c r="D72" s="298">
        <f t="shared" si="25"/>
        <v>0</v>
      </c>
      <c r="F72" s="298"/>
      <c r="G72" s="298"/>
      <c r="I72" s="298"/>
      <c r="J72" s="298"/>
      <c r="L72" s="298"/>
      <c r="M72" s="298"/>
      <c r="O72" s="298"/>
      <c r="P72" s="298"/>
      <c r="R72" s="298"/>
      <c r="S72" s="298"/>
    </row>
    <row r="73" spans="1:19" s="310" customFormat="1">
      <c r="A73" s="38">
        <v>3</v>
      </c>
      <c r="B73" s="37" t="s">
        <v>184</v>
      </c>
      <c r="C73" s="298">
        <f t="shared" si="24"/>
        <v>0</v>
      </c>
      <c r="D73" s="298">
        <f t="shared" si="25"/>
        <v>0</v>
      </c>
      <c r="F73" s="298"/>
      <c r="G73" s="298"/>
      <c r="I73" s="298"/>
      <c r="J73" s="298"/>
      <c r="L73" s="298"/>
      <c r="M73" s="298"/>
      <c r="O73" s="298"/>
      <c r="P73" s="298"/>
      <c r="R73" s="298"/>
      <c r="S73" s="298"/>
    </row>
    <row r="74" spans="1:19" s="310" customFormat="1">
      <c r="A74" s="38">
        <v>4</v>
      </c>
      <c r="B74" s="37" t="s">
        <v>367</v>
      </c>
      <c r="C74" s="298">
        <f t="shared" si="24"/>
        <v>0</v>
      </c>
      <c r="D74" s="298">
        <f t="shared" si="25"/>
        <v>0</v>
      </c>
      <c r="F74" s="298"/>
      <c r="G74" s="298"/>
      <c r="I74" s="298"/>
      <c r="J74" s="298"/>
      <c r="L74" s="298"/>
      <c r="M74" s="298"/>
      <c r="O74" s="298"/>
      <c r="P74" s="298"/>
      <c r="R74" s="298"/>
      <c r="S74" s="298"/>
    </row>
    <row r="75" spans="1:19" s="310" customFormat="1">
      <c r="A75" s="38">
        <v>5</v>
      </c>
      <c r="B75" s="37" t="s">
        <v>185</v>
      </c>
      <c r="C75" s="298">
        <f t="shared" si="24"/>
        <v>0</v>
      </c>
      <c r="D75" s="298">
        <f t="shared" si="25"/>
        <v>0</v>
      </c>
      <c r="F75" s="298"/>
      <c r="G75" s="298"/>
      <c r="I75" s="298"/>
      <c r="J75" s="298"/>
      <c r="L75" s="298"/>
      <c r="M75" s="298"/>
      <c r="O75" s="298"/>
      <c r="P75" s="298"/>
      <c r="R75" s="298"/>
      <c r="S75" s="298"/>
    </row>
    <row r="76" spans="1:19" s="310" customFormat="1">
      <c r="A76" s="38">
        <v>6</v>
      </c>
      <c r="B76" s="37" t="s">
        <v>186</v>
      </c>
      <c r="C76" s="298">
        <f t="shared" si="24"/>
        <v>0</v>
      </c>
      <c r="D76" s="298">
        <f t="shared" si="25"/>
        <v>0</v>
      </c>
      <c r="F76" s="298"/>
      <c r="G76" s="298"/>
      <c r="I76" s="298"/>
      <c r="J76" s="298"/>
      <c r="L76" s="298"/>
      <c r="M76" s="298"/>
      <c r="O76" s="298"/>
      <c r="P76" s="298"/>
      <c r="R76" s="298"/>
      <c r="S76" s="298"/>
    </row>
    <row r="77" spans="1:19" s="310" customFormat="1">
      <c r="A77" s="38">
        <v>7</v>
      </c>
      <c r="B77" s="37" t="s">
        <v>187</v>
      </c>
      <c r="C77" s="298">
        <f t="shared" si="24"/>
        <v>0</v>
      </c>
      <c r="D77" s="298">
        <f t="shared" si="25"/>
        <v>0</v>
      </c>
      <c r="F77" s="298"/>
      <c r="G77" s="298"/>
      <c r="I77" s="298"/>
      <c r="J77" s="298"/>
      <c r="L77" s="298"/>
      <c r="M77" s="298"/>
      <c r="O77" s="298"/>
      <c r="P77" s="298"/>
      <c r="R77" s="298"/>
      <c r="S77" s="298"/>
    </row>
    <row r="78" spans="1:19" s="310" customFormat="1">
      <c r="A78" s="38">
        <v>8</v>
      </c>
      <c r="B78" s="37" t="s">
        <v>188</v>
      </c>
      <c r="C78" s="298">
        <f t="shared" si="24"/>
        <v>0</v>
      </c>
      <c r="D78" s="298">
        <f t="shared" si="25"/>
        <v>0</v>
      </c>
      <c r="F78" s="298"/>
      <c r="G78" s="298"/>
      <c r="I78" s="298"/>
      <c r="J78" s="298"/>
      <c r="L78" s="298"/>
      <c r="M78" s="298"/>
      <c r="O78" s="298"/>
      <c r="P78" s="298"/>
      <c r="R78" s="298"/>
      <c r="S78" s="298"/>
    </row>
    <row r="79" spans="1:19" s="310" customFormat="1">
      <c r="A79" s="38">
        <v>9</v>
      </c>
      <c r="B79" s="37" t="s">
        <v>189</v>
      </c>
      <c r="C79" s="298">
        <f t="shared" si="24"/>
        <v>0</v>
      </c>
      <c r="D79" s="298">
        <f t="shared" si="25"/>
        <v>0</v>
      </c>
      <c r="F79" s="298"/>
      <c r="G79" s="298"/>
      <c r="I79" s="298"/>
      <c r="J79" s="298"/>
      <c r="L79" s="298"/>
      <c r="M79" s="298"/>
      <c r="O79" s="298"/>
      <c r="P79" s="298"/>
      <c r="R79" s="298"/>
      <c r="S79" s="298"/>
    </row>
    <row r="83" spans="1:8">
      <c r="A83" s="2"/>
      <c r="B83" s="2"/>
    </row>
    <row r="84" spans="1:8">
      <c r="A84" s="50" t="s">
        <v>107</v>
      </c>
      <c r="B84" s="2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6"/>
      <c r="E86"/>
      <c r="F86"/>
      <c r="G86"/>
      <c r="H86"/>
    </row>
    <row r="87" spans="1:8">
      <c r="A87"/>
      <c r="B87" s="50" t="s">
        <v>448</v>
      </c>
      <c r="D87" s="6"/>
      <c r="E87"/>
      <c r="F87"/>
      <c r="G87"/>
      <c r="H87"/>
    </row>
    <row r="88" spans="1:8">
      <c r="A88"/>
      <c r="B88" s="2" t="s">
        <v>449</v>
      </c>
      <c r="D88" s="6"/>
      <c r="E88"/>
      <c r="F88"/>
      <c r="G88"/>
      <c r="H88"/>
    </row>
    <row r="89" spans="1:8" customFormat="1" ht="12.75">
      <c r="B89" s="47" t="s">
        <v>140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ignoredErrors>
    <ignoredError sqref="C62:D64 C33:D34 C12:R19 C35:R37 E33:R34 C38:R38 C65:D67 C40:R41 C39:I39 K39:O39 C43:R61 C42:I42 K42:O42 Q42:R42 Q39:R39 C29:R31 C28 E28:R28 C21:R27 C20 E20:R20 C32 E32:R32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0"/>
  <sheetViews>
    <sheetView showGridLines="0" zoomScale="80" zoomScaleNormal="80" zoomScaleSheet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L7" sqref="L7:P17"/>
    </sheetView>
  </sheetViews>
  <sheetFormatPr defaultRowHeight="15" outlineLevelCol="1"/>
  <cols>
    <col min="1" max="1" width="4.85546875" style="2" customWidth="1"/>
    <col min="2" max="2" width="19.85546875" style="2" bestFit="1" customWidth="1"/>
    <col min="3" max="3" width="26" style="2" bestFit="1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9.140625" style="2"/>
    <col min="12" max="12" width="12.42578125" style="2" customWidth="1" outlineLevel="1"/>
    <col min="13" max="14" width="13.85546875" style="2" customWidth="1" outlineLevel="1"/>
    <col min="15" max="15" width="13" style="2" customWidth="1" outlineLevel="1"/>
    <col min="16" max="16384" width="9.140625" style="2"/>
  </cols>
  <sheetData>
    <row r="1" spans="1:16">
      <c r="A1" s="55" t="s">
        <v>455</v>
      </c>
      <c r="B1" s="57"/>
      <c r="C1" s="57"/>
      <c r="D1" s="57"/>
      <c r="E1" s="57"/>
      <c r="F1" s="57"/>
      <c r="G1" s="57"/>
      <c r="H1" s="57"/>
      <c r="I1" s="750" t="s">
        <v>110</v>
      </c>
      <c r="J1" s="750"/>
    </row>
    <row r="2" spans="1:16">
      <c r="A2" s="57" t="s">
        <v>141</v>
      </c>
      <c r="B2" s="57"/>
      <c r="C2" s="57"/>
      <c r="D2" s="57"/>
      <c r="E2" s="57"/>
      <c r="F2" s="57"/>
      <c r="G2" s="57"/>
      <c r="H2" s="57"/>
      <c r="I2" s="748" t="str">
        <f>'ფორმა N1'!$K$2</f>
        <v>01/01/2014 - 31/12/2014</v>
      </c>
      <c r="J2" s="749"/>
    </row>
    <row r="3" spans="1:16">
      <c r="A3" s="57"/>
      <c r="B3" s="57"/>
      <c r="C3" s="57"/>
      <c r="D3" s="57"/>
      <c r="E3" s="57"/>
      <c r="F3" s="57"/>
      <c r="G3" s="57"/>
      <c r="H3" s="57"/>
      <c r="I3" s="56"/>
      <c r="J3" s="56"/>
    </row>
    <row r="4" spans="1:16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57"/>
      <c r="F4" s="89"/>
      <c r="G4" s="57"/>
      <c r="H4" s="57"/>
      <c r="I4" s="57"/>
      <c r="J4" s="57"/>
    </row>
    <row r="5" spans="1:16">
      <c r="A5" s="478" t="str">
        <f>'ფორმა N1'!$A$5</f>
        <v>მ.პ.გ. ,,ქართული ოცნება - დემოკრატიული საქართველო"</v>
      </c>
      <c r="B5" s="479"/>
      <c r="C5" s="479"/>
      <c r="D5" s="182"/>
      <c r="E5" s="182"/>
      <c r="F5" s="183"/>
      <c r="G5" s="182"/>
      <c r="H5" s="182"/>
      <c r="I5" s="182"/>
      <c r="J5" s="182"/>
    </row>
    <row r="6" spans="1:16">
      <c r="A6" s="58"/>
      <c r="B6" s="58"/>
      <c r="C6" s="57"/>
      <c r="D6" s="57"/>
      <c r="E6" s="57"/>
      <c r="F6" s="89"/>
      <c r="G6" s="57"/>
      <c r="H6" s="57"/>
      <c r="I6" s="57"/>
      <c r="J6" s="57"/>
    </row>
    <row r="7" spans="1:16">
      <c r="A7" s="90"/>
      <c r="B7" s="87"/>
      <c r="C7" s="87"/>
      <c r="D7" s="87"/>
      <c r="E7" s="87"/>
      <c r="F7" s="87"/>
      <c r="G7" s="87"/>
      <c r="H7" s="87"/>
      <c r="I7" s="87"/>
      <c r="J7" s="87"/>
    </row>
    <row r="8" spans="1:16" s="19" customFormat="1" ht="45">
      <c r="A8" s="92" t="s">
        <v>64</v>
      </c>
      <c r="B8" s="92" t="s">
        <v>112</v>
      </c>
      <c r="C8" s="93" t="s">
        <v>114</v>
      </c>
      <c r="D8" s="93" t="s">
        <v>276</v>
      </c>
      <c r="E8" s="93" t="s">
        <v>113</v>
      </c>
      <c r="F8" s="91" t="s">
        <v>257</v>
      </c>
      <c r="G8" s="91" t="s">
        <v>296</v>
      </c>
      <c r="H8" s="91" t="s">
        <v>297</v>
      </c>
      <c r="I8" s="91" t="s">
        <v>258</v>
      </c>
      <c r="J8" s="94" t="s">
        <v>115</v>
      </c>
      <c r="L8" s="91" t="s">
        <v>257</v>
      </c>
      <c r="M8" s="91" t="s">
        <v>296</v>
      </c>
      <c r="N8" s="91" t="s">
        <v>297</v>
      </c>
      <c r="O8" s="91" t="s">
        <v>258</v>
      </c>
    </row>
    <row r="9" spans="1:16" s="19" customFormat="1">
      <c r="A9" s="485">
        <v>1</v>
      </c>
      <c r="B9" s="485">
        <v>2</v>
      </c>
      <c r="C9" s="486">
        <v>3</v>
      </c>
      <c r="D9" s="486">
        <v>4</v>
      </c>
      <c r="E9" s="486">
        <v>5</v>
      </c>
      <c r="F9" s="486">
        <v>6</v>
      </c>
      <c r="G9" s="486">
        <v>7</v>
      </c>
      <c r="H9" s="486">
        <v>8</v>
      </c>
      <c r="I9" s="486">
        <v>9</v>
      </c>
      <c r="J9" s="486">
        <v>10</v>
      </c>
    </row>
    <row r="10" spans="1:16" s="19" customFormat="1">
      <c r="A10" s="506">
        <v>1</v>
      </c>
      <c r="B10" s="475" t="s">
        <v>489</v>
      </c>
      <c r="C10" s="473" t="s">
        <v>1027</v>
      </c>
      <c r="D10" s="474" t="s">
        <v>1028</v>
      </c>
      <c r="E10" s="476" t="s">
        <v>1029</v>
      </c>
      <c r="F10" s="477">
        <f>L10</f>
        <v>139652.42000000001</v>
      </c>
      <c r="G10" s="477">
        <f>M15</f>
        <v>9249822.9000000004</v>
      </c>
      <c r="H10" s="477">
        <f>N15</f>
        <v>-9112988.6799999997</v>
      </c>
      <c r="I10" s="477">
        <f>SUM(F10:H10)</f>
        <v>276486.6400000006</v>
      </c>
      <c r="J10" s="477"/>
      <c r="L10" s="480">
        <v>139652.42000000001</v>
      </c>
      <c r="M10" s="480">
        <v>1003332.7999999999</v>
      </c>
      <c r="N10" s="480">
        <v>-879660.51</v>
      </c>
      <c r="O10" s="480">
        <f>SUM(L10:N10)</f>
        <v>263324.70999999996</v>
      </c>
      <c r="P10" s="480"/>
    </row>
    <row r="11" spans="1:16" s="19" customFormat="1">
      <c r="A11" s="506">
        <v>2</v>
      </c>
      <c r="B11" s="475" t="s">
        <v>489</v>
      </c>
      <c r="C11" s="473" t="s">
        <v>1030</v>
      </c>
      <c r="D11" s="474" t="s">
        <v>1031</v>
      </c>
      <c r="E11" s="476" t="s">
        <v>1029</v>
      </c>
      <c r="F11" s="477"/>
      <c r="G11" s="477"/>
      <c r="H11" s="477"/>
      <c r="I11" s="477"/>
      <c r="J11" s="477"/>
      <c r="L11" s="480">
        <f t="shared" ref="L11:L13" si="0">O10</f>
        <v>263324.70999999996</v>
      </c>
      <c r="M11" s="480">
        <v>7145125.9000000004</v>
      </c>
      <c r="N11" s="480">
        <v>-6861292.7000000002</v>
      </c>
      <c r="O11" s="480">
        <f t="shared" ref="O11:O14" si="1">SUM(L11:N11)</f>
        <v>547157.91000000015</v>
      </c>
      <c r="P11" s="480"/>
    </row>
    <row r="12" spans="1:16" s="19" customFormat="1">
      <c r="A12" s="506">
        <v>3</v>
      </c>
      <c r="B12" s="475" t="s">
        <v>489</v>
      </c>
      <c r="C12" s="473" t="s">
        <v>1030</v>
      </c>
      <c r="D12" s="474" t="s">
        <v>1032</v>
      </c>
      <c r="E12" s="476" t="s">
        <v>1029</v>
      </c>
      <c r="F12" s="477"/>
      <c r="G12" s="477"/>
      <c r="H12" s="477"/>
      <c r="I12" s="477"/>
      <c r="J12" s="477"/>
      <c r="L12" s="487">
        <f t="shared" si="0"/>
        <v>547157.91000000015</v>
      </c>
      <c r="M12" s="487">
        <v>565187</v>
      </c>
      <c r="N12" s="487">
        <v>-711791.07</v>
      </c>
      <c r="O12" s="480">
        <f t="shared" si="1"/>
        <v>400553.8400000002</v>
      </c>
      <c r="P12" s="480"/>
    </row>
    <row r="13" spans="1:16" s="19" customFormat="1" ht="15.75">
      <c r="A13" s="467"/>
      <c r="B13" s="468"/>
      <c r="C13" s="469"/>
      <c r="D13" s="469"/>
      <c r="E13" s="470"/>
      <c r="F13" s="471"/>
      <c r="G13" s="472"/>
      <c r="H13" s="472"/>
      <c r="I13" s="471"/>
      <c r="J13" s="471"/>
      <c r="L13" s="480">
        <f t="shared" si="0"/>
        <v>400553.8400000002</v>
      </c>
      <c r="M13" s="480">
        <v>404603.4</v>
      </c>
      <c r="N13" s="480">
        <v>-275038</v>
      </c>
      <c r="O13" s="480">
        <f t="shared" si="1"/>
        <v>530119.24000000022</v>
      </c>
      <c r="P13" s="480"/>
    </row>
    <row r="14" spans="1:16" s="19" customFormat="1" ht="15.75">
      <c r="A14" s="467"/>
      <c r="B14" s="468"/>
      <c r="C14" s="469"/>
      <c r="D14" s="469"/>
      <c r="E14" s="470"/>
      <c r="F14" s="471"/>
      <c r="G14" s="472"/>
      <c r="H14" s="472"/>
      <c r="I14" s="471"/>
      <c r="J14" s="471"/>
      <c r="L14" s="480">
        <f>O13</f>
        <v>530119.24000000022</v>
      </c>
      <c r="M14" s="480">
        <v>131573.79999999999</v>
      </c>
      <c r="N14" s="480">
        <v>-385206.4</v>
      </c>
      <c r="O14" s="480">
        <f t="shared" si="1"/>
        <v>276486.64000000025</v>
      </c>
      <c r="P14" s="480"/>
    </row>
    <row r="15" spans="1:16" s="19" customFormat="1" ht="15.75">
      <c r="A15" s="467"/>
      <c r="B15" s="468"/>
      <c r="C15" s="469"/>
      <c r="D15" s="469"/>
      <c r="E15" s="470"/>
      <c r="F15" s="471"/>
      <c r="G15" s="472"/>
      <c r="H15" s="472"/>
      <c r="I15" s="471"/>
      <c r="J15" s="471"/>
      <c r="L15" s="480"/>
      <c r="M15" s="482">
        <f>SUM(M10:M14)</f>
        <v>9249822.9000000004</v>
      </c>
      <c r="N15" s="482">
        <f>SUM(N10:N14)</f>
        <v>-9112988.6799999997</v>
      </c>
      <c r="O15" s="482">
        <f>L10+M15+N15</f>
        <v>276486.6400000006</v>
      </c>
      <c r="P15" s="480"/>
    </row>
    <row r="16" spans="1:16">
      <c r="A16" s="74"/>
      <c r="B16" s="74"/>
      <c r="C16" s="74"/>
      <c r="D16" s="74"/>
      <c r="E16" s="74"/>
      <c r="F16" s="74"/>
      <c r="G16" s="74"/>
      <c r="H16" s="74"/>
      <c r="I16" s="74"/>
      <c r="J16" s="74"/>
      <c r="L16" s="483">
        <f>L10-'ფორმა N7'!C14</f>
        <v>0.42000000001280569</v>
      </c>
      <c r="M16" s="484"/>
      <c r="N16" s="484"/>
      <c r="O16" s="483">
        <f>O15-'ფორმა N7'!D14</f>
        <v>-0.15999999939231202</v>
      </c>
      <c r="P16" s="481"/>
    </row>
    <row r="17" spans="1:16">
      <c r="A17" s="74"/>
      <c r="B17" s="74"/>
      <c r="C17" s="74"/>
      <c r="D17" s="74"/>
      <c r="E17" s="74"/>
      <c r="F17" s="74"/>
      <c r="G17" s="74"/>
      <c r="H17" s="74"/>
      <c r="I17" s="74"/>
      <c r="J17" s="74"/>
      <c r="L17" s="481"/>
      <c r="M17" s="481"/>
      <c r="N17" s="481"/>
      <c r="O17" s="481"/>
      <c r="P17" s="481"/>
    </row>
    <row r="18" spans="1:16">
      <c r="A18" s="74"/>
      <c r="B18" s="74"/>
      <c r="C18" s="74"/>
      <c r="D18" s="74"/>
      <c r="E18" s="74"/>
      <c r="F18" s="74"/>
      <c r="G18" s="74"/>
      <c r="H18" s="74"/>
      <c r="I18" s="74"/>
      <c r="J18" s="74"/>
      <c r="L18" s="481"/>
      <c r="M18" s="481"/>
      <c r="N18" s="481"/>
      <c r="O18" s="481"/>
      <c r="P18" s="481"/>
    </row>
    <row r="19" spans="1:16">
      <c r="A19" s="74"/>
      <c r="B19" s="74"/>
      <c r="C19" s="74"/>
      <c r="D19" s="74"/>
      <c r="E19" s="74"/>
      <c r="F19" s="74"/>
      <c r="G19" s="74"/>
      <c r="H19" s="74"/>
      <c r="I19" s="74"/>
      <c r="J19" s="74"/>
      <c r="L19" s="481"/>
      <c r="M19" s="481"/>
      <c r="N19" s="481"/>
      <c r="O19" s="481"/>
      <c r="P19" s="481"/>
    </row>
    <row r="20" spans="1:16">
      <c r="A20" s="74"/>
      <c r="B20" s="178" t="s">
        <v>107</v>
      </c>
      <c r="C20" s="74"/>
      <c r="D20" s="74"/>
      <c r="E20" s="74"/>
      <c r="F20" s="179"/>
      <c r="G20" s="74"/>
      <c r="H20" s="74"/>
      <c r="I20" s="74"/>
      <c r="J20" s="74"/>
      <c r="L20" s="481"/>
      <c r="M20" s="481"/>
      <c r="N20" s="481"/>
      <c r="O20" s="481"/>
      <c r="P20" s="481"/>
    </row>
    <row r="21" spans="1:16">
      <c r="A21" s="74"/>
      <c r="B21" s="74"/>
      <c r="C21" s="74"/>
      <c r="D21" s="74"/>
      <c r="E21" s="74"/>
      <c r="F21" s="71"/>
      <c r="G21" s="71"/>
      <c r="H21" s="71"/>
      <c r="I21" s="71"/>
      <c r="J21" s="71"/>
      <c r="L21" s="481"/>
      <c r="M21" s="481"/>
      <c r="N21" s="481"/>
      <c r="O21" s="481"/>
      <c r="P21" s="481"/>
    </row>
    <row r="22" spans="1:16">
      <c r="A22" s="74"/>
      <c r="B22" s="74"/>
      <c r="C22" s="215"/>
      <c r="D22" s="74"/>
      <c r="E22" s="74"/>
      <c r="F22" s="215"/>
      <c r="G22" s="216"/>
      <c r="H22" s="216"/>
      <c r="I22" s="71"/>
      <c r="J22" s="71"/>
      <c r="L22" s="481"/>
      <c r="M22" s="481"/>
      <c r="N22" s="481"/>
      <c r="O22" s="481"/>
      <c r="P22" s="481"/>
    </row>
    <row r="23" spans="1:16">
      <c r="A23" s="71"/>
      <c r="B23" s="74"/>
      <c r="C23" s="180" t="s">
        <v>269</v>
      </c>
      <c r="D23" s="180"/>
      <c r="E23" s="74"/>
      <c r="F23" s="74" t="s">
        <v>274</v>
      </c>
      <c r="G23" s="71"/>
      <c r="H23" s="71"/>
      <c r="I23" s="71"/>
      <c r="J23" s="71"/>
    </row>
    <row r="24" spans="1:16">
      <c r="A24" s="71"/>
      <c r="B24" s="74"/>
      <c r="C24" s="181" t="s">
        <v>140</v>
      </c>
      <c r="D24" s="74"/>
      <c r="E24" s="74"/>
      <c r="F24" s="74" t="s">
        <v>270</v>
      </c>
      <c r="G24" s="71"/>
      <c r="H24" s="71"/>
      <c r="I24" s="71"/>
      <c r="J24" s="71"/>
    </row>
    <row r="25" spans="1:16" customFormat="1">
      <c r="A25" s="71"/>
      <c r="B25" s="74"/>
      <c r="C25" s="74"/>
      <c r="D25" s="181"/>
      <c r="E25" s="71"/>
      <c r="F25" s="71"/>
      <c r="G25" s="71"/>
      <c r="H25" s="71"/>
      <c r="I25" s="71"/>
      <c r="J25" s="71"/>
    </row>
    <row r="26" spans="1:16" customFormat="1" ht="12.75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6" customFormat="1" ht="12.75"/>
    <row r="28" spans="1:16" customFormat="1" ht="12.75"/>
    <row r="29" spans="1:16" customFormat="1" ht="12.75"/>
    <row r="30" spans="1:16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0:J15"/>
  </dataValidations>
  <printOptions gridLines="1"/>
  <pageMargins left="0.25" right="0.25" top="0.75" bottom="0.75" header="0.3" footer="0.3"/>
  <pageSetup paperSize="9" scale="99" orientation="landscape" r:id="rId1"/>
  <ignoredErrors>
    <ignoredError sqref="L15:O16 F10:I10 L11:N11 L13:N14 L12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zoomScale="80" zoomScaleNormal="80" zoomScaleSheetLayoutView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26" sqref="L26"/>
    </sheetView>
  </sheetViews>
  <sheetFormatPr defaultRowHeight="15"/>
  <cols>
    <col min="1" max="1" width="12" style="130" customWidth="1"/>
    <col min="2" max="2" width="13.28515625" style="130" customWidth="1"/>
    <col min="3" max="3" width="21.42578125" style="130" customWidth="1"/>
    <col min="4" max="4" width="17.85546875" style="130" customWidth="1"/>
    <col min="5" max="5" width="12.7109375" style="130" customWidth="1"/>
    <col min="6" max="6" width="36.85546875" style="130" customWidth="1"/>
    <col min="7" max="7" width="22.28515625" style="130" customWidth="1"/>
    <col min="8" max="16384" width="9.140625" style="130"/>
  </cols>
  <sheetData>
    <row r="1" spans="1:8">
      <c r="A1" s="55" t="s">
        <v>370</v>
      </c>
      <c r="B1" s="57"/>
      <c r="C1" s="57"/>
      <c r="D1" s="57"/>
      <c r="E1" s="57"/>
      <c r="F1" s="57"/>
      <c r="G1" s="119" t="s">
        <v>110</v>
      </c>
    </row>
    <row r="2" spans="1:8">
      <c r="A2" s="57" t="s">
        <v>141</v>
      </c>
      <c r="B2" s="57"/>
      <c r="C2" s="57"/>
      <c r="D2" s="57"/>
      <c r="E2" s="57"/>
      <c r="F2" s="57"/>
      <c r="G2" s="500" t="str">
        <f>'ფორმა N1'!$K$2</f>
        <v>01/01/2014 - 31/12/2014</v>
      </c>
      <c r="H2" s="495"/>
    </row>
    <row r="3" spans="1:8">
      <c r="A3" s="57"/>
      <c r="B3" s="57"/>
      <c r="C3" s="57"/>
      <c r="D3" s="57"/>
      <c r="E3" s="57"/>
      <c r="F3" s="57"/>
      <c r="G3" s="72"/>
    </row>
    <row r="4" spans="1:8">
      <c r="A4" s="58" t="str">
        <f>'[2]ფორმა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</row>
    <row r="5" spans="1:8">
      <c r="A5" s="79" t="str">
        <f>'ფორმა N1'!$A$5</f>
        <v>მ.პ.გ. ,,ქართული ოცნება - დემოკრატიული საქართველო"</v>
      </c>
      <c r="B5" s="167"/>
      <c r="C5" s="167"/>
      <c r="D5" s="167"/>
      <c r="E5" s="167"/>
      <c r="F5" s="167"/>
      <c r="G5" s="501"/>
      <c r="H5" s="137"/>
    </row>
    <row r="6" spans="1:8">
      <c r="A6" s="58"/>
      <c r="B6" s="57"/>
      <c r="C6" s="57"/>
      <c r="D6" s="57"/>
      <c r="E6" s="57"/>
      <c r="F6" s="57"/>
      <c r="G6" s="57"/>
    </row>
    <row r="7" spans="1:8">
      <c r="A7" s="57"/>
      <c r="B7" s="57"/>
      <c r="C7" s="57"/>
      <c r="D7" s="57"/>
      <c r="E7" s="57"/>
      <c r="F7" s="57"/>
      <c r="G7" s="57"/>
    </row>
    <row r="8" spans="1:8" ht="45.75" customHeight="1">
      <c r="A8" s="120" t="s">
        <v>315</v>
      </c>
      <c r="B8" s="120" t="s">
        <v>142</v>
      </c>
      <c r="C8" s="121" t="s">
        <v>368</v>
      </c>
      <c r="D8" s="121" t="s">
        <v>369</v>
      </c>
      <c r="E8" s="121" t="s">
        <v>276</v>
      </c>
      <c r="F8" s="120" t="s">
        <v>322</v>
      </c>
      <c r="G8" s="121" t="s">
        <v>316</v>
      </c>
    </row>
    <row r="9" spans="1:8">
      <c r="A9" s="122" t="s">
        <v>317</v>
      </c>
      <c r="B9" s="123"/>
      <c r="C9" s="329"/>
      <c r="D9" s="329"/>
      <c r="E9" s="124"/>
      <c r="F9" s="124"/>
      <c r="G9" s="510"/>
    </row>
    <row r="10" spans="1:8" ht="15.75">
      <c r="A10" s="505">
        <v>1</v>
      </c>
      <c r="B10" s="114" t="s">
        <v>1094</v>
      </c>
      <c r="C10" s="125">
        <v>418440</v>
      </c>
      <c r="D10" s="126">
        <v>0</v>
      </c>
      <c r="E10" s="126" t="s">
        <v>1028</v>
      </c>
      <c r="F10" s="126" t="s">
        <v>3189</v>
      </c>
      <c r="G10" s="592">
        <f>IF(ISBLANK(B10),"",G9+C10-D10)</f>
        <v>418440</v>
      </c>
    </row>
    <row r="11" spans="1:8" ht="15.75">
      <c r="A11" s="505">
        <v>2</v>
      </c>
      <c r="B11" s="114" t="s">
        <v>1094</v>
      </c>
      <c r="C11" s="125">
        <v>0</v>
      </c>
      <c r="D11" s="815">
        <v>88380</v>
      </c>
      <c r="E11" s="126"/>
      <c r="F11" s="126" t="s">
        <v>3189</v>
      </c>
      <c r="G11" s="592">
        <f t="shared" ref="G11:G19" si="0">IF(ISBLANK(B11),"",G10+C11-D11)</f>
        <v>330060</v>
      </c>
    </row>
    <row r="12" spans="1:8" ht="15.75">
      <c r="A12" s="505">
        <v>3</v>
      </c>
      <c r="B12" s="114" t="s">
        <v>1096</v>
      </c>
      <c r="C12" s="125">
        <v>0</v>
      </c>
      <c r="D12" s="815">
        <v>70440</v>
      </c>
      <c r="E12" s="126"/>
      <c r="F12" s="126" t="s">
        <v>3189</v>
      </c>
      <c r="G12" s="592">
        <f t="shared" si="0"/>
        <v>259620</v>
      </c>
    </row>
    <row r="13" spans="1:8" ht="15.75">
      <c r="A13" s="505">
        <v>4</v>
      </c>
      <c r="B13" s="114" t="s">
        <v>1097</v>
      </c>
      <c r="C13" s="125">
        <v>0</v>
      </c>
      <c r="D13" s="815">
        <v>105440</v>
      </c>
      <c r="E13" s="126"/>
      <c r="F13" s="126" t="s">
        <v>3189</v>
      </c>
      <c r="G13" s="592">
        <f t="shared" si="0"/>
        <v>154180</v>
      </c>
    </row>
    <row r="14" spans="1:8" ht="15.75">
      <c r="A14" s="505">
        <v>5</v>
      </c>
      <c r="B14" s="114" t="s">
        <v>1100</v>
      </c>
      <c r="C14" s="125">
        <v>0</v>
      </c>
      <c r="D14" s="815">
        <v>110180</v>
      </c>
      <c r="E14" s="126"/>
      <c r="F14" s="126" t="s">
        <v>3189</v>
      </c>
      <c r="G14" s="592">
        <f t="shared" si="0"/>
        <v>44000</v>
      </c>
    </row>
    <row r="15" spans="1:8" ht="15.75">
      <c r="A15" s="505">
        <v>6</v>
      </c>
      <c r="B15" s="114" t="s">
        <v>1100</v>
      </c>
      <c r="C15" s="125">
        <v>26340</v>
      </c>
      <c r="D15" s="815">
        <v>0</v>
      </c>
      <c r="E15" s="126"/>
      <c r="F15" s="126" t="s">
        <v>3189</v>
      </c>
      <c r="G15" s="592">
        <f t="shared" si="0"/>
        <v>70340</v>
      </c>
    </row>
    <row r="16" spans="1:8" ht="15.75">
      <c r="A16" s="505">
        <v>7</v>
      </c>
      <c r="B16" s="114" t="s">
        <v>3190</v>
      </c>
      <c r="C16" s="125">
        <v>0</v>
      </c>
      <c r="D16" s="815">
        <v>44460</v>
      </c>
      <c r="E16" s="126"/>
      <c r="F16" s="126" t="s">
        <v>3189</v>
      </c>
      <c r="G16" s="592">
        <f t="shared" si="0"/>
        <v>25880</v>
      </c>
    </row>
    <row r="17" spans="1:7" ht="15.75">
      <c r="A17" s="505">
        <v>8</v>
      </c>
      <c r="B17" s="114" t="s">
        <v>1098</v>
      </c>
      <c r="C17" s="125">
        <v>360</v>
      </c>
      <c r="D17" s="815">
        <v>0</v>
      </c>
      <c r="E17" s="126"/>
      <c r="F17" s="593" t="s">
        <v>3191</v>
      </c>
      <c r="G17" s="592">
        <f t="shared" si="0"/>
        <v>26240</v>
      </c>
    </row>
    <row r="18" spans="1:7" ht="15.75">
      <c r="A18" s="505">
        <v>9</v>
      </c>
      <c r="B18" s="594">
        <v>41646</v>
      </c>
      <c r="C18" s="125">
        <v>0</v>
      </c>
      <c r="D18" s="815">
        <v>25880</v>
      </c>
      <c r="E18" s="126"/>
      <c r="F18" s="126" t="s">
        <v>3189</v>
      </c>
      <c r="G18" s="592">
        <f t="shared" si="0"/>
        <v>360</v>
      </c>
    </row>
    <row r="19" spans="1:7" ht="15.75">
      <c r="A19" s="505">
        <v>10</v>
      </c>
      <c r="B19" s="594">
        <v>41827</v>
      </c>
      <c r="C19" s="125">
        <v>0</v>
      </c>
      <c r="D19" s="815">
        <v>360</v>
      </c>
      <c r="E19" s="126"/>
      <c r="F19" s="593" t="s">
        <v>3192</v>
      </c>
      <c r="G19" s="592">
        <f t="shared" si="0"/>
        <v>0</v>
      </c>
    </row>
    <row r="20" spans="1:7" ht="15.75">
      <c r="A20" s="505">
        <v>11</v>
      </c>
      <c r="B20" s="114" t="s">
        <v>3193</v>
      </c>
      <c r="C20" s="125">
        <v>1320</v>
      </c>
      <c r="D20" s="815">
        <v>0</v>
      </c>
      <c r="E20" s="126" t="s">
        <v>1028</v>
      </c>
      <c r="F20" s="126" t="s">
        <v>3194</v>
      </c>
      <c r="G20" s="592">
        <f>IF(ISBLANK(B20),"",G9+C20-D20)</f>
        <v>1320</v>
      </c>
    </row>
    <row r="21" spans="1:7" ht="15.75">
      <c r="A21" s="505">
        <v>12</v>
      </c>
      <c r="B21" s="114" t="s">
        <v>1109</v>
      </c>
      <c r="C21" s="125">
        <v>0</v>
      </c>
      <c r="D21" s="815">
        <v>1320</v>
      </c>
      <c r="E21" s="126"/>
      <c r="F21" s="126" t="s">
        <v>3195</v>
      </c>
      <c r="G21" s="592">
        <f t="shared" ref="G21:G28" si="1">IF(ISBLANK(B21),"",G20+C21-D21)</f>
        <v>0</v>
      </c>
    </row>
    <row r="22" spans="1:7" ht="30">
      <c r="A22" s="505">
        <v>13</v>
      </c>
      <c r="B22" s="114" t="s">
        <v>3196</v>
      </c>
      <c r="C22" s="125">
        <v>343930</v>
      </c>
      <c r="D22" s="815">
        <v>0</v>
      </c>
      <c r="E22" s="126"/>
      <c r="F22" s="126" t="s">
        <v>3197</v>
      </c>
      <c r="G22" s="592">
        <f t="shared" si="1"/>
        <v>343930</v>
      </c>
    </row>
    <row r="23" spans="1:7" ht="15.75">
      <c r="A23" s="505">
        <v>14</v>
      </c>
      <c r="B23" s="114" t="s">
        <v>3198</v>
      </c>
      <c r="C23" s="125">
        <v>0</v>
      </c>
      <c r="D23" s="815">
        <v>156450</v>
      </c>
      <c r="E23" s="126"/>
      <c r="F23" s="126" t="s">
        <v>3199</v>
      </c>
      <c r="G23" s="592">
        <f t="shared" si="1"/>
        <v>187480</v>
      </c>
    </row>
    <row r="24" spans="1:7" ht="15.75">
      <c r="A24" s="505">
        <v>15</v>
      </c>
      <c r="B24" s="114" t="s">
        <v>3198</v>
      </c>
      <c r="C24" s="125">
        <v>0</v>
      </c>
      <c r="D24" s="815">
        <v>88840</v>
      </c>
      <c r="E24" s="126"/>
      <c r="F24" s="126" t="s">
        <v>3189</v>
      </c>
      <c r="G24" s="592">
        <f t="shared" si="1"/>
        <v>98640</v>
      </c>
    </row>
    <row r="25" spans="1:7" ht="15.75">
      <c r="A25" s="505">
        <v>16</v>
      </c>
      <c r="B25" s="114" t="s">
        <v>3200</v>
      </c>
      <c r="C25" s="125">
        <v>0</v>
      </c>
      <c r="D25" s="815">
        <v>66080</v>
      </c>
      <c r="E25" s="126"/>
      <c r="F25" s="126" t="s">
        <v>3189</v>
      </c>
      <c r="G25" s="592">
        <f t="shared" si="1"/>
        <v>32560</v>
      </c>
    </row>
    <row r="26" spans="1:7" ht="15.75">
      <c r="A26" s="505">
        <v>17</v>
      </c>
      <c r="B26" s="114" t="s">
        <v>3201</v>
      </c>
      <c r="C26" s="125">
        <v>0</v>
      </c>
      <c r="D26" s="815">
        <v>27640</v>
      </c>
      <c r="E26" s="126"/>
      <c r="F26" s="126" t="s">
        <v>3189</v>
      </c>
      <c r="G26" s="592">
        <f t="shared" si="1"/>
        <v>4920</v>
      </c>
    </row>
    <row r="27" spans="1:7" ht="15.75">
      <c r="A27" s="505">
        <v>18</v>
      </c>
      <c r="B27" s="114" t="s">
        <v>1111</v>
      </c>
      <c r="C27" s="125">
        <v>0</v>
      </c>
      <c r="D27" s="815">
        <v>80</v>
      </c>
      <c r="E27" s="126"/>
      <c r="F27" s="126" t="s">
        <v>3195</v>
      </c>
      <c r="G27" s="592">
        <f t="shared" si="1"/>
        <v>4840</v>
      </c>
    </row>
    <row r="28" spans="1:7" ht="15.75">
      <c r="A28" s="505">
        <v>19</v>
      </c>
      <c r="B28" s="594" t="s">
        <v>1110</v>
      </c>
      <c r="C28" s="125">
        <v>0</v>
      </c>
      <c r="D28" s="815">
        <v>4840</v>
      </c>
      <c r="E28" s="126"/>
      <c r="F28" s="126" t="s">
        <v>3189</v>
      </c>
      <c r="G28" s="592">
        <f t="shared" si="1"/>
        <v>0</v>
      </c>
    </row>
    <row r="29" spans="1:7" ht="15.75">
      <c r="A29" s="505">
        <v>20</v>
      </c>
      <c r="B29" s="114" t="s">
        <v>2956</v>
      </c>
      <c r="C29" s="125">
        <v>300</v>
      </c>
      <c r="D29" s="815">
        <v>0</v>
      </c>
      <c r="E29" s="126" t="s">
        <v>1028</v>
      </c>
      <c r="F29" s="126" t="s">
        <v>3194</v>
      </c>
      <c r="G29" s="508">
        <f t="shared" ref="G29:G39" si="2">G28+C29+D29</f>
        <v>300</v>
      </c>
    </row>
    <row r="30" spans="1:7" ht="15.75">
      <c r="A30" s="505">
        <v>21</v>
      </c>
      <c r="B30" s="114" t="s">
        <v>3202</v>
      </c>
      <c r="C30" s="125">
        <v>0</v>
      </c>
      <c r="D30" s="815">
        <v>300</v>
      </c>
      <c r="E30" s="126"/>
      <c r="F30" s="126" t="s">
        <v>3195</v>
      </c>
      <c r="G30" s="508">
        <f>G29+C30-D30</f>
        <v>0</v>
      </c>
    </row>
    <row r="31" spans="1:7" ht="15.75">
      <c r="A31" s="505">
        <v>22</v>
      </c>
      <c r="B31" s="114"/>
      <c r="C31" s="488"/>
      <c r="D31" s="488"/>
      <c r="E31" s="128"/>
      <c r="F31" s="128"/>
      <c r="G31" s="508">
        <f t="shared" si="2"/>
        <v>0</v>
      </c>
    </row>
    <row r="32" spans="1:7" ht="15.75">
      <c r="A32" s="505">
        <v>23</v>
      </c>
      <c r="B32" s="114"/>
      <c r="C32" s="488"/>
      <c r="D32" s="488"/>
      <c r="E32" s="128"/>
      <c r="F32" s="128"/>
      <c r="G32" s="508">
        <f t="shared" si="2"/>
        <v>0</v>
      </c>
    </row>
    <row r="33" spans="1:9" ht="15.75">
      <c r="A33" s="505">
        <v>24</v>
      </c>
      <c r="B33" s="114"/>
      <c r="C33" s="488"/>
      <c r="D33" s="488"/>
      <c r="E33" s="128"/>
      <c r="F33" s="128"/>
      <c r="G33" s="508">
        <f t="shared" si="2"/>
        <v>0</v>
      </c>
    </row>
    <row r="34" spans="1:9" ht="15.75">
      <c r="A34" s="505">
        <v>25</v>
      </c>
      <c r="B34" s="114"/>
      <c r="C34" s="488"/>
      <c r="D34" s="488"/>
      <c r="E34" s="128"/>
      <c r="F34" s="128"/>
      <c r="G34" s="508">
        <f t="shared" si="2"/>
        <v>0</v>
      </c>
    </row>
    <row r="35" spans="1:9" ht="15.75">
      <c r="A35" s="505">
        <v>26</v>
      </c>
      <c r="B35" s="114"/>
      <c r="C35" s="488"/>
      <c r="D35" s="488"/>
      <c r="E35" s="128"/>
      <c r="F35" s="128"/>
      <c r="G35" s="508">
        <f t="shared" si="2"/>
        <v>0</v>
      </c>
    </row>
    <row r="36" spans="1:9" ht="15.75">
      <c r="A36" s="505">
        <v>27</v>
      </c>
      <c r="B36" s="114"/>
      <c r="C36" s="488"/>
      <c r="D36" s="488"/>
      <c r="E36" s="128"/>
      <c r="F36" s="128"/>
      <c r="G36" s="508">
        <f t="shared" si="2"/>
        <v>0</v>
      </c>
    </row>
    <row r="37" spans="1:9" ht="15.75">
      <c r="A37" s="505">
        <v>28</v>
      </c>
      <c r="B37" s="114"/>
      <c r="C37" s="488"/>
      <c r="D37" s="488"/>
      <c r="E37" s="128"/>
      <c r="F37" s="128"/>
      <c r="G37" s="508">
        <f t="shared" si="2"/>
        <v>0</v>
      </c>
    </row>
    <row r="38" spans="1:9" ht="15.75">
      <c r="A38" s="505">
        <v>29</v>
      </c>
      <c r="B38" s="114"/>
      <c r="C38" s="488"/>
      <c r="D38" s="488"/>
      <c r="E38" s="128"/>
      <c r="F38" s="128"/>
      <c r="G38" s="508">
        <f t="shared" si="2"/>
        <v>0</v>
      </c>
    </row>
    <row r="39" spans="1:9" ht="15.75">
      <c r="A39" s="505" t="s">
        <v>280</v>
      </c>
      <c r="B39" s="114"/>
      <c r="C39" s="488"/>
      <c r="D39" s="488"/>
      <c r="E39" s="128"/>
      <c r="F39" s="128"/>
      <c r="G39" s="508">
        <f t="shared" si="2"/>
        <v>0</v>
      </c>
    </row>
    <row r="40" spans="1:9" s="136" customFormat="1">
      <c r="A40" s="129" t="s">
        <v>318</v>
      </c>
      <c r="B40" s="489"/>
      <c r="C40" s="490">
        <f>SUM(C10:C39)</f>
        <v>790690</v>
      </c>
      <c r="D40" s="490">
        <f>SUM(D10:D39)</f>
        <v>790690</v>
      </c>
      <c r="E40" s="511"/>
      <c r="F40" s="512"/>
      <c r="G40" s="509">
        <f>G39+C40-D40</f>
        <v>0</v>
      </c>
    </row>
    <row r="44" spans="1:9">
      <c r="B44" s="132" t="s">
        <v>107</v>
      </c>
      <c r="F44" s="133"/>
    </row>
    <row r="45" spans="1:9">
      <c r="F45" s="131"/>
      <c r="G45" s="131"/>
      <c r="H45" s="131"/>
      <c r="I45" s="131"/>
    </row>
    <row r="46" spans="1:9">
      <c r="C46" s="134"/>
      <c r="F46" s="134"/>
      <c r="G46" s="135"/>
      <c r="H46" s="131"/>
      <c r="I46" s="131"/>
    </row>
    <row r="47" spans="1:9">
      <c r="A47" s="131"/>
      <c r="C47" s="136" t="s">
        <v>269</v>
      </c>
      <c r="F47" s="137" t="s">
        <v>274</v>
      </c>
      <c r="G47" s="135"/>
      <c r="H47" s="131"/>
      <c r="I47" s="131"/>
    </row>
    <row r="48" spans="1:9">
      <c r="A48" s="131"/>
      <c r="C48" s="138" t="s">
        <v>140</v>
      </c>
      <c r="F48" s="130" t="s">
        <v>270</v>
      </c>
      <c r="G48" s="131"/>
      <c r="H48" s="131"/>
      <c r="I48" s="131"/>
    </row>
    <row r="49" spans="2:2" s="131" customFormat="1">
      <c r="B49" s="130"/>
    </row>
    <row r="50" spans="2:2" s="131" customFormat="1" ht="12.75"/>
    <row r="51" spans="2:2" s="131" customFormat="1" ht="12.75"/>
    <row r="52" spans="2:2" s="131" customFormat="1" ht="12.75"/>
    <row r="53" spans="2:2" s="13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M53"/>
  <sheetViews>
    <sheetView showGridLines="0" zoomScale="80" zoomScaleNormal="80" zoomScaleSheetLayoutView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1" sqref="L1:M1048576"/>
    </sheetView>
  </sheetViews>
  <sheetFormatPr defaultRowHeight="12.75" outlineLevelCol="1"/>
  <cols>
    <col min="1" max="1" width="53.5703125" style="17" customWidth="1"/>
    <col min="2" max="2" width="10.7109375" style="17" customWidth="1"/>
    <col min="3" max="3" width="12.42578125" style="17" customWidth="1"/>
    <col min="4" max="4" width="10.42578125" style="17" customWidth="1"/>
    <col min="5" max="5" width="13.140625" style="17" customWidth="1"/>
    <col min="6" max="6" width="10.42578125" style="17" customWidth="1"/>
    <col min="7" max="7" width="10.5703125" style="17" customWidth="1"/>
    <col min="8" max="8" width="12.85546875" style="17" customWidth="1"/>
    <col min="9" max="9" width="9.85546875" style="17" customWidth="1"/>
    <col min="10" max="10" width="12.7109375" style="17" customWidth="1"/>
    <col min="11" max="11" width="2.7109375" style="526" customWidth="1"/>
    <col min="12" max="12" width="10.85546875" style="515" bestFit="1" customWidth="1" outlineLevel="1"/>
    <col min="13" max="13" width="9.5703125" style="515" bestFit="1" customWidth="1" outlineLevel="1"/>
    <col min="14" max="14" width="9.140625" style="17"/>
    <col min="15" max="20" width="9.140625" style="17" outlineLevel="1"/>
    <col min="21" max="21" width="13.42578125" style="17" customWidth="1" outlineLevel="1"/>
    <col min="22" max="23" width="9.140625" style="17" outlineLevel="1"/>
    <col min="24" max="24" width="1.5703125" style="17" customWidth="1" outlineLevel="1"/>
    <col min="25" max="30" width="9.140625" style="17" outlineLevel="1"/>
    <col min="31" max="31" width="13.42578125" style="17" customWidth="1" outlineLevel="1"/>
    <col min="32" max="33" width="9.140625" style="17" outlineLevel="1"/>
    <col min="34" max="34" width="1.5703125" style="17" customWidth="1" outlineLevel="1"/>
    <col min="35" max="40" width="9.140625" style="17" outlineLevel="1"/>
    <col min="41" max="41" width="15.7109375" style="17" customWidth="1" outlineLevel="1"/>
    <col min="42" max="43" width="9.140625" style="17" outlineLevel="1"/>
    <col min="44" max="44" width="1.5703125" style="17" customWidth="1" outlineLevel="1"/>
    <col min="45" max="50" width="9.140625" style="17" outlineLevel="1"/>
    <col min="51" max="51" width="13.140625" style="17" customWidth="1" outlineLevel="1"/>
    <col min="52" max="53" width="9.140625" style="17" outlineLevel="1"/>
    <col min="54" max="54" width="1.5703125" style="17" customWidth="1" outlineLevel="1"/>
    <col min="55" max="60" width="9.140625" style="17" outlineLevel="1"/>
    <col min="61" max="61" width="13.5703125" style="17" customWidth="1" outlineLevel="1"/>
    <col min="62" max="63" width="9.140625" style="17" outlineLevel="1"/>
    <col min="64" max="65" width="9.140625" style="533" outlineLevel="1"/>
    <col min="66" max="16384" width="9.140625" style="17"/>
  </cols>
  <sheetData>
    <row r="1" spans="1:65" s="15" customFormat="1" ht="15">
      <c r="A1" s="100" t="s">
        <v>306</v>
      </c>
      <c r="B1" s="101"/>
      <c r="C1" s="101"/>
      <c r="D1" s="101"/>
      <c r="E1" s="101"/>
      <c r="F1" s="59"/>
      <c r="G1" s="59"/>
      <c r="H1" s="59"/>
      <c r="I1" s="756" t="s">
        <v>110</v>
      </c>
      <c r="J1" s="756"/>
      <c r="K1" s="518"/>
      <c r="L1" s="513"/>
      <c r="M1" s="513"/>
      <c r="O1" s="441" t="s">
        <v>676</v>
      </c>
      <c r="P1" s="529"/>
      <c r="Q1" s="530"/>
      <c r="R1" s="530"/>
      <c r="S1" s="530"/>
      <c r="T1" s="530"/>
      <c r="U1" s="530"/>
      <c r="V1" s="530"/>
      <c r="W1" s="530"/>
      <c r="X1" s="530"/>
      <c r="Y1" s="529" t="s">
        <v>675</v>
      </c>
      <c r="Z1" s="529"/>
      <c r="AA1" s="530"/>
      <c r="AB1" s="530"/>
      <c r="AC1" s="530"/>
      <c r="AD1" s="530"/>
      <c r="AE1" s="530"/>
      <c r="AF1" s="530"/>
      <c r="AG1" s="530"/>
      <c r="AH1" s="530"/>
      <c r="AI1" s="529" t="s">
        <v>677</v>
      </c>
      <c r="AJ1" s="529"/>
      <c r="AK1" s="530"/>
      <c r="AL1" s="530"/>
      <c r="AM1" s="530"/>
      <c r="AN1" s="530"/>
      <c r="AO1" s="530"/>
      <c r="AP1" s="530"/>
      <c r="AQ1" s="530"/>
      <c r="AR1" s="530"/>
      <c r="AS1" s="529" t="s">
        <v>678</v>
      </c>
      <c r="AT1" s="529"/>
      <c r="AU1" s="530"/>
      <c r="AV1" s="530"/>
      <c r="AW1" s="530"/>
      <c r="AX1" s="530"/>
      <c r="AY1" s="530"/>
      <c r="AZ1" s="530"/>
      <c r="BA1" s="530"/>
      <c r="BB1" s="530"/>
      <c r="BC1" s="529" t="s">
        <v>679</v>
      </c>
      <c r="BD1" s="494"/>
      <c r="BL1" s="531"/>
      <c r="BM1" s="531"/>
    </row>
    <row r="2" spans="1:65" s="15" customFormat="1" ht="15">
      <c r="A2" s="75" t="s">
        <v>141</v>
      </c>
      <c r="B2" s="101"/>
      <c r="C2" s="101"/>
      <c r="D2" s="101"/>
      <c r="E2" s="101"/>
      <c r="F2" s="102"/>
      <c r="G2" s="103"/>
      <c r="H2" s="103"/>
      <c r="I2" s="748" t="str">
        <f>'ფორმა N1'!$K$2</f>
        <v>01/01/2014 - 31/12/2014</v>
      </c>
      <c r="J2" s="749"/>
      <c r="K2" s="519"/>
      <c r="L2" s="513"/>
      <c r="M2" s="513"/>
      <c r="BL2" s="531"/>
      <c r="BM2" s="531"/>
    </row>
    <row r="3" spans="1:65" s="15" customFormat="1" ht="15">
      <c r="A3" s="101"/>
      <c r="B3" s="101"/>
      <c r="C3" s="101"/>
      <c r="D3" s="101"/>
      <c r="E3" s="101"/>
      <c r="F3" s="102"/>
      <c r="G3" s="103"/>
      <c r="H3" s="103"/>
      <c r="I3" s="104"/>
      <c r="J3" s="56"/>
      <c r="K3" s="518"/>
      <c r="L3" s="513"/>
      <c r="M3" s="513"/>
      <c r="BL3" s="531"/>
      <c r="BM3" s="531"/>
    </row>
    <row r="4" spans="1:65" s="2" customFormat="1" ht="15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57"/>
      <c r="F4" s="58"/>
      <c r="G4" s="58"/>
      <c r="H4" s="58"/>
      <c r="I4" s="89"/>
      <c r="J4" s="57"/>
      <c r="K4" s="61"/>
      <c r="L4" s="513"/>
      <c r="M4" s="514"/>
      <c r="BL4" s="532"/>
      <c r="BM4" s="532"/>
    </row>
    <row r="5" spans="1:65" s="2" customFormat="1" ht="15">
      <c r="A5" s="79" t="str">
        <f>'ფორმა N1'!$A$5</f>
        <v>მ.პ.გ. ,,ქართული ოცნება - დემოკრატიული საქართველო"</v>
      </c>
      <c r="B5" s="84"/>
      <c r="C5" s="84"/>
      <c r="D5" s="84"/>
      <c r="E5" s="84"/>
      <c r="F5" s="40"/>
      <c r="G5" s="40"/>
      <c r="H5" s="40"/>
      <c r="I5" s="95"/>
      <c r="J5" s="40"/>
      <c r="K5" s="61"/>
      <c r="L5" s="514"/>
      <c r="M5" s="514"/>
      <c r="BL5" s="532"/>
      <c r="BM5" s="532"/>
    </row>
    <row r="6" spans="1:65" s="15" customFormat="1" ht="13.5">
      <c r="A6" s="105"/>
      <c r="B6" s="106"/>
      <c r="C6" s="106"/>
      <c r="D6" s="101"/>
      <c r="E6" s="101"/>
      <c r="F6" s="101"/>
      <c r="G6" s="101"/>
      <c r="H6" s="101"/>
      <c r="I6" s="101"/>
      <c r="J6" s="101"/>
      <c r="K6" s="168"/>
      <c r="L6" s="513"/>
      <c r="M6" s="513"/>
      <c r="BL6" s="531"/>
      <c r="BM6" s="531"/>
    </row>
    <row r="7" spans="1:65" ht="45">
      <c r="A7" s="96"/>
      <c r="B7" s="757" t="s">
        <v>221</v>
      </c>
      <c r="C7" s="757"/>
      <c r="D7" s="757" t="s">
        <v>294</v>
      </c>
      <c r="E7" s="757"/>
      <c r="F7" s="757" t="s">
        <v>295</v>
      </c>
      <c r="G7" s="757"/>
      <c r="H7" s="113" t="s">
        <v>281</v>
      </c>
      <c r="I7" s="757" t="s">
        <v>224</v>
      </c>
      <c r="J7" s="757"/>
      <c r="K7" s="527"/>
      <c r="L7" s="758"/>
      <c r="M7" s="758"/>
      <c r="O7" s="757" t="s">
        <v>221</v>
      </c>
      <c r="P7" s="757"/>
      <c r="Q7" s="757" t="s">
        <v>294</v>
      </c>
      <c r="R7" s="757"/>
      <c r="S7" s="757" t="s">
        <v>295</v>
      </c>
      <c r="T7" s="757"/>
      <c r="U7" s="493" t="s">
        <v>281</v>
      </c>
      <c r="V7" s="757" t="s">
        <v>224</v>
      </c>
      <c r="W7" s="757"/>
      <c r="Y7" s="757" t="s">
        <v>221</v>
      </c>
      <c r="Z7" s="757"/>
      <c r="AA7" s="757" t="s">
        <v>294</v>
      </c>
      <c r="AB7" s="757"/>
      <c r="AC7" s="757" t="s">
        <v>295</v>
      </c>
      <c r="AD7" s="757"/>
      <c r="AE7" s="493" t="s">
        <v>281</v>
      </c>
      <c r="AF7" s="757" t="s">
        <v>224</v>
      </c>
      <c r="AG7" s="757"/>
      <c r="AI7" s="757" t="s">
        <v>221</v>
      </c>
      <c r="AJ7" s="757"/>
      <c r="AK7" s="757" t="s">
        <v>294</v>
      </c>
      <c r="AL7" s="757"/>
      <c r="AM7" s="757" t="s">
        <v>295</v>
      </c>
      <c r="AN7" s="757"/>
      <c r="AO7" s="493" t="s">
        <v>281</v>
      </c>
      <c r="AP7" s="757" t="s">
        <v>224</v>
      </c>
      <c r="AQ7" s="757"/>
      <c r="AS7" s="757" t="s">
        <v>221</v>
      </c>
      <c r="AT7" s="757"/>
      <c r="AU7" s="757" t="s">
        <v>294</v>
      </c>
      <c r="AV7" s="757"/>
      <c r="AW7" s="757" t="s">
        <v>295</v>
      </c>
      <c r="AX7" s="757"/>
      <c r="AY7" s="493" t="s">
        <v>281</v>
      </c>
      <c r="AZ7" s="757" t="s">
        <v>224</v>
      </c>
      <c r="BA7" s="757"/>
      <c r="BC7" s="757" t="s">
        <v>221</v>
      </c>
      <c r="BD7" s="757"/>
      <c r="BE7" s="757" t="s">
        <v>294</v>
      </c>
      <c r="BF7" s="757"/>
      <c r="BG7" s="757" t="s">
        <v>295</v>
      </c>
      <c r="BH7" s="757"/>
      <c r="BI7" s="493" t="s">
        <v>281</v>
      </c>
      <c r="BJ7" s="757" t="s">
        <v>224</v>
      </c>
      <c r="BK7" s="757"/>
    </row>
    <row r="8" spans="1:65" ht="30">
      <c r="A8" s="97" t="s">
        <v>116</v>
      </c>
      <c r="B8" s="98" t="s">
        <v>223</v>
      </c>
      <c r="C8" s="99" t="s">
        <v>222</v>
      </c>
      <c r="D8" s="98" t="s">
        <v>223</v>
      </c>
      <c r="E8" s="99" t="s">
        <v>222</v>
      </c>
      <c r="F8" s="98" t="s">
        <v>223</v>
      </c>
      <c r="G8" s="99" t="s">
        <v>222</v>
      </c>
      <c r="H8" s="99" t="s">
        <v>222</v>
      </c>
      <c r="I8" s="98" t="s">
        <v>223</v>
      </c>
      <c r="J8" s="99" t="s">
        <v>222</v>
      </c>
      <c r="K8" s="520"/>
      <c r="L8" s="528"/>
      <c r="M8" s="528"/>
      <c r="O8" s="99" t="s">
        <v>223</v>
      </c>
      <c r="P8" s="99" t="s">
        <v>222</v>
      </c>
      <c r="Q8" s="98" t="s">
        <v>223</v>
      </c>
      <c r="R8" s="99" t="s">
        <v>222</v>
      </c>
      <c r="S8" s="98" t="s">
        <v>223</v>
      </c>
      <c r="T8" s="99" t="s">
        <v>222</v>
      </c>
      <c r="U8" s="99" t="s">
        <v>222</v>
      </c>
      <c r="V8" s="98" t="s">
        <v>223</v>
      </c>
      <c r="W8" s="99" t="s">
        <v>222</v>
      </c>
      <c r="Y8" s="99" t="s">
        <v>223</v>
      </c>
      <c r="Z8" s="99" t="s">
        <v>222</v>
      </c>
      <c r="AA8" s="98" t="s">
        <v>223</v>
      </c>
      <c r="AB8" s="99" t="s">
        <v>222</v>
      </c>
      <c r="AC8" s="98" t="s">
        <v>223</v>
      </c>
      <c r="AD8" s="99" t="s">
        <v>222</v>
      </c>
      <c r="AE8" s="99" t="s">
        <v>222</v>
      </c>
      <c r="AF8" s="98" t="s">
        <v>223</v>
      </c>
      <c r="AG8" s="99" t="s">
        <v>222</v>
      </c>
      <c r="AI8" s="99" t="s">
        <v>223</v>
      </c>
      <c r="AJ8" s="99" t="s">
        <v>222</v>
      </c>
      <c r="AK8" s="98" t="s">
        <v>223</v>
      </c>
      <c r="AL8" s="99" t="s">
        <v>222</v>
      </c>
      <c r="AM8" s="98" t="s">
        <v>223</v>
      </c>
      <c r="AN8" s="99" t="s">
        <v>222</v>
      </c>
      <c r="AO8" s="99" t="s">
        <v>222</v>
      </c>
      <c r="AP8" s="98" t="s">
        <v>223</v>
      </c>
      <c r="AQ8" s="99" t="s">
        <v>222</v>
      </c>
      <c r="AS8" s="99" t="s">
        <v>223</v>
      </c>
      <c r="AT8" s="99" t="s">
        <v>222</v>
      </c>
      <c r="AU8" s="98" t="s">
        <v>223</v>
      </c>
      <c r="AV8" s="99" t="s">
        <v>222</v>
      </c>
      <c r="AW8" s="98" t="s">
        <v>223</v>
      </c>
      <c r="AX8" s="99" t="s">
        <v>222</v>
      </c>
      <c r="AY8" s="99" t="s">
        <v>222</v>
      </c>
      <c r="AZ8" s="98" t="s">
        <v>223</v>
      </c>
      <c r="BA8" s="99" t="s">
        <v>222</v>
      </c>
      <c r="BC8" s="99" t="s">
        <v>223</v>
      </c>
      <c r="BD8" s="99" t="s">
        <v>222</v>
      </c>
      <c r="BE8" s="98" t="s">
        <v>223</v>
      </c>
      <c r="BF8" s="99" t="s">
        <v>222</v>
      </c>
      <c r="BG8" s="98" t="s">
        <v>223</v>
      </c>
      <c r="BH8" s="99" t="s">
        <v>222</v>
      </c>
      <c r="BI8" s="99" t="s">
        <v>222</v>
      </c>
      <c r="BJ8" s="98" t="s">
        <v>223</v>
      </c>
      <c r="BK8" s="99" t="s">
        <v>222</v>
      </c>
      <c r="BL8" s="759" t="s">
        <v>1033</v>
      </c>
      <c r="BM8" s="760"/>
    </row>
    <row r="9" spans="1:65" s="330" customFormat="1" ht="15">
      <c r="A9" s="41" t="s">
        <v>117</v>
      </c>
      <c r="B9" s="301">
        <f>SUM(B10,B14,B17)</f>
        <v>1634</v>
      </c>
      <c r="C9" s="301">
        <f>SUM(C10,C14,C17)</f>
        <v>139505.772</v>
      </c>
      <c r="D9" s="301">
        <f t="shared" ref="D9:J9" si="0">SUM(D10,D14,D17)</f>
        <v>4</v>
      </c>
      <c r="E9" s="301">
        <f>SUM(E10,E14,E17)</f>
        <v>7417.5</v>
      </c>
      <c r="F9" s="301">
        <f t="shared" si="0"/>
        <v>0</v>
      </c>
      <c r="G9" s="301">
        <f>SUM(G10,G14,G17)</f>
        <v>0</v>
      </c>
      <c r="H9" s="301">
        <f>SUM(H10,H14,H17)</f>
        <v>-36359.949999999997</v>
      </c>
      <c r="I9" s="301">
        <f>SUM(I10,I14,I17)</f>
        <v>1638</v>
      </c>
      <c r="J9" s="301">
        <f t="shared" si="0"/>
        <v>110563.32199999999</v>
      </c>
      <c r="K9" s="521"/>
      <c r="L9" s="516"/>
      <c r="M9" s="516"/>
      <c r="O9" s="301">
        <f>SUM(O10,O14,O17)</f>
        <v>1634</v>
      </c>
      <c r="P9" s="301">
        <f>SUM(P10,P14,P17)</f>
        <v>139505.772</v>
      </c>
      <c r="Q9" s="301">
        <f t="shared" ref="Q9" si="1">SUM(Q10,Q14,Q17)</f>
        <v>0</v>
      </c>
      <c r="R9" s="301">
        <f>SUM(R10,R14,R17)</f>
        <v>0</v>
      </c>
      <c r="S9" s="301">
        <f t="shared" ref="S9" si="2">SUM(S10,S14,S17)</f>
        <v>0</v>
      </c>
      <c r="T9" s="301">
        <f>SUM(T10,T14,T17)</f>
        <v>0</v>
      </c>
      <c r="U9" s="301">
        <f>SUM(U10,U14,U17)</f>
        <v>0</v>
      </c>
      <c r="V9" s="301">
        <f>SUM(V10,V14,V17)</f>
        <v>1634</v>
      </c>
      <c r="W9" s="301">
        <f t="shared" ref="W9" si="3">SUM(W10,W14,W17)</f>
        <v>139505.772</v>
      </c>
      <c r="Y9" s="301">
        <f>SUM(Y10,Y14,Y17)</f>
        <v>1634</v>
      </c>
      <c r="Z9" s="301">
        <f>SUM(Z10,Z14,Z17)</f>
        <v>139505.772</v>
      </c>
      <c r="AA9" s="301">
        <f t="shared" ref="AA9" si="4">SUM(AA10,AA14,AA17)</f>
        <v>4</v>
      </c>
      <c r="AB9" s="301">
        <f>SUM(AB10,AB14,AB17)</f>
        <v>7417.5</v>
      </c>
      <c r="AC9" s="301">
        <f t="shared" ref="AC9" si="5">SUM(AC10,AC14,AC17)</f>
        <v>0</v>
      </c>
      <c r="AD9" s="301">
        <f>SUM(AD10,AD14,AD17)</f>
        <v>0</v>
      </c>
      <c r="AE9" s="301">
        <f>SUM(AE10,AE14,AE17)</f>
        <v>0</v>
      </c>
      <c r="AF9" s="301">
        <f>SUM(AF10,AF14,AF17)</f>
        <v>1638</v>
      </c>
      <c r="AG9" s="301">
        <f t="shared" ref="AG9" si="6">SUM(AG10,AG14,AG17)</f>
        <v>146923.272</v>
      </c>
      <c r="AI9" s="301">
        <f>SUM(AI10,AI14,AI17)</f>
        <v>1638</v>
      </c>
      <c r="AJ9" s="301">
        <f>SUM(AJ10,AJ14,AJ17)</f>
        <v>146923.272</v>
      </c>
      <c r="AK9" s="301">
        <f t="shared" ref="AK9" si="7">SUM(AK10,AK14,AK17)</f>
        <v>0</v>
      </c>
      <c r="AL9" s="301">
        <f>SUM(AL10,AL14,AL17)</f>
        <v>0</v>
      </c>
      <c r="AM9" s="301">
        <f t="shared" ref="AM9" si="8">SUM(AM10,AM14,AM17)</f>
        <v>0</v>
      </c>
      <c r="AN9" s="301">
        <f>SUM(AN10,AN14,AN17)</f>
        <v>0</v>
      </c>
      <c r="AO9" s="301">
        <f>SUM(AO10,AO14,AO17)</f>
        <v>0</v>
      </c>
      <c r="AP9" s="301">
        <f>SUM(AP10,AP14,AP17)</f>
        <v>1638</v>
      </c>
      <c r="AQ9" s="301">
        <f t="shared" ref="AQ9" si="9">SUM(AQ10,AQ14,AQ17)</f>
        <v>146923.272</v>
      </c>
      <c r="AS9" s="301">
        <f>SUM(AS10,AS14,AS17)</f>
        <v>1638</v>
      </c>
      <c r="AT9" s="301">
        <f>SUM(AT10,AT14,AT17)</f>
        <v>146923.272</v>
      </c>
      <c r="AU9" s="301">
        <f t="shared" ref="AU9" si="10">SUM(AU10,AU14,AU17)</f>
        <v>0</v>
      </c>
      <c r="AV9" s="301">
        <f>SUM(AV10,AV14,AV17)</f>
        <v>0</v>
      </c>
      <c r="AW9" s="301">
        <f t="shared" ref="AW9" si="11">SUM(AW10,AW14,AW17)</f>
        <v>0</v>
      </c>
      <c r="AX9" s="301">
        <f>SUM(AX10,AX14,AX17)</f>
        <v>0</v>
      </c>
      <c r="AY9" s="301">
        <f>SUM(AY10,AY14,AY17)</f>
        <v>0</v>
      </c>
      <c r="AZ9" s="301">
        <f>SUM(AZ10,AZ14,AZ17)</f>
        <v>1638</v>
      </c>
      <c r="BA9" s="301">
        <f t="shared" ref="BA9" si="12">SUM(BA10,BA14,BA17)</f>
        <v>146923.272</v>
      </c>
      <c r="BC9" s="301">
        <f>SUM(BC10,BC14,BC17)</f>
        <v>1638</v>
      </c>
      <c r="BD9" s="301">
        <f>SUM(BD10,BD14,BD17)</f>
        <v>146923.272</v>
      </c>
      <c r="BE9" s="301">
        <f t="shared" ref="BE9" si="13">SUM(BE10,BE14,BE17)</f>
        <v>0</v>
      </c>
      <c r="BF9" s="301">
        <f>SUM(BF10,BF14,BF17)</f>
        <v>0</v>
      </c>
      <c r="BG9" s="301">
        <f t="shared" ref="BG9" si="14">SUM(BG10,BG14,BG17)</f>
        <v>0</v>
      </c>
      <c r="BH9" s="301">
        <f>SUM(BH10,BH14,BH17)</f>
        <v>0</v>
      </c>
      <c r="BI9" s="301">
        <f>SUM(BI10,BI14,BI17)</f>
        <v>-36359.949999999997</v>
      </c>
      <c r="BJ9" s="301">
        <f>SUM(BJ10,BJ14,BJ17)</f>
        <v>1638</v>
      </c>
      <c r="BK9" s="301">
        <f t="shared" ref="BK9" si="15">SUM(BK10,BK14,BK17)</f>
        <v>110563.32199999999</v>
      </c>
      <c r="BL9" s="535">
        <f t="shared" ref="BL9:BL10" si="16">BJ9-I9</f>
        <v>0</v>
      </c>
      <c r="BM9" s="535">
        <f t="shared" ref="BM9:BM10" si="17">BK9-J9</f>
        <v>0</v>
      </c>
    </row>
    <row r="10" spans="1:65" s="330" customFormat="1" ht="15">
      <c r="A10" s="42" t="s">
        <v>118</v>
      </c>
      <c r="B10" s="491">
        <f>SUM(B11:B13)</f>
        <v>0</v>
      </c>
      <c r="C10" s="491">
        <f>SUM(C11:C13)</f>
        <v>0</v>
      </c>
      <c r="D10" s="491">
        <f t="shared" ref="D10:J10" si="18">SUM(D11:D13)</f>
        <v>0</v>
      </c>
      <c r="E10" s="491">
        <f>SUM(E11:E13)</f>
        <v>0</v>
      </c>
      <c r="F10" s="491">
        <f t="shared" si="18"/>
        <v>0</v>
      </c>
      <c r="G10" s="491">
        <f>SUM(G11:G13)</f>
        <v>0</v>
      </c>
      <c r="H10" s="491">
        <f>SUM(H11:H13)</f>
        <v>0</v>
      </c>
      <c r="I10" s="491">
        <f>SUM(I11:I13)</f>
        <v>0</v>
      </c>
      <c r="J10" s="491">
        <f t="shared" si="18"/>
        <v>0</v>
      </c>
      <c r="K10" s="522"/>
      <c r="L10" s="516"/>
      <c r="M10" s="516"/>
      <c r="O10" s="491">
        <f>SUM(O11:O13)</f>
        <v>0</v>
      </c>
      <c r="P10" s="491">
        <f>SUM(P11:P13)</f>
        <v>0</v>
      </c>
      <c r="Q10" s="491">
        <f t="shared" ref="Q10" si="19">SUM(Q11:Q13)</f>
        <v>0</v>
      </c>
      <c r="R10" s="491">
        <f>SUM(R11:R13)</f>
        <v>0</v>
      </c>
      <c r="S10" s="491">
        <f t="shared" ref="S10" si="20">SUM(S11:S13)</f>
        <v>0</v>
      </c>
      <c r="T10" s="491">
        <f>SUM(T11:T13)</f>
        <v>0</v>
      </c>
      <c r="U10" s="491">
        <f>SUM(U11:U13)</f>
        <v>0</v>
      </c>
      <c r="V10" s="491">
        <f>SUM(V11:V13)</f>
        <v>0</v>
      </c>
      <c r="W10" s="491">
        <f t="shared" ref="W10" si="21">SUM(W11:W13)</f>
        <v>0</v>
      </c>
      <c r="Y10" s="491">
        <f>SUM(Y11:Y13)</f>
        <v>0</v>
      </c>
      <c r="Z10" s="491">
        <f>SUM(Z11:Z13)</f>
        <v>0</v>
      </c>
      <c r="AA10" s="491">
        <f t="shared" ref="AA10" si="22">SUM(AA11:AA13)</f>
        <v>0</v>
      </c>
      <c r="AB10" s="491">
        <f>SUM(AB11:AB13)</f>
        <v>0</v>
      </c>
      <c r="AC10" s="491">
        <f t="shared" ref="AC10" si="23">SUM(AC11:AC13)</f>
        <v>0</v>
      </c>
      <c r="AD10" s="491">
        <f>SUM(AD11:AD13)</f>
        <v>0</v>
      </c>
      <c r="AE10" s="491">
        <f>SUM(AE11:AE13)</f>
        <v>0</v>
      </c>
      <c r="AF10" s="491">
        <f>SUM(AF11:AF13)</f>
        <v>0</v>
      </c>
      <c r="AG10" s="491">
        <f t="shared" ref="AG10" si="24">SUM(AG11:AG13)</f>
        <v>0</v>
      </c>
      <c r="AI10" s="491">
        <f>SUM(AI11:AI13)</f>
        <v>0</v>
      </c>
      <c r="AJ10" s="491">
        <f>SUM(AJ11:AJ13)</f>
        <v>0</v>
      </c>
      <c r="AK10" s="491">
        <f t="shared" ref="AK10" si="25">SUM(AK11:AK13)</f>
        <v>0</v>
      </c>
      <c r="AL10" s="491">
        <f>SUM(AL11:AL13)</f>
        <v>0</v>
      </c>
      <c r="AM10" s="491">
        <f t="shared" ref="AM10" si="26">SUM(AM11:AM13)</f>
        <v>0</v>
      </c>
      <c r="AN10" s="491">
        <f>SUM(AN11:AN13)</f>
        <v>0</v>
      </c>
      <c r="AO10" s="491">
        <f>SUM(AO11:AO13)</f>
        <v>0</v>
      </c>
      <c r="AP10" s="491">
        <f>SUM(AP11:AP13)</f>
        <v>0</v>
      </c>
      <c r="AQ10" s="491">
        <f t="shared" ref="AQ10" si="27">SUM(AQ11:AQ13)</f>
        <v>0</v>
      </c>
      <c r="AS10" s="491">
        <f>SUM(AS11:AS13)</f>
        <v>0</v>
      </c>
      <c r="AT10" s="491">
        <f>SUM(AT11:AT13)</f>
        <v>0</v>
      </c>
      <c r="AU10" s="491">
        <f t="shared" ref="AU10" si="28">SUM(AU11:AU13)</f>
        <v>0</v>
      </c>
      <c r="AV10" s="491">
        <f>SUM(AV11:AV13)</f>
        <v>0</v>
      </c>
      <c r="AW10" s="491">
        <f t="shared" ref="AW10" si="29">SUM(AW11:AW13)</f>
        <v>0</v>
      </c>
      <c r="AX10" s="491">
        <f>SUM(AX11:AX13)</f>
        <v>0</v>
      </c>
      <c r="AY10" s="491">
        <f>SUM(AY11:AY13)</f>
        <v>0</v>
      </c>
      <c r="AZ10" s="491">
        <f>SUM(AZ11:AZ13)</f>
        <v>0</v>
      </c>
      <c r="BA10" s="491">
        <f t="shared" ref="BA10" si="30">SUM(BA11:BA13)</f>
        <v>0</v>
      </c>
      <c r="BC10" s="491">
        <f>SUM(BC11:BC13)</f>
        <v>0</v>
      </c>
      <c r="BD10" s="491">
        <f>SUM(BD11:BD13)</f>
        <v>0</v>
      </c>
      <c r="BE10" s="491">
        <f t="shared" ref="BE10" si="31">SUM(BE11:BE13)</f>
        <v>0</v>
      </c>
      <c r="BF10" s="491">
        <f>SUM(BF11:BF13)</f>
        <v>0</v>
      </c>
      <c r="BG10" s="491">
        <f t="shared" ref="BG10" si="32">SUM(BG11:BG13)</f>
        <v>0</v>
      </c>
      <c r="BH10" s="491">
        <f>SUM(BH11:BH13)</f>
        <v>0</v>
      </c>
      <c r="BI10" s="491">
        <f>SUM(BI11:BI13)</f>
        <v>0</v>
      </c>
      <c r="BJ10" s="491">
        <f>SUM(BJ11:BJ13)</f>
        <v>0</v>
      </c>
      <c r="BK10" s="491">
        <f t="shared" ref="BK10" si="33">SUM(BK11:BK13)</f>
        <v>0</v>
      </c>
      <c r="BL10" s="535">
        <f t="shared" si="16"/>
        <v>0</v>
      </c>
      <c r="BM10" s="535">
        <f t="shared" si="17"/>
        <v>0</v>
      </c>
    </row>
    <row r="11" spans="1:65" s="330" customFormat="1" ht="15">
      <c r="A11" s="42" t="s">
        <v>119</v>
      </c>
      <c r="B11" s="492">
        <f>O11</f>
        <v>0</v>
      </c>
      <c r="C11" s="492">
        <f>P11</f>
        <v>0</v>
      </c>
      <c r="D11" s="492">
        <f>SUM(Q11,AA11,AK11,AU11,BE11)</f>
        <v>0</v>
      </c>
      <c r="E11" s="492">
        <f t="shared" ref="E11:H11" si="34">SUM(R11,AB11,AL11,AV11,BF11)</f>
        <v>0</v>
      </c>
      <c r="F11" s="492">
        <f t="shared" si="34"/>
        <v>0</v>
      </c>
      <c r="G11" s="492">
        <f t="shared" si="34"/>
        <v>0</v>
      </c>
      <c r="H11" s="492">
        <f t="shared" si="34"/>
        <v>0</v>
      </c>
      <c r="I11" s="492">
        <f>B11+D11+F11</f>
        <v>0</v>
      </c>
      <c r="J11" s="492">
        <f>C11+E11+G11+H11</f>
        <v>0</v>
      </c>
      <c r="K11" s="523"/>
      <c r="L11" s="516"/>
      <c r="M11" s="516"/>
      <c r="O11" s="492"/>
      <c r="P11" s="492"/>
      <c r="Q11" s="492"/>
      <c r="R11" s="492"/>
      <c r="S11" s="492"/>
      <c r="T11" s="492"/>
      <c r="U11" s="492"/>
      <c r="V11" s="492">
        <f>SUM(O11,Q11,S11)</f>
        <v>0</v>
      </c>
      <c r="W11" s="492">
        <f t="shared" ref="W11" si="35">P11+R11+T11+U11</f>
        <v>0</v>
      </c>
      <c r="Y11" s="492">
        <f>V11</f>
        <v>0</v>
      </c>
      <c r="Z11" s="492">
        <f>W11</f>
        <v>0</v>
      </c>
      <c r="AA11" s="492"/>
      <c r="AB11" s="492"/>
      <c r="AC11" s="492"/>
      <c r="AD11" s="492"/>
      <c r="AE11" s="492"/>
      <c r="AF11" s="492">
        <f>SUM(Y11,AA11,AC11)</f>
        <v>0</v>
      </c>
      <c r="AG11" s="492">
        <f t="shared" ref="AG11:AG13" si="36">Z11+AB11+AD11+AE11</f>
        <v>0</v>
      </c>
      <c r="AI11" s="492">
        <f>AF11</f>
        <v>0</v>
      </c>
      <c r="AJ11" s="492">
        <f>AG11</f>
        <v>0</v>
      </c>
      <c r="AK11" s="492"/>
      <c r="AL11" s="492"/>
      <c r="AM11" s="492"/>
      <c r="AN11" s="492"/>
      <c r="AO11" s="492"/>
      <c r="AP11" s="492">
        <f>SUM(AI11,AK11,AM11)</f>
        <v>0</v>
      </c>
      <c r="AQ11" s="492">
        <f t="shared" ref="AQ11:AQ13" si="37">AJ11+AL11+AN11+AO11</f>
        <v>0</v>
      </c>
      <c r="AS11" s="492">
        <f>AP11</f>
        <v>0</v>
      </c>
      <c r="AT11" s="492">
        <f>AQ11</f>
        <v>0</v>
      </c>
      <c r="AU11" s="492"/>
      <c r="AV11" s="492"/>
      <c r="AW11" s="492"/>
      <c r="AX11" s="492"/>
      <c r="AY11" s="492"/>
      <c r="AZ11" s="492">
        <f>SUM(AS11,AU11,AW11)</f>
        <v>0</v>
      </c>
      <c r="BA11" s="492">
        <f t="shared" ref="BA11:BA13" si="38">AT11+AV11+AX11+AY11</f>
        <v>0</v>
      </c>
      <c r="BC11" s="492">
        <f>AZ11</f>
        <v>0</v>
      </c>
      <c r="BD11" s="492">
        <f>BA11</f>
        <v>0</v>
      </c>
      <c r="BE11" s="492"/>
      <c r="BF11" s="492"/>
      <c r="BG11" s="492"/>
      <c r="BH11" s="492"/>
      <c r="BI11" s="492"/>
      <c r="BJ11" s="492">
        <f>SUM(BC11,BE11,BG11)</f>
        <v>0</v>
      </c>
      <c r="BK11" s="492">
        <f t="shared" ref="BK11:BK13" si="39">BD11+BF11+BH11+BI11</f>
        <v>0</v>
      </c>
      <c r="BL11" s="535">
        <f>BJ11-I11</f>
        <v>0</v>
      </c>
      <c r="BM11" s="535">
        <f>BK11-J11</f>
        <v>0</v>
      </c>
    </row>
    <row r="12" spans="1:65" s="330" customFormat="1" ht="15">
      <c r="A12" s="42" t="s">
        <v>120</v>
      </c>
      <c r="B12" s="492">
        <f t="shared" ref="B12:B13" si="40">O12</f>
        <v>0</v>
      </c>
      <c r="C12" s="492">
        <f t="shared" ref="C12:C13" si="41">P12</f>
        <v>0</v>
      </c>
      <c r="D12" s="492">
        <f t="shared" ref="D12:D13" si="42">SUM(Q12,AA12,AK12,AU12,BE12)</f>
        <v>0</v>
      </c>
      <c r="E12" s="492">
        <f t="shared" ref="E12:E13" si="43">SUM(R12,AB12,AL12,AV12,BF12)</f>
        <v>0</v>
      </c>
      <c r="F12" s="492">
        <f t="shared" ref="F12:F13" si="44">SUM(S12,AC12,AM12,AW12,BG12)</f>
        <v>0</v>
      </c>
      <c r="G12" s="492">
        <f t="shared" ref="G12:G13" si="45">SUM(T12,AD12,AN12,AX12,BH12)</f>
        <v>0</v>
      </c>
      <c r="H12" s="492">
        <f t="shared" ref="H12:H13" si="46">SUM(U12,AE12,AO12,AY12,BI12)</f>
        <v>0</v>
      </c>
      <c r="I12" s="492">
        <f t="shared" ref="I12:I13" si="47">B12+D12+F12</f>
        <v>0</v>
      </c>
      <c r="J12" s="492">
        <f t="shared" ref="J12:J13" si="48">C12+E12+G12+H12</f>
        <v>0</v>
      </c>
      <c r="K12" s="523"/>
      <c r="L12" s="516"/>
      <c r="M12" s="516"/>
      <c r="O12" s="492"/>
      <c r="P12" s="492"/>
      <c r="Q12" s="492"/>
      <c r="R12" s="492"/>
      <c r="S12" s="492"/>
      <c r="T12" s="492"/>
      <c r="U12" s="492"/>
      <c r="V12" s="492">
        <f t="shared" ref="V12:V13" si="49">SUM(O12,Q12,S12)</f>
        <v>0</v>
      </c>
      <c r="W12" s="492">
        <f t="shared" ref="W12:W13" si="50">P12+R12+T12+U12</f>
        <v>0</v>
      </c>
      <c r="Y12" s="492">
        <f t="shared" ref="Y12:Y13" si="51">V12</f>
        <v>0</v>
      </c>
      <c r="Z12" s="492">
        <f t="shared" ref="Z12:Z13" si="52">W12</f>
        <v>0</v>
      </c>
      <c r="AA12" s="492"/>
      <c r="AB12" s="492"/>
      <c r="AC12" s="492"/>
      <c r="AD12" s="492"/>
      <c r="AE12" s="492"/>
      <c r="AF12" s="492">
        <f t="shared" ref="AF12:AF13" si="53">SUM(Y12,AA12,AC12)</f>
        <v>0</v>
      </c>
      <c r="AG12" s="492">
        <f t="shared" si="36"/>
        <v>0</v>
      </c>
      <c r="AI12" s="492">
        <f t="shared" ref="AI12:AI13" si="54">AF12</f>
        <v>0</v>
      </c>
      <c r="AJ12" s="492">
        <f t="shared" ref="AJ12:AJ13" si="55">AG12</f>
        <v>0</v>
      </c>
      <c r="AK12" s="492"/>
      <c r="AL12" s="492"/>
      <c r="AM12" s="492"/>
      <c r="AN12" s="492"/>
      <c r="AO12" s="492"/>
      <c r="AP12" s="492">
        <f t="shared" ref="AP12:AP13" si="56">SUM(AI12,AK12,AM12)</f>
        <v>0</v>
      </c>
      <c r="AQ12" s="492">
        <f t="shared" si="37"/>
        <v>0</v>
      </c>
      <c r="AS12" s="492">
        <f t="shared" ref="AS12:AS13" si="57">AP12</f>
        <v>0</v>
      </c>
      <c r="AT12" s="492">
        <f t="shared" ref="AT12:AT13" si="58">AQ12</f>
        <v>0</v>
      </c>
      <c r="AU12" s="492"/>
      <c r="AV12" s="492"/>
      <c r="AW12" s="492"/>
      <c r="AX12" s="492"/>
      <c r="AY12" s="492"/>
      <c r="AZ12" s="492">
        <f t="shared" ref="AZ12:AZ13" si="59">SUM(AS12,AU12,AW12)</f>
        <v>0</v>
      </c>
      <c r="BA12" s="492">
        <f t="shared" si="38"/>
        <v>0</v>
      </c>
      <c r="BC12" s="492">
        <f t="shared" ref="BC12:BC13" si="60">AZ12</f>
        <v>0</v>
      </c>
      <c r="BD12" s="492">
        <f t="shared" ref="BD12:BD13" si="61">BA12</f>
        <v>0</v>
      </c>
      <c r="BE12" s="492"/>
      <c r="BF12" s="492"/>
      <c r="BG12" s="492"/>
      <c r="BH12" s="492"/>
      <c r="BI12" s="492"/>
      <c r="BJ12" s="492">
        <f t="shared" ref="BJ12:BJ13" si="62">SUM(BC12,BE12,BG12)</f>
        <v>0</v>
      </c>
      <c r="BK12" s="492">
        <f t="shared" si="39"/>
        <v>0</v>
      </c>
      <c r="BL12" s="535">
        <f t="shared" ref="BL12:BL42" si="63">BJ12-I12</f>
        <v>0</v>
      </c>
      <c r="BM12" s="535">
        <f t="shared" ref="BM12:BM42" si="64">BK12-J12</f>
        <v>0</v>
      </c>
    </row>
    <row r="13" spans="1:65" s="330" customFormat="1" ht="15">
      <c r="A13" s="42" t="s">
        <v>121</v>
      </c>
      <c r="B13" s="492">
        <f t="shared" si="40"/>
        <v>0</v>
      </c>
      <c r="C13" s="492">
        <f t="shared" si="41"/>
        <v>0</v>
      </c>
      <c r="D13" s="492">
        <f t="shared" si="42"/>
        <v>0</v>
      </c>
      <c r="E13" s="492">
        <f t="shared" si="43"/>
        <v>0</v>
      </c>
      <c r="F13" s="492">
        <f t="shared" si="44"/>
        <v>0</v>
      </c>
      <c r="G13" s="492">
        <f t="shared" si="45"/>
        <v>0</v>
      </c>
      <c r="H13" s="492">
        <f t="shared" si="46"/>
        <v>0</v>
      </c>
      <c r="I13" s="492">
        <f t="shared" si="47"/>
        <v>0</v>
      </c>
      <c r="J13" s="492">
        <f t="shared" si="48"/>
        <v>0</v>
      </c>
      <c r="K13" s="523"/>
      <c r="L13" s="516"/>
      <c r="M13" s="516"/>
      <c r="O13" s="492"/>
      <c r="P13" s="492"/>
      <c r="Q13" s="492"/>
      <c r="R13" s="492"/>
      <c r="S13" s="492"/>
      <c r="T13" s="492"/>
      <c r="U13" s="492"/>
      <c r="V13" s="492">
        <f t="shared" si="49"/>
        <v>0</v>
      </c>
      <c r="W13" s="492">
        <f t="shared" si="50"/>
        <v>0</v>
      </c>
      <c r="Y13" s="492">
        <f t="shared" si="51"/>
        <v>0</v>
      </c>
      <c r="Z13" s="492">
        <f t="shared" si="52"/>
        <v>0</v>
      </c>
      <c r="AA13" s="492"/>
      <c r="AB13" s="492"/>
      <c r="AC13" s="492"/>
      <c r="AD13" s="492"/>
      <c r="AE13" s="492"/>
      <c r="AF13" s="492">
        <f t="shared" si="53"/>
        <v>0</v>
      </c>
      <c r="AG13" s="492">
        <f t="shared" si="36"/>
        <v>0</v>
      </c>
      <c r="AI13" s="492">
        <f t="shared" si="54"/>
        <v>0</v>
      </c>
      <c r="AJ13" s="492">
        <f t="shared" si="55"/>
        <v>0</v>
      </c>
      <c r="AK13" s="492"/>
      <c r="AL13" s="492"/>
      <c r="AM13" s="492"/>
      <c r="AN13" s="492"/>
      <c r="AO13" s="492"/>
      <c r="AP13" s="492">
        <f t="shared" si="56"/>
        <v>0</v>
      </c>
      <c r="AQ13" s="492">
        <f t="shared" si="37"/>
        <v>0</v>
      </c>
      <c r="AS13" s="492">
        <f t="shared" si="57"/>
        <v>0</v>
      </c>
      <c r="AT13" s="492">
        <f t="shared" si="58"/>
        <v>0</v>
      </c>
      <c r="AU13" s="492"/>
      <c r="AV13" s="492"/>
      <c r="AW13" s="492"/>
      <c r="AX13" s="492"/>
      <c r="AY13" s="492"/>
      <c r="AZ13" s="492">
        <f t="shared" si="59"/>
        <v>0</v>
      </c>
      <c r="BA13" s="492">
        <f t="shared" si="38"/>
        <v>0</v>
      </c>
      <c r="BC13" s="492">
        <f t="shared" si="60"/>
        <v>0</v>
      </c>
      <c r="BD13" s="492">
        <f t="shared" si="61"/>
        <v>0</v>
      </c>
      <c r="BE13" s="492"/>
      <c r="BF13" s="492"/>
      <c r="BG13" s="492"/>
      <c r="BH13" s="492"/>
      <c r="BI13" s="492"/>
      <c r="BJ13" s="492">
        <f t="shared" si="62"/>
        <v>0</v>
      </c>
      <c r="BK13" s="492">
        <f t="shared" si="39"/>
        <v>0</v>
      </c>
      <c r="BL13" s="535">
        <f t="shared" si="63"/>
        <v>0</v>
      </c>
      <c r="BM13" s="535">
        <f t="shared" si="64"/>
        <v>0</v>
      </c>
    </row>
    <row r="14" spans="1:65" s="330" customFormat="1" ht="15">
      <c r="A14" s="42" t="s">
        <v>122</v>
      </c>
      <c r="B14" s="491">
        <f>SUM(B15:B16)</f>
        <v>1633</v>
      </c>
      <c r="C14" s="491">
        <f>SUM(C15:C16)</f>
        <v>137624.092</v>
      </c>
      <c r="D14" s="491">
        <f t="shared" ref="D14:J14" si="65">SUM(D15:D16)</f>
        <v>4</v>
      </c>
      <c r="E14" s="491">
        <f>SUM(E15:E16)</f>
        <v>7417.5</v>
      </c>
      <c r="F14" s="491">
        <f t="shared" si="65"/>
        <v>0</v>
      </c>
      <c r="G14" s="491">
        <f>SUM(G15:G16)</f>
        <v>0</v>
      </c>
      <c r="H14" s="491">
        <f>SUM(H15:H16)</f>
        <v>-35889.53</v>
      </c>
      <c r="I14" s="491">
        <f>SUM(I15:I16)</f>
        <v>1637</v>
      </c>
      <c r="J14" s="491">
        <f t="shared" si="65"/>
        <v>109152.06199999999</v>
      </c>
      <c r="K14" s="522"/>
      <c r="L14" s="516"/>
      <c r="M14" s="516"/>
      <c r="O14" s="491">
        <f>SUM(O15:O16)</f>
        <v>1633</v>
      </c>
      <c r="P14" s="491">
        <f>SUM(P15:P16)</f>
        <v>137624.092</v>
      </c>
      <c r="Q14" s="491">
        <f t="shared" ref="Q14" si="66">SUM(Q15:Q16)</f>
        <v>0</v>
      </c>
      <c r="R14" s="491">
        <f>SUM(R15:R16)</f>
        <v>0</v>
      </c>
      <c r="S14" s="491">
        <f t="shared" ref="S14" si="67">SUM(S15:S16)</f>
        <v>0</v>
      </c>
      <c r="T14" s="491">
        <f>SUM(T15:T16)</f>
        <v>0</v>
      </c>
      <c r="U14" s="491">
        <f>SUM(U15:U16)</f>
        <v>0</v>
      </c>
      <c r="V14" s="491">
        <f>SUM(V15:V16)</f>
        <v>1633</v>
      </c>
      <c r="W14" s="491">
        <f t="shared" ref="W14" si="68">SUM(W15:W16)</f>
        <v>137624.092</v>
      </c>
      <c r="Y14" s="491">
        <f>SUM(Y15:Y16)</f>
        <v>1633</v>
      </c>
      <c r="Z14" s="491">
        <f>SUM(Z15:Z16)</f>
        <v>137624.092</v>
      </c>
      <c r="AA14" s="491">
        <f t="shared" ref="AA14" si="69">SUM(AA15:AA16)</f>
        <v>4</v>
      </c>
      <c r="AB14" s="491">
        <f>SUM(AB15:AB16)</f>
        <v>7417.5</v>
      </c>
      <c r="AC14" s="491">
        <f t="shared" ref="AC14" si="70">SUM(AC15:AC16)</f>
        <v>0</v>
      </c>
      <c r="AD14" s="491">
        <f>SUM(AD15:AD16)</f>
        <v>0</v>
      </c>
      <c r="AE14" s="491">
        <f>SUM(AE15:AE16)</f>
        <v>0</v>
      </c>
      <c r="AF14" s="491">
        <f>SUM(AF15:AF16)</f>
        <v>1637</v>
      </c>
      <c r="AG14" s="491">
        <f t="shared" ref="AG14" si="71">SUM(AG15:AG16)</f>
        <v>145041.592</v>
      </c>
      <c r="AI14" s="491">
        <f>SUM(AI15:AI16)</f>
        <v>1637</v>
      </c>
      <c r="AJ14" s="491">
        <f>SUM(AJ15:AJ16)</f>
        <v>145041.592</v>
      </c>
      <c r="AK14" s="491">
        <f t="shared" ref="AK14" si="72">SUM(AK15:AK16)</f>
        <v>0</v>
      </c>
      <c r="AL14" s="491">
        <f>SUM(AL15:AL16)</f>
        <v>0</v>
      </c>
      <c r="AM14" s="491">
        <f t="shared" ref="AM14" si="73">SUM(AM15:AM16)</f>
        <v>0</v>
      </c>
      <c r="AN14" s="491">
        <f>SUM(AN15:AN16)</f>
        <v>0</v>
      </c>
      <c r="AO14" s="491">
        <f>SUM(AO15:AO16)</f>
        <v>0</v>
      </c>
      <c r="AP14" s="491">
        <f>SUM(AP15:AP16)</f>
        <v>1637</v>
      </c>
      <c r="AQ14" s="491">
        <f t="shared" ref="AQ14" si="74">SUM(AQ15:AQ16)</f>
        <v>145041.592</v>
      </c>
      <c r="AS14" s="491">
        <f>SUM(AS15:AS16)</f>
        <v>1637</v>
      </c>
      <c r="AT14" s="491">
        <f>SUM(AT15:AT16)</f>
        <v>145041.592</v>
      </c>
      <c r="AU14" s="491">
        <f t="shared" ref="AU14" si="75">SUM(AU15:AU16)</f>
        <v>0</v>
      </c>
      <c r="AV14" s="491">
        <f>SUM(AV15:AV16)</f>
        <v>0</v>
      </c>
      <c r="AW14" s="491">
        <f t="shared" ref="AW14" si="76">SUM(AW15:AW16)</f>
        <v>0</v>
      </c>
      <c r="AX14" s="491">
        <f>SUM(AX15:AX16)</f>
        <v>0</v>
      </c>
      <c r="AY14" s="491">
        <f>SUM(AY15:AY16)</f>
        <v>0</v>
      </c>
      <c r="AZ14" s="491">
        <f>SUM(AZ15:AZ16)</f>
        <v>1637</v>
      </c>
      <c r="BA14" s="491">
        <f t="shared" ref="BA14" si="77">SUM(BA15:BA16)</f>
        <v>145041.592</v>
      </c>
      <c r="BC14" s="491">
        <f>SUM(BC15:BC16)</f>
        <v>1637</v>
      </c>
      <c r="BD14" s="491">
        <f>SUM(BD15:BD16)</f>
        <v>145041.592</v>
      </c>
      <c r="BE14" s="491">
        <f t="shared" ref="BE14" si="78">SUM(BE15:BE16)</f>
        <v>0</v>
      </c>
      <c r="BF14" s="491">
        <f>SUM(BF15:BF16)</f>
        <v>0</v>
      </c>
      <c r="BG14" s="491">
        <f t="shared" ref="BG14" si="79">SUM(BG15:BG16)</f>
        <v>0</v>
      </c>
      <c r="BH14" s="491">
        <f>SUM(BH15:BH16)</f>
        <v>0</v>
      </c>
      <c r="BI14" s="491">
        <f>SUM(BI15:BI16)</f>
        <v>-35889.53</v>
      </c>
      <c r="BJ14" s="491">
        <f>SUM(BJ15:BJ16)</f>
        <v>1637</v>
      </c>
      <c r="BK14" s="491">
        <f t="shared" ref="BK14" si="80">SUM(BK15:BK16)</f>
        <v>109152.06199999999</v>
      </c>
      <c r="BL14" s="535">
        <f t="shared" si="63"/>
        <v>0</v>
      </c>
      <c r="BM14" s="535">
        <f t="shared" si="64"/>
        <v>0</v>
      </c>
    </row>
    <row r="15" spans="1:65" s="330" customFormat="1" ht="15">
      <c r="A15" s="42" t="s">
        <v>123</v>
      </c>
      <c r="B15" s="492">
        <f t="shared" ref="B15:B16" si="81">O15</f>
        <v>1</v>
      </c>
      <c r="C15" s="492">
        <f t="shared" ref="C15:C16" si="82">P15</f>
        <v>52852.9</v>
      </c>
      <c r="D15" s="492">
        <f t="shared" ref="D15:D16" si="83">SUM(Q15,AA15,AK15,AU15,BE15)</f>
        <v>0</v>
      </c>
      <c r="E15" s="492">
        <f t="shared" ref="E15:E16" si="84">SUM(R15,AB15,AL15,AV15,BF15)</f>
        <v>0</v>
      </c>
      <c r="F15" s="492">
        <f t="shared" ref="F15:F16" si="85">SUM(S15,AC15,AM15,AW15,BG15)</f>
        <v>0</v>
      </c>
      <c r="G15" s="492">
        <f t="shared" ref="G15:G16" si="86">SUM(T15,AD15,AN15,AX15,BH15)</f>
        <v>0</v>
      </c>
      <c r="H15" s="492">
        <f t="shared" ref="H15:H16" si="87">SUM(U15,AE15,AO15,AY15,BI15)</f>
        <v>-13213.23</v>
      </c>
      <c r="I15" s="492">
        <f t="shared" ref="I15:I16" si="88">B15+D15+F15</f>
        <v>1</v>
      </c>
      <c r="J15" s="492">
        <f t="shared" ref="J15:J16" si="89">C15+E15+G15+H15</f>
        <v>39639.67</v>
      </c>
      <c r="K15" s="523"/>
      <c r="L15" s="516"/>
      <c r="M15" s="516"/>
      <c r="O15" s="492">
        <v>1</v>
      </c>
      <c r="P15" s="492">
        <v>52852.9</v>
      </c>
      <c r="Q15" s="492"/>
      <c r="R15" s="492"/>
      <c r="S15" s="492"/>
      <c r="T15" s="492"/>
      <c r="U15" s="492">
        <v>0</v>
      </c>
      <c r="V15" s="492">
        <f t="shared" ref="V15:V16" si="90">SUM(O15,Q15,S15)</f>
        <v>1</v>
      </c>
      <c r="W15" s="492">
        <f t="shared" ref="W15:W16" si="91">P15+R15+T15+U15</f>
        <v>52852.9</v>
      </c>
      <c r="Y15" s="492">
        <f t="shared" ref="Y15:Y16" si="92">V15</f>
        <v>1</v>
      </c>
      <c r="Z15" s="492">
        <f t="shared" ref="Z15:Z16" si="93">W15</f>
        <v>52852.9</v>
      </c>
      <c r="AA15" s="492"/>
      <c r="AB15" s="492"/>
      <c r="AC15" s="492"/>
      <c r="AD15" s="492"/>
      <c r="AE15" s="492"/>
      <c r="AF15" s="492">
        <f t="shared" ref="AF15:AF16" si="94">SUM(Y15,AA15,AC15)</f>
        <v>1</v>
      </c>
      <c r="AG15" s="492">
        <f t="shared" ref="AG15:AG16" si="95">Z15+AB15+AD15+AE15</f>
        <v>52852.9</v>
      </c>
      <c r="AI15" s="492">
        <f t="shared" ref="AI15:AI16" si="96">AF15</f>
        <v>1</v>
      </c>
      <c r="AJ15" s="492">
        <f t="shared" ref="AJ15:AJ16" si="97">AG15</f>
        <v>52852.9</v>
      </c>
      <c r="AK15" s="492"/>
      <c r="AL15" s="492"/>
      <c r="AM15" s="492"/>
      <c r="AN15" s="492"/>
      <c r="AO15" s="492"/>
      <c r="AP15" s="492">
        <f t="shared" ref="AP15:AP16" si="98">SUM(AI15,AK15,AM15)</f>
        <v>1</v>
      </c>
      <c r="AQ15" s="492">
        <f t="shared" ref="AQ15:AQ16" si="99">AJ15+AL15+AN15+AO15</f>
        <v>52852.9</v>
      </c>
      <c r="AS15" s="492">
        <f t="shared" ref="AS15:AS16" si="100">AP15</f>
        <v>1</v>
      </c>
      <c r="AT15" s="492">
        <f t="shared" ref="AT15:AT16" si="101">AQ15</f>
        <v>52852.9</v>
      </c>
      <c r="AU15" s="492"/>
      <c r="AV15" s="492"/>
      <c r="AW15" s="492"/>
      <c r="AX15" s="492"/>
      <c r="AY15" s="492"/>
      <c r="AZ15" s="492">
        <f t="shared" ref="AZ15:AZ16" si="102">SUM(AS15,AU15,AW15)</f>
        <v>1</v>
      </c>
      <c r="BA15" s="492">
        <f t="shared" ref="BA15:BA16" si="103">AT15+AV15+AX15+AY15</f>
        <v>52852.9</v>
      </c>
      <c r="BC15" s="492">
        <f t="shared" ref="BC15:BC16" si="104">AZ15</f>
        <v>1</v>
      </c>
      <c r="BD15" s="492">
        <f t="shared" ref="BD15:BD16" si="105">BA15</f>
        <v>52852.9</v>
      </c>
      <c r="BE15" s="492"/>
      <c r="BF15" s="492"/>
      <c r="BG15" s="492"/>
      <c r="BH15" s="492"/>
      <c r="BI15" s="492">
        <v>-13213.23</v>
      </c>
      <c r="BJ15" s="492">
        <f t="shared" ref="BJ15:BJ16" si="106">SUM(BC15,BE15,BG15)</f>
        <v>1</v>
      </c>
      <c r="BK15" s="492">
        <f t="shared" ref="BK15:BK16" si="107">BD15+BF15+BH15+BI15</f>
        <v>39639.67</v>
      </c>
      <c r="BL15" s="535">
        <f t="shared" si="63"/>
        <v>0</v>
      </c>
      <c r="BM15" s="535">
        <f t="shared" si="64"/>
        <v>0</v>
      </c>
    </row>
    <row r="16" spans="1:65" s="330" customFormat="1" ht="15">
      <c r="A16" s="42" t="s">
        <v>124</v>
      </c>
      <c r="B16" s="492">
        <f t="shared" si="81"/>
        <v>1632</v>
      </c>
      <c r="C16" s="492">
        <f t="shared" si="82"/>
        <v>84771.191999999995</v>
      </c>
      <c r="D16" s="492">
        <f t="shared" si="83"/>
        <v>4</v>
      </c>
      <c r="E16" s="492">
        <f t="shared" si="84"/>
        <v>7417.5</v>
      </c>
      <c r="F16" s="492">
        <f t="shared" si="85"/>
        <v>0</v>
      </c>
      <c r="G16" s="492">
        <f t="shared" si="86"/>
        <v>0</v>
      </c>
      <c r="H16" s="492">
        <f t="shared" si="87"/>
        <v>-22676.3</v>
      </c>
      <c r="I16" s="492">
        <f t="shared" si="88"/>
        <v>1636</v>
      </c>
      <c r="J16" s="492">
        <f t="shared" si="89"/>
        <v>69512.391999999993</v>
      </c>
      <c r="K16" s="523"/>
      <c r="L16" s="516"/>
      <c r="M16" s="516"/>
      <c r="O16" s="492">
        <v>1632</v>
      </c>
      <c r="P16" s="492">
        <v>84771.191999999995</v>
      </c>
      <c r="Q16" s="492"/>
      <c r="R16" s="492"/>
      <c r="S16" s="492"/>
      <c r="T16" s="492"/>
      <c r="U16" s="492">
        <v>0</v>
      </c>
      <c r="V16" s="492">
        <f t="shared" si="90"/>
        <v>1632</v>
      </c>
      <c r="W16" s="492">
        <f t="shared" si="91"/>
        <v>84771.191999999995</v>
      </c>
      <c r="Y16" s="492">
        <f t="shared" si="92"/>
        <v>1632</v>
      </c>
      <c r="Z16" s="492">
        <f t="shared" si="93"/>
        <v>84771.191999999995</v>
      </c>
      <c r="AA16" s="492">
        <v>4</v>
      </c>
      <c r="AB16" s="492">
        <v>7417.5</v>
      </c>
      <c r="AC16" s="492"/>
      <c r="AD16" s="492"/>
      <c r="AE16" s="492"/>
      <c r="AF16" s="492">
        <f t="shared" si="94"/>
        <v>1636</v>
      </c>
      <c r="AG16" s="492">
        <f t="shared" si="95"/>
        <v>92188.691999999995</v>
      </c>
      <c r="AI16" s="492">
        <f t="shared" si="96"/>
        <v>1636</v>
      </c>
      <c r="AJ16" s="492">
        <f t="shared" si="97"/>
        <v>92188.691999999995</v>
      </c>
      <c r="AK16" s="492"/>
      <c r="AL16" s="492"/>
      <c r="AM16" s="492"/>
      <c r="AN16" s="492"/>
      <c r="AO16" s="492">
        <v>0</v>
      </c>
      <c r="AP16" s="492">
        <f t="shared" si="98"/>
        <v>1636</v>
      </c>
      <c r="AQ16" s="492">
        <f t="shared" si="99"/>
        <v>92188.691999999995</v>
      </c>
      <c r="AS16" s="492">
        <f t="shared" si="100"/>
        <v>1636</v>
      </c>
      <c r="AT16" s="492">
        <f t="shared" si="101"/>
        <v>92188.691999999995</v>
      </c>
      <c r="AU16" s="492"/>
      <c r="AV16" s="492"/>
      <c r="AW16" s="492"/>
      <c r="AX16" s="492"/>
      <c r="AY16" s="492"/>
      <c r="AZ16" s="492">
        <f t="shared" si="102"/>
        <v>1636</v>
      </c>
      <c r="BA16" s="492">
        <f t="shared" si="103"/>
        <v>92188.691999999995</v>
      </c>
      <c r="BC16" s="492">
        <f t="shared" si="104"/>
        <v>1636</v>
      </c>
      <c r="BD16" s="492">
        <f t="shared" si="105"/>
        <v>92188.691999999995</v>
      </c>
      <c r="BE16" s="492"/>
      <c r="BF16" s="492"/>
      <c r="BG16" s="492"/>
      <c r="BH16" s="492"/>
      <c r="BI16" s="492">
        <v>-22676.3</v>
      </c>
      <c r="BJ16" s="492">
        <f t="shared" si="106"/>
        <v>1636</v>
      </c>
      <c r="BK16" s="492">
        <f t="shared" si="107"/>
        <v>69512.391999999993</v>
      </c>
      <c r="BL16" s="535">
        <f t="shared" si="63"/>
        <v>0</v>
      </c>
      <c r="BM16" s="535">
        <f t="shared" si="64"/>
        <v>0</v>
      </c>
    </row>
    <row r="17" spans="1:65" s="330" customFormat="1" ht="15">
      <c r="A17" s="42" t="s">
        <v>125</v>
      </c>
      <c r="B17" s="491">
        <f>SUM(B18:B19,B22,B23)</f>
        <v>1</v>
      </c>
      <c r="C17" s="491">
        <f>SUM(C18:C19,C22,C23)</f>
        <v>1881.68</v>
      </c>
      <c r="D17" s="491">
        <f t="shared" ref="D17:J17" si="108">SUM(D18:D19,D22,D23)</f>
        <v>0</v>
      </c>
      <c r="E17" s="491">
        <f>SUM(E18:E19,E22,E23)</f>
        <v>0</v>
      </c>
      <c r="F17" s="491">
        <f t="shared" si="108"/>
        <v>0</v>
      </c>
      <c r="G17" s="491">
        <f>SUM(G18:G19,G22,G23)</f>
        <v>0</v>
      </c>
      <c r="H17" s="491">
        <f>SUM(H18:H19,H22,H23)</f>
        <v>-470.42</v>
      </c>
      <c r="I17" s="491">
        <f>SUM(I18:I19,I22,I23)</f>
        <v>1</v>
      </c>
      <c r="J17" s="491">
        <f t="shared" si="108"/>
        <v>1411.26</v>
      </c>
      <c r="K17" s="522"/>
      <c r="L17" s="516"/>
      <c r="M17" s="516"/>
      <c r="O17" s="491">
        <f>SUM(O18:O19,O22,O23)</f>
        <v>1</v>
      </c>
      <c r="P17" s="491">
        <f>SUM(P18:P19,P22,P23)</f>
        <v>1881.68</v>
      </c>
      <c r="Q17" s="491">
        <f t="shared" ref="Q17" si="109">SUM(Q18:Q19,Q22,Q23)</f>
        <v>0</v>
      </c>
      <c r="R17" s="491">
        <f>SUM(R18:R19,R22,R23)</f>
        <v>0</v>
      </c>
      <c r="S17" s="491">
        <f t="shared" ref="S17" si="110">SUM(S18:S19,S22,S23)</f>
        <v>0</v>
      </c>
      <c r="T17" s="491">
        <f>SUM(T18:T19,T22,T23)</f>
        <v>0</v>
      </c>
      <c r="U17" s="491">
        <f>SUM(U18:U19,U22,U23)</f>
        <v>0</v>
      </c>
      <c r="V17" s="491">
        <f>SUM(V18:V19,V22,V23)</f>
        <v>1</v>
      </c>
      <c r="W17" s="491">
        <f t="shared" ref="W17" si="111">SUM(W18:W19,W22,W23)</f>
        <v>1881.68</v>
      </c>
      <c r="Y17" s="491">
        <f>SUM(Y18:Y19,Y22,Y23)</f>
        <v>1</v>
      </c>
      <c r="Z17" s="491">
        <f>SUM(Z18:Z19,Z22,Z23)</f>
        <v>1881.68</v>
      </c>
      <c r="AA17" s="491">
        <f t="shared" ref="AA17" si="112">SUM(AA18:AA19,AA22,AA23)</f>
        <v>0</v>
      </c>
      <c r="AB17" s="491">
        <f>SUM(AB18:AB19,AB22,AB23)</f>
        <v>0</v>
      </c>
      <c r="AC17" s="491">
        <f t="shared" ref="AC17" si="113">SUM(AC18:AC19,AC22,AC23)</f>
        <v>0</v>
      </c>
      <c r="AD17" s="491">
        <f>SUM(AD18:AD19,AD22,AD23)</f>
        <v>0</v>
      </c>
      <c r="AE17" s="491">
        <f>SUM(AE18:AE19,AE22,AE23)</f>
        <v>0</v>
      </c>
      <c r="AF17" s="491">
        <f>SUM(AF18:AF19,AF22,AF23)</f>
        <v>1</v>
      </c>
      <c r="AG17" s="491">
        <f t="shared" ref="AG17" si="114">SUM(AG18:AG19,AG22,AG23)</f>
        <v>1881.68</v>
      </c>
      <c r="AI17" s="491">
        <f>SUM(AI18:AI19,AI22,AI23)</f>
        <v>1</v>
      </c>
      <c r="AJ17" s="491">
        <f>SUM(AJ18:AJ19,AJ22,AJ23)</f>
        <v>1881.68</v>
      </c>
      <c r="AK17" s="491">
        <f t="shared" ref="AK17" si="115">SUM(AK18:AK19,AK22,AK23)</f>
        <v>0</v>
      </c>
      <c r="AL17" s="491">
        <f>SUM(AL18:AL19,AL22,AL23)</f>
        <v>0</v>
      </c>
      <c r="AM17" s="491">
        <f t="shared" ref="AM17" si="116">SUM(AM18:AM19,AM22,AM23)</f>
        <v>0</v>
      </c>
      <c r="AN17" s="491">
        <f>SUM(AN18:AN19,AN22,AN23)</f>
        <v>0</v>
      </c>
      <c r="AO17" s="491">
        <f>SUM(AO18:AO19,AO22,AO23)</f>
        <v>0</v>
      </c>
      <c r="AP17" s="491">
        <f>SUM(AP18:AP19,AP22,AP23)</f>
        <v>1</v>
      </c>
      <c r="AQ17" s="491">
        <f t="shared" ref="AQ17" si="117">SUM(AQ18:AQ19,AQ22,AQ23)</f>
        <v>1881.68</v>
      </c>
      <c r="AS17" s="491">
        <f>SUM(AS18:AS19,AS22,AS23)</f>
        <v>1</v>
      </c>
      <c r="AT17" s="491">
        <f>SUM(AT18:AT19,AT22,AT23)</f>
        <v>1881.68</v>
      </c>
      <c r="AU17" s="491">
        <f t="shared" ref="AU17" si="118">SUM(AU18:AU19,AU22,AU23)</f>
        <v>0</v>
      </c>
      <c r="AV17" s="491">
        <f>SUM(AV18:AV19,AV22,AV23)</f>
        <v>0</v>
      </c>
      <c r="AW17" s="491">
        <f t="shared" ref="AW17" si="119">SUM(AW18:AW19,AW22,AW23)</f>
        <v>0</v>
      </c>
      <c r="AX17" s="491">
        <f>SUM(AX18:AX19,AX22,AX23)</f>
        <v>0</v>
      </c>
      <c r="AY17" s="491">
        <f>SUM(AY18:AY19,AY22,AY23)</f>
        <v>0</v>
      </c>
      <c r="AZ17" s="491">
        <f>SUM(AZ18:AZ19,AZ22,AZ23)</f>
        <v>1</v>
      </c>
      <c r="BA17" s="491">
        <f t="shared" ref="BA17" si="120">SUM(BA18:BA19,BA22,BA23)</f>
        <v>1881.68</v>
      </c>
      <c r="BC17" s="491">
        <f>SUM(BC18:BC19,BC22,BC23)</f>
        <v>1</v>
      </c>
      <c r="BD17" s="491">
        <f>SUM(BD18:BD19,BD22,BD23)</f>
        <v>1881.68</v>
      </c>
      <c r="BE17" s="491">
        <f t="shared" ref="BE17" si="121">SUM(BE18:BE19,BE22,BE23)</f>
        <v>0</v>
      </c>
      <c r="BF17" s="491">
        <f>SUM(BF18:BF19,BF22,BF23)</f>
        <v>0</v>
      </c>
      <c r="BG17" s="491">
        <f t="shared" ref="BG17" si="122">SUM(BG18:BG19,BG22,BG23)</f>
        <v>0</v>
      </c>
      <c r="BH17" s="491">
        <f>SUM(BH18:BH19,BH22,BH23)</f>
        <v>0</v>
      </c>
      <c r="BI17" s="491">
        <f>SUM(BI18:BI19,BI22,BI23)</f>
        <v>-470.42</v>
      </c>
      <c r="BJ17" s="491">
        <f>SUM(BJ18:BJ19,BJ22,BJ23)</f>
        <v>1</v>
      </c>
      <c r="BK17" s="491">
        <f t="shared" ref="BK17" si="123">SUM(BK18:BK19,BK22,BK23)</f>
        <v>1411.26</v>
      </c>
      <c r="BL17" s="535">
        <f t="shared" si="63"/>
        <v>0</v>
      </c>
      <c r="BM17" s="535">
        <f t="shared" si="64"/>
        <v>0</v>
      </c>
    </row>
    <row r="18" spans="1:65" s="330" customFormat="1" ht="15">
      <c r="A18" s="42" t="s">
        <v>126</v>
      </c>
      <c r="B18" s="492">
        <f>O18</f>
        <v>0</v>
      </c>
      <c r="C18" s="492">
        <f>P18</f>
        <v>0</v>
      </c>
      <c r="D18" s="492">
        <f>SUM(Q18,AA18,AK18,AU18,BE18)</f>
        <v>0</v>
      </c>
      <c r="E18" s="492">
        <f t="shared" ref="E18" si="124">SUM(R18,AB18,AL18,AV18,BF18)</f>
        <v>0</v>
      </c>
      <c r="F18" s="492">
        <f t="shared" ref="F18" si="125">SUM(S18,AC18,AM18,AW18,BG18)</f>
        <v>0</v>
      </c>
      <c r="G18" s="492">
        <f t="shared" ref="G18" si="126">SUM(T18,AD18,AN18,AX18,BH18)</f>
        <v>0</v>
      </c>
      <c r="H18" s="492">
        <f t="shared" ref="H18" si="127">SUM(U18,AE18,AO18,AY18,BI18)</f>
        <v>0</v>
      </c>
      <c r="I18" s="492">
        <f>B18+D18+F18</f>
        <v>0</v>
      </c>
      <c r="J18" s="492">
        <f>C18+E18+G18+H18</f>
        <v>0</v>
      </c>
      <c r="K18" s="523"/>
      <c r="L18" s="516"/>
      <c r="M18" s="516"/>
      <c r="O18" s="492"/>
      <c r="P18" s="492"/>
      <c r="Q18" s="492"/>
      <c r="R18" s="492"/>
      <c r="S18" s="492"/>
      <c r="T18" s="492"/>
      <c r="U18" s="492"/>
      <c r="V18" s="492">
        <f>SUM(O18,Q18,S18)</f>
        <v>0</v>
      </c>
      <c r="W18" s="492">
        <f t="shared" ref="W18" si="128">P18+R18+T18+U18</f>
        <v>0</v>
      </c>
      <c r="Y18" s="492">
        <f>V18</f>
        <v>0</v>
      </c>
      <c r="Z18" s="492">
        <f>W18</f>
        <v>0</v>
      </c>
      <c r="AA18" s="492"/>
      <c r="AB18" s="492"/>
      <c r="AC18" s="492"/>
      <c r="AD18" s="492"/>
      <c r="AE18" s="492"/>
      <c r="AF18" s="492">
        <f>SUM(Y18,AA18,AC18)</f>
        <v>0</v>
      </c>
      <c r="AG18" s="492">
        <f t="shared" ref="AG18" si="129">Z18+AB18+AD18+AE18</f>
        <v>0</v>
      </c>
      <c r="AI18" s="492">
        <f>AF18</f>
        <v>0</v>
      </c>
      <c r="AJ18" s="492">
        <f>AG18</f>
        <v>0</v>
      </c>
      <c r="AK18" s="492"/>
      <c r="AL18" s="492"/>
      <c r="AM18" s="492"/>
      <c r="AN18" s="492"/>
      <c r="AO18" s="492"/>
      <c r="AP18" s="492">
        <f>SUM(AI18,AK18,AM18)</f>
        <v>0</v>
      </c>
      <c r="AQ18" s="492">
        <f t="shared" ref="AQ18" si="130">AJ18+AL18+AN18+AO18</f>
        <v>0</v>
      </c>
      <c r="AS18" s="492">
        <f>AP18</f>
        <v>0</v>
      </c>
      <c r="AT18" s="492">
        <f>AQ18</f>
        <v>0</v>
      </c>
      <c r="AU18" s="492"/>
      <c r="AV18" s="492"/>
      <c r="AW18" s="492"/>
      <c r="AX18" s="492"/>
      <c r="AY18" s="492"/>
      <c r="AZ18" s="492">
        <f>SUM(AS18,AU18,AW18)</f>
        <v>0</v>
      </c>
      <c r="BA18" s="492">
        <f t="shared" ref="BA18" si="131">AT18+AV18+AX18+AY18</f>
        <v>0</v>
      </c>
      <c r="BC18" s="492">
        <f>AZ18</f>
        <v>0</v>
      </c>
      <c r="BD18" s="492">
        <f>BA18</f>
        <v>0</v>
      </c>
      <c r="BE18" s="492"/>
      <c r="BF18" s="492"/>
      <c r="BG18" s="492"/>
      <c r="BH18" s="492"/>
      <c r="BI18" s="492"/>
      <c r="BJ18" s="492">
        <f>SUM(BC18,BE18,BG18)</f>
        <v>0</v>
      </c>
      <c r="BK18" s="492">
        <f t="shared" ref="BK18" si="132">BD18+BF18+BH18+BI18</f>
        <v>0</v>
      </c>
      <c r="BL18" s="535">
        <f t="shared" si="63"/>
        <v>0</v>
      </c>
      <c r="BM18" s="535">
        <f t="shared" si="64"/>
        <v>0</v>
      </c>
    </row>
    <row r="19" spans="1:65" s="330" customFormat="1" ht="15">
      <c r="A19" s="42" t="s">
        <v>127</v>
      </c>
      <c r="B19" s="491">
        <f>SUM(B20:B21)</f>
        <v>1</v>
      </c>
      <c r="C19" s="491">
        <f>SUM(C20:C21)</f>
        <v>1881.68</v>
      </c>
      <c r="D19" s="491">
        <f t="shared" ref="D19:J19" si="133">SUM(D20:D21)</f>
        <v>0</v>
      </c>
      <c r="E19" s="491">
        <f>SUM(E20:E21)</f>
        <v>0</v>
      </c>
      <c r="F19" s="491">
        <f t="shared" si="133"/>
        <v>0</v>
      </c>
      <c r="G19" s="491">
        <f>SUM(G20:G21)</f>
        <v>0</v>
      </c>
      <c r="H19" s="491">
        <f>SUM(H20:H21)</f>
        <v>-470.42</v>
      </c>
      <c r="I19" s="491">
        <f>SUM(I20:I21)</f>
        <v>1</v>
      </c>
      <c r="J19" s="491">
        <f t="shared" si="133"/>
        <v>1411.26</v>
      </c>
      <c r="K19" s="522"/>
      <c r="L19" s="516"/>
      <c r="M19" s="516"/>
      <c r="O19" s="491">
        <f>SUM(O20:O21)</f>
        <v>1</v>
      </c>
      <c r="P19" s="491">
        <f>SUM(P20:P21)</f>
        <v>1881.68</v>
      </c>
      <c r="Q19" s="491">
        <f t="shared" ref="Q19" si="134">SUM(Q20:Q21)</f>
        <v>0</v>
      </c>
      <c r="R19" s="491">
        <f>SUM(R20:R21)</f>
        <v>0</v>
      </c>
      <c r="S19" s="491">
        <f t="shared" ref="S19" si="135">SUM(S20:S21)</f>
        <v>0</v>
      </c>
      <c r="T19" s="491">
        <f>SUM(T20:T21)</f>
        <v>0</v>
      </c>
      <c r="U19" s="491">
        <f>SUM(U20:U21)</f>
        <v>0</v>
      </c>
      <c r="V19" s="491">
        <f>SUM(V20:V21)</f>
        <v>1</v>
      </c>
      <c r="W19" s="491">
        <f t="shared" ref="W19" si="136">SUM(W20:W21)</f>
        <v>1881.68</v>
      </c>
      <c r="Y19" s="491">
        <f>SUM(Y20:Y21)</f>
        <v>1</v>
      </c>
      <c r="Z19" s="491">
        <f>SUM(Z20:Z21)</f>
        <v>1881.68</v>
      </c>
      <c r="AA19" s="491">
        <f t="shared" ref="AA19" si="137">SUM(AA20:AA21)</f>
        <v>0</v>
      </c>
      <c r="AB19" s="491">
        <f>SUM(AB20:AB21)</f>
        <v>0</v>
      </c>
      <c r="AC19" s="491">
        <f t="shared" ref="AC19" si="138">SUM(AC20:AC21)</f>
        <v>0</v>
      </c>
      <c r="AD19" s="491">
        <f>SUM(AD20:AD21)</f>
        <v>0</v>
      </c>
      <c r="AE19" s="491">
        <f>SUM(AE20:AE21)</f>
        <v>0</v>
      </c>
      <c r="AF19" s="491">
        <f>SUM(AF20:AF21)</f>
        <v>1</v>
      </c>
      <c r="AG19" s="491">
        <f t="shared" ref="AG19" si="139">SUM(AG20:AG21)</f>
        <v>1881.68</v>
      </c>
      <c r="AI19" s="491">
        <f>SUM(AI20:AI21)</f>
        <v>1</v>
      </c>
      <c r="AJ19" s="491">
        <f>SUM(AJ20:AJ21)</f>
        <v>1881.68</v>
      </c>
      <c r="AK19" s="491">
        <f t="shared" ref="AK19" si="140">SUM(AK20:AK21)</f>
        <v>0</v>
      </c>
      <c r="AL19" s="491">
        <f>SUM(AL20:AL21)</f>
        <v>0</v>
      </c>
      <c r="AM19" s="491">
        <f t="shared" ref="AM19" si="141">SUM(AM20:AM21)</f>
        <v>0</v>
      </c>
      <c r="AN19" s="491">
        <f>SUM(AN20:AN21)</f>
        <v>0</v>
      </c>
      <c r="AO19" s="491">
        <f>SUM(AO20:AO21)</f>
        <v>0</v>
      </c>
      <c r="AP19" s="491">
        <f>SUM(AP20:AP21)</f>
        <v>1</v>
      </c>
      <c r="AQ19" s="491">
        <f t="shared" ref="AQ19" si="142">SUM(AQ20:AQ21)</f>
        <v>1881.68</v>
      </c>
      <c r="AS19" s="491">
        <f>SUM(AS20:AS21)</f>
        <v>1</v>
      </c>
      <c r="AT19" s="491">
        <f>SUM(AT20:AT21)</f>
        <v>1881.68</v>
      </c>
      <c r="AU19" s="491">
        <f t="shared" ref="AU19" si="143">SUM(AU20:AU21)</f>
        <v>0</v>
      </c>
      <c r="AV19" s="491">
        <f>SUM(AV20:AV21)</f>
        <v>0</v>
      </c>
      <c r="AW19" s="491">
        <f t="shared" ref="AW19" si="144">SUM(AW20:AW21)</f>
        <v>0</v>
      </c>
      <c r="AX19" s="491">
        <f>SUM(AX20:AX21)</f>
        <v>0</v>
      </c>
      <c r="AY19" s="491">
        <f>SUM(AY20:AY21)</f>
        <v>0</v>
      </c>
      <c r="AZ19" s="491">
        <f>SUM(AZ20:AZ21)</f>
        <v>1</v>
      </c>
      <c r="BA19" s="491">
        <f t="shared" ref="BA19" si="145">SUM(BA20:BA21)</f>
        <v>1881.68</v>
      </c>
      <c r="BC19" s="491">
        <f>SUM(BC20:BC21)</f>
        <v>1</v>
      </c>
      <c r="BD19" s="491">
        <f>SUM(BD20:BD21)</f>
        <v>1881.68</v>
      </c>
      <c r="BE19" s="491">
        <f t="shared" ref="BE19" si="146">SUM(BE20:BE21)</f>
        <v>0</v>
      </c>
      <c r="BF19" s="491">
        <f>SUM(BF20:BF21)</f>
        <v>0</v>
      </c>
      <c r="BG19" s="491">
        <f t="shared" ref="BG19" si="147">SUM(BG20:BG21)</f>
        <v>0</v>
      </c>
      <c r="BH19" s="491">
        <f>SUM(BH20:BH21)</f>
        <v>0</v>
      </c>
      <c r="BI19" s="491">
        <f>SUM(BI20:BI21)</f>
        <v>-470.42</v>
      </c>
      <c r="BJ19" s="491">
        <f>SUM(BJ20:BJ21)</f>
        <v>1</v>
      </c>
      <c r="BK19" s="491">
        <f t="shared" ref="BK19" si="148">SUM(BK20:BK21)</f>
        <v>1411.26</v>
      </c>
      <c r="BL19" s="535">
        <f t="shared" si="63"/>
        <v>0</v>
      </c>
      <c r="BM19" s="535">
        <f t="shared" si="64"/>
        <v>0</v>
      </c>
    </row>
    <row r="20" spans="1:65" s="330" customFormat="1" ht="15">
      <c r="A20" s="42" t="s">
        <v>128</v>
      </c>
      <c r="B20" s="492">
        <f t="shared" ref="B20:B23" si="149">O20</f>
        <v>0</v>
      </c>
      <c r="C20" s="492">
        <f t="shared" ref="C20:C23" si="150">P20</f>
        <v>0</v>
      </c>
      <c r="D20" s="492">
        <f t="shared" ref="D20:D23" si="151">SUM(Q20,AA20,AK20,AU20,BE20)</f>
        <v>0</v>
      </c>
      <c r="E20" s="492">
        <f t="shared" ref="E20:E23" si="152">SUM(R20,AB20,AL20,AV20,BF20)</f>
        <v>0</v>
      </c>
      <c r="F20" s="492">
        <f t="shared" ref="F20:F23" si="153">SUM(S20,AC20,AM20,AW20,BG20)</f>
        <v>0</v>
      </c>
      <c r="G20" s="492">
        <f t="shared" ref="G20:G23" si="154">SUM(T20,AD20,AN20,AX20,BH20)</f>
        <v>0</v>
      </c>
      <c r="H20" s="492">
        <f t="shared" ref="H20:H23" si="155">SUM(U20,AE20,AO20,AY20,BI20)</f>
        <v>0</v>
      </c>
      <c r="I20" s="492">
        <f t="shared" ref="I20:I23" si="156">B20+D20+F20</f>
        <v>0</v>
      </c>
      <c r="J20" s="492">
        <f t="shared" ref="J20:J23" si="157">C20+E20+G20+H20</f>
        <v>0</v>
      </c>
      <c r="K20" s="523"/>
      <c r="L20" s="516"/>
      <c r="M20" s="516"/>
      <c r="O20" s="492"/>
      <c r="P20" s="492"/>
      <c r="Q20" s="492"/>
      <c r="R20" s="492"/>
      <c r="S20" s="492"/>
      <c r="T20" s="492"/>
      <c r="U20" s="492"/>
      <c r="V20" s="492">
        <f t="shared" ref="V20:V23" si="158">SUM(O20,Q20,S20)</f>
        <v>0</v>
      </c>
      <c r="W20" s="492">
        <f t="shared" ref="W20:W23" si="159">P20+R20+T20+U20</f>
        <v>0</v>
      </c>
      <c r="Y20" s="492">
        <f t="shared" ref="Y20:Y23" si="160">V20</f>
        <v>0</v>
      </c>
      <c r="Z20" s="492">
        <f t="shared" ref="Z20:Z23" si="161">W20</f>
        <v>0</v>
      </c>
      <c r="AA20" s="492"/>
      <c r="AB20" s="492"/>
      <c r="AC20" s="492"/>
      <c r="AD20" s="492"/>
      <c r="AE20" s="492"/>
      <c r="AF20" s="492">
        <f t="shared" ref="AF20:AF23" si="162">SUM(Y20,AA20,AC20)</f>
        <v>0</v>
      </c>
      <c r="AG20" s="492">
        <f t="shared" ref="AG20:AG23" si="163">Z20+AB20+AD20+AE20</f>
        <v>0</v>
      </c>
      <c r="AI20" s="492">
        <f t="shared" ref="AI20:AI23" si="164">AF20</f>
        <v>0</v>
      </c>
      <c r="AJ20" s="492">
        <f t="shared" ref="AJ20:AJ23" si="165">AG20</f>
        <v>0</v>
      </c>
      <c r="AK20" s="492"/>
      <c r="AL20" s="492"/>
      <c r="AM20" s="492"/>
      <c r="AN20" s="492"/>
      <c r="AO20" s="492"/>
      <c r="AP20" s="492">
        <f t="shared" ref="AP20:AP23" si="166">SUM(AI20,AK20,AM20)</f>
        <v>0</v>
      </c>
      <c r="AQ20" s="492">
        <f t="shared" ref="AQ20:AQ23" si="167">AJ20+AL20+AN20+AO20</f>
        <v>0</v>
      </c>
      <c r="AS20" s="492">
        <f t="shared" ref="AS20:AS23" si="168">AP20</f>
        <v>0</v>
      </c>
      <c r="AT20" s="492">
        <f t="shared" ref="AT20:AT23" si="169">AQ20</f>
        <v>0</v>
      </c>
      <c r="AU20" s="492"/>
      <c r="AV20" s="492"/>
      <c r="AW20" s="492"/>
      <c r="AX20" s="492"/>
      <c r="AY20" s="492"/>
      <c r="AZ20" s="492">
        <f t="shared" ref="AZ20:AZ23" si="170">SUM(AS20,AU20,AW20)</f>
        <v>0</v>
      </c>
      <c r="BA20" s="492">
        <f t="shared" ref="BA20:BA23" si="171">AT20+AV20+AX20+AY20</f>
        <v>0</v>
      </c>
      <c r="BC20" s="492">
        <f t="shared" ref="BC20:BC23" si="172">AZ20</f>
        <v>0</v>
      </c>
      <c r="BD20" s="492">
        <f t="shared" ref="BD20:BD23" si="173">BA20</f>
        <v>0</v>
      </c>
      <c r="BE20" s="492"/>
      <c r="BF20" s="492"/>
      <c r="BG20" s="492"/>
      <c r="BH20" s="492"/>
      <c r="BI20" s="492"/>
      <c r="BJ20" s="492">
        <f t="shared" ref="BJ20:BJ23" si="174">SUM(BC20,BE20,BG20)</f>
        <v>0</v>
      </c>
      <c r="BK20" s="492">
        <f t="shared" ref="BK20:BK23" si="175">BD20+BF20+BH20+BI20</f>
        <v>0</v>
      </c>
      <c r="BL20" s="535">
        <f t="shared" si="63"/>
        <v>0</v>
      </c>
      <c r="BM20" s="535">
        <f t="shared" si="64"/>
        <v>0</v>
      </c>
    </row>
    <row r="21" spans="1:65" s="330" customFormat="1" ht="15">
      <c r="A21" s="42" t="s">
        <v>129</v>
      </c>
      <c r="B21" s="492">
        <f t="shared" si="149"/>
        <v>1</v>
      </c>
      <c r="C21" s="492">
        <f t="shared" si="150"/>
        <v>1881.68</v>
      </c>
      <c r="D21" s="492">
        <f t="shared" si="151"/>
        <v>0</v>
      </c>
      <c r="E21" s="492">
        <f t="shared" si="152"/>
        <v>0</v>
      </c>
      <c r="F21" s="492">
        <f t="shared" si="153"/>
        <v>0</v>
      </c>
      <c r="G21" s="492">
        <f t="shared" si="154"/>
        <v>0</v>
      </c>
      <c r="H21" s="492">
        <f t="shared" si="155"/>
        <v>-470.42</v>
      </c>
      <c r="I21" s="492">
        <f t="shared" si="156"/>
        <v>1</v>
      </c>
      <c r="J21" s="492">
        <f t="shared" si="157"/>
        <v>1411.26</v>
      </c>
      <c r="K21" s="523"/>
      <c r="L21" s="516"/>
      <c r="M21" s="516"/>
      <c r="O21" s="492">
        <v>1</v>
      </c>
      <c r="P21" s="492">
        <v>1881.68</v>
      </c>
      <c r="Q21" s="492"/>
      <c r="R21" s="492"/>
      <c r="S21" s="492"/>
      <c r="T21" s="492"/>
      <c r="U21" s="492">
        <v>0</v>
      </c>
      <c r="V21" s="492">
        <f t="shared" si="158"/>
        <v>1</v>
      </c>
      <c r="W21" s="492">
        <f t="shared" si="159"/>
        <v>1881.68</v>
      </c>
      <c r="Y21" s="492">
        <f t="shared" si="160"/>
        <v>1</v>
      </c>
      <c r="Z21" s="492">
        <f t="shared" si="161"/>
        <v>1881.68</v>
      </c>
      <c r="AA21" s="492"/>
      <c r="AB21" s="492"/>
      <c r="AC21" s="492"/>
      <c r="AD21" s="492"/>
      <c r="AE21" s="492"/>
      <c r="AF21" s="492">
        <f t="shared" si="162"/>
        <v>1</v>
      </c>
      <c r="AG21" s="492">
        <f t="shared" si="163"/>
        <v>1881.68</v>
      </c>
      <c r="AI21" s="492">
        <f t="shared" si="164"/>
        <v>1</v>
      </c>
      <c r="AJ21" s="492">
        <f t="shared" si="165"/>
        <v>1881.68</v>
      </c>
      <c r="AK21" s="492"/>
      <c r="AL21" s="492"/>
      <c r="AM21" s="492"/>
      <c r="AN21" s="492"/>
      <c r="AO21" s="492"/>
      <c r="AP21" s="492">
        <f t="shared" si="166"/>
        <v>1</v>
      </c>
      <c r="AQ21" s="492">
        <f t="shared" si="167"/>
        <v>1881.68</v>
      </c>
      <c r="AS21" s="492">
        <f t="shared" si="168"/>
        <v>1</v>
      </c>
      <c r="AT21" s="492">
        <f t="shared" si="169"/>
        <v>1881.68</v>
      </c>
      <c r="AU21" s="492"/>
      <c r="AV21" s="492"/>
      <c r="AW21" s="492"/>
      <c r="AX21" s="492"/>
      <c r="AY21" s="492"/>
      <c r="AZ21" s="492">
        <f t="shared" si="170"/>
        <v>1</v>
      </c>
      <c r="BA21" s="492">
        <f t="shared" si="171"/>
        <v>1881.68</v>
      </c>
      <c r="BC21" s="492">
        <f t="shared" si="172"/>
        <v>1</v>
      </c>
      <c r="BD21" s="492">
        <f t="shared" si="173"/>
        <v>1881.68</v>
      </c>
      <c r="BE21" s="492"/>
      <c r="BF21" s="492"/>
      <c r="BG21" s="492"/>
      <c r="BH21" s="492"/>
      <c r="BI21" s="492">
        <v>-470.42</v>
      </c>
      <c r="BJ21" s="492">
        <f t="shared" si="174"/>
        <v>1</v>
      </c>
      <c r="BK21" s="492">
        <f t="shared" si="175"/>
        <v>1411.26</v>
      </c>
      <c r="BL21" s="535">
        <f t="shared" si="63"/>
        <v>0</v>
      </c>
      <c r="BM21" s="535">
        <f t="shared" si="64"/>
        <v>0</v>
      </c>
    </row>
    <row r="22" spans="1:65" s="330" customFormat="1" ht="15">
      <c r="A22" s="42" t="s">
        <v>130</v>
      </c>
      <c r="B22" s="492">
        <f t="shared" si="149"/>
        <v>0</v>
      </c>
      <c r="C22" s="492">
        <f t="shared" si="150"/>
        <v>0</v>
      </c>
      <c r="D22" s="492">
        <f t="shared" si="151"/>
        <v>0</v>
      </c>
      <c r="E22" s="492">
        <f t="shared" si="152"/>
        <v>0</v>
      </c>
      <c r="F22" s="492">
        <f t="shared" si="153"/>
        <v>0</v>
      </c>
      <c r="G22" s="492">
        <f t="shared" si="154"/>
        <v>0</v>
      </c>
      <c r="H22" s="492">
        <f t="shared" si="155"/>
        <v>0</v>
      </c>
      <c r="I22" s="492">
        <f t="shared" si="156"/>
        <v>0</v>
      </c>
      <c r="J22" s="492">
        <f t="shared" si="157"/>
        <v>0</v>
      </c>
      <c r="K22" s="523"/>
      <c r="L22" s="516"/>
      <c r="M22" s="516"/>
      <c r="O22" s="492"/>
      <c r="P22" s="492"/>
      <c r="Q22" s="492"/>
      <c r="R22" s="492"/>
      <c r="S22" s="492"/>
      <c r="T22" s="492"/>
      <c r="U22" s="492"/>
      <c r="V22" s="492">
        <f t="shared" si="158"/>
        <v>0</v>
      </c>
      <c r="W22" s="492">
        <f t="shared" si="159"/>
        <v>0</v>
      </c>
      <c r="Y22" s="492">
        <f t="shared" si="160"/>
        <v>0</v>
      </c>
      <c r="Z22" s="492">
        <f t="shared" si="161"/>
        <v>0</v>
      </c>
      <c r="AA22" s="492"/>
      <c r="AB22" s="492"/>
      <c r="AC22" s="492"/>
      <c r="AD22" s="492"/>
      <c r="AE22" s="492"/>
      <c r="AF22" s="492">
        <f t="shared" si="162"/>
        <v>0</v>
      </c>
      <c r="AG22" s="492">
        <f t="shared" si="163"/>
        <v>0</v>
      </c>
      <c r="AI22" s="492">
        <f t="shared" si="164"/>
        <v>0</v>
      </c>
      <c r="AJ22" s="492">
        <f t="shared" si="165"/>
        <v>0</v>
      </c>
      <c r="AK22" s="492"/>
      <c r="AL22" s="492"/>
      <c r="AM22" s="492"/>
      <c r="AN22" s="492"/>
      <c r="AO22" s="492"/>
      <c r="AP22" s="492">
        <f t="shared" si="166"/>
        <v>0</v>
      </c>
      <c r="AQ22" s="492">
        <f t="shared" si="167"/>
        <v>0</v>
      </c>
      <c r="AS22" s="492">
        <f t="shared" si="168"/>
        <v>0</v>
      </c>
      <c r="AT22" s="492">
        <f t="shared" si="169"/>
        <v>0</v>
      </c>
      <c r="AU22" s="492"/>
      <c r="AV22" s="492"/>
      <c r="AW22" s="492"/>
      <c r="AX22" s="492"/>
      <c r="AY22" s="492"/>
      <c r="AZ22" s="492">
        <f t="shared" si="170"/>
        <v>0</v>
      </c>
      <c r="BA22" s="492">
        <f t="shared" si="171"/>
        <v>0</v>
      </c>
      <c r="BC22" s="492">
        <f t="shared" si="172"/>
        <v>0</v>
      </c>
      <c r="BD22" s="492">
        <f t="shared" si="173"/>
        <v>0</v>
      </c>
      <c r="BE22" s="492"/>
      <c r="BF22" s="492"/>
      <c r="BG22" s="492"/>
      <c r="BH22" s="492"/>
      <c r="BI22" s="492"/>
      <c r="BJ22" s="492">
        <f t="shared" si="174"/>
        <v>0</v>
      </c>
      <c r="BK22" s="492">
        <f t="shared" si="175"/>
        <v>0</v>
      </c>
      <c r="BL22" s="535">
        <f t="shared" si="63"/>
        <v>0</v>
      </c>
      <c r="BM22" s="535">
        <f t="shared" si="64"/>
        <v>0</v>
      </c>
    </row>
    <row r="23" spans="1:65" s="330" customFormat="1" ht="15">
      <c r="A23" s="42" t="s">
        <v>131</v>
      </c>
      <c r="B23" s="492">
        <f t="shared" si="149"/>
        <v>0</v>
      </c>
      <c r="C23" s="492">
        <f t="shared" si="150"/>
        <v>0</v>
      </c>
      <c r="D23" s="492">
        <f t="shared" si="151"/>
        <v>0</v>
      </c>
      <c r="E23" s="492">
        <f t="shared" si="152"/>
        <v>0</v>
      </c>
      <c r="F23" s="492">
        <f t="shared" si="153"/>
        <v>0</v>
      </c>
      <c r="G23" s="492">
        <f t="shared" si="154"/>
        <v>0</v>
      </c>
      <c r="H23" s="492">
        <f t="shared" si="155"/>
        <v>0</v>
      </c>
      <c r="I23" s="492">
        <f t="shared" si="156"/>
        <v>0</v>
      </c>
      <c r="J23" s="492">
        <f t="shared" si="157"/>
        <v>0</v>
      </c>
      <c r="K23" s="523"/>
      <c r="L23" s="516"/>
      <c r="M23" s="516"/>
      <c r="O23" s="492"/>
      <c r="P23" s="492"/>
      <c r="Q23" s="492"/>
      <c r="R23" s="492"/>
      <c r="S23" s="492"/>
      <c r="T23" s="492"/>
      <c r="U23" s="492"/>
      <c r="V23" s="492">
        <f t="shared" si="158"/>
        <v>0</v>
      </c>
      <c r="W23" s="492">
        <f t="shared" si="159"/>
        <v>0</v>
      </c>
      <c r="Y23" s="492">
        <f t="shared" si="160"/>
        <v>0</v>
      </c>
      <c r="Z23" s="492">
        <f t="shared" si="161"/>
        <v>0</v>
      </c>
      <c r="AA23" s="492"/>
      <c r="AB23" s="492"/>
      <c r="AC23" s="492"/>
      <c r="AD23" s="492"/>
      <c r="AE23" s="492"/>
      <c r="AF23" s="492">
        <f t="shared" si="162"/>
        <v>0</v>
      </c>
      <c r="AG23" s="492">
        <f t="shared" si="163"/>
        <v>0</v>
      </c>
      <c r="AI23" s="492">
        <f t="shared" si="164"/>
        <v>0</v>
      </c>
      <c r="AJ23" s="492">
        <f t="shared" si="165"/>
        <v>0</v>
      </c>
      <c r="AK23" s="492"/>
      <c r="AL23" s="492"/>
      <c r="AM23" s="492"/>
      <c r="AN23" s="492"/>
      <c r="AO23" s="492"/>
      <c r="AP23" s="492">
        <f t="shared" si="166"/>
        <v>0</v>
      </c>
      <c r="AQ23" s="492">
        <f t="shared" si="167"/>
        <v>0</v>
      </c>
      <c r="AS23" s="492">
        <f t="shared" si="168"/>
        <v>0</v>
      </c>
      <c r="AT23" s="492">
        <f t="shared" si="169"/>
        <v>0</v>
      </c>
      <c r="AU23" s="492"/>
      <c r="AV23" s="492"/>
      <c r="AW23" s="492"/>
      <c r="AX23" s="492"/>
      <c r="AY23" s="492"/>
      <c r="AZ23" s="492">
        <f t="shared" si="170"/>
        <v>0</v>
      </c>
      <c r="BA23" s="492">
        <f t="shared" si="171"/>
        <v>0</v>
      </c>
      <c r="BC23" s="492">
        <f t="shared" si="172"/>
        <v>0</v>
      </c>
      <c r="BD23" s="492">
        <f t="shared" si="173"/>
        <v>0</v>
      </c>
      <c r="BE23" s="492"/>
      <c r="BF23" s="492"/>
      <c r="BG23" s="492"/>
      <c r="BH23" s="492"/>
      <c r="BI23" s="492"/>
      <c r="BJ23" s="492">
        <f t="shared" si="174"/>
        <v>0</v>
      </c>
      <c r="BK23" s="492">
        <f t="shared" si="175"/>
        <v>0</v>
      </c>
      <c r="BL23" s="535">
        <f t="shared" si="63"/>
        <v>0</v>
      </c>
      <c r="BM23" s="535">
        <f t="shared" si="64"/>
        <v>0</v>
      </c>
    </row>
    <row r="24" spans="1:65" s="330" customFormat="1" ht="15">
      <c r="A24" s="41" t="s">
        <v>132</v>
      </c>
      <c r="B24" s="301">
        <f>SUM(B25:B31)</f>
        <v>2488</v>
      </c>
      <c r="C24" s="301">
        <f t="shared" ref="C24:J24" si="176">SUM(C25:C31)</f>
        <v>5123</v>
      </c>
      <c r="D24" s="301">
        <f t="shared" si="176"/>
        <v>1500</v>
      </c>
      <c r="E24" s="301">
        <f t="shared" si="176"/>
        <v>3110</v>
      </c>
      <c r="F24" s="301">
        <f t="shared" si="176"/>
        <v>-740</v>
      </c>
      <c r="G24" s="301">
        <f t="shared" si="176"/>
        <v>-1526.55</v>
      </c>
      <c r="H24" s="301">
        <f t="shared" si="176"/>
        <v>0</v>
      </c>
      <c r="I24" s="301">
        <f t="shared" si="176"/>
        <v>3248</v>
      </c>
      <c r="J24" s="301">
        <f t="shared" si="176"/>
        <v>6706.45</v>
      </c>
      <c r="K24" s="521"/>
      <c r="L24" s="516"/>
      <c r="M24" s="516"/>
      <c r="O24" s="301">
        <f>SUM(O25:O31)</f>
        <v>2488</v>
      </c>
      <c r="P24" s="301">
        <f t="shared" ref="P24:W24" si="177">SUM(P25:P31)</f>
        <v>5123</v>
      </c>
      <c r="Q24" s="301">
        <f t="shared" si="177"/>
        <v>0</v>
      </c>
      <c r="R24" s="301">
        <f t="shared" si="177"/>
        <v>0</v>
      </c>
      <c r="S24" s="301">
        <f t="shared" si="177"/>
        <v>0</v>
      </c>
      <c r="T24" s="301">
        <f t="shared" si="177"/>
        <v>0</v>
      </c>
      <c r="U24" s="301">
        <f t="shared" si="177"/>
        <v>0</v>
      </c>
      <c r="V24" s="301">
        <f t="shared" si="177"/>
        <v>2488</v>
      </c>
      <c r="W24" s="301">
        <f t="shared" si="177"/>
        <v>5123</v>
      </c>
      <c r="Y24" s="301">
        <f>SUM(Y25:Y31)</f>
        <v>2488</v>
      </c>
      <c r="Z24" s="301">
        <f t="shared" ref="Z24:AG24" si="178">SUM(Z25:Z31)</f>
        <v>5123</v>
      </c>
      <c r="AA24" s="301">
        <f t="shared" si="178"/>
        <v>1500</v>
      </c>
      <c r="AB24" s="301">
        <f t="shared" si="178"/>
        <v>3110</v>
      </c>
      <c r="AC24" s="301">
        <f t="shared" si="178"/>
        <v>-490</v>
      </c>
      <c r="AD24" s="301">
        <f t="shared" si="178"/>
        <v>-1003.39</v>
      </c>
      <c r="AE24" s="301">
        <f t="shared" si="178"/>
        <v>0</v>
      </c>
      <c r="AF24" s="301">
        <f t="shared" si="178"/>
        <v>3498</v>
      </c>
      <c r="AG24" s="301">
        <f t="shared" si="178"/>
        <v>7229.61</v>
      </c>
      <c r="AI24" s="301">
        <f>SUM(AI25:AI31)</f>
        <v>3498</v>
      </c>
      <c r="AJ24" s="301">
        <f t="shared" ref="AJ24" si="179">SUM(AJ25:AJ31)</f>
        <v>7229.61</v>
      </c>
      <c r="AK24" s="301">
        <f t="shared" ref="AK24:AQ24" si="180">SUM(AK25:AK31)</f>
        <v>0</v>
      </c>
      <c r="AL24" s="301">
        <f t="shared" si="180"/>
        <v>0</v>
      </c>
      <c r="AM24" s="301">
        <f t="shared" si="180"/>
        <v>-250</v>
      </c>
      <c r="AN24" s="301">
        <f t="shared" si="180"/>
        <v>-523.16</v>
      </c>
      <c r="AO24" s="301">
        <f t="shared" si="180"/>
        <v>0</v>
      </c>
      <c r="AP24" s="301">
        <f t="shared" si="180"/>
        <v>3248</v>
      </c>
      <c r="AQ24" s="301">
        <f t="shared" si="180"/>
        <v>6706.45</v>
      </c>
      <c r="AS24" s="301">
        <f>SUM(AS25:AS31)</f>
        <v>3248</v>
      </c>
      <c r="AT24" s="301">
        <f t="shared" ref="AT24" si="181">SUM(AT25:AT31)</f>
        <v>6706.45</v>
      </c>
      <c r="AU24" s="301">
        <f t="shared" ref="AU24:BA24" si="182">SUM(AU25:AU31)</f>
        <v>0</v>
      </c>
      <c r="AV24" s="301">
        <f t="shared" si="182"/>
        <v>0</v>
      </c>
      <c r="AW24" s="301">
        <f t="shared" si="182"/>
        <v>0</v>
      </c>
      <c r="AX24" s="301">
        <f t="shared" si="182"/>
        <v>0</v>
      </c>
      <c r="AY24" s="301">
        <f t="shared" si="182"/>
        <v>0</v>
      </c>
      <c r="AZ24" s="301">
        <f t="shared" si="182"/>
        <v>3248</v>
      </c>
      <c r="BA24" s="301">
        <f t="shared" si="182"/>
        <v>6706.45</v>
      </c>
      <c r="BC24" s="301">
        <f>SUM(BC25:BC31)</f>
        <v>3248</v>
      </c>
      <c r="BD24" s="301">
        <f t="shared" ref="BD24" si="183">SUM(BD25:BD31)</f>
        <v>6706.45</v>
      </c>
      <c r="BE24" s="301">
        <f t="shared" ref="BE24:BK24" si="184">SUM(BE25:BE31)</f>
        <v>0</v>
      </c>
      <c r="BF24" s="301">
        <f t="shared" si="184"/>
        <v>0</v>
      </c>
      <c r="BG24" s="301">
        <f t="shared" si="184"/>
        <v>0</v>
      </c>
      <c r="BH24" s="301">
        <f t="shared" si="184"/>
        <v>0</v>
      </c>
      <c r="BI24" s="301">
        <f t="shared" si="184"/>
        <v>0</v>
      </c>
      <c r="BJ24" s="301">
        <f t="shared" si="184"/>
        <v>3248</v>
      </c>
      <c r="BK24" s="301">
        <f t="shared" si="184"/>
        <v>6706.45</v>
      </c>
      <c r="BL24" s="535">
        <f t="shared" si="63"/>
        <v>0</v>
      </c>
      <c r="BM24" s="535">
        <f t="shared" si="64"/>
        <v>0</v>
      </c>
    </row>
    <row r="25" spans="1:65" s="330" customFormat="1" ht="15">
      <c r="A25" s="42" t="s">
        <v>259</v>
      </c>
      <c r="B25" s="492">
        <f t="shared" ref="B25:B31" si="185">O25</f>
        <v>0</v>
      </c>
      <c r="C25" s="492">
        <f t="shared" ref="C25:C31" si="186">P25</f>
        <v>0</v>
      </c>
      <c r="D25" s="492">
        <f t="shared" ref="D25:D31" si="187">SUM(Q25,AA25,AK25,AU25,BE25)</f>
        <v>0</v>
      </c>
      <c r="E25" s="492">
        <f t="shared" ref="E25:E31" si="188">SUM(R25,AB25,AL25,AV25,BF25)</f>
        <v>0</v>
      </c>
      <c r="F25" s="492">
        <f t="shared" ref="F25:F31" si="189">SUM(S25,AC25,AM25,AW25,BG25)</f>
        <v>0</v>
      </c>
      <c r="G25" s="492">
        <f t="shared" ref="G25:G31" si="190">SUM(T25,AD25,AN25,AX25,BH25)</f>
        <v>0</v>
      </c>
      <c r="H25" s="492">
        <f t="shared" ref="H25:H31" si="191">SUM(U25,AE25,AO25,AY25,BI25)</f>
        <v>0</v>
      </c>
      <c r="I25" s="492">
        <f t="shared" ref="I25:I31" si="192">B25+D25+F25</f>
        <v>0</v>
      </c>
      <c r="J25" s="492">
        <f t="shared" ref="J25:J31" si="193">C25+E25+G25+H25</f>
        <v>0</v>
      </c>
      <c r="K25" s="523"/>
      <c r="L25" s="516"/>
      <c r="M25" s="516"/>
      <c r="O25" s="492"/>
      <c r="P25" s="492"/>
      <c r="Q25" s="492"/>
      <c r="R25" s="492"/>
      <c r="S25" s="492"/>
      <c r="T25" s="492"/>
      <c r="U25" s="492"/>
      <c r="V25" s="492">
        <f t="shared" ref="V25:V31" si="194">SUM(O25,Q25,S25)</f>
        <v>0</v>
      </c>
      <c r="W25" s="492">
        <f t="shared" ref="W25:W31" si="195">P25+R25+T25+U25</f>
        <v>0</v>
      </c>
      <c r="Y25" s="492">
        <f t="shared" ref="Y25:Y31" si="196">V25</f>
        <v>0</v>
      </c>
      <c r="Z25" s="492">
        <f t="shared" ref="Z25:Z31" si="197">W25</f>
        <v>0</v>
      </c>
      <c r="AA25" s="492"/>
      <c r="AB25" s="492"/>
      <c r="AC25" s="492"/>
      <c r="AD25" s="492"/>
      <c r="AE25" s="492"/>
      <c r="AF25" s="492">
        <f t="shared" ref="AF25:AF31" si="198">SUM(Y25,AA25,AC25)</f>
        <v>0</v>
      </c>
      <c r="AG25" s="492">
        <f t="shared" ref="AG25:AG31" si="199">Z25+AB25+AD25+AE25</f>
        <v>0</v>
      </c>
      <c r="AI25" s="492">
        <f t="shared" ref="AI25:AI31" si="200">AF25</f>
        <v>0</v>
      </c>
      <c r="AJ25" s="492">
        <f t="shared" ref="AJ25:AJ31" si="201">AG25</f>
        <v>0</v>
      </c>
      <c r="AK25" s="492"/>
      <c r="AL25" s="492"/>
      <c r="AM25" s="492"/>
      <c r="AN25" s="492"/>
      <c r="AO25" s="492"/>
      <c r="AP25" s="492">
        <f t="shared" ref="AP25:AP31" si="202">SUM(AI25,AK25,AM25)</f>
        <v>0</v>
      </c>
      <c r="AQ25" s="492">
        <f t="shared" ref="AQ25:AQ31" si="203">AJ25+AL25+AN25+AO25</f>
        <v>0</v>
      </c>
      <c r="AS25" s="492">
        <f t="shared" ref="AS25:AS31" si="204">AP25</f>
        <v>0</v>
      </c>
      <c r="AT25" s="492">
        <f t="shared" ref="AT25:AT31" si="205">AQ25</f>
        <v>0</v>
      </c>
      <c r="AU25" s="492"/>
      <c r="AV25" s="492"/>
      <c r="AW25" s="492"/>
      <c r="AX25" s="492"/>
      <c r="AY25" s="492"/>
      <c r="AZ25" s="492">
        <f t="shared" ref="AZ25:AZ31" si="206">SUM(AS25,AU25,AW25)</f>
        <v>0</v>
      </c>
      <c r="BA25" s="492">
        <f t="shared" ref="BA25:BA31" si="207">AT25+AV25+AX25+AY25</f>
        <v>0</v>
      </c>
      <c r="BC25" s="492">
        <f t="shared" ref="BC25:BC31" si="208">AZ25</f>
        <v>0</v>
      </c>
      <c r="BD25" s="492">
        <f t="shared" ref="BD25:BD31" si="209">BA25</f>
        <v>0</v>
      </c>
      <c r="BE25" s="492"/>
      <c r="BF25" s="492"/>
      <c r="BG25" s="492"/>
      <c r="BH25" s="492"/>
      <c r="BI25" s="492"/>
      <c r="BJ25" s="492">
        <f t="shared" ref="BJ25:BJ31" si="210">SUM(BC25,BE25,BG25)</f>
        <v>0</v>
      </c>
      <c r="BK25" s="492">
        <f t="shared" ref="BK25:BK31" si="211">BD25+BF25+BH25+BI25</f>
        <v>0</v>
      </c>
      <c r="BL25" s="535">
        <f t="shared" si="63"/>
        <v>0</v>
      </c>
      <c r="BM25" s="535">
        <f t="shared" si="64"/>
        <v>0</v>
      </c>
    </row>
    <row r="26" spans="1:65" s="330" customFormat="1" ht="15">
      <c r="A26" s="42" t="s">
        <v>260</v>
      </c>
      <c r="B26" s="492">
        <f t="shared" si="185"/>
        <v>0</v>
      </c>
      <c r="C26" s="492">
        <f t="shared" si="186"/>
        <v>0</v>
      </c>
      <c r="D26" s="492">
        <f t="shared" si="187"/>
        <v>0</v>
      </c>
      <c r="E26" s="492">
        <f t="shared" si="188"/>
        <v>0</v>
      </c>
      <c r="F26" s="492">
        <f t="shared" si="189"/>
        <v>0</v>
      </c>
      <c r="G26" s="492">
        <f t="shared" si="190"/>
        <v>0</v>
      </c>
      <c r="H26" s="492">
        <f t="shared" si="191"/>
        <v>0</v>
      </c>
      <c r="I26" s="492">
        <f t="shared" si="192"/>
        <v>0</v>
      </c>
      <c r="J26" s="492">
        <f t="shared" si="193"/>
        <v>0</v>
      </c>
      <c r="K26" s="523"/>
      <c r="L26" s="516"/>
      <c r="M26" s="516"/>
      <c r="O26" s="492"/>
      <c r="P26" s="492"/>
      <c r="Q26" s="492"/>
      <c r="R26" s="492"/>
      <c r="S26" s="492"/>
      <c r="T26" s="492"/>
      <c r="U26" s="492"/>
      <c r="V26" s="492">
        <f t="shared" si="194"/>
        <v>0</v>
      </c>
      <c r="W26" s="492">
        <f t="shared" si="195"/>
        <v>0</v>
      </c>
      <c r="Y26" s="492">
        <f t="shared" si="196"/>
        <v>0</v>
      </c>
      <c r="Z26" s="492">
        <f t="shared" si="197"/>
        <v>0</v>
      </c>
      <c r="AA26" s="492"/>
      <c r="AB26" s="492"/>
      <c r="AC26" s="492"/>
      <c r="AD26" s="492"/>
      <c r="AE26" s="492"/>
      <c r="AF26" s="492">
        <f t="shared" si="198"/>
        <v>0</v>
      </c>
      <c r="AG26" s="492">
        <f t="shared" si="199"/>
        <v>0</v>
      </c>
      <c r="AI26" s="492">
        <f t="shared" si="200"/>
        <v>0</v>
      </c>
      <c r="AJ26" s="492">
        <f t="shared" si="201"/>
        <v>0</v>
      </c>
      <c r="AK26" s="492"/>
      <c r="AL26" s="492"/>
      <c r="AM26" s="492"/>
      <c r="AN26" s="492"/>
      <c r="AO26" s="492"/>
      <c r="AP26" s="492">
        <f t="shared" si="202"/>
        <v>0</v>
      </c>
      <c r="AQ26" s="492">
        <f t="shared" si="203"/>
        <v>0</v>
      </c>
      <c r="AS26" s="492">
        <f t="shared" si="204"/>
        <v>0</v>
      </c>
      <c r="AT26" s="492">
        <f t="shared" si="205"/>
        <v>0</v>
      </c>
      <c r="AU26" s="492"/>
      <c r="AV26" s="492"/>
      <c r="AW26" s="492"/>
      <c r="AX26" s="492"/>
      <c r="AY26" s="492"/>
      <c r="AZ26" s="492">
        <f t="shared" si="206"/>
        <v>0</v>
      </c>
      <c r="BA26" s="492">
        <f t="shared" si="207"/>
        <v>0</v>
      </c>
      <c r="BC26" s="492">
        <f t="shared" si="208"/>
        <v>0</v>
      </c>
      <c r="BD26" s="492">
        <f t="shared" si="209"/>
        <v>0</v>
      </c>
      <c r="BE26" s="492"/>
      <c r="BF26" s="492"/>
      <c r="BG26" s="492"/>
      <c r="BH26" s="492"/>
      <c r="BI26" s="492"/>
      <c r="BJ26" s="492">
        <f t="shared" si="210"/>
        <v>0</v>
      </c>
      <c r="BK26" s="492">
        <f t="shared" si="211"/>
        <v>0</v>
      </c>
      <c r="BL26" s="535">
        <f t="shared" si="63"/>
        <v>0</v>
      </c>
      <c r="BM26" s="535">
        <f t="shared" si="64"/>
        <v>0</v>
      </c>
    </row>
    <row r="27" spans="1:65" s="330" customFormat="1" ht="15">
      <c r="A27" s="42" t="s">
        <v>261</v>
      </c>
      <c r="B27" s="492">
        <f t="shared" si="185"/>
        <v>0</v>
      </c>
      <c r="C27" s="492">
        <f t="shared" si="186"/>
        <v>0</v>
      </c>
      <c r="D27" s="492">
        <f t="shared" si="187"/>
        <v>0</v>
      </c>
      <c r="E27" s="492">
        <f t="shared" si="188"/>
        <v>0</v>
      </c>
      <c r="F27" s="492">
        <f t="shared" si="189"/>
        <v>0</v>
      </c>
      <c r="G27" s="492">
        <f t="shared" si="190"/>
        <v>0</v>
      </c>
      <c r="H27" s="492">
        <f t="shared" si="191"/>
        <v>0</v>
      </c>
      <c r="I27" s="492">
        <f t="shared" si="192"/>
        <v>0</v>
      </c>
      <c r="J27" s="492">
        <f t="shared" si="193"/>
        <v>0</v>
      </c>
      <c r="K27" s="523"/>
      <c r="L27" s="516"/>
      <c r="M27" s="516"/>
      <c r="O27" s="492"/>
      <c r="P27" s="492"/>
      <c r="Q27" s="492"/>
      <c r="R27" s="492"/>
      <c r="S27" s="492"/>
      <c r="T27" s="492"/>
      <c r="U27" s="492"/>
      <c r="V27" s="492">
        <f t="shared" si="194"/>
        <v>0</v>
      </c>
      <c r="W27" s="492">
        <f t="shared" si="195"/>
        <v>0</v>
      </c>
      <c r="Y27" s="492">
        <f t="shared" si="196"/>
        <v>0</v>
      </c>
      <c r="Z27" s="492">
        <f t="shared" si="197"/>
        <v>0</v>
      </c>
      <c r="AA27" s="492"/>
      <c r="AB27" s="492"/>
      <c r="AC27" s="492"/>
      <c r="AD27" s="492"/>
      <c r="AE27" s="492"/>
      <c r="AF27" s="492">
        <f t="shared" si="198"/>
        <v>0</v>
      </c>
      <c r="AG27" s="492">
        <f t="shared" si="199"/>
        <v>0</v>
      </c>
      <c r="AI27" s="492">
        <f t="shared" si="200"/>
        <v>0</v>
      </c>
      <c r="AJ27" s="492">
        <f t="shared" si="201"/>
        <v>0</v>
      </c>
      <c r="AK27" s="492"/>
      <c r="AL27" s="492"/>
      <c r="AM27" s="492"/>
      <c r="AN27" s="492"/>
      <c r="AO27" s="492"/>
      <c r="AP27" s="492">
        <f t="shared" si="202"/>
        <v>0</v>
      </c>
      <c r="AQ27" s="492">
        <f t="shared" si="203"/>
        <v>0</v>
      </c>
      <c r="AS27" s="492">
        <f t="shared" si="204"/>
        <v>0</v>
      </c>
      <c r="AT27" s="492">
        <f t="shared" si="205"/>
        <v>0</v>
      </c>
      <c r="AU27" s="492"/>
      <c r="AV27" s="492"/>
      <c r="AW27" s="492"/>
      <c r="AX27" s="492"/>
      <c r="AY27" s="492"/>
      <c r="AZ27" s="492">
        <f t="shared" si="206"/>
        <v>0</v>
      </c>
      <c r="BA27" s="492">
        <f t="shared" si="207"/>
        <v>0</v>
      </c>
      <c r="BC27" s="492">
        <f t="shared" si="208"/>
        <v>0</v>
      </c>
      <c r="BD27" s="492">
        <f t="shared" si="209"/>
        <v>0</v>
      </c>
      <c r="BE27" s="492"/>
      <c r="BF27" s="492"/>
      <c r="BG27" s="492"/>
      <c r="BH27" s="492"/>
      <c r="BI27" s="492"/>
      <c r="BJ27" s="492">
        <f t="shared" si="210"/>
        <v>0</v>
      </c>
      <c r="BK27" s="492">
        <f t="shared" si="211"/>
        <v>0</v>
      </c>
      <c r="BL27" s="535">
        <f t="shared" si="63"/>
        <v>0</v>
      </c>
      <c r="BM27" s="535">
        <f t="shared" si="64"/>
        <v>0</v>
      </c>
    </row>
    <row r="28" spans="1:65" s="330" customFormat="1" ht="15">
      <c r="A28" s="42" t="s">
        <v>262</v>
      </c>
      <c r="B28" s="492">
        <f t="shared" si="185"/>
        <v>0</v>
      </c>
      <c r="C28" s="492">
        <f t="shared" si="186"/>
        <v>0</v>
      </c>
      <c r="D28" s="492">
        <f t="shared" si="187"/>
        <v>0</v>
      </c>
      <c r="E28" s="492">
        <f t="shared" si="188"/>
        <v>0</v>
      </c>
      <c r="F28" s="492">
        <f t="shared" si="189"/>
        <v>0</v>
      </c>
      <c r="G28" s="492">
        <f t="shared" si="190"/>
        <v>0</v>
      </c>
      <c r="H28" s="492">
        <f t="shared" si="191"/>
        <v>0</v>
      </c>
      <c r="I28" s="492">
        <f t="shared" si="192"/>
        <v>0</v>
      </c>
      <c r="J28" s="492">
        <f t="shared" si="193"/>
        <v>0</v>
      </c>
      <c r="K28" s="523"/>
      <c r="L28" s="516"/>
      <c r="M28" s="516"/>
      <c r="O28" s="492"/>
      <c r="P28" s="492"/>
      <c r="Q28" s="492"/>
      <c r="R28" s="492"/>
      <c r="S28" s="492"/>
      <c r="T28" s="492"/>
      <c r="U28" s="492"/>
      <c r="V28" s="492">
        <f t="shared" si="194"/>
        <v>0</v>
      </c>
      <c r="W28" s="492">
        <f t="shared" si="195"/>
        <v>0</v>
      </c>
      <c r="Y28" s="492">
        <f t="shared" si="196"/>
        <v>0</v>
      </c>
      <c r="Z28" s="492">
        <f t="shared" si="197"/>
        <v>0</v>
      </c>
      <c r="AA28" s="492"/>
      <c r="AB28" s="492"/>
      <c r="AC28" s="492"/>
      <c r="AD28" s="492"/>
      <c r="AE28" s="492"/>
      <c r="AF28" s="492">
        <f t="shared" si="198"/>
        <v>0</v>
      </c>
      <c r="AG28" s="492">
        <f t="shared" si="199"/>
        <v>0</v>
      </c>
      <c r="AI28" s="492">
        <f t="shared" si="200"/>
        <v>0</v>
      </c>
      <c r="AJ28" s="492">
        <f t="shared" si="201"/>
        <v>0</v>
      </c>
      <c r="AK28" s="492"/>
      <c r="AL28" s="492"/>
      <c r="AM28" s="492"/>
      <c r="AN28" s="492"/>
      <c r="AO28" s="492"/>
      <c r="AP28" s="492">
        <f t="shared" si="202"/>
        <v>0</v>
      </c>
      <c r="AQ28" s="492">
        <f t="shared" si="203"/>
        <v>0</v>
      </c>
      <c r="AS28" s="492">
        <f t="shared" si="204"/>
        <v>0</v>
      </c>
      <c r="AT28" s="492">
        <f t="shared" si="205"/>
        <v>0</v>
      </c>
      <c r="AU28" s="492"/>
      <c r="AV28" s="492"/>
      <c r="AW28" s="492"/>
      <c r="AX28" s="492"/>
      <c r="AY28" s="492"/>
      <c r="AZ28" s="492">
        <f t="shared" si="206"/>
        <v>0</v>
      </c>
      <c r="BA28" s="492">
        <f t="shared" si="207"/>
        <v>0</v>
      </c>
      <c r="BC28" s="492">
        <f t="shared" si="208"/>
        <v>0</v>
      </c>
      <c r="BD28" s="492">
        <f t="shared" si="209"/>
        <v>0</v>
      </c>
      <c r="BE28" s="492"/>
      <c r="BF28" s="492"/>
      <c r="BG28" s="492"/>
      <c r="BH28" s="492"/>
      <c r="BI28" s="492"/>
      <c r="BJ28" s="492">
        <f t="shared" si="210"/>
        <v>0</v>
      </c>
      <c r="BK28" s="492">
        <f t="shared" si="211"/>
        <v>0</v>
      </c>
      <c r="BL28" s="535">
        <f t="shared" si="63"/>
        <v>0</v>
      </c>
      <c r="BM28" s="535">
        <f t="shared" si="64"/>
        <v>0</v>
      </c>
    </row>
    <row r="29" spans="1:65" s="330" customFormat="1" ht="15">
      <c r="A29" s="42" t="s">
        <v>263</v>
      </c>
      <c r="B29" s="492">
        <f t="shared" si="185"/>
        <v>0</v>
      </c>
      <c r="C29" s="492">
        <f t="shared" si="186"/>
        <v>0</v>
      </c>
      <c r="D29" s="492">
        <f t="shared" si="187"/>
        <v>0</v>
      </c>
      <c r="E29" s="492">
        <f t="shared" si="188"/>
        <v>0</v>
      </c>
      <c r="F29" s="492">
        <f t="shared" si="189"/>
        <v>0</v>
      </c>
      <c r="G29" s="492">
        <f t="shared" si="190"/>
        <v>0</v>
      </c>
      <c r="H29" s="492">
        <f t="shared" si="191"/>
        <v>0</v>
      </c>
      <c r="I29" s="492">
        <f t="shared" si="192"/>
        <v>0</v>
      </c>
      <c r="J29" s="492">
        <f t="shared" si="193"/>
        <v>0</v>
      </c>
      <c r="K29" s="523"/>
      <c r="L29" s="516"/>
      <c r="M29" s="516"/>
      <c r="O29" s="492"/>
      <c r="P29" s="492"/>
      <c r="Q29" s="492"/>
      <c r="R29" s="492"/>
      <c r="S29" s="492"/>
      <c r="T29" s="492"/>
      <c r="U29" s="492"/>
      <c r="V29" s="492">
        <f t="shared" si="194"/>
        <v>0</v>
      </c>
      <c r="W29" s="492">
        <f t="shared" si="195"/>
        <v>0</v>
      </c>
      <c r="Y29" s="492">
        <f t="shared" si="196"/>
        <v>0</v>
      </c>
      <c r="Z29" s="492">
        <f t="shared" si="197"/>
        <v>0</v>
      </c>
      <c r="AA29" s="492"/>
      <c r="AB29" s="492"/>
      <c r="AC29" s="492"/>
      <c r="AD29" s="492"/>
      <c r="AE29" s="492"/>
      <c r="AF29" s="492">
        <f t="shared" si="198"/>
        <v>0</v>
      </c>
      <c r="AG29" s="492">
        <f t="shared" si="199"/>
        <v>0</v>
      </c>
      <c r="AI29" s="492">
        <f t="shared" si="200"/>
        <v>0</v>
      </c>
      <c r="AJ29" s="492">
        <f t="shared" si="201"/>
        <v>0</v>
      </c>
      <c r="AK29" s="492"/>
      <c r="AL29" s="492"/>
      <c r="AM29" s="492"/>
      <c r="AN29" s="492"/>
      <c r="AO29" s="492"/>
      <c r="AP29" s="492">
        <f t="shared" si="202"/>
        <v>0</v>
      </c>
      <c r="AQ29" s="492">
        <f t="shared" si="203"/>
        <v>0</v>
      </c>
      <c r="AS29" s="492">
        <f t="shared" si="204"/>
        <v>0</v>
      </c>
      <c r="AT29" s="492">
        <f t="shared" si="205"/>
        <v>0</v>
      </c>
      <c r="AU29" s="492"/>
      <c r="AV29" s="492"/>
      <c r="AW29" s="492"/>
      <c r="AX29" s="492"/>
      <c r="AY29" s="492"/>
      <c r="AZ29" s="492">
        <f t="shared" si="206"/>
        <v>0</v>
      </c>
      <c r="BA29" s="492">
        <f t="shared" si="207"/>
        <v>0</v>
      </c>
      <c r="BC29" s="492">
        <f t="shared" si="208"/>
        <v>0</v>
      </c>
      <c r="BD29" s="492">
        <f t="shared" si="209"/>
        <v>0</v>
      </c>
      <c r="BE29" s="492"/>
      <c r="BF29" s="492"/>
      <c r="BG29" s="492"/>
      <c r="BH29" s="492"/>
      <c r="BI29" s="492"/>
      <c r="BJ29" s="492">
        <f t="shared" si="210"/>
        <v>0</v>
      </c>
      <c r="BK29" s="492">
        <f t="shared" si="211"/>
        <v>0</v>
      </c>
      <c r="BL29" s="535">
        <f t="shared" si="63"/>
        <v>0</v>
      </c>
      <c r="BM29" s="535">
        <f t="shared" si="64"/>
        <v>0</v>
      </c>
    </row>
    <row r="30" spans="1:65" s="330" customFormat="1" ht="15">
      <c r="A30" s="42" t="s">
        <v>264</v>
      </c>
      <c r="B30" s="492">
        <f t="shared" si="185"/>
        <v>0</v>
      </c>
      <c r="C30" s="492">
        <f t="shared" si="186"/>
        <v>0</v>
      </c>
      <c r="D30" s="492">
        <f t="shared" si="187"/>
        <v>0</v>
      </c>
      <c r="E30" s="492">
        <f t="shared" si="188"/>
        <v>0</v>
      </c>
      <c r="F30" s="492">
        <f t="shared" si="189"/>
        <v>0</v>
      </c>
      <c r="G30" s="492">
        <f t="shared" si="190"/>
        <v>0</v>
      </c>
      <c r="H30" s="492">
        <f t="shared" si="191"/>
        <v>0</v>
      </c>
      <c r="I30" s="492">
        <f t="shared" si="192"/>
        <v>0</v>
      </c>
      <c r="J30" s="492">
        <f t="shared" si="193"/>
        <v>0</v>
      </c>
      <c r="K30" s="523"/>
      <c r="L30" s="516"/>
      <c r="M30" s="516"/>
      <c r="O30" s="492"/>
      <c r="P30" s="492"/>
      <c r="Q30" s="492"/>
      <c r="R30" s="492"/>
      <c r="S30" s="492"/>
      <c r="T30" s="492"/>
      <c r="U30" s="492"/>
      <c r="V30" s="492">
        <f t="shared" si="194"/>
        <v>0</v>
      </c>
      <c r="W30" s="492">
        <f t="shared" si="195"/>
        <v>0</v>
      </c>
      <c r="Y30" s="492">
        <f t="shared" si="196"/>
        <v>0</v>
      </c>
      <c r="Z30" s="492">
        <f t="shared" si="197"/>
        <v>0</v>
      </c>
      <c r="AA30" s="492"/>
      <c r="AB30" s="492"/>
      <c r="AC30" s="492"/>
      <c r="AD30" s="492"/>
      <c r="AE30" s="492"/>
      <c r="AF30" s="492">
        <f t="shared" si="198"/>
        <v>0</v>
      </c>
      <c r="AG30" s="492">
        <f t="shared" si="199"/>
        <v>0</v>
      </c>
      <c r="AI30" s="492">
        <f t="shared" si="200"/>
        <v>0</v>
      </c>
      <c r="AJ30" s="492">
        <f t="shared" si="201"/>
        <v>0</v>
      </c>
      <c r="AK30" s="492"/>
      <c r="AL30" s="492"/>
      <c r="AM30" s="492"/>
      <c r="AN30" s="492"/>
      <c r="AO30" s="492"/>
      <c r="AP30" s="492">
        <f t="shared" si="202"/>
        <v>0</v>
      </c>
      <c r="AQ30" s="492">
        <f t="shared" si="203"/>
        <v>0</v>
      </c>
      <c r="AS30" s="492">
        <f t="shared" si="204"/>
        <v>0</v>
      </c>
      <c r="AT30" s="492">
        <f t="shared" si="205"/>
        <v>0</v>
      </c>
      <c r="AU30" s="492"/>
      <c r="AV30" s="492"/>
      <c r="AW30" s="492"/>
      <c r="AX30" s="492"/>
      <c r="AY30" s="492"/>
      <c r="AZ30" s="492">
        <f t="shared" si="206"/>
        <v>0</v>
      </c>
      <c r="BA30" s="492">
        <f t="shared" si="207"/>
        <v>0</v>
      </c>
      <c r="BC30" s="492">
        <f t="shared" si="208"/>
        <v>0</v>
      </c>
      <c r="BD30" s="492">
        <f t="shared" si="209"/>
        <v>0</v>
      </c>
      <c r="BE30" s="492"/>
      <c r="BF30" s="492"/>
      <c r="BG30" s="492"/>
      <c r="BH30" s="492"/>
      <c r="BI30" s="492"/>
      <c r="BJ30" s="492">
        <f t="shared" si="210"/>
        <v>0</v>
      </c>
      <c r="BK30" s="492">
        <f t="shared" si="211"/>
        <v>0</v>
      </c>
      <c r="BL30" s="535">
        <f t="shared" si="63"/>
        <v>0</v>
      </c>
      <c r="BM30" s="535">
        <f t="shared" si="64"/>
        <v>0</v>
      </c>
    </row>
    <row r="31" spans="1:65" s="330" customFormat="1" ht="15">
      <c r="A31" s="42" t="s">
        <v>265</v>
      </c>
      <c r="B31" s="492">
        <f t="shared" si="185"/>
        <v>2488</v>
      </c>
      <c r="C31" s="492">
        <f t="shared" si="186"/>
        <v>5123</v>
      </c>
      <c r="D31" s="492">
        <f t="shared" si="187"/>
        <v>1500</v>
      </c>
      <c r="E31" s="492">
        <f t="shared" si="188"/>
        <v>3110</v>
      </c>
      <c r="F31" s="492">
        <f t="shared" si="189"/>
        <v>-740</v>
      </c>
      <c r="G31" s="492">
        <f t="shared" si="190"/>
        <v>-1526.55</v>
      </c>
      <c r="H31" s="492">
        <f t="shared" si="191"/>
        <v>0</v>
      </c>
      <c r="I31" s="492">
        <f t="shared" si="192"/>
        <v>3248</v>
      </c>
      <c r="J31" s="492">
        <f t="shared" si="193"/>
        <v>6706.45</v>
      </c>
      <c r="K31" s="523"/>
      <c r="L31" s="516"/>
      <c r="M31" s="516"/>
      <c r="O31" s="492">
        <v>2488</v>
      </c>
      <c r="P31" s="492">
        <v>5123</v>
      </c>
      <c r="Q31" s="492"/>
      <c r="R31" s="492"/>
      <c r="S31" s="492"/>
      <c r="T31" s="492"/>
      <c r="U31" s="492"/>
      <c r="V31" s="492">
        <f t="shared" si="194"/>
        <v>2488</v>
      </c>
      <c r="W31" s="492">
        <f t="shared" si="195"/>
        <v>5123</v>
      </c>
      <c r="Y31" s="492">
        <f t="shared" si="196"/>
        <v>2488</v>
      </c>
      <c r="Z31" s="492">
        <f t="shared" si="197"/>
        <v>5123</v>
      </c>
      <c r="AA31" s="492">
        <v>1500</v>
      </c>
      <c r="AB31" s="492">
        <v>3110</v>
      </c>
      <c r="AC31" s="492">
        <v>-490</v>
      </c>
      <c r="AD31" s="492">
        <v>-1003.39</v>
      </c>
      <c r="AE31" s="492"/>
      <c r="AF31" s="492">
        <f t="shared" si="198"/>
        <v>3498</v>
      </c>
      <c r="AG31" s="492">
        <f t="shared" si="199"/>
        <v>7229.61</v>
      </c>
      <c r="AI31" s="492">
        <f t="shared" si="200"/>
        <v>3498</v>
      </c>
      <c r="AJ31" s="492">
        <f t="shared" si="201"/>
        <v>7229.61</v>
      </c>
      <c r="AK31" s="492"/>
      <c r="AL31" s="492"/>
      <c r="AM31" s="492">
        <v>-250</v>
      </c>
      <c r="AN31" s="492">
        <v>-523.16</v>
      </c>
      <c r="AO31" s="492"/>
      <c r="AP31" s="492">
        <f t="shared" si="202"/>
        <v>3248</v>
      </c>
      <c r="AQ31" s="492">
        <f t="shared" si="203"/>
        <v>6706.45</v>
      </c>
      <c r="AS31" s="492">
        <f t="shared" si="204"/>
        <v>3248</v>
      </c>
      <c r="AT31" s="492">
        <f t="shared" si="205"/>
        <v>6706.45</v>
      </c>
      <c r="AU31" s="492"/>
      <c r="AV31" s="492"/>
      <c r="AW31" s="492"/>
      <c r="AX31" s="492"/>
      <c r="AY31" s="492"/>
      <c r="AZ31" s="492">
        <f t="shared" si="206"/>
        <v>3248</v>
      </c>
      <c r="BA31" s="492">
        <f t="shared" si="207"/>
        <v>6706.45</v>
      </c>
      <c r="BC31" s="492">
        <f t="shared" si="208"/>
        <v>3248</v>
      </c>
      <c r="BD31" s="492">
        <f t="shared" si="209"/>
        <v>6706.45</v>
      </c>
      <c r="BE31" s="492"/>
      <c r="BF31" s="492"/>
      <c r="BG31" s="492"/>
      <c r="BH31" s="492"/>
      <c r="BI31" s="492"/>
      <c r="BJ31" s="492">
        <f t="shared" si="210"/>
        <v>3248</v>
      </c>
      <c r="BK31" s="492">
        <f t="shared" si="211"/>
        <v>6706.45</v>
      </c>
      <c r="BL31" s="535">
        <f t="shared" si="63"/>
        <v>0</v>
      </c>
      <c r="BM31" s="535">
        <f t="shared" si="64"/>
        <v>0</v>
      </c>
    </row>
    <row r="32" spans="1:65" s="330" customFormat="1" ht="15">
      <c r="A32" s="41" t="s">
        <v>133</v>
      </c>
      <c r="B32" s="301">
        <f>SUM(B33:B35)</f>
        <v>0</v>
      </c>
      <c r="C32" s="301">
        <f>SUM(C33:C35)</f>
        <v>0</v>
      </c>
      <c r="D32" s="301">
        <f t="shared" ref="D32:J32" si="212">SUM(D33:D35)</f>
        <v>0</v>
      </c>
      <c r="E32" s="301">
        <f>SUM(E33:E35)</f>
        <v>0</v>
      </c>
      <c r="F32" s="301">
        <f t="shared" si="212"/>
        <v>0</v>
      </c>
      <c r="G32" s="301">
        <f>SUM(G33:G35)</f>
        <v>0</v>
      </c>
      <c r="H32" s="301">
        <f>SUM(H33:H35)</f>
        <v>0</v>
      </c>
      <c r="I32" s="301">
        <f>SUM(I33:I35)</f>
        <v>0</v>
      </c>
      <c r="J32" s="301">
        <f t="shared" si="212"/>
        <v>0</v>
      </c>
      <c r="K32" s="521"/>
      <c r="L32" s="516"/>
      <c r="M32" s="516"/>
      <c r="O32" s="301">
        <f>SUM(O33:O35)</f>
        <v>0</v>
      </c>
      <c r="P32" s="301">
        <f>SUM(P33:P35)</f>
        <v>0</v>
      </c>
      <c r="Q32" s="301">
        <f t="shared" ref="Q32" si="213">SUM(Q33:Q35)</f>
        <v>0</v>
      </c>
      <c r="R32" s="301">
        <f>SUM(R33:R35)</f>
        <v>0</v>
      </c>
      <c r="S32" s="301">
        <f t="shared" ref="S32" si="214">SUM(S33:S35)</f>
        <v>0</v>
      </c>
      <c r="T32" s="301">
        <f>SUM(T33:T35)</f>
        <v>0</v>
      </c>
      <c r="U32" s="301">
        <f>SUM(U33:U35)</f>
        <v>0</v>
      </c>
      <c r="V32" s="301">
        <f>SUM(V33:V35)</f>
        <v>0</v>
      </c>
      <c r="W32" s="301">
        <f t="shared" ref="W32" si="215">SUM(W33:W35)</f>
        <v>0</v>
      </c>
      <c r="Y32" s="301">
        <f>SUM(Y33:Y35)</f>
        <v>0</v>
      </c>
      <c r="Z32" s="301">
        <f>SUM(Z33:Z35)</f>
        <v>0</v>
      </c>
      <c r="AA32" s="301">
        <f t="shared" ref="AA32" si="216">SUM(AA33:AA35)</f>
        <v>0</v>
      </c>
      <c r="AB32" s="301">
        <f>SUM(AB33:AB35)</f>
        <v>0</v>
      </c>
      <c r="AC32" s="301">
        <f t="shared" ref="AC32" si="217">SUM(AC33:AC35)</f>
        <v>0</v>
      </c>
      <c r="AD32" s="301">
        <f>SUM(AD33:AD35)</f>
        <v>0</v>
      </c>
      <c r="AE32" s="301">
        <f>SUM(AE33:AE35)</f>
        <v>0</v>
      </c>
      <c r="AF32" s="301">
        <f>SUM(AF33:AF35)</f>
        <v>0</v>
      </c>
      <c r="AG32" s="301">
        <f t="shared" ref="AG32" si="218">SUM(AG33:AG35)</f>
        <v>0</v>
      </c>
      <c r="AI32" s="301">
        <f>SUM(AI33:AI35)</f>
        <v>0</v>
      </c>
      <c r="AJ32" s="301">
        <f>SUM(AJ33:AJ35)</f>
        <v>0</v>
      </c>
      <c r="AK32" s="301">
        <f t="shared" ref="AK32" si="219">SUM(AK33:AK35)</f>
        <v>0</v>
      </c>
      <c r="AL32" s="301">
        <f>SUM(AL33:AL35)</f>
        <v>0</v>
      </c>
      <c r="AM32" s="301">
        <f t="shared" ref="AM32" si="220">SUM(AM33:AM35)</f>
        <v>0</v>
      </c>
      <c r="AN32" s="301">
        <f>SUM(AN33:AN35)</f>
        <v>0</v>
      </c>
      <c r="AO32" s="301">
        <f>SUM(AO33:AO35)</f>
        <v>0</v>
      </c>
      <c r="AP32" s="301">
        <f>SUM(AP33:AP35)</f>
        <v>0</v>
      </c>
      <c r="AQ32" s="301">
        <f t="shared" ref="AQ32" si="221">SUM(AQ33:AQ35)</f>
        <v>0</v>
      </c>
      <c r="AS32" s="301">
        <f>SUM(AS33:AS35)</f>
        <v>0</v>
      </c>
      <c r="AT32" s="301">
        <f>SUM(AT33:AT35)</f>
        <v>0</v>
      </c>
      <c r="AU32" s="301">
        <f t="shared" ref="AU32" si="222">SUM(AU33:AU35)</f>
        <v>0</v>
      </c>
      <c r="AV32" s="301">
        <f>SUM(AV33:AV35)</f>
        <v>0</v>
      </c>
      <c r="AW32" s="301">
        <f t="shared" ref="AW32" si="223">SUM(AW33:AW35)</f>
        <v>0</v>
      </c>
      <c r="AX32" s="301">
        <f>SUM(AX33:AX35)</f>
        <v>0</v>
      </c>
      <c r="AY32" s="301">
        <f>SUM(AY33:AY35)</f>
        <v>0</v>
      </c>
      <c r="AZ32" s="301">
        <f>SUM(AZ33:AZ35)</f>
        <v>0</v>
      </c>
      <c r="BA32" s="301">
        <f t="shared" ref="BA32" si="224">SUM(BA33:BA35)</f>
        <v>0</v>
      </c>
      <c r="BC32" s="301">
        <f>SUM(BC33:BC35)</f>
        <v>0</v>
      </c>
      <c r="BD32" s="301">
        <f>SUM(BD33:BD35)</f>
        <v>0</v>
      </c>
      <c r="BE32" s="301">
        <f t="shared" ref="BE32" si="225">SUM(BE33:BE35)</f>
        <v>0</v>
      </c>
      <c r="BF32" s="301">
        <f>SUM(BF33:BF35)</f>
        <v>0</v>
      </c>
      <c r="BG32" s="301">
        <f t="shared" ref="BG32" si="226">SUM(BG33:BG35)</f>
        <v>0</v>
      </c>
      <c r="BH32" s="301">
        <f>SUM(BH33:BH35)</f>
        <v>0</v>
      </c>
      <c r="BI32" s="301">
        <f>SUM(BI33:BI35)</f>
        <v>0</v>
      </c>
      <c r="BJ32" s="301">
        <f>SUM(BJ33:BJ35)</f>
        <v>0</v>
      </c>
      <c r="BK32" s="301">
        <f t="shared" ref="BK32" si="227">SUM(BK33:BK35)</f>
        <v>0</v>
      </c>
      <c r="BL32" s="535">
        <f t="shared" si="63"/>
        <v>0</v>
      </c>
      <c r="BM32" s="535">
        <f t="shared" si="64"/>
        <v>0</v>
      </c>
    </row>
    <row r="33" spans="1:65" s="330" customFormat="1" ht="15">
      <c r="A33" s="42" t="s">
        <v>266</v>
      </c>
      <c r="B33" s="492">
        <f t="shared" ref="B33:B35" si="228">O33</f>
        <v>0</v>
      </c>
      <c r="C33" s="492">
        <f t="shared" ref="C33:C35" si="229">P33</f>
        <v>0</v>
      </c>
      <c r="D33" s="492">
        <f t="shared" ref="D33:D35" si="230">SUM(Q33,AA33,AK33,AU33,BE33)</f>
        <v>0</v>
      </c>
      <c r="E33" s="492">
        <f t="shared" ref="E33:E35" si="231">SUM(R33,AB33,AL33,AV33,BF33)</f>
        <v>0</v>
      </c>
      <c r="F33" s="492">
        <f t="shared" ref="F33:F35" si="232">SUM(S33,AC33,AM33,AW33,BG33)</f>
        <v>0</v>
      </c>
      <c r="G33" s="492">
        <f t="shared" ref="G33:G35" si="233">SUM(T33,AD33,AN33,AX33,BH33)</f>
        <v>0</v>
      </c>
      <c r="H33" s="492">
        <f t="shared" ref="H33:H35" si="234">SUM(U33,AE33,AO33,AY33,BI33)</f>
        <v>0</v>
      </c>
      <c r="I33" s="492">
        <f t="shared" ref="I33:I35" si="235">B33+D33+F33</f>
        <v>0</v>
      </c>
      <c r="J33" s="492">
        <f t="shared" ref="J33:J35" si="236">C33+E33+G33+H33</f>
        <v>0</v>
      </c>
      <c r="K33" s="523"/>
      <c r="L33" s="516"/>
      <c r="M33" s="516"/>
      <c r="O33" s="492"/>
      <c r="P33" s="492"/>
      <c r="Q33" s="492"/>
      <c r="R33" s="492"/>
      <c r="S33" s="492"/>
      <c r="T33" s="492"/>
      <c r="U33" s="492"/>
      <c r="V33" s="492">
        <f t="shared" ref="V33:V35" si="237">SUM(O33,Q33,S33)</f>
        <v>0</v>
      </c>
      <c r="W33" s="492">
        <f t="shared" ref="W33:W35" si="238">P33+R33+T33+U33</f>
        <v>0</v>
      </c>
      <c r="Y33" s="492">
        <f t="shared" ref="Y33:Y35" si="239">V33</f>
        <v>0</v>
      </c>
      <c r="Z33" s="492">
        <f t="shared" ref="Z33:Z35" si="240">W33</f>
        <v>0</v>
      </c>
      <c r="AA33" s="492"/>
      <c r="AB33" s="492"/>
      <c r="AC33" s="492"/>
      <c r="AD33" s="492"/>
      <c r="AE33" s="492"/>
      <c r="AF33" s="492">
        <f t="shared" ref="AF33:AF35" si="241">SUM(Y33,AA33,AC33)</f>
        <v>0</v>
      </c>
      <c r="AG33" s="492">
        <f t="shared" ref="AG33:AG35" si="242">Z33+AB33+AD33+AE33</f>
        <v>0</v>
      </c>
      <c r="AI33" s="492">
        <f t="shared" ref="AI33:AI35" si="243">AF33</f>
        <v>0</v>
      </c>
      <c r="AJ33" s="492">
        <f t="shared" ref="AJ33:AJ35" si="244">AG33</f>
        <v>0</v>
      </c>
      <c r="AK33" s="492"/>
      <c r="AL33" s="492"/>
      <c r="AM33" s="492"/>
      <c r="AN33" s="492"/>
      <c r="AO33" s="492"/>
      <c r="AP33" s="492">
        <f t="shared" ref="AP33:AP35" si="245">SUM(AI33,AK33,AM33)</f>
        <v>0</v>
      </c>
      <c r="AQ33" s="492">
        <f t="shared" ref="AQ33:AQ35" si="246">AJ33+AL33+AN33+AO33</f>
        <v>0</v>
      </c>
      <c r="AS33" s="492">
        <f t="shared" ref="AS33:AS35" si="247">AP33</f>
        <v>0</v>
      </c>
      <c r="AT33" s="492">
        <f t="shared" ref="AT33:AT35" si="248">AQ33</f>
        <v>0</v>
      </c>
      <c r="AU33" s="492"/>
      <c r="AV33" s="492"/>
      <c r="AW33" s="492"/>
      <c r="AX33" s="492"/>
      <c r="AY33" s="492"/>
      <c r="AZ33" s="492">
        <f t="shared" ref="AZ33:AZ35" si="249">SUM(AS33,AU33,AW33)</f>
        <v>0</v>
      </c>
      <c r="BA33" s="492">
        <f t="shared" ref="BA33:BA35" si="250">AT33+AV33+AX33+AY33</f>
        <v>0</v>
      </c>
      <c r="BC33" s="492">
        <f t="shared" ref="BC33:BC35" si="251">AZ33</f>
        <v>0</v>
      </c>
      <c r="BD33" s="492">
        <f t="shared" ref="BD33:BD35" si="252">BA33</f>
        <v>0</v>
      </c>
      <c r="BE33" s="492"/>
      <c r="BF33" s="492"/>
      <c r="BG33" s="492"/>
      <c r="BH33" s="492"/>
      <c r="BI33" s="492"/>
      <c r="BJ33" s="492">
        <f t="shared" ref="BJ33:BJ35" si="253">SUM(BC33,BE33,BG33)</f>
        <v>0</v>
      </c>
      <c r="BK33" s="492">
        <f t="shared" ref="BK33:BK35" si="254">BD33+BF33+BH33+BI33</f>
        <v>0</v>
      </c>
      <c r="BL33" s="535">
        <f t="shared" si="63"/>
        <v>0</v>
      </c>
      <c r="BM33" s="535">
        <f t="shared" si="64"/>
        <v>0</v>
      </c>
    </row>
    <row r="34" spans="1:65" s="330" customFormat="1" ht="15">
      <c r="A34" s="42" t="s">
        <v>267</v>
      </c>
      <c r="B34" s="492">
        <f t="shared" si="228"/>
        <v>0</v>
      </c>
      <c r="C34" s="492">
        <f t="shared" si="229"/>
        <v>0</v>
      </c>
      <c r="D34" s="492">
        <f t="shared" si="230"/>
        <v>0</v>
      </c>
      <c r="E34" s="492">
        <f t="shared" si="231"/>
        <v>0</v>
      </c>
      <c r="F34" s="492">
        <f t="shared" si="232"/>
        <v>0</v>
      </c>
      <c r="G34" s="492">
        <f t="shared" si="233"/>
        <v>0</v>
      </c>
      <c r="H34" s="492">
        <f t="shared" si="234"/>
        <v>0</v>
      </c>
      <c r="I34" s="492">
        <f t="shared" si="235"/>
        <v>0</v>
      </c>
      <c r="J34" s="492">
        <f t="shared" si="236"/>
        <v>0</v>
      </c>
      <c r="K34" s="523"/>
      <c r="L34" s="516"/>
      <c r="M34" s="516"/>
      <c r="O34" s="492"/>
      <c r="P34" s="492"/>
      <c r="Q34" s="492"/>
      <c r="R34" s="492"/>
      <c r="S34" s="492"/>
      <c r="T34" s="492"/>
      <c r="U34" s="492"/>
      <c r="V34" s="492">
        <f t="shared" si="237"/>
        <v>0</v>
      </c>
      <c r="W34" s="492">
        <f t="shared" si="238"/>
        <v>0</v>
      </c>
      <c r="Y34" s="492">
        <f t="shared" si="239"/>
        <v>0</v>
      </c>
      <c r="Z34" s="492">
        <f t="shared" si="240"/>
        <v>0</v>
      </c>
      <c r="AA34" s="492"/>
      <c r="AB34" s="492"/>
      <c r="AC34" s="492"/>
      <c r="AD34" s="492"/>
      <c r="AE34" s="492"/>
      <c r="AF34" s="492">
        <f t="shared" si="241"/>
        <v>0</v>
      </c>
      <c r="AG34" s="492">
        <f t="shared" si="242"/>
        <v>0</v>
      </c>
      <c r="AI34" s="492">
        <f t="shared" si="243"/>
        <v>0</v>
      </c>
      <c r="AJ34" s="492">
        <f t="shared" si="244"/>
        <v>0</v>
      </c>
      <c r="AK34" s="492"/>
      <c r="AL34" s="492"/>
      <c r="AM34" s="492"/>
      <c r="AN34" s="492"/>
      <c r="AO34" s="492"/>
      <c r="AP34" s="492">
        <f t="shared" si="245"/>
        <v>0</v>
      </c>
      <c r="AQ34" s="492">
        <f t="shared" si="246"/>
        <v>0</v>
      </c>
      <c r="AS34" s="492">
        <f t="shared" si="247"/>
        <v>0</v>
      </c>
      <c r="AT34" s="492">
        <f t="shared" si="248"/>
        <v>0</v>
      </c>
      <c r="AU34" s="492"/>
      <c r="AV34" s="492"/>
      <c r="AW34" s="492"/>
      <c r="AX34" s="492"/>
      <c r="AY34" s="492"/>
      <c r="AZ34" s="492">
        <f t="shared" si="249"/>
        <v>0</v>
      </c>
      <c r="BA34" s="492">
        <f t="shared" si="250"/>
        <v>0</v>
      </c>
      <c r="BC34" s="492">
        <f t="shared" si="251"/>
        <v>0</v>
      </c>
      <c r="BD34" s="492">
        <f t="shared" si="252"/>
        <v>0</v>
      </c>
      <c r="BE34" s="492"/>
      <c r="BF34" s="492"/>
      <c r="BG34" s="492"/>
      <c r="BH34" s="492"/>
      <c r="BI34" s="492"/>
      <c r="BJ34" s="492">
        <f t="shared" si="253"/>
        <v>0</v>
      </c>
      <c r="BK34" s="492">
        <f t="shared" si="254"/>
        <v>0</v>
      </c>
      <c r="BL34" s="535">
        <f t="shared" si="63"/>
        <v>0</v>
      </c>
      <c r="BM34" s="535">
        <f t="shared" si="64"/>
        <v>0</v>
      </c>
    </row>
    <row r="35" spans="1:65" s="330" customFormat="1" ht="15">
      <c r="A35" s="42" t="s">
        <v>268</v>
      </c>
      <c r="B35" s="492">
        <f t="shared" si="228"/>
        <v>0</v>
      </c>
      <c r="C35" s="492">
        <f t="shared" si="229"/>
        <v>0</v>
      </c>
      <c r="D35" s="492">
        <f t="shared" si="230"/>
        <v>0</v>
      </c>
      <c r="E35" s="492">
        <f t="shared" si="231"/>
        <v>0</v>
      </c>
      <c r="F35" s="492">
        <f t="shared" si="232"/>
        <v>0</v>
      </c>
      <c r="G35" s="492">
        <f t="shared" si="233"/>
        <v>0</v>
      </c>
      <c r="H35" s="492">
        <f t="shared" si="234"/>
        <v>0</v>
      </c>
      <c r="I35" s="492">
        <f t="shared" si="235"/>
        <v>0</v>
      </c>
      <c r="J35" s="492">
        <f t="shared" si="236"/>
        <v>0</v>
      </c>
      <c r="K35" s="523"/>
      <c r="L35" s="516"/>
      <c r="M35" s="516"/>
      <c r="O35" s="492"/>
      <c r="P35" s="492"/>
      <c r="Q35" s="492"/>
      <c r="R35" s="492"/>
      <c r="S35" s="492"/>
      <c r="T35" s="492"/>
      <c r="U35" s="492"/>
      <c r="V35" s="492">
        <f t="shared" si="237"/>
        <v>0</v>
      </c>
      <c r="W35" s="492">
        <f t="shared" si="238"/>
        <v>0</v>
      </c>
      <c r="Y35" s="492">
        <f t="shared" si="239"/>
        <v>0</v>
      </c>
      <c r="Z35" s="492">
        <f t="shared" si="240"/>
        <v>0</v>
      </c>
      <c r="AA35" s="492"/>
      <c r="AB35" s="492"/>
      <c r="AC35" s="492"/>
      <c r="AD35" s="492"/>
      <c r="AE35" s="492"/>
      <c r="AF35" s="492">
        <f t="shared" si="241"/>
        <v>0</v>
      </c>
      <c r="AG35" s="492">
        <f t="shared" si="242"/>
        <v>0</v>
      </c>
      <c r="AI35" s="492">
        <f t="shared" si="243"/>
        <v>0</v>
      </c>
      <c r="AJ35" s="492">
        <f t="shared" si="244"/>
        <v>0</v>
      </c>
      <c r="AK35" s="492"/>
      <c r="AL35" s="492"/>
      <c r="AM35" s="492"/>
      <c r="AN35" s="492"/>
      <c r="AO35" s="492"/>
      <c r="AP35" s="492">
        <f t="shared" si="245"/>
        <v>0</v>
      </c>
      <c r="AQ35" s="492">
        <f t="shared" si="246"/>
        <v>0</v>
      </c>
      <c r="AS35" s="492">
        <f t="shared" si="247"/>
        <v>0</v>
      </c>
      <c r="AT35" s="492">
        <f t="shared" si="248"/>
        <v>0</v>
      </c>
      <c r="AU35" s="492"/>
      <c r="AV35" s="492"/>
      <c r="AW35" s="492"/>
      <c r="AX35" s="492"/>
      <c r="AY35" s="492"/>
      <c r="AZ35" s="492">
        <f t="shared" si="249"/>
        <v>0</v>
      </c>
      <c r="BA35" s="492">
        <f t="shared" si="250"/>
        <v>0</v>
      </c>
      <c r="BC35" s="492">
        <f t="shared" si="251"/>
        <v>0</v>
      </c>
      <c r="BD35" s="492">
        <f t="shared" si="252"/>
        <v>0</v>
      </c>
      <c r="BE35" s="492"/>
      <c r="BF35" s="492"/>
      <c r="BG35" s="492"/>
      <c r="BH35" s="492"/>
      <c r="BI35" s="492"/>
      <c r="BJ35" s="492">
        <f t="shared" si="253"/>
        <v>0</v>
      </c>
      <c r="BK35" s="492">
        <f t="shared" si="254"/>
        <v>0</v>
      </c>
      <c r="BL35" s="535">
        <f t="shared" si="63"/>
        <v>0</v>
      </c>
      <c r="BM35" s="535">
        <f t="shared" si="64"/>
        <v>0</v>
      </c>
    </row>
    <row r="36" spans="1:65" s="330" customFormat="1" ht="15">
      <c r="A36" s="41" t="s">
        <v>134</v>
      </c>
      <c r="B36" s="301">
        <f t="shared" ref="B36:J36" si="255">SUM(B37:B39,B42)</f>
        <v>0</v>
      </c>
      <c r="C36" s="301">
        <f t="shared" si="255"/>
        <v>0</v>
      </c>
      <c r="D36" s="301">
        <f t="shared" si="255"/>
        <v>0</v>
      </c>
      <c r="E36" s="301">
        <f t="shared" si="255"/>
        <v>0</v>
      </c>
      <c r="F36" s="301">
        <f t="shared" si="255"/>
        <v>0</v>
      </c>
      <c r="G36" s="301">
        <f t="shared" si="255"/>
        <v>0</v>
      </c>
      <c r="H36" s="301">
        <f t="shared" si="255"/>
        <v>0</v>
      </c>
      <c r="I36" s="301">
        <f t="shared" si="255"/>
        <v>0</v>
      </c>
      <c r="J36" s="301">
        <f t="shared" si="255"/>
        <v>0</v>
      </c>
      <c r="K36" s="521"/>
      <c r="L36" s="516"/>
      <c r="M36" s="516"/>
      <c r="O36" s="301">
        <f t="shared" ref="O36:W36" si="256">SUM(O37:O39,O42)</f>
        <v>0</v>
      </c>
      <c r="P36" s="301">
        <f t="shared" si="256"/>
        <v>0</v>
      </c>
      <c r="Q36" s="301">
        <f t="shared" si="256"/>
        <v>0</v>
      </c>
      <c r="R36" s="301">
        <f t="shared" si="256"/>
        <v>0</v>
      </c>
      <c r="S36" s="301">
        <f t="shared" si="256"/>
        <v>0</v>
      </c>
      <c r="T36" s="301">
        <f t="shared" si="256"/>
        <v>0</v>
      </c>
      <c r="U36" s="301">
        <f t="shared" si="256"/>
        <v>0</v>
      </c>
      <c r="V36" s="301">
        <f t="shared" si="256"/>
        <v>0</v>
      </c>
      <c r="W36" s="301">
        <f t="shared" si="256"/>
        <v>0</v>
      </c>
      <c r="Y36" s="301">
        <f t="shared" ref="Y36:AG36" si="257">SUM(Y37:Y39,Y42)</f>
        <v>0</v>
      </c>
      <c r="Z36" s="301">
        <f t="shared" si="257"/>
        <v>0</v>
      </c>
      <c r="AA36" s="301">
        <f t="shared" si="257"/>
        <v>0</v>
      </c>
      <c r="AB36" s="301">
        <f t="shared" si="257"/>
        <v>0</v>
      </c>
      <c r="AC36" s="301">
        <f t="shared" si="257"/>
        <v>0</v>
      </c>
      <c r="AD36" s="301">
        <f t="shared" si="257"/>
        <v>0</v>
      </c>
      <c r="AE36" s="301">
        <f t="shared" si="257"/>
        <v>0</v>
      </c>
      <c r="AF36" s="301">
        <f t="shared" si="257"/>
        <v>0</v>
      </c>
      <c r="AG36" s="301">
        <f t="shared" si="257"/>
        <v>0</v>
      </c>
      <c r="AI36" s="301">
        <f t="shared" ref="AI36:AJ36" si="258">SUM(AI37:AI39,AI42)</f>
        <v>0</v>
      </c>
      <c r="AJ36" s="301">
        <f t="shared" si="258"/>
        <v>0</v>
      </c>
      <c r="AK36" s="301">
        <f t="shared" ref="AK36:AQ36" si="259">SUM(AK37:AK39,AK42)</f>
        <v>0</v>
      </c>
      <c r="AL36" s="301">
        <f t="shared" si="259"/>
        <v>0</v>
      </c>
      <c r="AM36" s="301">
        <f t="shared" si="259"/>
        <v>0</v>
      </c>
      <c r="AN36" s="301">
        <f t="shared" si="259"/>
        <v>0</v>
      </c>
      <c r="AO36" s="301">
        <f t="shared" si="259"/>
        <v>0</v>
      </c>
      <c r="AP36" s="301">
        <f t="shared" si="259"/>
        <v>0</v>
      </c>
      <c r="AQ36" s="301">
        <f t="shared" si="259"/>
        <v>0</v>
      </c>
      <c r="AS36" s="301">
        <f t="shared" ref="AS36:AT36" si="260">SUM(AS37:AS39,AS42)</f>
        <v>0</v>
      </c>
      <c r="AT36" s="301">
        <f t="shared" si="260"/>
        <v>0</v>
      </c>
      <c r="AU36" s="301">
        <f t="shared" ref="AU36:BA36" si="261">SUM(AU37:AU39,AU42)</f>
        <v>0</v>
      </c>
      <c r="AV36" s="301">
        <f t="shared" si="261"/>
        <v>0</v>
      </c>
      <c r="AW36" s="301">
        <f t="shared" si="261"/>
        <v>0</v>
      </c>
      <c r="AX36" s="301">
        <f t="shared" si="261"/>
        <v>0</v>
      </c>
      <c r="AY36" s="301">
        <f t="shared" si="261"/>
        <v>0</v>
      </c>
      <c r="AZ36" s="301">
        <f t="shared" si="261"/>
        <v>0</v>
      </c>
      <c r="BA36" s="301">
        <f t="shared" si="261"/>
        <v>0</v>
      </c>
      <c r="BC36" s="301">
        <f t="shared" ref="BC36:BD36" si="262">SUM(BC37:BC39,BC42)</f>
        <v>0</v>
      </c>
      <c r="BD36" s="301">
        <f t="shared" si="262"/>
        <v>0</v>
      </c>
      <c r="BE36" s="301">
        <f t="shared" ref="BE36:BK36" si="263">SUM(BE37:BE39,BE42)</f>
        <v>0</v>
      </c>
      <c r="BF36" s="301">
        <f t="shared" si="263"/>
        <v>0</v>
      </c>
      <c r="BG36" s="301">
        <f t="shared" si="263"/>
        <v>0</v>
      </c>
      <c r="BH36" s="301">
        <f t="shared" si="263"/>
        <v>0</v>
      </c>
      <c r="BI36" s="301">
        <f t="shared" si="263"/>
        <v>0</v>
      </c>
      <c r="BJ36" s="301">
        <f t="shared" si="263"/>
        <v>0</v>
      </c>
      <c r="BK36" s="301">
        <f t="shared" si="263"/>
        <v>0</v>
      </c>
      <c r="BL36" s="535">
        <f t="shared" si="63"/>
        <v>0</v>
      </c>
      <c r="BM36" s="535">
        <f t="shared" si="64"/>
        <v>0</v>
      </c>
    </row>
    <row r="37" spans="1:65" s="330" customFormat="1" ht="15">
      <c r="A37" s="42" t="s">
        <v>135</v>
      </c>
      <c r="B37" s="492">
        <f t="shared" ref="B37:B38" si="264">O37</f>
        <v>0</v>
      </c>
      <c r="C37" s="492">
        <f t="shared" ref="C37:C38" si="265">P37</f>
        <v>0</v>
      </c>
      <c r="D37" s="492">
        <f t="shared" ref="D37:D38" si="266">SUM(Q37,AA37,AK37,AU37,BE37)</f>
        <v>0</v>
      </c>
      <c r="E37" s="492">
        <f t="shared" ref="E37:E38" si="267">SUM(R37,AB37,AL37,AV37,BF37)</f>
        <v>0</v>
      </c>
      <c r="F37" s="492">
        <f t="shared" ref="F37:F38" si="268">SUM(S37,AC37,AM37,AW37,BG37)</f>
        <v>0</v>
      </c>
      <c r="G37" s="492">
        <f t="shared" ref="G37:G38" si="269">SUM(T37,AD37,AN37,AX37,BH37)</f>
        <v>0</v>
      </c>
      <c r="H37" s="492">
        <f t="shared" ref="H37:H38" si="270">SUM(U37,AE37,AO37,AY37,BI37)</f>
        <v>0</v>
      </c>
      <c r="I37" s="492">
        <f t="shared" ref="I37:I38" si="271">B37+D37+F37</f>
        <v>0</v>
      </c>
      <c r="J37" s="492">
        <f t="shared" ref="J37:J38" si="272">C37+E37+G37+H37</f>
        <v>0</v>
      </c>
      <c r="K37" s="523"/>
      <c r="L37" s="516"/>
      <c r="M37" s="516"/>
      <c r="O37" s="492"/>
      <c r="P37" s="492"/>
      <c r="Q37" s="492"/>
      <c r="R37" s="492"/>
      <c r="S37" s="492"/>
      <c r="T37" s="492"/>
      <c r="U37" s="492"/>
      <c r="V37" s="492">
        <f t="shared" ref="V37:V38" si="273">SUM(O37,Q37,S37)</f>
        <v>0</v>
      </c>
      <c r="W37" s="492">
        <f t="shared" ref="W37:W38" si="274">P37+R37+T37+U37</f>
        <v>0</v>
      </c>
      <c r="Y37" s="492">
        <f t="shared" ref="Y37:Y38" si="275">V37</f>
        <v>0</v>
      </c>
      <c r="Z37" s="492">
        <f t="shared" ref="Z37:Z38" si="276">W37</f>
        <v>0</v>
      </c>
      <c r="AA37" s="492"/>
      <c r="AB37" s="492"/>
      <c r="AC37" s="492"/>
      <c r="AD37" s="492"/>
      <c r="AE37" s="492"/>
      <c r="AF37" s="492">
        <f t="shared" ref="AF37:AF38" si="277">SUM(Y37,AA37,AC37)</f>
        <v>0</v>
      </c>
      <c r="AG37" s="492">
        <f t="shared" ref="AG37:AG38" si="278">Z37+AB37+AD37+AE37</f>
        <v>0</v>
      </c>
      <c r="AI37" s="492">
        <f t="shared" ref="AI37:AI38" si="279">AF37</f>
        <v>0</v>
      </c>
      <c r="AJ37" s="492">
        <f t="shared" ref="AJ37:AJ38" si="280">AG37</f>
        <v>0</v>
      </c>
      <c r="AK37" s="492"/>
      <c r="AL37" s="492"/>
      <c r="AM37" s="492"/>
      <c r="AN37" s="492"/>
      <c r="AO37" s="492"/>
      <c r="AP37" s="492">
        <f t="shared" ref="AP37:AP38" si="281">SUM(AI37,AK37,AM37)</f>
        <v>0</v>
      </c>
      <c r="AQ37" s="492">
        <f t="shared" ref="AQ37:AQ38" si="282">AJ37+AL37+AN37+AO37</f>
        <v>0</v>
      </c>
      <c r="AS37" s="492">
        <f t="shared" ref="AS37:AS38" si="283">AP37</f>
        <v>0</v>
      </c>
      <c r="AT37" s="492">
        <f t="shared" ref="AT37:AT38" si="284">AQ37</f>
        <v>0</v>
      </c>
      <c r="AU37" s="492"/>
      <c r="AV37" s="492"/>
      <c r="AW37" s="492"/>
      <c r="AX37" s="492"/>
      <c r="AY37" s="492"/>
      <c r="AZ37" s="492">
        <f t="shared" ref="AZ37:AZ38" si="285">SUM(AS37,AU37,AW37)</f>
        <v>0</v>
      </c>
      <c r="BA37" s="492">
        <f t="shared" ref="BA37:BA38" si="286">AT37+AV37+AX37+AY37</f>
        <v>0</v>
      </c>
      <c r="BC37" s="492">
        <f t="shared" ref="BC37:BC38" si="287">AZ37</f>
        <v>0</v>
      </c>
      <c r="BD37" s="492">
        <f t="shared" ref="BD37:BD38" si="288">BA37</f>
        <v>0</v>
      </c>
      <c r="BE37" s="492"/>
      <c r="BF37" s="492"/>
      <c r="BG37" s="492"/>
      <c r="BH37" s="492"/>
      <c r="BI37" s="492"/>
      <c r="BJ37" s="492">
        <f t="shared" ref="BJ37:BJ38" si="289">SUM(BC37,BE37,BG37)</f>
        <v>0</v>
      </c>
      <c r="BK37" s="492">
        <f t="shared" ref="BK37:BK38" si="290">BD37+BF37+BH37+BI37</f>
        <v>0</v>
      </c>
      <c r="BL37" s="535">
        <f t="shared" si="63"/>
        <v>0</v>
      </c>
      <c r="BM37" s="535">
        <f t="shared" si="64"/>
        <v>0</v>
      </c>
    </row>
    <row r="38" spans="1:65" s="330" customFormat="1" ht="15">
      <c r="A38" s="42" t="s">
        <v>136</v>
      </c>
      <c r="B38" s="492">
        <f t="shared" si="264"/>
        <v>0</v>
      </c>
      <c r="C38" s="492">
        <f t="shared" si="265"/>
        <v>0</v>
      </c>
      <c r="D38" s="492">
        <f t="shared" si="266"/>
        <v>0</v>
      </c>
      <c r="E38" s="492">
        <f t="shared" si="267"/>
        <v>0</v>
      </c>
      <c r="F38" s="492">
        <f t="shared" si="268"/>
        <v>0</v>
      </c>
      <c r="G38" s="492">
        <f t="shared" si="269"/>
        <v>0</v>
      </c>
      <c r="H38" s="492">
        <f t="shared" si="270"/>
        <v>0</v>
      </c>
      <c r="I38" s="492">
        <f t="shared" si="271"/>
        <v>0</v>
      </c>
      <c r="J38" s="492">
        <f t="shared" si="272"/>
        <v>0</v>
      </c>
      <c r="K38" s="523"/>
      <c r="L38" s="516"/>
      <c r="M38" s="516"/>
      <c r="O38" s="492"/>
      <c r="P38" s="492"/>
      <c r="Q38" s="492"/>
      <c r="R38" s="492"/>
      <c r="S38" s="492"/>
      <c r="T38" s="492"/>
      <c r="U38" s="492"/>
      <c r="V38" s="492">
        <f t="shared" si="273"/>
        <v>0</v>
      </c>
      <c r="W38" s="492">
        <f t="shared" si="274"/>
        <v>0</v>
      </c>
      <c r="Y38" s="492">
        <f t="shared" si="275"/>
        <v>0</v>
      </c>
      <c r="Z38" s="492">
        <f t="shared" si="276"/>
        <v>0</v>
      </c>
      <c r="AA38" s="492"/>
      <c r="AB38" s="492"/>
      <c r="AC38" s="492"/>
      <c r="AD38" s="492"/>
      <c r="AE38" s="492"/>
      <c r="AF38" s="492">
        <f t="shared" si="277"/>
        <v>0</v>
      </c>
      <c r="AG38" s="492">
        <f t="shared" si="278"/>
        <v>0</v>
      </c>
      <c r="AI38" s="492">
        <f t="shared" si="279"/>
        <v>0</v>
      </c>
      <c r="AJ38" s="492">
        <f t="shared" si="280"/>
        <v>0</v>
      </c>
      <c r="AK38" s="492"/>
      <c r="AL38" s="492"/>
      <c r="AM38" s="492"/>
      <c r="AN38" s="492"/>
      <c r="AO38" s="492"/>
      <c r="AP38" s="492">
        <f t="shared" si="281"/>
        <v>0</v>
      </c>
      <c r="AQ38" s="492">
        <f t="shared" si="282"/>
        <v>0</v>
      </c>
      <c r="AS38" s="492">
        <f t="shared" si="283"/>
        <v>0</v>
      </c>
      <c r="AT38" s="492">
        <f t="shared" si="284"/>
        <v>0</v>
      </c>
      <c r="AU38" s="492"/>
      <c r="AV38" s="492"/>
      <c r="AW38" s="492"/>
      <c r="AX38" s="492"/>
      <c r="AY38" s="492"/>
      <c r="AZ38" s="492">
        <f t="shared" si="285"/>
        <v>0</v>
      </c>
      <c r="BA38" s="492">
        <f t="shared" si="286"/>
        <v>0</v>
      </c>
      <c r="BC38" s="492">
        <f t="shared" si="287"/>
        <v>0</v>
      </c>
      <c r="BD38" s="492">
        <f t="shared" si="288"/>
        <v>0</v>
      </c>
      <c r="BE38" s="492"/>
      <c r="BF38" s="492"/>
      <c r="BG38" s="492"/>
      <c r="BH38" s="492"/>
      <c r="BI38" s="492"/>
      <c r="BJ38" s="492">
        <f t="shared" si="289"/>
        <v>0</v>
      </c>
      <c r="BK38" s="492">
        <f t="shared" si="290"/>
        <v>0</v>
      </c>
      <c r="BL38" s="535">
        <f t="shared" si="63"/>
        <v>0</v>
      </c>
      <c r="BM38" s="535">
        <f t="shared" si="64"/>
        <v>0</v>
      </c>
    </row>
    <row r="39" spans="1:65" s="330" customFormat="1" ht="15">
      <c r="A39" s="42" t="s">
        <v>137</v>
      </c>
      <c r="B39" s="491">
        <f t="shared" ref="B39:J39" si="291">SUM(B40:B41)</f>
        <v>0</v>
      </c>
      <c r="C39" s="491">
        <f t="shared" si="291"/>
        <v>0</v>
      </c>
      <c r="D39" s="491">
        <f t="shared" si="291"/>
        <v>0</v>
      </c>
      <c r="E39" s="491">
        <f t="shared" si="291"/>
        <v>0</v>
      </c>
      <c r="F39" s="491">
        <f t="shared" si="291"/>
        <v>0</v>
      </c>
      <c r="G39" s="491">
        <f t="shared" si="291"/>
        <v>0</v>
      </c>
      <c r="H39" s="491">
        <f t="shared" si="291"/>
        <v>0</v>
      </c>
      <c r="I39" s="491">
        <f t="shared" si="291"/>
        <v>0</v>
      </c>
      <c r="J39" s="491">
        <f t="shared" si="291"/>
        <v>0</v>
      </c>
      <c r="K39" s="522"/>
      <c r="L39" s="516"/>
      <c r="M39" s="516"/>
      <c r="O39" s="491">
        <f t="shared" ref="O39:W39" si="292">SUM(O40:O41)</f>
        <v>0</v>
      </c>
      <c r="P39" s="491">
        <f t="shared" si="292"/>
        <v>0</v>
      </c>
      <c r="Q39" s="491">
        <f t="shared" si="292"/>
        <v>0</v>
      </c>
      <c r="R39" s="491">
        <f t="shared" si="292"/>
        <v>0</v>
      </c>
      <c r="S39" s="491">
        <f t="shared" si="292"/>
        <v>0</v>
      </c>
      <c r="T39" s="491">
        <f t="shared" si="292"/>
        <v>0</v>
      </c>
      <c r="U39" s="491">
        <f t="shared" si="292"/>
        <v>0</v>
      </c>
      <c r="V39" s="491">
        <f t="shared" si="292"/>
        <v>0</v>
      </c>
      <c r="W39" s="491">
        <f t="shared" si="292"/>
        <v>0</v>
      </c>
      <c r="Y39" s="491">
        <f t="shared" ref="Y39:AG39" si="293">SUM(Y40:Y41)</f>
        <v>0</v>
      </c>
      <c r="Z39" s="491">
        <f t="shared" si="293"/>
        <v>0</v>
      </c>
      <c r="AA39" s="491">
        <f t="shared" si="293"/>
        <v>0</v>
      </c>
      <c r="AB39" s="491">
        <f t="shared" si="293"/>
        <v>0</v>
      </c>
      <c r="AC39" s="491">
        <f t="shared" si="293"/>
        <v>0</v>
      </c>
      <c r="AD39" s="491">
        <f t="shared" si="293"/>
        <v>0</v>
      </c>
      <c r="AE39" s="491">
        <f t="shared" si="293"/>
        <v>0</v>
      </c>
      <c r="AF39" s="491">
        <f t="shared" si="293"/>
        <v>0</v>
      </c>
      <c r="AG39" s="491">
        <f t="shared" si="293"/>
        <v>0</v>
      </c>
      <c r="AI39" s="491">
        <f t="shared" ref="AI39:AJ39" si="294">SUM(AI40:AI41)</f>
        <v>0</v>
      </c>
      <c r="AJ39" s="491">
        <f t="shared" si="294"/>
        <v>0</v>
      </c>
      <c r="AK39" s="491">
        <f t="shared" ref="AK39:AQ39" si="295">SUM(AK40:AK41)</f>
        <v>0</v>
      </c>
      <c r="AL39" s="491">
        <f t="shared" si="295"/>
        <v>0</v>
      </c>
      <c r="AM39" s="491">
        <f t="shared" si="295"/>
        <v>0</v>
      </c>
      <c r="AN39" s="491">
        <f t="shared" si="295"/>
        <v>0</v>
      </c>
      <c r="AO39" s="491">
        <f t="shared" si="295"/>
        <v>0</v>
      </c>
      <c r="AP39" s="491">
        <f t="shared" si="295"/>
        <v>0</v>
      </c>
      <c r="AQ39" s="491">
        <f t="shared" si="295"/>
        <v>0</v>
      </c>
      <c r="AS39" s="491">
        <f t="shared" ref="AS39:AT39" si="296">SUM(AS40:AS41)</f>
        <v>0</v>
      </c>
      <c r="AT39" s="491">
        <f t="shared" si="296"/>
        <v>0</v>
      </c>
      <c r="AU39" s="491">
        <f t="shared" ref="AU39:BA39" si="297">SUM(AU40:AU41)</f>
        <v>0</v>
      </c>
      <c r="AV39" s="491">
        <f t="shared" si="297"/>
        <v>0</v>
      </c>
      <c r="AW39" s="491">
        <f t="shared" si="297"/>
        <v>0</v>
      </c>
      <c r="AX39" s="491">
        <f t="shared" si="297"/>
        <v>0</v>
      </c>
      <c r="AY39" s="491">
        <f t="shared" si="297"/>
        <v>0</v>
      </c>
      <c r="AZ39" s="491">
        <f t="shared" si="297"/>
        <v>0</v>
      </c>
      <c r="BA39" s="491">
        <f t="shared" si="297"/>
        <v>0</v>
      </c>
      <c r="BC39" s="491">
        <f t="shared" ref="BC39:BD39" si="298">SUM(BC40:BC41)</f>
        <v>0</v>
      </c>
      <c r="BD39" s="491">
        <f t="shared" si="298"/>
        <v>0</v>
      </c>
      <c r="BE39" s="491">
        <f t="shared" ref="BE39:BK39" si="299">SUM(BE40:BE41)</f>
        <v>0</v>
      </c>
      <c r="BF39" s="491">
        <f t="shared" si="299"/>
        <v>0</v>
      </c>
      <c r="BG39" s="491">
        <f t="shared" si="299"/>
        <v>0</v>
      </c>
      <c r="BH39" s="491">
        <f t="shared" si="299"/>
        <v>0</v>
      </c>
      <c r="BI39" s="491">
        <f t="shared" si="299"/>
        <v>0</v>
      </c>
      <c r="BJ39" s="491">
        <f t="shared" si="299"/>
        <v>0</v>
      </c>
      <c r="BK39" s="491">
        <f t="shared" si="299"/>
        <v>0</v>
      </c>
      <c r="BL39" s="535">
        <f t="shared" si="63"/>
        <v>0</v>
      </c>
      <c r="BM39" s="535">
        <f t="shared" si="64"/>
        <v>0</v>
      </c>
    </row>
    <row r="40" spans="1:65" s="330" customFormat="1" ht="30">
      <c r="A40" s="42" t="s">
        <v>438</v>
      </c>
      <c r="B40" s="492">
        <f t="shared" ref="B40:B42" si="300">O40</f>
        <v>0</v>
      </c>
      <c r="C40" s="492">
        <f t="shared" ref="C40:C42" si="301">P40</f>
        <v>0</v>
      </c>
      <c r="D40" s="492">
        <f t="shared" ref="D40:D42" si="302">SUM(Q40,AA40,AK40,AU40,BE40)</f>
        <v>0</v>
      </c>
      <c r="E40" s="492">
        <f t="shared" ref="E40:E42" si="303">SUM(R40,AB40,AL40,AV40,BF40)</f>
        <v>0</v>
      </c>
      <c r="F40" s="492">
        <f t="shared" ref="F40:F42" si="304">SUM(S40,AC40,AM40,AW40,BG40)</f>
        <v>0</v>
      </c>
      <c r="G40" s="492">
        <f t="shared" ref="G40:G42" si="305">SUM(T40,AD40,AN40,AX40,BH40)</f>
        <v>0</v>
      </c>
      <c r="H40" s="492">
        <f t="shared" ref="H40:H42" si="306">SUM(U40,AE40,AO40,AY40,BI40)</f>
        <v>0</v>
      </c>
      <c r="I40" s="492">
        <f t="shared" ref="I40:I42" si="307">B40+D40+F40</f>
        <v>0</v>
      </c>
      <c r="J40" s="492">
        <f t="shared" ref="J40:J42" si="308">C40+E40+G40+H40</f>
        <v>0</v>
      </c>
      <c r="K40" s="523"/>
      <c r="L40" s="516"/>
      <c r="M40" s="516"/>
      <c r="O40" s="492"/>
      <c r="P40" s="492"/>
      <c r="Q40" s="492"/>
      <c r="R40" s="492"/>
      <c r="S40" s="492"/>
      <c r="T40" s="492"/>
      <c r="U40" s="492"/>
      <c r="V40" s="492">
        <f t="shared" ref="V40:V42" si="309">SUM(O40,Q40,S40)</f>
        <v>0</v>
      </c>
      <c r="W40" s="492">
        <f t="shared" ref="W40:W42" si="310">P40+R40+T40+U40</f>
        <v>0</v>
      </c>
      <c r="Y40" s="492">
        <f t="shared" ref="Y40:Y42" si="311">V40</f>
        <v>0</v>
      </c>
      <c r="Z40" s="492">
        <f t="shared" ref="Z40:Z42" si="312">W40</f>
        <v>0</v>
      </c>
      <c r="AA40" s="492"/>
      <c r="AB40" s="492"/>
      <c r="AC40" s="492"/>
      <c r="AD40" s="492"/>
      <c r="AE40" s="492"/>
      <c r="AF40" s="492">
        <f t="shared" ref="AF40:AF42" si="313">SUM(Y40,AA40,AC40)</f>
        <v>0</v>
      </c>
      <c r="AG40" s="492">
        <f t="shared" ref="AG40:AG42" si="314">Z40+AB40+AD40+AE40</f>
        <v>0</v>
      </c>
      <c r="AI40" s="492">
        <f t="shared" ref="AI40:AI42" si="315">AF40</f>
        <v>0</v>
      </c>
      <c r="AJ40" s="492">
        <f t="shared" ref="AJ40:AJ42" si="316">AG40</f>
        <v>0</v>
      </c>
      <c r="AK40" s="492"/>
      <c r="AL40" s="492"/>
      <c r="AM40" s="492"/>
      <c r="AN40" s="492"/>
      <c r="AO40" s="492"/>
      <c r="AP40" s="492">
        <f t="shared" ref="AP40:AP42" si="317">SUM(AI40,AK40,AM40)</f>
        <v>0</v>
      </c>
      <c r="AQ40" s="492">
        <f t="shared" ref="AQ40:AQ42" si="318">AJ40+AL40+AN40+AO40</f>
        <v>0</v>
      </c>
      <c r="AS40" s="492">
        <f t="shared" ref="AS40:AS42" si="319">AP40</f>
        <v>0</v>
      </c>
      <c r="AT40" s="492">
        <f t="shared" ref="AT40:AT42" si="320">AQ40</f>
        <v>0</v>
      </c>
      <c r="AU40" s="492"/>
      <c r="AV40" s="492"/>
      <c r="AW40" s="492"/>
      <c r="AX40" s="492"/>
      <c r="AY40" s="492"/>
      <c r="AZ40" s="492">
        <f t="shared" ref="AZ40:AZ42" si="321">SUM(AS40,AU40,AW40)</f>
        <v>0</v>
      </c>
      <c r="BA40" s="492">
        <f t="shared" ref="BA40:BA42" si="322">AT40+AV40+AX40+AY40</f>
        <v>0</v>
      </c>
      <c r="BC40" s="492">
        <f t="shared" ref="BC40:BC42" si="323">AZ40</f>
        <v>0</v>
      </c>
      <c r="BD40" s="492">
        <f t="shared" ref="BD40:BD42" si="324">BA40</f>
        <v>0</v>
      </c>
      <c r="BE40" s="492"/>
      <c r="BF40" s="492"/>
      <c r="BG40" s="492"/>
      <c r="BH40" s="492"/>
      <c r="BI40" s="492"/>
      <c r="BJ40" s="492">
        <f t="shared" ref="BJ40:BJ42" si="325">SUM(BC40,BE40,BG40)</f>
        <v>0</v>
      </c>
      <c r="BK40" s="492">
        <f t="shared" ref="BK40:BK42" si="326">BD40+BF40+BH40+BI40</f>
        <v>0</v>
      </c>
      <c r="BL40" s="535">
        <f t="shared" si="63"/>
        <v>0</v>
      </c>
      <c r="BM40" s="535">
        <f t="shared" si="64"/>
        <v>0</v>
      </c>
    </row>
    <row r="41" spans="1:65" s="330" customFormat="1" ht="15">
      <c r="A41" s="42" t="s">
        <v>138</v>
      </c>
      <c r="B41" s="492">
        <f t="shared" si="300"/>
        <v>0</v>
      </c>
      <c r="C41" s="492">
        <f t="shared" si="301"/>
        <v>0</v>
      </c>
      <c r="D41" s="492">
        <f t="shared" si="302"/>
        <v>0</v>
      </c>
      <c r="E41" s="492">
        <f t="shared" si="303"/>
        <v>0</v>
      </c>
      <c r="F41" s="492">
        <f t="shared" si="304"/>
        <v>0</v>
      </c>
      <c r="G41" s="492">
        <f t="shared" si="305"/>
        <v>0</v>
      </c>
      <c r="H41" s="492">
        <f t="shared" si="306"/>
        <v>0</v>
      </c>
      <c r="I41" s="492">
        <f t="shared" si="307"/>
        <v>0</v>
      </c>
      <c r="J41" s="492">
        <f t="shared" si="308"/>
        <v>0</v>
      </c>
      <c r="K41" s="523"/>
      <c r="L41" s="516"/>
      <c r="M41" s="516"/>
      <c r="O41" s="492"/>
      <c r="P41" s="492"/>
      <c r="Q41" s="492"/>
      <c r="R41" s="492"/>
      <c r="S41" s="492"/>
      <c r="T41" s="492"/>
      <c r="U41" s="492"/>
      <c r="V41" s="492">
        <f t="shared" si="309"/>
        <v>0</v>
      </c>
      <c r="W41" s="492">
        <f t="shared" si="310"/>
        <v>0</v>
      </c>
      <c r="Y41" s="492">
        <f t="shared" si="311"/>
        <v>0</v>
      </c>
      <c r="Z41" s="492">
        <f t="shared" si="312"/>
        <v>0</v>
      </c>
      <c r="AA41" s="492"/>
      <c r="AB41" s="492"/>
      <c r="AC41" s="492"/>
      <c r="AD41" s="492"/>
      <c r="AE41" s="492"/>
      <c r="AF41" s="492">
        <f t="shared" si="313"/>
        <v>0</v>
      </c>
      <c r="AG41" s="492">
        <f t="shared" si="314"/>
        <v>0</v>
      </c>
      <c r="AI41" s="492">
        <f t="shared" si="315"/>
        <v>0</v>
      </c>
      <c r="AJ41" s="492">
        <f t="shared" si="316"/>
        <v>0</v>
      </c>
      <c r="AK41" s="492"/>
      <c r="AL41" s="492"/>
      <c r="AM41" s="492"/>
      <c r="AN41" s="492"/>
      <c r="AO41" s="492"/>
      <c r="AP41" s="492">
        <f t="shared" si="317"/>
        <v>0</v>
      </c>
      <c r="AQ41" s="492">
        <f t="shared" si="318"/>
        <v>0</v>
      </c>
      <c r="AS41" s="492">
        <f t="shared" si="319"/>
        <v>0</v>
      </c>
      <c r="AT41" s="492">
        <f t="shared" si="320"/>
        <v>0</v>
      </c>
      <c r="AU41" s="492"/>
      <c r="AV41" s="492"/>
      <c r="AW41" s="492"/>
      <c r="AX41" s="492"/>
      <c r="AY41" s="492"/>
      <c r="AZ41" s="492">
        <f t="shared" si="321"/>
        <v>0</v>
      </c>
      <c r="BA41" s="492">
        <f t="shared" si="322"/>
        <v>0</v>
      </c>
      <c r="BC41" s="492">
        <f t="shared" si="323"/>
        <v>0</v>
      </c>
      <c r="BD41" s="492">
        <f t="shared" si="324"/>
        <v>0</v>
      </c>
      <c r="BE41" s="492"/>
      <c r="BF41" s="492"/>
      <c r="BG41" s="492"/>
      <c r="BH41" s="492"/>
      <c r="BI41" s="492"/>
      <c r="BJ41" s="492">
        <f t="shared" si="325"/>
        <v>0</v>
      </c>
      <c r="BK41" s="492">
        <f t="shared" si="326"/>
        <v>0</v>
      </c>
      <c r="BL41" s="535">
        <f t="shared" si="63"/>
        <v>0</v>
      </c>
      <c r="BM41" s="535">
        <f t="shared" si="64"/>
        <v>0</v>
      </c>
    </row>
    <row r="42" spans="1:65" s="330" customFormat="1" ht="15">
      <c r="A42" s="42" t="s">
        <v>139</v>
      </c>
      <c r="B42" s="492">
        <f t="shared" si="300"/>
        <v>0</v>
      </c>
      <c r="C42" s="492">
        <f t="shared" si="301"/>
        <v>0</v>
      </c>
      <c r="D42" s="492">
        <f t="shared" si="302"/>
        <v>0</v>
      </c>
      <c r="E42" s="492">
        <f t="shared" si="303"/>
        <v>0</v>
      </c>
      <c r="F42" s="492">
        <f t="shared" si="304"/>
        <v>0</v>
      </c>
      <c r="G42" s="492">
        <f t="shared" si="305"/>
        <v>0</v>
      </c>
      <c r="H42" s="492">
        <f t="shared" si="306"/>
        <v>0</v>
      </c>
      <c r="I42" s="492">
        <f t="shared" si="307"/>
        <v>0</v>
      </c>
      <c r="J42" s="492">
        <f t="shared" si="308"/>
        <v>0</v>
      </c>
      <c r="K42" s="523"/>
      <c r="L42" s="516"/>
      <c r="M42" s="516"/>
      <c r="O42" s="492"/>
      <c r="P42" s="492"/>
      <c r="Q42" s="492"/>
      <c r="R42" s="492"/>
      <c r="S42" s="492"/>
      <c r="T42" s="492"/>
      <c r="U42" s="492"/>
      <c r="V42" s="492">
        <f t="shared" si="309"/>
        <v>0</v>
      </c>
      <c r="W42" s="492">
        <f t="shared" si="310"/>
        <v>0</v>
      </c>
      <c r="Y42" s="492">
        <f t="shared" si="311"/>
        <v>0</v>
      </c>
      <c r="Z42" s="492">
        <f t="shared" si="312"/>
        <v>0</v>
      </c>
      <c r="AA42" s="492"/>
      <c r="AB42" s="492"/>
      <c r="AC42" s="492"/>
      <c r="AD42" s="492"/>
      <c r="AE42" s="492"/>
      <c r="AF42" s="492">
        <f t="shared" si="313"/>
        <v>0</v>
      </c>
      <c r="AG42" s="492">
        <f t="shared" si="314"/>
        <v>0</v>
      </c>
      <c r="AI42" s="492">
        <f t="shared" si="315"/>
        <v>0</v>
      </c>
      <c r="AJ42" s="492">
        <f t="shared" si="316"/>
        <v>0</v>
      </c>
      <c r="AK42" s="492"/>
      <c r="AL42" s="492"/>
      <c r="AM42" s="492"/>
      <c r="AN42" s="492"/>
      <c r="AO42" s="492"/>
      <c r="AP42" s="492">
        <f t="shared" si="317"/>
        <v>0</v>
      </c>
      <c r="AQ42" s="492">
        <f t="shared" si="318"/>
        <v>0</v>
      </c>
      <c r="AS42" s="492">
        <f t="shared" si="319"/>
        <v>0</v>
      </c>
      <c r="AT42" s="492">
        <f t="shared" si="320"/>
        <v>0</v>
      </c>
      <c r="AU42" s="492"/>
      <c r="AV42" s="492"/>
      <c r="AW42" s="492"/>
      <c r="AX42" s="492"/>
      <c r="AY42" s="492"/>
      <c r="AZ42" s="492">
        <f t="shared" si="321"/>
        <v>0</v>
      </c>
      <c r="BA42" s="492">
        <f t="shared" si="322"/>
        <v>0</v>
      </c>
      <c r="BC42" s="492">
        <f t="shared" si="323"/>
        <v>0</v>
      </c>
      <c r="BD42" s="492">
        <f t="shared" si="324"/>
        <v>0</v>
      </c>
      <c r="BE42" s="492"/>
      <c r="BF42" s="492"/>
      <c r="BG42" s="492"/>
      <c r="BH42" s="492"/>
      <c r="BI42" s="492"/>
      <c r="BJ42" s="492">
        <f t="shared" si="325"/>
        <v>0</v>
      </c>
      <c r="BK42" s="492">
        <f t="shared" si="326"/>
        <v>0</v>
      </c>
      <c r="BL42" s="535">
        <f t="shared" si="63"/>
        <v>0</v>
      </c>
      <c r="BM42" s="535">
        <f t="shared" si="64"/>
        <v>0</v>
      </c>
    </row>
    <row r="43" spans="1:65" ht="15">
      <c r="A43" s="16"/>
      <c r="B43" s="330"/>
      <c r="C43" s="330"/>
      <c r="D43" s="330"/>
      <c r="E43" s="330"/>
      <c r="F43" s="330"/>
      <c r="G43" s="330"/>
      <c r="H43" s="330"/>
      <c r="I43" s="330"/>
      <c r="J43" s="330"/>
      <c r="K43" s="523"/>
      <c r="L43" s="516"/>
    </row>
    <row r="44" spans="1:65" s="15" customFormat="1">
      <c r="K44" s="524"/>
      <c r="L44" s="513"/>
      <c r="M44" s="513"/>
      <c r="BL44" s="531"/>
      <c r="BM44" s="531"/>
    </row>
    <row r="45" spans="1:65" s="15" customFormat="1">
      <c r="A45" s="17"/>
      <c r="K45" s="524"/>
      <c r="L45" s="513"/>
      <c r="M45" s="513"/>
      <c r="BL45" s="531"/>
      <c r="BM45" s="531"/>
    </row>
    <row r="46" spans="1:65" s="2" customFormat="1" ht="15">
      <c r="A46" s="52" t="s">
        <v>107</v>
      </c>
      <c r="D46" s="3"/>
      <c r="K46" s="137"/>
      <c r="L46" s="514"/>
      <c r="M46" s="514"/>
      <c r="BL46" s="532"/>
      <c r="BM46" s="532"/>
    </row>
    <row r="47" spans="1:65" s="2" customFormat="1" ht="15">
      <c r="D47"/>
      <c r="E47"/>
      <c r="F47"/>
      <c r="G47"/>
      <c r="I47"/>
      <c r="K47" s="137"/>
      <c r="L47" s="514"/>
      <c r="M47" s="514"/>
      <c r="BL47" s="532"/>
      <c r="BM47" s="532"/>
    </row>
    <row r="48" spans="1:65" s="2" customFormat="1" ht="15">
      <c r="B48" s="51"/>
      <c r="C48" s="51"/>
      <c r="F48" s="51"/>
      <c r="G48" s="54"/>
      <c r="H48" s="51"/>
      <c r="I48"/>
      <c r="J48"/>
      <c r="K48" s="135"/>
      <c r="L48" s="514"/>
      <c r="M48" s="514"/>
      <c r="BL48" s="532"/>
      <c r="BM48" s="532"/>
    </row>
    <row r="49" spans="1:65" s="2" customFormat="1" ht="15">
      <c r="B49" s="50" t="s">
        <v>269</v>
      </c>
      <c r="F49" s="6" t="s">
        <v>274</v>
      </c>
      <c r="G49" s="53"/>
      <c r="I49"/>
      <c r="J49"/>
      <c r="K49" s="135"/>
      <c r="L49" s="514"/>
      <c r="M49" s="514"/>
      <c r="BL49" s="532"/>
      <c r="BM49" s="532"/>
    </row>
    <row r="50" spans="1:65" s="2" customFormat="1" ht="15">
      <c r="B50" s="47" t="s">
        <v>140</v>
      </c>
      <c r="F50" s="2" t="s">
        <v>270</v>
      </c>
      <c r="G50"/>
      <c r="I50"/>
      <c r="J50"/>
      <c r="K50" s="135"/>
      <c r="L50" s="514"/>
      <c r="M50" s="514"/>
      <c r="BL50" s="532"/>
      <c r="BM50" s="532"/>
    </row>
    <row r="51" spans="1:65" customFormat="1" ht="15">
      <c r="A51" s="2"/>
      <c r="B51" s="17"/>
      <c r="H51" s="17"/>
      <c r="K51" s="135"/>
      <c r="L51" s="517"/>
      <c r="M51" s="517"/>
      <c r="BL51" s="534"/>
      <c r="BM51" s="534"/>
    </row>
    <row r="52" spans="1:65" s="2" customFormat="1" ht="15">
      <c r="A52" s="5"/>
      <c r="B52" s="5"/>
      <c r="C52" s="5"/>
      <c r="K52" s="137"/>
      <c r="L52" s="514"/>
      <c r="M52" s="514"/>
      <c r="BL52" s="532"/>
      <c r="BM52" s="532"/>
    </row>
    <row r="53" spans="1:65" ht="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525"/>
    </row>
  </sheetData>
  <mergeCells count="28">
    <mergeCell ref="BJ7:BK7"/>
    <mergeCell ref="BL8:BM8"/>
    <mergeCell ref="AW7:AX7"/>
    <mergeCell ref="AZ7:BA7"/>
    <mergeCell ref="BC7:BD7"/>
    <mergeCell ref="BE7:BF7"/>
    <mergeCell ref="BG7:BH7"/>
    <mergeCell ref="AK7:AL7"/>
    <mergeCell ref="AM7:AN7"/>
    <mergeCell ref="AP7:AQ7"/>
    <mergeCell ref="AS7:AT7"/>
    <mergeCell ref="AU7:AV7"/>
    <mergeCell ref="Y7:Z7"/>
    <mergeCell ref="AA7:AB7"/>
    <mergeCell ref="AC7:AD7"/>
    <mergeCell ref="AF7:AG7"/>
    <mergeCell ref="AI7:AJ7"/>
    <mergeCell ref="L7:M7"/>
    <mergeCell ref="O7:P7"/>
    <mergeCell ref="Q7:R7"/>
    <mergeCell ref="S7:T7"/>
    <mergeCell ref="V7:W7"/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  <ignoredErrors>
    <ignoredError sqref="O9:BM14 O17:BM20 O16:T16 AP16:BH16 O22:BM30 O21:T21 V21:BH21 V16:AN16 O32:BM42 O31:AL31 AO31:BM31 BJ21:BM21 BJ16:BM16 O15:BH15 BJ15:BM1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"/>
  <sheetViews>
    <sheetView showGridLines="0" zoomScale="80" zoomScaleNormal="80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5" sqref="D15"/>
    </sheetView>
  </sheetViews>
  <sheetFormatPr defaultRowHeight="15" outlineLevelCol="1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85546875" style="2" customWidth="1" outlineLevel="1"/>
    <col min="6" max="7" width="15.7109375" style="2" customWidth="1" outlineLevel="1"/>
    <col min="8" max="8" width="0.85546875" style="2" customWidth="1" outlineLevel="1"/>
    <col min="9" max="10" width="15.5703125" style="2" customWidth="1" outlineLevel="1"/>
    <col min="11" max="11" width="0.85546875" style="2" customWidth="1" outlineLevel="1"/>
    <col min="12" max="13" width="15.42578125" style="2" customWidth="1" outlineLevel="1"/>
    <col min="14" max="14" width="0.85546875" style="2" customWidth="1" outlineLevel="1"/>
    <col min="15" max="16" width="15.5703125" style="2" customWidth="1" outlineLevel="1"/>
    <col min="17" max="17" width="0.85546875" style="2" customWidth="1" outlineLevel="1"/>
    <col min="18" max="19" width="15.28515625" style="2" customWidth="1" outlineLevel="1"/>
    <col min="20" max="16384" width="9.140625" style="2"/>
  </cols>
  <sheetData>
    <row r="1" spans="1:20">
      <c r="A1" s="55" t="s">
        <v>303</v>
      </c>
      <c r="B1" s="57"/>
      <c r="C1" s="750" t="s">
        <v>110</v>
      </c>
      <c r="D1" s="750"/>
    </row>
    <row r="2" spans="1:20">
      <c r="A2" s="57" t="s">
        <v>141</v>
      </c>
      <c r="B2" s="57"/>
      <c r="C2" s="748" t="str">
        <f>'ფორმა N1'!$K$2</f>
        <v>01/01/2014 - 31/12/2014</v>
      </c>
      <c r="D2" s="749"/>
      <c r="E2" s="351"/>
      <c r="F2" s="746" t="s">
        <v>676</v>
      </c>
      <c r="G2" s="747"/>
      <c r="H2" s="351"/>
      <c r="I2" s="746" t="s">
        <v>675</v>
      </c>
      <c r="J2" s="747"/>
      <c r="K2" s="351"/>
      <c r="L2" s="746" t="s">
        <v>677</v>
      </c>
      <c r="M2" s="747"/>
      <c r="N2" s="351"/>
      <c r="O2" s="746" t="s">
        <v>678</v>
      </c>
      <c r="P2" s="747"/>
      <c r="Q2" s="351"/>
      <c r="R2" s="746" t="s">
        <v>679</v>
      </c>
      <c r="S2" s="747"/>
      <c r="T2" s="351"/>
    </row>
    <row r="3" spans="1:20">
      <c r="A3" s="55"/>
      <c r="B3" s="57"/>
      <c r="C3" s="56"/>
      <c r="D3" s="56"/>
    </row>
    <row r="4" spans="1:20">
      <c r="A4" s="58" t="s">
        <v>275</v>
      </c>
      <c r="B4" s="72"/>
      <c r="C4" s="73"/>
      <c r="D4" s="57"/>
    </row>
    <row r="5" spans="1:20">
      <c r="A5" s="79" t="str">
        <f>'ფორმა N1'!$A$5</f>
        <v>მ.პ.გ. ,,ქართული ოცნება - დემოკრატიული საქართველო"</v>
      </c>
      <c r="B5" s="6"/>
      <c r="C5" s="6"/>
    </row>
    <row r="6" spans="1:20">
      <c r="A6" s="74"/>
      <c r="B6" s="74"/>
      <c r="C6" s="74"/>
      <c r="D6" s="75"/>
    </row>
    <row r="7" spans="1:20">
      <c r="A7" s="57"/>
      <c r="B7" s="57"/>
      <c r="C7" s="57"/>
      <c r="D7" s="57"/>
    </row>
    <row r="8" spans="1:20" s="4" customFormat="1" ht="39" customHeight="1">
      <c r="A8" s="76" t="s">
        <v>64</v>
      </c>
      <c r="B8" s="60" t="s">
        <v>250</v>
      </c>
      <c r="C8" s="60" t="s">
        <v>66</v>
      </c>
      <c r="D8" s="60" t="s">
        <v>67</v>
      </c>
      <c r="F8" s="60" t="s">
        <v>66</v>
      </c>
      <c r="G8" s="60" t="s">
        <v>67</v>
      </c>
      <c r="I8" s="60" t="s">
        <v>66</v>
      </c>
      <c r="J8" s="60" t="s">
        <v>67</v>
      </c>
      <c r="L8" s="60" t="s">
        <v>66</v>
      </c>
      <c r="M8" s="60" t="s">
        <v>67</v>
      </c>
      <c r="O8" s="60" t="s">
        <v>66</v>
      </c>
      <c r="P8" s="60" t="s">
        <v>67</v>
      </c>
      <c r="R8" s="60" t="s">
        <v>66</v>
      </c>
      <c r="S8" s="60" t="s">
        <v>67</v>
      </c>
    </row>
    <row r="9" spans="1:20" s="302" customFormat="1" ht="16.5" customHeight="1">
      <c r="A9" s="376">
        <v>1</v>
      </c>
      <c r="B9" s="186" t="s">
        <v>65</v>
      </c>
      <c r="C9" s="297">
        <f>SUM(C10,C25)</f>
        <v>1772920.61</v>
      </c>
      <c r="D9" s="297">
        <f>SUM(D10,D25)</f>
        <v>1764330.61</v>
      </c>
      <c r="F9" s="297">
        <f>SUM(F10,F25)</f>
        <v>1008332.79</v>
      </c>
      <c r="G9" s="297">
        <f>SUM(G10,G25)</f>
        <v>1003332.79</v>
      </c>
      <c r="I9" s="297">
        <f>SUM(I10,I25)</f>
        <v>0</v>
      </c>
      <c r="J9" s="297">
        <f>SUM(J10,J25)</f>
        <v>0</v>
      </c>
      <c r="L9" s="297">
        <f>SUM(L10,L25)</f>
        <v>567387</v>
      </c>
      <c r="M9" s="297">
        <f>SUM(M10,M25)</f>
        <v>564887</v>
      </c>
      <c r="O9" s="297">
        <f>SUM(O10,O25)</f>
        <v>64537</v>
      </c>
      <c r="P9" s="297">
        <f>SUM(P10,P25)</f>
        <v>64537</v>
      </c>
      <c r="R9" s="297">
        <f>SUM(R10,R25)</f>
        <v>132663.82</v>
      </c>
      <c r="S9" s="297">
        <f>SUM(S10,S25)</f>
        <v>131573.82</v>
      </c>
    </row>
    <row r="10" spans="1:20" s="302" customFormat="1" ht="16.5" customHeight="1">
      <c r="A10" s="363">
        <v>1.1000000000000001</v>
      </c>
      <c r="B10" s="63" t="s">
        <v>80</v>
      </c>
      <c r="C10" s="297">
        <f>SUM(C11,C12,C15,C18,C24)</f>
        <v>1764170.61</v>
      </c>
      <c r="D10" s="297">
        <f>SUM(D11,D12,D15,D18,D23,D24)</f>
        <v>1764330.61</v>
      </c>
      <c r="F10" s="297">
        <f>SUM(F11,F12,F15,F18,F24)</f>
        <v>1003332.79</v>
      </c>
      <c r="G10" s="297">
        <f>SUM(G11,G12,G15,G18,G23,G24)</f>
        <v>1003332.79</v>
      </c>
      <c r="I10" s="297">
        <f>SUM(I11,I12,I15,I18,I24)</f>
        <v>0</v>
      </c>
      <c r="J10" s="297">
        <f>SUM(J11,J12,J15,J18,J23,J24)</f>
        <v>0</v>
      </c>
      <c r="L10" s="297">
        <f>SUM(L11,L12,L15,L18,L24)</f>
        <v>564887</v>
      </c>
      <c r="M10" s="297">
        <f>SUM(M11,M12,M15,M18,M23,M24)</f>
        <v>564887</v>
      </c>
      <c r="O10" s="297">
        <f>SUM(O11,O12,O15,O18,O24)</f>
        <v>64537</v>
      </c>
      <c r="P10" s="297">
        <f>SUM(P11,P12,P15,P18,P23,P24)</f>
        <v>64537</v>
      </c>
      <c r="R10" s="297">
        <f>SUM(R11,R12,R15,R18,R24)</f>
        <v>131413.82</v>
      </c>
      <c r="S10" s="297">
        <f>SUM(S11,S12,S15,S18,S23,S24)</f>
        <v>131573.82</v>
      </c>
    </row>
    <row r="11" spans="1:20" s="343" customFormat="1" ht="16.5" customHeight="1">
      <c r="A11" s="377" t="s">
        <v>30</v>
      </c>
      <c r="B11" s="64" t="s">
        <v>79</v>
      </c>
      <c r="C11" s="298">
        <f>SUM(F11,I11,L11,O11,R11)</f>
        <v>1740</v>
      </c>
      <c r="D11" s="298">
        <f>SUM(G11,J11,M11,P11,S11)</f>
        <v>1740</v>
      </c>
      <c r="F11" s="298">
        <v>1000</v>
      </c>
      <c r="G11" s="298">
        <v>1000</v>
      </c>
      <c r="I11" s="298"/>
      <c r="J11" s="298"/>
      <c r="L11" s="298">
        <v>700</v>
      </c>
      <c r="M11" s="298">
        <v>700</v>
      </c>
      <c r="O11" s="298"/>
      <c r="P11" s="298"/>
      <c r="R11" s="298">
        <v>40</v>
      </c>
      <c r="S11" s="298">
        <v>40</v>
      </c>
    </row>
    <row r="12" spans="1:20" s="305" customFormat="1" ht="16.5" customHeight="1">
      <c r="A12" s="377" t="s">
        <v>31</v>
      </c>
      <c r="B12" s="64" t="s">
        <v>310</v>
      </c>
      <c r="C12" s="299">
        <f>SUM(C13:C14)</f>
        <v>774120.51</v>
      </c>
      <c r="D12" s="299">
        <f>SUM(D13:D14)</f>
        <v>774120.51</v>
      </c>
      <c r="F12" s="299">
        <f>SUM(F13:F14)</f>
        <v>769770.51</v>
      </c>
      <c r="G12" s="299">
        <f>SUM(G13:G14)</f>
        <v>769770.51</v>
      </c>
      <c r="I12" s="299">
        <f>SUM(I13:I14)</f>
        <v>0</v>
      </c>
      <c r="J12" s="299">
        <f>SUM(J13:J14)</f>
        <v>0</v>
      </c>
      <c r="L12" s="299">
        <f>SUM(L13:L14)</f>
        <v>450</v>
      </c>
      <c r="M12" s="299">
        <f>SUM(M13:M14)</f>
        <v>450</v>
      </c>
      <c r="O12" s="299">
        <f>SUM(O13:O14)</f>
        <v>0</v>
      </c>
      <c r="P12" s="299">
        <f>SUM(P13:P14)</f>
        <v>0</v>
      </c>
      <c r="R12" s="299">
        <f>SUM(R13:R14)</f>
        <v>3900</v>
      </c>
      <c r="S12" s="299">
        <f>SUM(S13:S14)</f>
        <v>3900</v>
      </c>
    </row>
    <row r="13" spans="1:20" s="306" customFormat="1" ht="16.5" customHeight="1">
      <c r="A13" s="372" t="s">
        <v>81</v>
      </c>
      <c r="B13" s="67" t="s">
        <v>313</v>
      </c>
      <c r="C13" s="298">
        <f t="shared" ref="C13:C14" si="0">SUM(F13,I13,L13,O13,R13)</f>
        <v>774120.51</v>
      </c>
      <c r="D13" s="298">
        <f t="shared" ref="D13:D14" si="1">SUM(G13,J13,M13,P13,S13)</f>
        <v>774120.51</v>
      </c>
      <c r="F13" s="298">
        <v>769770.51</v>
      </c>
      <c r="G13" s="298">
        <v>769770.51</v>
      </c>
      <c r="I13" s="298"/>
      <c r="J13" s="298"/>
      <c r="L13" s="298">
        <v>450</v>
      </c>
      <c r="M13" s="298">
        <v>450</v>
      </c>
      <c r="O13" s="298"/>
      <c r="P13" s="298"/>
      <c r="R13" s="298">
        <v>3900</v>
      </c>
      <c r="S13" s="298">
        <v>3900</v>
      </c>
    </row>
    <row r="14" spans="1:20" s="306" customFormat="1" ht="16.5" customHeight="1">
      <c r="A14" s="372" t="s">
        <v>109</v>
      </c>
      <c r="B14" s="67" t="s">
        <v>97</v>
      </c>
      <c r="C14" s="298">
        <f t="shared" si="0"/>
        <v>0</v>
      </c>
      <c r="D14" s="298">
        <f t="shared" si="1"/>
        <v>0</v>
      </c>
      <c r="F14" s="298"/>
      <c r="G14" s="298"/>
      <c r="I14" s="298"/>
      <c r="J14" s="298"/>
      <c r="L14" s="298"/>
      <c r="M14" s="298"/>
      <c r="O14" s="298"/>
      <c r="P14" s="298"/>
      <c r="R14" s="298"/>
      <c r="S14" s="298"/>
    </row>
    <row r="15" spans="1:20" s="306" customFormat="1" ht="16.5" customHeight="1">
      <c r="A15" s="377" t="s">
        <v>82</v>
      </c>
      <c r="B15" s="64" t="s">
        <v>83</v>
      </c>
      <c r="C15" s="299">
        <f>SUM(C16:C17)</f>
        <v>987510.10000000009</v>
      </c>
      <c r="D15" s="299">
        <f>SUM(D16:D17)</f>
        <v>987510.10000000009</v>
      </c>
      <c r="F15" s="299">
        <f>SUM(F16:F17)</f>
        <v>232562.28</v>
      </c>
      <c r="G15" s="299">
        <f>SUM(G16:G17)</f>
        <v>232562.28</v>
      </c>
      <c r="I15" s="299">
        <f>SUM(I16:I17)</f>
        <v>0</v>
      </c>
      <c r="J15" s="299">
        <f>SUM(J16:J17)</f>
        <v>0</v>
      </c>
      <c r="L15" s="299">
        <f>SUM(L16:L17)</f>
        <v>563737</v>
      </c>
      <c r="M15" s="299">
        <f>SUM(M16:M17)</f>
        <v>563737</v>
      </c>
      <c r="O15" s="299">
        <f>SUM(O16:O17)</f>
        <v>63737</v>
      </c>
      <c r="P15" s="299">
        <f>SUM(P16:P17)</f>
        <v>63737</v>
      </c>
      <c r="R15" s="299">
        <f>SUM(R16:R17)</f>
        <v>127473.82</v>
      </c>
      <c r="S15" s="299">
        <f>SUM(S16:S17)</f>
        <v>127473.82</v>
      </c>
    </row>
    <row r="16" spans="1:20" s="306" customFormat="1" ht="16.5" customHeight="1">
      <c r="A16" s="372" t="s">
        <v>84</v>
      </c>
      <c r="B16" s="67" t="s">
        <v>86</v>
      </c>
      <c r="C16" s="298">
        <f t="shared" ref="C16:C17" si="2">SUM(F16,I16,L16,O16,R16)</f>
        <v>946158.82000000007</v>
      </c>
      <c r="D16" s="298">
        <f t="shared" ref="D16:D17" si="3">SUM(G16,J16,M16,P16,S16)</f>
        <v>946158.82000000007</v>
      </c>
      <c r="F16" s="298">
        <v>191211</v>
      </c>
      <c r="G16" s="298">
        <v>191211</v>
      </c>
      <c r="I16" s="298"/>
      <c r="J16" s="298"/>
      <c r="L16" s="298">
        <v>563737</v>
      </c>
      <c r="M16" s="298">
        <v>563737</v>
      </c>
      <c r="O16" s="298">
        <v>63737</v>
      </c>
      <c r="P16" s="298">
        <v>63737</v>
      </c>
      <c r="R16" s="298">
        <v>127473.82</v>
      </c>
      <c r="S16" s="298">
        <v>127473.82</v>
      </c>
    </row>
    <row r="17" spans="1:19" s="306" customFormat="1" ht="30">
      <c r="A17" s="372" t="s">
        <v>85</v>
      </c>
      <c r="B17" s="67" t="s">
        <v>111</v>
      </c>
      <c r="C17" s="298">
        <f t="shared" si="2"/>
        <v>41351.279999999999</v>
      </c>
      <c r="D17" s="298">
        <f t="shared" si="3"/>
        <v>41351.279999999999</v>
      </c>
      <c r="F17" s="298">
        <v>41351.279999999999</v>
      </c>
      <c r="G17" s="298">
        <v>41351.279999999999</v>
      </c>
      <c r="I17" s="298"/>
      <c r="J17" s="298"/>
      <c r="L17" s="298"/>
      <c r="M17" s="298"/>
      <c r="O17" s="298"/>
      <c r="P17" s="298"/>
      <c r="R17" s="298"/>
      <c r="S17" s="298"/>
    </row>
    <row r="18" spans="1:19" s="306" customFormat="1" ht="16.5" customHeight="1">
      <c r="A18" s="377" t="s">
        <v>87</v>
      </c>
      <c r="B18" s="64" t="s">
        <v>418</v>
      </c>
      <c r="C18" s="299">
        <f>SUM(C19:C22)</f>
        <v>0</v>
      </c>
      <c r="D18" s="299">
        <f>SUM(D19:D22)</f>
        <v>0</v>
      </c>
      <c r="F18" s="299">
        <f>SUM(F19:F22)</f>
        <v>0</v>
      </c>
      <c r="G18" s="299">
        <f>SUM(G19:G22)</f>
        <v>0</v>
      </c>
      <c r="I18" s="299">
        <f>SUM(I19:I22)</f>
        <v>0</v>
      </c>
      <c r="J18" s="299">
        <f>SUM(J19:J22)</f>
        <v>0</v>
      </c>
      <c r="L18" s="299">
        <f>SUM(L19:L22)</f>
        <v>0</v>
      </c>
      <c r="M18" s="299">
        <f>SUM(M19:M22)</f>
        <v>0</v>
      </c>
      <c r="O18" s="299">
        <f>SUM(O19:O22)</f>
        <v>0</v>
      </c>
      <c r="P18" s="299">
        <f>SUM(P19:P22)</f>
        <v>0</v>
      </c>
      <c r="R18" s="299">
        <f>SUM(R19:R22)</f>
        <v>0</v>
      </c>
      <c r="S18" s="299">
        <f>SUM(S19:S22)</f>
        <v>0</v>
      </c>
    </row>
    <row r="19" spans="1:19" s="306" customFormat="1" ht="16.5" customHeight="1">
      <c r="A19" s="372" t="s">
        <v>88</v>
      </c>
      <c r="B19" s="67" t="s">
        <v>89</v>
      </c>
      <c r="C19" s="298">
        <f t="shared" ref="C19:C24" si="4">SUM(F19,I19,L19,O19,R19)</f>
        <v>0</v>
      </c>
      <c r="D19" s="298">
        <f t="shared" ref="D19:D24" si="5">SUM(G19,J19,M19,P19,S19)</f>
        <v>0</v>
      </c>
      <c r="F19" s="298"/>
      <c r="G19" s="298"/>
      <c r="I19" s="298"/>
      <c r="J19" s="298"/>
      <c r="L19" s="298"/>
      <c r="M19" s="298"/>
      <c r="O19" s="298"/>
      <c r="P19" s="298"/>
      <c r="R19" s="298"/>
      <c r="S19" s="298"/>
    </row>
    <row r="20" spans="1:19" s="306" customFormat="1" ht="30">
      <c r="A20" s="372" t="s">
        <v>92</v>
      </c>
      <c r="B20" s="67" t="s">
        <v>90</v>
      </c>
      <c r="C20" s="298">
        <f t="shared" si="4"/>
        <v>0</v>
      </c>
      <c r="D20" s="298">
        <f t="shared" si="5"/>
        <v>0</v>
      </c>
      <c r="F20" s="298"/>
      <c r="G20" s="298"/>
      <c r="I20" s="298"/>
      <c r="J20" s="298"/>
      <c r="L20" s="298"/>
      <c r="M20" s="298"/>
      <c r="O20" s="298"/>
      <c r="P20" s="298"/>
      <c r="R20" s="298"/>
      <c r="S20" s="298"/>
    </row>
    <row r="21" spans="1:19" s="306" customFormat="1" ht="16.5" customHeight="1">
      <c r="A21" s="372" t="s">
        <v>93</v>
      </c>
      <c r="B21" s="67" t="s">
        <v>91</v>
      </c>
      <c r="C21" s="298">
        <f t="shared" si="4"/>
        <v>0</v>
      </c>
      <c r="D21" s="298">
        <f t="shared" si="5"/>
        <v>0</v>
      </c>
      <c r="F21" s="298"/>
      <c r="G21" s="298"/>
      <c r="I21" s="298"/>
      <c r="J21" s="298"/>
      <c r="L21" s="298"/>
      <c r="M21" s="298"/>
      <c r="O21" s="298"/>
      <c r="P21" s="298"/>
      <c r="R21" s="298"/>
      <c r="S21" s="298"/>
    </row>
    <row r="22" spans="1:19" s="306" customFormat="1" ht="16.5" customHeight="1">
      <c r="A22" s="372" t="s">
        <v>94</v>
      </c>
      <c r="B22" s="67" t="s">
        <v>446</v>
      </c>
      <c r="C22" s="298">
        <f t="shared" si="4"/>
        <v>0</v>
      </c>
      <c r="D22" s="298">
        <f t="shared" si="5"/>
        <v>0</v>
      </c>
      <c r="F22" s="298"/>
      <c r="G22" s="298"/>
      <c r="I22" s="298"/>
      <c r="J22" s="298"/>
      <c r="L22" s="298"/>
      <c r="M22" s="298"/>
      <c r="O22" s="298"/>
      <c r="P22" s="298"/>
      <c r="R22" s="298"/>
      <c r="S22" s="298"/>
    </row>
    <row r="23" spans="1:19" s="306" customFormat="1" ht="16.5" customHeight="1">
      <c r="A23" s="377" t="s">
        <v>95</v>
      </c>
      <c r="B23" s="64" t="s">
        <v>447</v>
      </c>
      <c r="C23" s="298">
        <f t="shared" si="4"/>
        <v>0</v>
      </c>
      <c r="D23" s="298">
        <f t="shared" si="5"/>
        <v>0</v>
      </c>
      <c r="F23" s="300"/>
      <c r="G23" s="298"/>
      <c r="I23" s="300"/>
      <c r="J23" s="298"/>
      <c r="L23" s="300"/>
      <c r="M23" s="298"/>
      <c r="O23" s="300"/>
      <c r="P23" s="298"/>
      <c r="R23" s="300"/>
      <c r="S23" s="298"/>
    </row>
    <row r="24" spans="1:19" s="306" customFormat="1">
      <c r="A24" s="377" t="s">
        <v>252</v>
      </c>
      <c r="B24" s="64" t="s">
        <v>453</v>
      </c>
      <c r="C24" s="298">
        <f t="shared" si="4"/>
        <v>800</v>
      </c>
      <c r="D24" s="298">
        <f t="shared" si="5"/>
        <v>960</v>
      </c>
      <c r="F24" s="298"/>
      <c r="G24" s="298"/>
      <c r="I24" s="298"/>
      <c r="J24" s="298"/>
      <c r="L24" s="298"/>
      <c r="M24" s="298"/>
      <c r="O24" s="298">
        <v>800</v>
      </c>
      <c r="P24" s="298">
        <v>800</v>
      </c>
      <c r="R24" s="298"/>
      <c r="S24" s="298">
        <v>160</v>
      </c>
    </row>
    <row r="25" spans="1:19" s="310" customFormat="1" ht="16.5" customHeight="1">
      <c r="A25" s="363">
        <v>1.2</v>
      </c>
      <c r="B25" s="63" t="s">
        <v>96</v>
      </c>
      <c r="C25" s="297">
        <f>SUM(C26,C30)</f>
        <v>8750</v>
      </c>
      <c r="D25" s="297">
        <f>SUM(D26,D30)</f>
        <v>0</v>
      </c>
      <c r="F25" s="297">
        <f>SUM(F26,F30)</f>
        <v>5000</v>
      </c>
      <c r="G25" s="297">
        <f>SUM(G26,G30)</f>
        <v>0</v>
      </c>
      <c r="I25" s="297">
        <f>SUM(I26,I30)</f>
        <v>0</v>
      </c>
      <c r="J25" s="297">
        <f>SUM(J26,J30)</f>
        <v>0</v>
      </c>
      <c r="L25" s="297">
        <f>SUM(L26,L30)</f>
        <v>2500</v>
      </c>
      <c r="M25" s="297">
        <f>SUM(M26,M30)</f>
        <v>0</v>
      </c>
      <c r="O25" s="297">
        <f>SUM(O26,O30)</f>
        <v>0</v>
      </c>
      <c r="P25" s="297">
        <f>SUM(P26,P30)</f>
        <v>0</v>
      </c>
      <c r="R25" s="297">
        <f>SUM(R26,R30)</f>
        <v>1250</v>
      </c>
      <c r="S25" s="297">
        <f>SUM(S26,S30)</f>
        <v>0</v>
      </c>
    </row>
    <row r="26" spans="1:19" s="310" customFormat="1" ht="16.5" customHeight="1">
      <c r="A26" s="377" t="s">
        <v>32</v>
      </c>
      <c r="B26" s="64" t="s">
        <v>313</v>
      </c>
      <c r="C26" s="299">
        <f>SUM(C27:C29)</f>
        <v>8750</v>
      </c>
      <c r="D26" s="299">
        <f>SUM(D27:D29)</f>
        <v>0</v>
      </c>
      <c r="F26" s="299">
        <f>SUM(F27:F29)</f>
        <v>5000</v>
      </c>
      <c r="G26" s="299">
        <f>SUM(G27:G29)</f>
        <v>0</v>
      </c>
      <c r="I26" s="299">
        <f>SUM(I27:I29)</f>
        <v>0</v>
      </c>
      <c r="J26" s="299">
        <f>SUM(J27:J29)</f>
        <v>0</v>
      </c>
      <c r="L26" s="299">
        <f>SUM(L27:L29)</f>
        <v>2500</v>
      </c>
      <c r="M26" s="299">
        <f>SUM(M27:M29)</f>
        <v>0</v>
      </c>
      <c r="O26" s="299">
        <f>SUM(O27:O29)</f>
        <v>0</v>
      </c>
      <c r="P26" s="299">
        <f>SUM(P27:P29)</f>
        <v>0</v>
      </c>
      <c r="R26" s="299">
        <f>SUM(R27:R29)</f>
        <v>1250</v>
      </c>
      <c r="S26" s="299">
        <f>SUM(S27:S29)</f>
        <v>0</v>
      </c>
    </row>
    <row r="27" spans="1:19" s="310" customFormat="1">
      <c r="A27" s="378" t="s">
        <v>98</v>
      </c>
      <c r="B27" s="187" t="s">
        <v>311</v>
      </c>
      <c r="C27" s="298">
        <f t="shared" ref="C27:C30" si="6">SUM(F27,I27,L27,O27,R27)</f>
        <v>8750</v>
      </c>
      <c r="D27" s="298">
        <f t="shared" ref="D27:D30" si="7">SUM(G27,J27,M27,P27,S27)</f>
        <v>0</v>
      </c>
      <c r="F27" s="298">
        <v>5000</v>
      </c>
      <c r="G27" s="298"/>
      <c r="I27" s="298"/>
      <c r="J27" s="298"/>
      <c r="L27" s="298">
        <v>2500</v>
      </c>
      <c r="M27" s="298"/>
      <c r="O27" s="298"/>
      <c r="P27" s="298"/>
      <c r="R27" s="298">
        <v>1250</v>
      </c>
      <c r="S27" s="298"/>
    </row>
    <row r="28" spans="1:19" s="310" customFormat="1">
      <c r="A28" s="378" t="s">
        <v>99</v>
      </c>
      <c r="B28" s="187" t="s">
        <v>314</v>
      </c>
      <c r="C28" s="298">
        <f t="shared" si="6"/>
        <v>0</v>
      </c>
      <c r="D28" s="298">
        <f t="shared" si="7"/>
        <v>0</v>
      </c>
      <c r="F28" s="298"/>
      <c r="G28" s="298"/>
      <c r="I28" s="298"/>
      <c r="J28" s="298"/>
      <c r="L28" s="298"/>
      <c r="M28" s="298"/>
      <c r="O28" s="298"/>
      <c r="P28" s="298"/>
      <c r="R28" s="298"/>
      <c r="S28" s="298"/>
    </row>
    <row r="29" spans="1:19" s="310" customFormat="1">
      <c r="A29" s="378" t="s">
        <v>456</v>
      </c>
      <c r="B29" s="187" t="s">
        <v>312</v>
      </c>
      <c r="C29" s="298">
        <f t="shared" si="6"/>
        <v>0</v>
      </c>
      <c r="D29" s="298">
        <f t="shared" si="7"/>
        <v>0</v>
      </c>
      <c r="F29" s="298"/>
      <c r="G29" s="298"/>
      <c r="I29" s="298"/>
      <c r="J29" s="298"/>
      <c r="L29" s="298"/>
      <c r="M29" s="298"/>
      <c r="O29" s="298"/>
      <c r="P29" s="298"/>
      <c r="R29" s="298"/>
      <c r="S29" s="298"/>
    </row>
    <row r="30" spans="1:19" s="310" customFormat="1">
      <c r="A30" s="377" t="s">
        <v>33</v>
      </c>
      <c r="B30" s="199" t="s">
        <v>452</v>
      </c>
      <c r="C30" s="298">
        <f t="shared" si="6"/>
        <v>0</v>
      </c>
      <c r="D30" s="298">
        <f t="shared" si="7"/>
        <v>0</v>
      </c>
      <c r="F30" s="298"/>
      <c r="G30" s="298"/>
      <c r="I30" s="298"/>
      <c r="J30" s="298"/>
      <c r="L30" s="298"/>
      <c r="M30" s="298"/>
      <c r="O30" s="298"/>
      <c r="P30" s="298"/>
      <c r="R30" s="298"/>
      <c r="S30" s="298"/>
    </row>
    <row r="31" spans="1:19" s="310" customFormat="1">
      <c r="A31" s="2"/>
      <c r="B31" s="2"/>
      <c r="D31" s="342"/>
    </row>
    <row r="32" spans="1:19">
      <c r="A32" s="1"/>
      <c r="D32" s="19"/>
    </row>
    <row r="33" spans="1:7">
      <c r="D33" s="19"/>
    </row>
    <row r="34" spans="1:7">
      <c r="D34" s="19"/>
    </row>
    <row r="35" spans="1:7">
      <c r="A35" s="50" t="s">
        <v>107</v>
      </c>
      <c r="D35" s="19"/>
    </row>
    <row r="36" spans="1:7">
      <c r="D36" s="19"/>
      <c r="F36"/>
      <c r="G36"/>
    </row>
    <row r="37" spans="1:7">
      <c r="D37" s="78"/>
      <c r="F37"/>
      <c r="G37"/>
    </row>
    <row r="38" spans="1:7">
      <c r="A38"/>
      <c r="B38" s="50" t="s">
        <v>272</v>
      </c>
      <c r="D38" s="78"/>
      <c r="F38"/>
      <c r="G38"/>
    </row>
    <row r="39" spans="1:7">
      <c r="A39"/>
      <c r="B39" s="2" t="s">
        <v>271</v>
      </c>
      <c r="D39" s="78"/>
      <c r="F39"/>
      <c r="G39"/>
    </row>
    <row r="40" spans="1:7" customFormat="1" ht="12.75">
      <c r="B40" s="47" t="s">
        <v>140</v>
      </c>
      <c r="D40" s="77"/>
    </row>
    <row r="41" spans="1:7">
      <c r="D41" s="19"/>
    </row>
  </sheetData>
  <mergeCells count="7">
    <mergeCell ref="O2:P2"/>
    <mergeCell ref="R2:S2"/>
    <mergeCell ref="C2:D2"/>
    <mergeCell ref="C1:D1"/>
    <mergeCell ref="F2:G2"/>
    <mergeCell ref="I2:J2"/>
    <mergeCell ref="L2:M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ignoredErrors>
    <ignoredError sqref="C11:D11 C19:D30" unlockedFormula="1"/>
    <ignoredError sqref="C12:D18" formula="1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5"/>
  <sheetViews>
    <sheetView showGridLines="0" zoomScale="80" zoomScaleNormal="80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A9" sqref="A9"/>
    </sheetView>
  </sheetViews>
  <sheetFormatPr defaultRowHeight="12.75"/>
  <cols>
    <col min="1" max="1" width="4.7109375" style="17" customWidth="1"/>
    <col min="2" max="2" width="24.28515625" style="17" customWidth="1"/>
    <col min="3" max="3" width="25.28515625" style="17" customWidth="1"/>
    <col min="4" max="4" width="20" style="17" customWidth="1"/>
    <col min="5" max="5" width="14.140625" style="15" customWidth="1"/>
    <col min="6" max="6" width="23.7109375" style="15" customWidth="1"/>
    <col min="7" max="7" width="19" style="15" customWidth="1"/>
    <col min="8" max="8" width="28" style="15" customWidth="1"/>
    <col min="9" max="9" width="9.140625" style="46"/>
    <col min="10" max="16384" width="9.140625" style="17"/>
  </cols>
  <sheetData>
    <row r="1" spans="1:9" s="15" customFormat="1" ht="15">
      <c r="A1" s="100" t="s">
        <v>307</v>
      </c>
      <c r="B1" s="101"/>
      <c r="C1" s="101"/>
      <c r="D1" s="101"/>
      <c r="E1" s="101"/>
      <c r="F1" s="101"/>
      <c r="G1" s="107"/>
      <c r="H1" s="70" t="s">
        <v>199</v>
      </c>
      <c r="I1" s="48"/>
    </row>
    <row r="2" spans="1:9" s="15" customFormat="1" ht="15">
      <c r="A2" s="75" t="s">
        <v>141</v>
      </c>
      <c r="B2" s="101"/>
      <c r="C2" s="101"/>
      <c r="D2" s="101"/>
      <c r="E2" s="101"/>
      <c r="F2" s="101"/>
      <c r="G2" s="748" t="str">
        <f>'ფორმა N1'!$K$2</f>
        <v>01/01/2014 - 31/12/2014</v>
      </c>
      <c r="H2" s="749"/>
      <c r="I2" s="48"/>
    </row>
    <row r="3" spans="1:9" s="15" customFormat="1" ht="15">
      <c r="A3" s="101"/>
      <c r="B3" s="101"/>
      <c r="C3" s="101"/>
      <c r="D3" s="101"/>
      <c r="E3" s="101"/>
      <c r="F3" s="101"/>
      <c r="G3" s="108"/>
      <c r="H3" s="104"/>
      <c r="I3" s="48"/>
    </row>
    <row r="4" spans="1:9" s="2" customFormat="1" ht="15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101"/>
      <c r="F4" s="101"/>
      <c r="G4" s="101"/>
      <c r="H4" s="101"/>
      <c r="I4" s="15"/>
    </row>
    <row r="5" spans="1:9" s="2" customFormat="1" ht="15">
      <c r="A5" s="79" t="str">
        <f>'ფორმა N1'!$A$5</f>
        <v>მ.პ.გ. ,,ქართული ოცნება - დემოკრატიული საქართველო"</v>
      </c>
      <c r="B5" s="84"/>
      <c r="C5" s="84"/>
      <c r="D5" s="84"/>
      <c r="E5" s="110"/>
      <c r="F5" s="111"/>
      <c r="G5" s="111"/>
      <c r="H5" s="111"/>
      <c r="I5" s="6"/>
    </row>
    <row r="6" spans="1:9" s="15" customFormat="1" ht="13.5">
      <c r="A6" s="105"/>
      <c r="B6" s="106"/>
      <c r="C6" s="106"/>
      <c r="D6" s="106"/>
      <c r="E6" s="101"/>
      <c r="F6" s="101"/>
      <c r="G6" s="101"/>
      <c r="H6" s="101"/>
      <c r="I6" s="45"/>
    </row>
    <row r="7" spans="1:9" ht="30">
      <c r="A7" s="97" t="s">
        <v>64</v>
      </c>
      <c r="B7" s="97" t="s">
        <v>379</v>
      </c>
      <c r="C7" s="99" t="s">
        <v>380</v>
      </c>
      <c r="D7" s="99" t="s">
        <v>236</v>
      </c>
      <c r="E7" s="99" t="s">
        <v>241</v>
      </c>
      <c r="F7" s="99" t="s">
        <v>242</v>
      </c>
      <c r="G7" s="99" t="s">
        <v>243</v>
      </c>
      <c r="H7" s="99" t="s">
        <v>244</v>
      </c>
    </row>
    <row r="8" spans="1:9">
      <c r="A8" s="502">
        <v>1</v>
      </c>
      <c r="B8" s="502">
        <v>2</v>
      </c>
      <c r="C8" s="503">
        <v>3</v>
      </c>
      <c r="D8" s="502">
        <v>4</v>
      </c>
      <c r="E8" s="503">
        <v>5</v>
      </c>
      <c r="F8" s="502">
        <v>6</v>
      </c>
      <c r="G8" s="503">
        <v>7</v>
      </c>
      <c r="H8" s="503">
        <v>8</v>
      </c>
    </row>
    <row r="9" spans="1:9" ht="15">
      <c r="A9" s="504">
        <v>1</v>
      </c>
      <c r="B9" s="18"/>
      <c r="C9" s="18"/>
      <c r="D9" s="332"/>
      <c r="E9" s="334"/>
      <c r="F9" s="331"/>
      <c r="G9" s="333"/>
      <c r="H9" s="18"/>
    </row>
    <row r="10" spans="1:9" ht="15">
      <c r="A10" s="504">
        <v>2</v>
      </c>
      <c r="B10" s="18"/>
      <c r="C10" s="18"/>
      <c r="D10" s="332"/>
      <c r="E10" s="334"/>
      <c r="F10" s="331"/>
      <c r="G10" s="333"/>
      <c r="H10" s="18"/>
    </row>
    <row r="11" spans="1:9" ht="15">
      <c r="A11" s="504">
        <v>3</v>
      </c>
      <c r="B11" s="18"/>
      <c r="C11" s="18"/>
      <c r="D11" s="332"/>
      <c r="E11" s="334"/>
      <c r="F11" s="331"/>
      <c r="G11" s="333"/>
      <c r="H11" s="18"/>
    </row>
    <row r="12" spans="1:9" ht="15">
      <c r="A12" s="504">
        <v>4</v>
      </c>
      <c r="B12" s="18"/>
      <c r="C12" s="18"/>
      <c r="D12" s="332"/>
      <c r="E12" s="334"/>
      <c r="F12" s="331"/>
      <c r="G12" s="333"/>
      <c r="H12" s="18"/>
    </row>
    <row r="13" spans="1:9" ht="15">
      <c r="A13" s="504">
        <v>5</v>
      </c>
      <c r="B13" s="18"/>
      <c r="C13" s="18"/>
      <c r="D13" s="332"/>
      <c r="E13" s="334"/>
      <c r="F13" s="331"/>
      <c r="G13" s="333"/>
      <c r="H13" s="18"/>
    </row>
    <row r="14" spans="1:9" ht="15">
      <c r="A14" s="504">
        <v>6</v>
      </c>
      <c r="B14" s="18"/>
      <c r="C14" s="18"/>
      <c r="D14" s="332"/>
      <c r="E14" s="334"/>
      <c r="F14" s="331"/>
      <c r="G14" s="333"/>
      <c r="H14" s="18"/>
    </row>
    <row r="15" spans="1:9" s="15" customFormat="1" ht="15">
      <c r="A15" s="504">
        <v>7</v>
      </c>
      <c r="B15" s="18"/>
      <c r="C15" s="18"/>
      <c r="D15" s="332"/>
      <c r="E15" s="334"/>
      <c r="F15" s="331"/>
      <c r="G15" s="333"/>
      <c r="H15" s="18"/>
      <c r="I15" s="45"/>
    </row>
    <row r="16" spans="1:9" s="15" customFormat="1" ht="15">
      <c r="A16" s="504">
        <v>8</v>
      </c>
      <c r="B16" s="18"/>
      <c r="C16" s="18"/>
      <c r="D16" s="332"/>
      <c r="E16" s="334"/>
      <c r="F16" s="331"/>
      <c r="G16" s="333"/>
      <c r="H16" s="18"/>
      <c r="I16" s="45"/>
    </row>
    <row r="17" spans="1:9" s="15" customFormat="1" ht="15">
      <c r="A17" s="504">
        <v>9</v>
      </c>
      <c r="B17" s="18"/>
      <c r="C17" s="18"/>
      <c r="D17" s="332"/>
      <c r="E17" s="334"/>
      <c r="F17" s="331"/>
      <c r="G17" s="333"/>
      <c r="H17" s="18"/>
      <c r="I17" s="45"/>
    </row>
    <row r="18" spans="1:9" s="15" customFormat="1" ht="15">
      <c r="A18" s="504">
        <v>10</v>
      </c>
      <c r="B18" s="18"/>
      <c r="C18" s="18"/>
      <c r="D18" s="332"/>
      <c r="E18" s="334"/>
      <c r="F18" s="331"/>
      <c r="G18" s="333"/>
      <c r="H18" s="18"/>
      <c r="I18" s="45"/>
    </row>
    <row r="19" spans="1:9" s="15" customFormat="1" ht="15">
      <c r="A19" s="504">
        <v>11</v>
      </c>
      <c r="B19" s="18"/>
      <c r="C19" s="18"/>
      <c r="D19" s="332"/>
      <c r="E19" s="334"/>
      <c r="F19" s="331"/>
      <c r="G19" s="333"/>
      <c r="H19" s="18"/>
      <c r="I19" s="45"/>
    </row>
    <row r="20" spans="1:9" s="15" customFormat="1" ht="15">
      <c r="A20" s="504">
        <v>12</v>
      </c>
      <c r="B20" s="18"/>
      <c r="C20" s="18"/>
      <c r="D20" s="332"/>
      <c r="E20" s="334"/>
      <c r="F20" s="331"/>
      <c r="G20" s="333"/>
      <c r="H20" s="18"/>
      <c r="I20" s="45"/>
    </row>
    <row r="21" spans="1:9" s="15" customFormat="1" ht="15">
      <c r="A21" s="504">
        <v>13</v>
      </c>
      <c r="B21" s="18"/>
      <c r="C21" s="18"/>
      <c r="D21" s="332"/>
      <c r="E21" s="334"/>
      <c r="F21" s="331"/>
      <c r="G21" s="333"/>
      <c r="H21" s="18"/>
      <c r="I21" s="45"/>
    </row>
    <row r="22" spans="1:9" s="15" customFormat="1" ht="15">
      <c r="A22" s="504">
        <v>14</v>
      </c>
      <c r="B22" s="18"/>
      <c r="C22" s="18"/>
      <c r="D22" s="332"/>
      <c r="E22" s="334"/>
      <c r="F22" s="331"/>
      <c r="G22" s="333"/>
      <c r="H22" s="18"/>
      <c r="I22" s="45"/>
    </row>
    <row r="23" spans="1:9" s="15" customFormat="1" ht="15">
      <c r="A23" s="504">
        <v>15</v>
      </c>
      <c r="B23" s="18"/>
      <c r="C23" s="18"/>
      <c r="D23" s="332"/>
      <c r="E23" s="334"/>
      <c r="F23" s="331"/>
      <c r="G23" s="333"/>
      <c r="H23" s="18"/>
      <c r="I23" s="45"/>
    </row>
    <row r="24" spans="1:9" s="15" customFormat="1" ht="15">
      <c r="A24" s="504">
        <v>16</v>
      </c>
      <c r="B24" s="18"/>
      <c r="C24" s="18"/>
      <c r="D24" s="332"/>
      <c r="E24" s="334"/>
      <c r="F24" s="331"/>
      <c r="G24" s="333"/>
      <c r="H24" s="18"/>
      <c r="I24" s="45"/>
    </row>
    <row r="25" spans="1:9" s="15" customFormat="1" ht="15">
      <c r="A25" s="504">
        <v>17</v>
      </c>
      <c r="B25" s="18"/>
      <c r="C25" s="18"/>
      <c r="D25" s="332"/>
      <c r="E25" s="334"/>
      <c r="F25" s="331"/>
      <c r="G25" s="333"/>
      <c r="H25" s="18"/>
      <c r="I25" s="45"/>
    </row>
    <row r="26" spans="1:9" s="15" customFormat="1" ht="15">
      <c r="A26" s="504">
        <v>18</v>
      </c>
      <c r="B26" s="18"/>
      <c r="C26" s="18"/>
      <c r="D26" s="332"/>
      <c r="E26" s="334"/>
      <c r="F26" s="331"/>
      <c r="G26" s="333"/>
      <c r="H26" s="18"/>
      <c r="I26" s="45"/>
    </row>
    <row r="27" spans="1:9" s="15" customFormat="1" ht="15">
      <c r="A27" s="504" t="s">
        <v>280</v>
      </c>
      <c r="B27" s="18"/>
      <c r="C27" s="18"/>
      <c r="D27" s="332"/>
      <c r="E27" s="334"/>
      <c r="F27" s="331"/>
      <c r="G27" s="333"/>
      <c r="H27" s="18"/>
      <c r="I27" s="45"/>
    </row>
    <row r="28" spans="1:9" s="15" customFormat="1">
      <c r="I28" s="45"/>
    </row>
    <row r="29" spans="1:9" s="15" customFormat="1"/>
    <row r="30" spans="1:9" s="15" customFormat="1">
      <c r="A30" s="17"/>
    </row>
    <row r="31" spans="1:9" s="2" customFormat="1" ht="15">
      <c r="B31" s="52" t="s">
        <v>107</v>
      </c>
      <c r="E31" s="3"/>
    </row>
    <row r="32" spans="1:9" s="2" customFormat="1" ht="15">
      <c r="C32" s="51"/>
      <c r="E32" s="51"/>
      <c r="F32" s="54"/>
      <c r="G32"/>
      <c r="H32"/>
    </row>
    <row r="33" spans="1:8" s="2" customFormat="1" ht="15">
      <c r="A33"/>
      <c r="C33" s="50" t="s">
        <v>269</v>
      </c>
      <c r="E33" s="6" t="s">
        <v>274</v>
      </c>
      <c r="F33" s="53"/>
      <c r="G33"/>
      <c r="H33"/>
    </row>
    <row r="34" spans="1:8" s="2" customFormat="1" ht="15">
      <c r="A34"/>
      <c r="C34" s="47" t="s">
        <v>140</v>
      </c>
      <c r="E34" s="2" t="s">
        <v>270</v>
      </c>
      <c r="F34"/>
      <c r="G34"/>
      <c r="H34"/>
    </row>
    <row r="35" spans="1:8" customFormat="1" ht="15">
      <c r="B35" s="2"/>
      <c r="C35" s="17"/>
    </row>
  </sheetData>
  <mergeCells count="1">
    <mergeCell ref="G2:H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54"/>
  <sheetViews>
    <sheetView showGridLines="0" zoomScale="80" zoomScaleNormal="80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4" sqref="D14"/>
    </sheetView>
  </sheetViews>
  <sheetFormatPr defaultRowHeight="12.75"/>
  <cols>
    <col min="1" max="1" width="4.7109375" style="17" customWidth="1"/>
    <col min="2" max="2" width="23.28515625" style="17" customWidth="1"/>
    <col min="3" max="4" width="17.7109375" style="17" customWidth="1"/>
    <col min="5" max="6" width="14.140625" style="15" customWidth="1"/>
    <col min="7" max="7" width="20.42578125" style="15" customWidth="1"/>
    <col min="8" max="8" width="23.7109375" style="15" customWidth="1"/>
    <col min="9" max="9" width="21.42578125" style="15" customWidth="1"/>
    <col min="10" max="16384" width="9.140625" style="17"/>
  </cols>
  <sheetData>
    <row r="1" spans="1:11" s="15" customFormat="1" ht="15">
      <c r="A1" s="100" t="s">
        <v>308</v>
      </c>
      <c r="B1" s="101"/>
      <c r="C1" s="101"/>
      <c r="D1" s="101"/>
      <c r="E1" s="101"/>
      <c r="F1" s="101"/>
      <c r="G1" s="101"/>
      <c r="H1" s="107"/>
      <c r="I1" s="59" t="s">
        <v>199</v>
      </c>
    </row>
    <row r="2" spans="1:11" s="15" customFormat="1" ht="15">
      <c r="A2" s="75" t="s">
        <v>141</v>
      </c>
      <c r="B2" s="101"/>
      <c r="C2" s="101"/>
      <c r="D2" s="101"/>
      <c r="E2" s="101"/>
      <c r="F2" s="101"/>
      <c r="G2" s="101"/>
      <c r="H2" s="748" t="str">
        <f>'ფორმა N1'!$K$2</f>
        <v>01/01/2014 - 31/12/2014</v>
      </c>
      <c r="I2" s="749"/>
    </row>
    <row r="3" spans="1:11" s="15" customFormat="1" ht="15">
      <c r="A3" s="101"/>
      <c r="B3" s="101"/>
      <c r="C3" s="101"/>
      <c r="D3" s="101"/>
      <c r="E3" s="101"/>
      <c r="F3" s="101"/>
      <c r="G3" s="101"/>
      <c r="H3" s="104"/>
      <c r="I3" s="104"/>
    </row>
    <row r="4" spans="1:11" s="2" customFormat="1" ht="15">
      <c r="A4" s="57" t="str">
        <f>'ფორმა N2'!A4</f>
        <v>ანგარიშვალდებული პირის დასახელება:</v>
      </c>
      <c r="B4" s="57"/>
      <c r="C4" s="57"/>
      <c r="D4" s="58"/>
      <c r="E4" s="109"/>
      <c r="F4" s="101"/>
      <c r="G4" s="101"/>
      <c r="H4" s="101"/>
      <c r="I4" s="109"/>
      <c r="K4" s="15"/>
    </row>
    <row r="5" spans="1:11" s="2" customFormat="1" ht="15">
      <c r="A5" s="79" t="str">
        <f>'ფორმა N1'!$A$5</f>
        <v>მ.პ.გ. ,,ქართული ოცნება - დემოკრატიული საქართველო"</v>
      </c>
      <c r="B5" s="84"/>
      <c r="C5" s="84"/>
      <c r="D5" s="84"/>
      <c r="E5" s="110"/>
      <c r="F5" s="111"/>
      <c r="G5" s="111"/>
      <c r="H5" s="111"/>
      <c r="I5" s="110"/>
    </row>
    <row r="6" spans="1:11" s="15" customFormat="1" ht="13.5">
      <c r="A6" s="105"/>
      <c r="B6" s="106"/>
      <c r="C6" s="106"/>
      <c r="D6" s="106"/>
      <c r="E6" s="101"/>
      <c r="F6" s="101"/>
      <c r="G6" s="101"/>
      <c r="H6" s="101"/>
      <c r="I6" s="101"/>
    </row>
    <row r="7" spans="1:11" ht="30">
      <c r="A7" s="112" t="s">
        <v>64</v>
      </c>
      <c r="B7" s="97" t="s">
        <v>249</v>
      </c>
      <c r="C7" s="99" t="s">
        <v>245</v>
      </c>
      <c r="D7" s="99" t="s">
        <v>246</v>
      </c>
      <c r="E7" s="99" t="s">
        <v>247</v>
      </c>
      <c r="F7" s="99" t="s">
        <v>248</v>
      </c>
      <c r="G7" s="99" t="s">
        <v>242</v>
      </c>
      <c r="H7" s="99" t="s">
        <v>243</v>
      </c>
      <c r="I7" s="99" t="s">
        <v>244</v>
      </c>
    </row>
    <row r="8" spans="1:11">
      <c r="A8" s="502">
        <v>1</v>
      </c>
      <c r="B8" s="502">
        <v>2</v>
      </c>
      <c r="C8" s="503">
        <v>3</v>
      </c>
      <c r="D8" s="502">
        <v>4</v>
      </c>
      <c r="E8" s="503">
        <v>5</v>
      </c>
      <c r="F8" s="502">
        <v>6</v>
      </c>
      <c r="G8" s="503">
        <v>7</v>
      </c>
      <c r="H8" s="502">
        <v>8</v>
      </c>
      <c r="I8" s="503">
        <v>9</v>
      </c>
    </row>
    <row r="9" spans="1:11" ht="28.5">
      <c r="A9" s="504">
        <v>1</v>
      </c>
      <c r="B9" s="575" t="s">
        <v>3146</v>
      </c>
      <c r="C9" s="576" t="s">
        <v>3147</v>
      </c>
      <c r="D9" s="577" t="s">
        <v>3148</v>
      </c>
      <c r="E9" s="577">
        <v>2012</v>
      </c>
      <c r="F9" s="577" t="s">
        <v>3149</v>
      </c>
      <c r="G9" s="577">
        <v>66066.13</v>
      </c>
      <c r="H9" s="578" t="s">
        <v>3150</v>
      </c>
      <c r="I9" s="18"/>
    </row>
    <row r="10" spans="1:11" ht="15">
      <c r="A10" s="504">
        <v>2</v>
      </c>
      <c r="B10" s="18"/>
      <c r="C10" s="18"/>
      <c r="D10" s="18"/>
      <c r="E10" s="18"/>
      <c r="F10" s="332"/>
      <c r="G10" s="331"/>
      <c r="H10" s="333"/>
      <c r="I10" s="18"/>
    </row>
    <row r="11" spans="1:11" ht="15">
      <c r="A11" s="504">
        <v>3</v>
      </c>
      <c r="B11" s="18"/>
      <c r="C11" s="18"/>
      <c r="D11" s="18"/>
      <c r="E11" s="18"/>
      <c r="F11" s="332"/>
      <c r="G11" s="331"/>
      <c r="H11" s="333"/>
      <c r="I11" s="18"/>
    </row>
    <row r="12" spans="1:11" ht="15">
      <c r="A12" s="504">
        <v>4</v>
      </c>
      <c r="B12" s="18"/>
      <c r="C12" s="18"/>
      <c r="D12" s="18"/>
      <c r="E12" s="18"/>
      <c r="F12" s="332"/>
      <c r="G12" s="331"/>
      <c r="H12" s="333"/>
      <c r="I12" s="18"/>
    </row>
    <row r="13" spans="1:11" ht="15">
      <c r="A13" s="504">
        <v>5</v>
      </c>
      <c r="B13" s="18"/>
      <c r="C13" s="18"/>
      <c r="D13" s="18"/>
      <c r="E13" s="18"/>
      <c r="F13" s="332"/>
      <c r="G13" s="331"/>
      <c r="H13" s="333"/>
      <c r="I13" s="18"/>
    </row>
    <row r="14" spans="1:11" ht="15">
      <c r="A14" s="504">
        <v>6</v>
      </c>
      <c r="B14" s="18"/>
      <c r="C14" s="18"/>
      <c r="D14" s="18"/>
      <c r="E14" s="18"/>
      <c r="F14" s="332"/>
      <c r="G14" s="331"/>
      <c r="H14" s="333"/>
      <c r="I14" s="18"/>
    </row>
    <row r="15" spans="1:11" s="15" customFormat="1" ht="15">
      <c r="A15" s="504">
        <v>7</v>
      </c>
      <c r="B15" s="18"/>
      <c r="C15" s="18"/>
      <c r="D15" s="18"/>
      <c r="E15" s="18"/>
      <c r="F15" s="332"/>
      <c r="G15" s="331"/>
      <c r="H15" s="333"/>
      <c r="I15" s="18"/>
    </row>
    <row r="16" spans="1:11" s="15" customFormat="1" ht="15">
      <c r="A16" s="504">
        <v>8</v>
      </c>
      <c r="B16" s="18"/>
      <c r="C16" s="18"/>
      <c r="D16" s="18"/>
      <c r="E16" s="18"/>
      <c r="F16" s="332"/>
      <c r="G16" s="331"/>
      <c r="H16" s="333"/>
      <c r="I16" s="18"/>
    </row>
    <row r="17" spans="1:9" s="15" customFormat="1" ht="15">
      <c r="A17" s="504">
        <v>9</v>
      </c>
      <c r="B17" s="18"/>
      <c r="C17" s="18"/>
      <c r="D17" s="18"/>
      <c r="E17" s="18"/>
      <c r="F17" s="332"/>
      <c r="G17" s="331"/>
      <c r="H17" s="333"/>
      <c r="I17" s="18"/>
    </row>
    <row r="18" spans="1:9" s="15" customFormat="1" ht="15">
      <c r="A18" s="504">
        <v>10</v>
      </c>
      <c r="B18" s="18"/>
      <c r="C18" s="18"/>
      <c r="D18" s="18"/>
      <c r="E18" s="18"/>
      <c r="F18" s="332"/>
      <c r="G18" s="331"/>
      <c r="H18" s="333"/>
      <c r="I18" s="18"/>
    </row>
    <row r="19" spans="1:9" s="15" customFormat="1" ht="15">
      <c r="A19" s="504">
        <v>11</v>
      </c>
      <c r="B19" s="18"/>
      <c r="C19" s="18"/>
      <c r="D19" s="18"/>
      <c r="E19" s="18"/>
      <c r="F19" s="332"/>
      <c r="G19" s="331"/>
      <c r="H19" s="333"/>
      <c r="I19" s="18"/>
    </row>
    <row r="20" spans="1:9" s="15" customFormat="1" ht="15">
      <c r="A20" s="504">
        <v>12</v>
      </c>
      <c r="B20" s="18"/>
      <c r="C20" s="18"/>
      <c r="D20" s="18"/>
      <c r="E20" s="18"/>
      <c r="F20" s="332"/>
      <c r="G20" s="331"/>
      <c r="H20" s="333"/>
      <c r="I20" s="18"/>
    </row>
    <row r="21" spans="1:9" s="15" customFormat="1" ht="15">
      <c r="A21" s="504">
        <v>13</v>
      </c>
      <c r="B21" s="18"/>
      <c r="C21" s="18"/>
      <c r="D21" s="18"/>
      <c r="E21" s="18"/>
      <c r="F21" s="332"/>
      <c r="G21" s="331"/>
      <c r="H21" s="333"/>
      <c r="I21" s="18"/>
    </row>
    <row r="22" spans="1:9" s="15" customFormat="1" ht="15">
      <c r="A22" s="504">
        <v>14</v>
      </c>
      <c r="B22" s="18"/>
      <c r="C22" s="18"/>
      <c r="D22" s="18"/>
      <c r="E22" s="18"/>
      <c r="F22" s="332"/>
      <c r="G22" s="331"/>
      <c r="H22" s="333"/>
      <c r="I22" s="18"/>
    </row>
    <row r="23" spans="1:9" s="15" customFormat="1" ht="15">
      <c r="A23" s="504">
        <v>15</v>
      </c>
      <c r="B23" s="18"/>
      <c r="C23" s="18"/>
      <c r="D23" s="18"/>
      <c r="E23" s="18"/>
      <c r="F23" s="332"/>
      <c r="G23" s="331"/>
      <c r="H23" s="333"/>
      <c r="I23" s="18"/>
    </row>
    <row r="24" spans="1:9" s="15" customFormat="1" ht="15">
      <c r="A24" s="504">
        <v>16</v>
      </c>
      <c r="B24" s="18"/>
      <c r="C24" s="18"/>
      <c r="D24" s="18"/>
      <c r="E24" s="18"/>
      <c r="F24" s="332"/>
      <c r="G24" s="331"/>
      <c r="H24" s="333"/>
      <c r="I24" s="18"/>
    </row>
    <row r="25" spans="1:9" s="15" customFormat="1" ht="15">
      <c r="A25" s="504">
        <v>17</v>
      </c>
      <c r="B25" s="18"/>
      <c r="C25" s="18"/>
      <c r="D25" s="18"/>
      <c r="E25" s="18"/>
      <c r="F25" s="332"/>
      <c r="G25" s="331"/>
      <c r="H25" s="333"/>
      <c r="I25" s="18"/>
    </row>
    <row r="26" spans="1:9" s="15" customFormat="1" ht="15">
      <c r="A26" s="504">
        <v>18</v>
      </c>
      <c r="B26" s="18"/>
      <c r="C26" s="18"/>
      <c r="D26" s="18"/>
      <c r="E26" s="18"/>
      <c r="F26" s="332"/>
      <c r="G26" s="331"/>
      <c r="H26" s="333"/>
      <c r="I26" s="18"/>
    </row>
    <row r="27" spans="1:9" s="15" customFormat="1" ht="15">
      <c r="A27" s="504" t="s">
        <v>280</v>
      </c>
      <c r="B27" s="18"/>
      <c r="C27" s="18"/>
      <c r="D27" s="18"/>
      <c r="E27" s="18"/>
      <c r="F27" s="332"/>
      <c r="G27" s="331"/>
      <c r="H27" s="333"/>
      <c r="I27" s="18"/>
    </row>
    <row r="28" spans="1:9" s="15" customFormat="1"/>
    <row r="29" spans="1:9" s="15" customFormat="1"/>
    <row r="30" spans="1:9" s="15" customFormat="1">
      <c r="A30" s="17"/>
    </row>
    <row r="31" spans="1:9" s="2" customFormat="1" ht="15">
      <c r="B31" s="52" t="s">
        <v>107</v>
      </c>
      <c r="E31" s="3"/>
    </row>
    <row r="32" spans="1:9" s="2" customFormat="1" ht="15">
      <c r="C32" s="51"/>
      <c r="E32" s="51"/>
      <c r="F32" s="54"/>
      <c r="G32" s="54"/>
      <c r="H32"/>
      <c r="I32"/>
    </row>
    <row r="33" spans="1:9" s="2" customFormat="1" ht="15">
      <c r="A33"/>
      <c r="C33" s="50" t="s">
        <v>269</v>
      </c>
      <c r="E33" s="6" t="s">
        <v>274</v>
      </c>
      <c r="F33" s="53"/>
      <c r="G33"/>
      <c r="H33"/>
      <c r="I33"/>
    </row>
    <row r="34" spans="1:9" s="2" customFormat="1" ht="15">
      <c r="A34"/>
      <c r="C34" s="47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17"/>
    </row>
    <row r="36" spans="1:9" customFormat="1"/>
    <row r="37" spans="1:9" s="15" customFormat="1"/>
    <row r="38" spans="1:9" s="15" customFormat="1"/>
    <row r="39" spans="1:9" s="15" customFormat="1"/>
    <row r="40" spans="1:9" s="15" customFormat="1"/>
    <row r="41" spans="1:9" s="15" customFormat="1"/>
    <row r="42" spans="1:9" s="15" customFormat="1"/>
    <row r="43" spans="1:9" s="15" customFormat="1"/>
    <row r="44" spans="1:9" s="15" customFormat="1"/>
    <row r="45" spans="1:9" s="15" customFormat="1"/>
    <row r="46" spans="1:9" s="15" customFormat="1"/>
    <row r="47" spans="1:9" s="15" customFormat="1"/>
    <row r="48" spans="1:9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showGridLines="0" zoomScale="80" zoomScaleNormal="80" zoomScaleSheetLayoutView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9" sqref="F9"/>
    </sheetView>
  </sheetViews>
  <sheetFormatPr defaultRowHeight="12.75"/>
  <cols>
    <col min="1" max="1" width="4.85546875" style="158" customWidth="1"/>
    <col min="2" max="2" width="37.42578125" style="158" customWidth="1"/>
    <col min="3" max="3" width="21.5703125" style="158" customWidth="1"/>
    <col min="4" max="4" width="20" style="158" customWidth="1"/>
    <col min="5" max="5" width="18.7109375" style="158" customWidth="1"/>
    <col min="6" max="6" width="24.140625" style="158" customWidth="1"/>
    <col min="7" max="7" width="27.140625" style="158" customWidth="1"/>
    <col min="8" max="16384" width="9.140625" style="158"/>
  </cols>
  <sheetData>
    <row r="1" spans="1:7" s="142" customFormat="1" ht="15">
      <c r="A1" s="139" t="s">
        <v>328</v>
      </c>
      <c r="B1" s="140"/>
      <c r="C1" s="140"/>
      <c r="D1" s="140"/>
      <c r="E1" s="140"/>
      <c r="F1" s="59"/>
      <c r="G1" s="59" t="s">
        <v>110</v>
      </c>
    </row>
    <row r="2" spans="1:7" s="142" customFormat="1">
      <c r="A2" s="143" t="s">
        <v>319</v>
      </c>
      <c r="B2" s="140"/>
      <c r="C2" s="140"/>
      <c r="D2" s="140"/>
      <c r="E2" s="141"/>
      <c r="F2" s="748" t="str">
        <f>'ფორმა N1'!$K$2</f>
        <v>01/01/2014 - 31/12/2014</v>
      </c>
      <c r="G2" s="749"/>
    </row>
    <row r="3" spans="1:7" s="142" customFormat="1">
      <c r="A3" s="143"/>
      <c r="B3" s="140"/>
      <c r="C3" s="140"/>
      <c r="D3" s="140"/>
      <c r="E3" s="141"/>
      <c r="F3" s="141"/>
      <c r="G3" s="141"/>
    </row>
    <row r="4" spans="1:7" s="142" customFormat="1" ht="15">
      <c r="A4" s="81" t="s">
        <v>275</v>
      </c>
      <c r="B4" s="140"/>
      <c r="C4" s="140"/>
      <c r="D4" s="140"/>
      <c r="E4" s="144"/>
      <c r="F4" s="144"/>
      <c r="G4" s="141"/>
    </row>
    <row r="5" spans="1:7" s="142" customFormat="1" ht="15">
      <c r="A5" s="79" t="str">
        <f>'ფორმა N1'!$A$5</f>
        <v>მ.პ.გ. ,,ქართული ოცნება - დემოკრატიული საქართველო"</v>
      </c>
      <c r="B5" s="145"/>
      <c r="C5" s="145"/>
      <c r="D5" s="145"/>
      <c r="E5" s="145"/>
      <c r="F5" s="145"/>
      <c r="G5" s="146"/>
    </row>
    <row r="6" spans="1:7" s="159" customFormat="1">
      <c r="A6" s="147"/>
      <c r="B6" s="147"/>
      <c r="C6" s="147"/>
      <c r="D6" s="147"/>
      <c r="E6" s="147"/>
      <c r="F6" s="147"/>
      <c r="G6" s="147"/>
    </row>
    <row r="7" spans="1:7" s="142" customFormat="1" ht="51">
      <c r="A7" s="177" t="s">
        <v>64</v>
      </c>
      <c r="B7" s="150" t="s">
        <v>323</v>
      </c>
      <c r="C7" s="150" t="s">
        <v>324</v>
      </c>
      <c r="D7" s="150" t="s">
        <v>325</v>
      </c>
      <c r="E7" s="150" t="s">
        <v>326</v>
      </c>
      <c r="F7" s="150" t="s">
        <v>327</v>
      </c>
      <c r="G7" s="150" t="s">
        <v>320</v>
      </c>
    </row>
    <row r="8" spans="1:7" s="142" customFormat="1">
      <c r="A8" s="148">
        <v>1</v>
      </c>
      <c r="B8" s="149">
        <v>2</v>
      </c>
      <c r="C8" s="149">
        <v>3</v>
      </c>
      <c r="D8" s="149">
        <v>4</v>
      </c>
      <c r="E8" s="150">
        <v>5</v>
      </c>
      <c r="F8" s="150">
        <v>6</v>
      </c>
      <c r="G8" s="150">
        <v>7</v>
      </c>
    </row>
    <row r="9" spans="1:7" s="142" customFormat="1">
      <c r="A9" s="160">
        <v>1</v>
      </c>
      <c r="B9" s="151"/>
      <c r="C9" s="151"/>
      <c r="D9" s="152"/>
      <c r="E9" s="151"/>
      <c r="F9" s="335"/>
      <c r="G9" s="151"/>
    </row>
    <row r="10" spans="1:7" s="142" customFormat="1">
      <c r="A10" s="160">
        <v>2</v>
      </c>
      <c r="B10" s="151"/>
      <c r="C10" s="151"/>
      <c r="D10" s="152"/>
      <c r="E10" s="151"/>
      <c r="F10" s="335"/>
      <c r="G10" s="151"/>
    </row>
    <row r="11" spans="1:7" s="142" customFormat="1">
      <c r="A11" s="160">
        <v>3</v>
      </c>
      <c r="B11" s="151"/>
      <c r="C11" s="151"/>
      <c r="D11" s="152"/>
      <c r="E11" s="151"/>
      <c r="F11" s="335"/>
      <c r="G11" s="151"/>
    </row>
    <row r="12" spans="1:7" s="142" customFormat="1">
      <c r="A12" s="160">
        <v>4</v>
      </c>
      <c r="B12" s="151"/>
      <c r="C12" s="151"/>
      <c r="D12" s="152"/>
      <c r="E12" s="151"/>
      <c r="F12" s="335"/>
      <c r="G12" s="151"/>
    </row>
    <row r="13" spans="1:7" s="142" customFormat="1">
      <c r="A13" s="160">
        <v>5</v>
      </c>
      <c r="B13" s="151"/>
      <c r="C13" s="151"/>
      <c r="D13" s="152"/>
      <c r="E13" s="151"/>
      <c r="F13" s="335"/>
      <c r="G13" s="151"/>
    </row>
    <row r="14" spans="1:7" s="142" customFormat="1">
      <c r="A14" s="160">
        <v>6</v>
      </c>
      <c r="B14" s="151"/>
      <c r="C14" s="151"/>
      <c r="D14" s="152"/>
      <c r="E14" s="151"/>
      <c r="F14" s="335"/>
      <c r="G14" s="151"/>
    </row>
    <row r="15" spans="1:7" s="142" customFormat="1">
      <c r="A15" s="160">
        <v>7</v>
      </c>
      <c r="B15" s="151"/>
      <c r="C15" s="151"/>
      <c r="D15" s="152"/>
      <c r="E15" s="151"/>
      <c r="F15" s="335"/>
      <c r="G15" s="151"/>
    </row>
    <row r="16" spans="1:7" s="142" customFormat="1">
      <c r="A16" s="160">
        <v>8</v>
      </c>
      <c r="B16" s="151"/>
      <c r="C16" s="151"/>
      <c r="D16" s="152"/>
      <c r="E16" s="151"/>
      <c r="F16" s="335"/>
      <c r="G16" s="151"/>
    </row>
    <row r="17" spans="1:10" s="142" customFormat="1">
      <c r="A17" s="160">
        <v>9</v>
      </c>
      <c r="B17" s="151"/>
      <c r="C17" s="151"/>
      <c r="D17" s="152"/>
      <c r="E17" s="151"/>
      <c r="F17" s="335"/>
      <c r="G17" s="151"/>
    </row>
    <row r="18" spans="1:10" s="142" customFormat="1">
      <c r="A18" s="160">
        <v>10</v>
      </c>
      <c r="B18" s="151"/>
      <c r="C18" s="151"/>
      <c r="D18" s="152"/>
      <c r="E18" s="151"/>
      <c r="F18" s="335"/>
      <c r="G18" s="151"/>
    </row>
    <row r="19" spans="1:10" s="142" customFormat="1">
      <c r="A19" s="160" t="s">
        <v>278</v>
      </c>
      <c r="B19" s="151"/>
      <c r="C19" s="151"/>
      <c r="D19" s="152"/>
      <c r="E19" s="151"/>
      <c r="F19" s="335"/>
      <c r="G19" s="151"/>
    </row>
    <row r="22" spans="1:10" s="142" customFormat="1"/>
    <row r="23" spans="1:10" s="142" customFormat="1"/>
    <row r="24" spans="1:10" s="14" customFormat="1" ht="15">
      <c r="B24" s="153" t="s">
        <v>107</v>
      </c>
      <c r="C24" s="153"/>
    </row>
    <row r="25" spans="1:10" s="14" customFormat="1" ht="15">
      <c r="B25" s="153"/>
      <c r="C25" s="153"/>
    </row>
    <row r="26" spans="1:10" s="14" customFormat="1" ht="15">
      <c r="C26" s="155"/>
      <c r="F26" s="155"/>
      <c r="G26" s="155"/>
    </row>
    <row r="27" spans="1:10" s="14" customFormat="1" ht="15">
      <c r="C27" s="156" t="s">
        <v>269</v>
      </c>
      <c r="F27" s="153" t="s">
        <v>321</v>
      </c>
      <c r="I27" s="154"/>
      <c r="J27" s="154"/>
    </row>
    <row r="28" spans="1:10" s="14" customFormat="1" ht="15">
      <c r="C28" s="156" t="s">
        <v>140</v>
      </c>
      <c r="F28" s="157" t="s">
        <v>270</v>
      </c>
      <c r="I28" s="154"/>
      <c r="J28" s="154"/>
    </row>
    <row r="29" spans="1:10" s="142" customFormat="1" ht="15">
      <c r="C29" s="156"/>
      <c r="I29" s="159"/>
      <c r="J29" s="159"/>
    </row>
  </sheetData>
  <mergeCells count="1">
    <mergeCell ref="F2:G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H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4"/>
  <sheetViews>
    <sheetView zoomScale="80" zoomScaleNormal="80" zoomScaleSheetLayoutView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K5" sqref="K5"/>
    </sheetView>
  </sheetViews>
  <sheetFormatPr defaultRowHeight="12.75"/>
  <cols>
    <col min="1" max="1" width="9.140625" style="131"/>
    <col min="2" max="2" width="20.7109375" style="131" customWidth="1"/>
    <col min="3" max="3" width="11.5703125" style="131" customWidth="1"/>
    <col min="4" max="4" width="19.140625" style="131" customWidth="1"/>
    <col min="5" max="5" width="18.42578125" style="131" customWidth="1"/>
    <col min="6" max="6" width="20.42578125" style="131" customWidth="1"/>
    <col min="7" max="7" width="19.140625" style="131" customWidth="1"/>
    <col min="8" max="8" width="22.140625" style="131" customWidth="1"/>
    <col min="9" max="9" width="21.42578125" style="131" customWidth="1"/>
    <col min="10" max="10" width="20.28515625" style="131" customWidth="1"/>
    <col min="11" max="11" width="24.5703125" style="131" customWidth="1"/>
    <col min="12" max="16384" width="9.140625" style="131"/>
  </cols>
  <sheetData>
    <row r="1" spans="1:12" ht="15">
      <c r="A1" s="100" t="s">
        <v>465</v>
      </c>
      <c r="B1" s="101"/>
      <c r="C1" s="101"/>
      <c r="D1" s="101"/>
      <c r="E1" s="101"/>
      <c r="F1" s="101"/>
      <c r="G1" s="101"/>
      <c r="H1" s="101"/>
      <c r="I1" s="101"/>
      <c r="J1" s="101"/>
      <c r="K1" s="59" t="s">
        <v>110</v>
      </c>
    </row>
    <row r="2" spans="1:12" ht="15">
      <c r="A2" s="75" t="s">
        <v>141</v>
      </c>
      <c r="B2" s="101"/>
      <c r="C2" s="101"/>
      <c r="D2" s="101"/>
      <c r="E2" s="101"/>
      <c r="F2" s="101"/>
      <c r="G2" s="101"/>
      <c r="H2" s="101"/>
      <c r="I2" s="101"/>
      <c r="J2" s="748" t="str">
        <f>'ფორმა N1'!$K$2</f>
        <v>01/01/2014 - 31/12/2014</v>
      </c>
      <c r="K2" s="749"/>
      <c r="L2" s="135"/>
    </row>
    <row r="3" spans="1:12" ht="1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4"/>
    </row>
    <row r="4" spans="1:12" ht="15">
      <c r="A4" s="57" t="str">
        <f>'ფორმა N2'!A4</f>
        <v>ანგარიშვალდებული პირის დასახელება:</v>
      </c>
      <c r="B4" s="57"/>
      <c r="C4" s="57"/>
      <c r="D4" s="58"/>
      <c r="E4" s="109"/>
      <c r="F4" s="101"/>
      <c r="G4" s="101"/>
      <c r="H4" s="101"/>
      <c r="I4" s="101"/>
      <c r="J4" s="101"/>
      <c r="K4" s="109"/>
    </row>
    <row r="5" spans="1:12" ht="15">
      <c r="A5" s="79" t="str">
        <f>'ფორმა N1'!$A$5</f>
        <v>მ.პ.გ. ,,ქართული ოცნება - დემოკრატიული საქართველო"</v>
      </c>
      <c r="B5" s="61"/>
      <c r="C5" s="61"/>
      <c r="D5" s="61"/>
      <c r="E5" s="168"/>
      <c r="F5" s="169"/>
      <c r="G5" s="169"/>
      <c r="H5" s="169"/>
      <c r="I5" s="169"/>
      <c r="J5" s="169"/>
      <c r="K5" s="168"/>
    </row>
    <row r="6" spans="1:12" ht="13.5">
      <c r="A6" s="105"/>
      <c r="B6" s="106"/>
      <c r="C6" s="106"/>
      <c r="D6" s="106"/>
      <c r="E6" s="101"/>
      <c r="F6" s="101"/>
      <c r="G6" s="101"/>
      <c r="H6" s="101"/>
      <c r="I6" s="101"/>
      <c r="J6" s="101"/>
      <c r="K6" s="101"/>
    </row>
    <row r="7" spans="1:12" ht="60">
      <c r="A7" s="112" t="s">
        <v>64</v>
      </c>
      <c r="B7" s="99" t="s">
        <v>381</v>
      </c>
      <c r="C7" s="99" t="s">
        <v>382</v>
      </c>
      <c r="D7" s="99" t="s">
        <v>384</v>
      </c>
      <c r="E7" s="99" t="s">
        <v>383</v>
      </c>
      <c r="F7" s="99" t="s">
        <v>392</v>
      </c>
      <c r="G7" s="99" t="s">
        <v>393</v>
      </c>
      <c r="H7" s="99" t="s">
        <v>387</v>
      </c>
      <c r="I7" s="99" t="s">
        <v>388</v>
      </c>
      <c r="J7" s="99" t="s">
        <v>400</v>
      </c>
      <c r="K7" s="99" t="s">
        <v>389</v>
      </c>
    </row>
    <row r="8" spans="1:12">
      <c r="A8" s="502">
        <v>1</v>
      </c>
      <c r="B8" s="502">
        <v>2</v>
      </c>
      <c r="C8" s="503">
        <v>3</v>
      </c>
      <c r="D8" s="502">
        <v>4</v>
      </c>
      <c r="E8" s="503">
        <v>5</v>
      </c>
      <c r="F8" s="502">
        <v>6</v>
      </c>
      <c r="G8" s="503">
        <v>7</v>
      </c>
      <c r="H8" s="502">
        <v>8</v>
      </c>
      <c r="I8" s="503">
        <v>9</v>
      </c>
      <c r="J8" s="502">
        <v>10</v>
      </c>
      <c r="K8" s="503">
        <v>11</v>
      </c>
    </row>
    <row r="9" spans="1:12" ht="30">
      <c r="A9" s="628">
        <v>1</v>
      </c>
      <c r="B9" s="680" t="s">
        <v>4152</v>
      </c>
      <c r="C9" s="680" t="s">
        <v>3335</v>
      </c>
      <c r="D9" s="681" t="s">
        <v>4153</v>
      </c>
      <c r="E9" s="681">
        <v>152.69999999999999</v>
      </c>
      <c r="F9" s="681">
        <v>1000</v>
      </c>
      <c r="G9" s="681">
        <v>61001007859</v>
      </c>
      <c r="H9" s="682" t="s">
        <v>759</v>
      </c>
      <c r="I9" s="682" t="s">
        <v>4154</v>
      </c>
      <c r="J9" s="683"/>
      <c r="K9" s="649"/>
    </row>
    <row r="10" spans="1:12" ht="30">
      <c r="A10" s="628">
        <v>2</v>
      </c>
      <c r="B10" s="680" t="s">
        <v>4152</v>
      </c>
      <c r="C10" s="680" t="s">
        <v>3335</v>
      </c>
      <c r="D10" s="681" t="s">
        <v>4155</v>
      </c>
      <c r="E10" s="681">
        <v>152.69999999999999</v>
      </c>
      <c r="F10" s="681">
        <v>1450</v>
      </c>
      <c r="G10" s="681">
        <v>61001007859</v>
      </c>
      <c r="H10" s="682" t="s">
        <v>759</v>
      </c>
      <c r="I10" s="682" t="s">
        <v>4154</v>
      </c>
      <c r="J10" s="683"/>
      <c r="K10" s="649"/>
    </row>
    <row r="11" spans="1:12" ht="30">
      <c r="A11" s="628">
        <v>3</v>
      </c>
      <c r="B11" s="680" t="s">
        <v>4156</v>
      </c>
      <c r="C11" s="680" t="s">
        <v>3335</v>
      </c>
      <c r="D11" s="681" t="s">
        <v>4157</v>
      </c>
      <c r="E11" s="681">
        <v>372.05</v>
      </c>
      <c r="F11" s="681">
        <v>1750</v>
      </c>
      <c r="G11" s="681">
        <v>61001025501</v>
      </c>
      <c r="H11" s="682" t="s">
        <v>4158</v>
      </c>
      <c r="I11" s="682" t="s">
        <v>4159</v>
      </c>
      <c r="J11" s="683"/>
      <c r="K11" s="649"/>
    </row>
    <row r="12" spans="1:12" ht="45">
      <c r="A12" s="628">
        <v>4</v>
      </c>
      <c r="B12" s="680" t="s">
        <v>4160</v>
      </c>
      <c r="C12" s="680" t="s">
        <v>3335</v>
      </c>
      <c r="D12" s="681" t="s">
        <v>4161</v>
      </c>
      <c r="E12" s="684">
        <v>130.9</v>
      </c>
      <c r="F12" s="684">
        <v>1059.9000000000001</v>
      </c>
      <c r="G12" s="685" t="s">
        <v>4162</v>
      </c>
      <c r="H12" s="682" t="s">
        <v>4163</v>
      </c>
      <c r="I12" s="682" t="s">
        <v>4164</v>
      </c>
      <c r="J12" s="683"/>
      <c r="K12" s="649"/>
    </row>
    <row r="13" spans="1:12" ht="30">
      <c r="A13" s="628">
        <v>5</v>
      </c>
      <c r="B13" s="680" t="s">
        <v>4165</v>
      </c>
      <c r="C13" s="680" t="s">
        <v>3335</v>
      </c>
      <c r="D13" s="681" t="s">
        <v>4166</v>
      </c>
      <c r="E13" s="684">
        <v>84.1</v>
      </c>
      <c r="F13" s="684">
        <v>625</v>
      </c>
      <c r="G13" s="685" t="s">
        <v>4167</v>
      </c>
      <c r="H13" s="682" t="s">
        <v>4168</v>
      </c>
      <c r="I13" s="682" t="s">
        <v>4169</v>
      </c>
      <c r="J13" s="628"/>
      <c r="K13" s="649"/>
    </row>
    <row r="14" spans="1:12" ht="30">
      <c r="A14" s="628">
        <v>6</v>
      </c>
      <c r="B14" s="680" t="s">
        <v>4170</v>
      </c>
      <c r="C14" s="680" t="s">
        <v>3335</v>
      </c>
      <c r="D14" s="681" t="s">
        <v>4166</v>
      </c>
      <c r="E14" s="684">
        <v>100</v>
      </c>
      <c r="F14" s="684">
        <v>350</v>
      </c>
      <c r="G14" s="686" t="s">
        <v>4171</v>
      </c>
      <c r="H14" s="682" t="s">
        <v>4172</v>
      </c>
      <c r="I14" s="682" t="s">
        <v>4173</v>
      </c>
      <c r="J14" s="628"/>
      <c r="K14" s="649"/>
    </row>
    <row r="15" spans="1:12" ht="45">
      <c r="A15" s="628">
        <v>7</v>
      </c>
      <c r="B15" s="680" t="s">
        <v>4174</v>
      </c>
      <c r="C15" s="680" t="s">
        <v>3335</v>
      </c>
      <c r="D15" s="681" t="s">
        <v>4175</v>
      </c>
      <c r="E15" s="684">
        <v>82</v>
      </c>
      <c r="F15" s="684">
        <v>1000</v>
      </c>
      <c r="G15" s="686" t="s">
        <v>4176</v>
      </c>
      <c r="H15" s="682" t="s">
        <v>4177</v>
      </c>
      <c r="I15" s="682" t="s">
        <v>4178</v>
      </c>
      <c r="J15" s="628"/>
      <c r="K15" s="649"/>
    </row>
    <row r="16" spans="1:12" ht="45">
      <c r="A16" s="628">
        <v>8</v>
      </c>
      <c r="B16" s="680" t="s">
        <v>4179</v>
      </c>
      <c r="C16" s="680" t="s">
        <v>3335</v>
      </c>
      <c r="D16" s="681" t="s">
        <v>4180</v>
      </c>
      <c r="E16" s="684">
        <v>92.85</v>
      </c>
      <c r="F16" s="684">
        <v>600</v>
      </c>
      <c r="G16" s="686" t="s">
        <v>4181</v>
      </c>
      <c r="H16" s="682" t="s">
        <v>4182</v>
      </c>
      <c r="I16" s="682" t="s">
        <v>4183</v>
      </c>
      <c r="J16" s="628"/>
      <c r="K16" s="649"/>
    </row>
    <row r="17" spans="1:11" ht="45">
      <c r="A17" s="628">
        <v>9</v>
      </c>
      <c r="B17" s="680" t="s">
        <v>4184</v>
      </c>
      <c r="C17" s="680" t="s">
        <v>3335</v>
      </c>
      <c r="D17" s="681" t="s">
        <v>4185</v>
      </c>
      <c r="E17" s="684">
        <v>236.39</v>
      </c>
      <c r="F17" s="684">
        <v>875</v>
      </c>
      <c r="G17" s="686" t="s">
        <v>4186</v>
      </c>
      <c r="H17" s="687" t="s">
        <v>4187</v>
      </c>
      <c r="I17" s="687" t="s">
        <v>4188</v>
      </c>
      <c r="J17" s="679"/>
      <c r="K17" s="649"/>
    </row>
    <row r="18" spans="1:11" ht="30">
      <c r="A18" s="628">
        <v>10</v>
      </c>
      <c r="B18" s="688" t="s">
        <v>4189</v>
      </c>
      <c r="C18" s="680" t="s">
        <v>3335</v>
      </c>
      <c r="D18" s="689" t="s">
        <v>4190</v>
      </c>
      <c r="E18" s="684">
        <v>180</v>
      </c>
      <c r="F18" s="690">
        <v>625</v>
      </c>
      <c r="G18" s="684">
        <v>15001002399</v>
      </c>
      <c r="H18" s="691" t="s">
        <v>747</v>
      </c>
      <c r="I18" s="687" t="s">
        <v>4191</v>
      </c>
      <c r="J18" s="692"/>
      <c r="K18" s="649"/>
    </row>
    <row r="19" spans="1:11" ht="45">
      <c r="A19" s="628">
        <v>11</v>
      </c>
      <c r="B19" s="688" t="s">
        <v>4192</v>
      </c>
      <c r="C19" s="680" t="s">
        <v>3335</v>
      </c>
      <c r="D19" s="689" t="s">
        <v>4175</v>
      </c>
      <c r="E19" s="684">
        <v>69.319999999999993</v>
      </c>
      <c r="F19" s="690">
        <v>875</v>
      </c>
      <c r="G19" s="686" t="s">
        <v>4193</v>
      </c>
      <c r="H19" s="691" t="s">
        <v>3705</v>
      </c>
      <c r="I19" s="687" t="s">
        <v>4194</v>
      </c>
      <c r="J19" s="692"/>
      <c r="K19" s="649"/>
    </row>
    <row r="20" spans="1:11" ht="45">
      <c r="A20" s="628">
        <v>12</v>
      </c>
      <c r="B20" s="688" t="s">
        <v>4195</v>
      </c>
      <c r="C20" s="680" t="s">
        <v>3335</v>
      </c>
      <c r="D20" s="681" t="s">
        <v>4175</v>
      </c>
      <c r="E20" s="684">
        <v>54.28</v>
      </c>
      <c r="F20" s="690">
        <v>550</v>
      </c>
      <c r="G20" s="686" t="s">
        <v>4196</v>
      </c>
      <c r="H20" s="691" t="s">
        <v>899</v>
      </c>
      <c r="I20" s="687" t="s">
        <v>4197</v>
      </c>
      <c r="J20" s="692"/>
      <c r="K20" s="649"/>
    </row>
    <row r="21" spans="1:11" ht="45">
      <c r="A21" s="628">
        <v>13</v>
      </c>
      <c r="B21" s="688" t="s">
        <v>4198</v>
      </c>
      <c r="C21" s="680" t="s">
        <v>3335</v>
      </c>
      <c r="D21" s="689" t="s">
        <v>4175</v>
      </c>
      <c r="E21" s="684">
        <v>194</v>
      </c>
      <c r="F21" s="690">
        <v>937.5</v>
      </c>
      <c r="G21" s="686" t="s">
        <v>4199</v>
      </c>
      <c r="H21" s="691" t="s">
        <v>4200</v>
      </c>
      <c r="I21" s="687" t="s">
        <v>4201</v>
      </c>
      <c r="J21" s="692"/>
      <c r="K21" s="649"/>
    </row>
    <row r="22" spans="1:11" ht="30">
      <c r="A22" s="628">
        <v>14</v>
      </c>
      <c r="B22" s="688" t="s">
        <v>4202</v>
      </c>
      <c r="C22" s="680" t="s">
        <v>3335</v>
      </c>
      <c r="D22" s="689" t="s">
        <v>4203</v>
      </c>
      <c r="E22" s="681">
        <v>668</v>
      </c>
      <c r="F22" s="689">
        <v>17700.330000000002</v>
      </c>
      <c r="G22" s="681"/>
      <c r="H22" s="691"/>
      <c r="I22" s="687"/>
      <c r="J22" s="693">
        <v>205283637</v>
      </c>
      <c r="K22" s="682" t="s">
        <v>4204</v>
      </c>
    </row>
    <row r="23" spans="1:11" ht="30">
      <c r="A23" s="628">
        <v>15</v>
      </c>
      <c r="B23" s="688" t="s">
        <v>4202</v>
      </c>
      <c r="C23" s="680" t="s">
        <v>3335</v>
      </c>
      <c r="D23" s="689" t="s">
        <v>4190</v>
      </c>
      <c r="E23" s="681">
        <v>190</v>
      </c>
      <c r="F23" s="689">
        <v>5034.53</v>
      </c>
      <c r="G23" s="681"/>
      <c r="H23" s="691"/>
      <c r="I23" s="687"/>
      <c r="J23" s="693">
        <v>205283637</v>
      </c>
      <c r="K23" s="682" t="s">
        <v>4204</v>
      </c>
    </row>
    <row r="24" spans="1:11" ht="30">
      <c r="A24" s="628">
        <v>16</v>
      </c>
      <c r="B24" s="688" t="s">
        <v>4205</v>
      </c>
      <c r="C24" s="680" t="s">
        <v>3335</v>
      </c>
      <c r="D24" s="689" t="s">
        <v>4206</v>
      </c>
      <c r="E24" s="684">
        <v>108</v>
      </c>
      <c r="F24" s="690">
        <v>250</v>
      </c>
      <c r="G24" s="684"/>
      <c r="H24" s="694"/>
      <c r="I24" s="695"/>
      <c r="J24" s="696">
        <v>225063123</v>
      </c>
      <c r="K24" s="682" t="s">
        <v>4207</v>
      </c>
    </row>
    <row r="25" spans="1:11" ht="30">
      <c r="A25" s="628">
        <v>17</v>
      </c>
      <c r="B25" s="697" t="s">
        <v>4208</v>
      </c>
      <c r="C25" s="680" t="s">
        <v>3335</v>
      </c>
      <c r="D25" s="681" t="s">
        <v>4166</v>
      </c>
      <c r="E25" s="684">
        <v>100.2</v>
      </c>
      <c r="F25" s="690">
        <v>625</v>
      </c>
      <c r="G25" s="696"/>
      <c r="H25" s="694"/>
      <c r="I25" s="695"/>
      <c r="J25" s="698" t="s">
        <v>4209</v>
      </c>
      <c r="K25" s="682" t="s">
        <v>4210</v>
      </c>
    </row>
    <row r="26" spans="1:11" ht="30">
      <c r="A26" s="628">
        <v>18</v>
      </c>
      <c r="B26" s="697" t="s">
        <v>4211</v>
      </c>
      <c r="C26" s="680" t="s">
        <v>3335</v>
      </c>
      <c r="D26" s="689" t="s">
        <v>4203</v>
      </c>
      <c r="E26" s="684">
        <v>75</v>
      </c>
      <c r="F26" s="690">
        <v>500</v>
      </c>
      <c r="G26" s="696"/>
      <c r="H26" s="694"/>
      <c r="I26" s="695"/>
      <c r="J26" s="698" t="s">
        <v>4212</v>
      </c>
      <c r="K26" s="682" t="s">
        <v>4213</v>
      </c>
    </row>
    <row r="27" spans="1:11" ht="30">
      <c r="A27" s="628">
        <v>19</v>
      </c>
      <c r="B27" s="697" t="s">
        <v>4214</v>
      </c>
      <c r="C27" s="680" t="s">
        <v>3335</v>
      </c>
      <c r="D27" s="689" t="s">
        <v>4161</v>
      </c>
      <c r="E27" s="684">
        <v>225</v>
      </c>
      <c r="F27" s="690">
        <v>840</v>
      </c>
      <c r="G27" s="696"/>
      <c r="H27" s="694"/>
      <c r="I27" s="695"/>
      <c r="J27" s="696">
        <v>231171166</v>
      </c>
      <c r="K27" s="682" t="s">
        <v>4215</v>
      </c>
    </row>
    <row r="28" spans="1:11" ht="30">
      <c r="A28" s="628">
        <v>20</v>
      </c>
      <c r="B28" s="688" t="s">
        <v>4216</v>
      </c>
      <c r="C28" s="680" t="s">
        <v>3335</v>
      </c>
      <c r="D28" s="689" t="s">
        <v>4203</v>
      </c>
      <c r="E28" s="684">
        <v>144.4</v>
      </c>
      <c r="F28" s="690">
        <v>1000</v>
      </c>
      <c r="G28" s="696"/>
      <c r="H28" s="694"/>
      <c r="I28" s="695"/>
      <c r="J28" s="698" t="s">
        <v>4217</v>
      </c>
      <c r="K28" s="682" t="s">
        <v>4218</v>
      </c>
    </row>
    <row r="29" spans="1:11" ht="30">
      <c r="A29" s="628">
        <v>21</v>
      </c>
      <c r="B29" s="688" t="s">
        <v>4219</v>
      </c>
      <c r="C29" s="680" t="s">
        <v>3335</v>
      </c>
      <c r="D29" s="689" t="s">
        <v>4190</v>
      </c>
      <c r="E29" s="684">
        <v>80</v>
      </c>
      <c r="F29" s="690">
        <v>650</v>
      </c>
      <c r="G29" s="696"/>
      <c r="H29" s="694"/>
      <c r="I29" s="695"/>
      <c r="J29" s="699" t="s">
        <v>4220</v>
      </c>
      <c r="K29" s="682" t="s">
        <v>4221</v>
      </c>
    </row>
    <row r="30" spans="1:11" ht="45">
      <c r="A30" s="628">
        <v>22</v>
      </c>
      <c r="B30" s="688" t="s">
        <v>4222</v>
      </c>
      <c r="C30" s="680" t="s">
        <v>3335</v>
      </c>
      <c r="D30" s="689" t="s">
        <v>4175</v>
      </c>
      <c r="E30" s="684">
        <v>60</v>
      </c>
      <c r="F30" s="690">
        <v>1500</v>
      </c>
      <c r="G30" s="696"/>
      <c r="H30" s="694"/>
      <c r="I30" s="695"/>
      <c r="J30" s="699" t="s">
        <v>4223</v>
      </c>
      <c r="K30" s="682" t="s">
        <v>4224</v>
      </c>
    </row>
    <row r="31" spans="1:11" ht="30">
      <c r="A31" s="628">
        <v>23</v>
      </c>
      <c r="B31" s="688" t="s">
        <v>4225</v>
      </c>
      <c r="C31" s="680" t="s">
        <v>3335</v>
      </c>
      <c r="D31" s="689" t="s">
        <v>4175</v>
      </c>
      <c r="E31" s="684">
        <v>184</v>
      </c>
      <c r="F31" s="690">
        <v>400</v>
      </c>
      <c r="G31" s="696"/>
      <c r="H31" s="694"/>
      <c r="I31" s="695"/>
      <c r="J31" s="699" t="s">
        <v>4226</v>
      </c>
      <c r="K31" s="682" t="s">
        <v>4227</v>
      </c>
    </row>
    <row r="32" spans="1:11" ht="30">
      <c r="A32" s="628">
        <v>24</v>
      </c>
      <c r="B32" s="688" t="s">
        <v>4228</v>
      </c>
      <c r="C32" s="680" t="s">
        <v>3335</v>
      </c>
      <c r="D32" s="689" t="s">
        <v>4175</v>
      </c>
      <c r="E32" s="684">
        <v>100</v>
      </c>
      <c r="F32" s="689">
        <v>883.25</v>
      </c>
      <c r="G32" s="696"/>
      <c r="H32" s="694"/>
      <c r="I32" s="695"/>
      <c r="J32" s="699" t="s">
        <v>4229</v>
      </c>
      <c r="K32" s="682" t="s">
        <v>4230</v>
      </c>
    </row>
    <row r="33" spans="1:11" ht="30">
      <c r="A33" s="628">
        <v>25</v>
      </c>
      <c r="B33" s="688" t="s">
        <v>4231</v>
      </c>
      <c r="C33" s="680" t="s">
        <v>3335</v>
      </c>
      <c r="D33" s="689" t="s">
        <v>4232</v>
      </c>
      <c r="E33" s="684">
        <v>70.3</v>
      </c>
      <c r="F33" s="690">
        <v>1000</v>
      </c>
      <c r="G33" s="696"/>
      <c r="H33" s="694"/>
      <c r="I33" s="695"/>
      <c r="J33" s="699" t="s">
        <v>4233</v>
      </c>
      <c r="K33" s="682" t="s">
        <v>4234</v>
      </c>
    </row>
    <row r="34" spans="1:11" ht="45">
      <c r="A34" s="628">
        <v>26</v>
      </c>
      <c r="B34" s="688" t="s">
        <v>4235</v>
      </c>
      <c r="C34" s="680" t="s">
        <v>3335</v>
      </c>
      <c r="D34" s="689" t="s">
        <v>4175</v>
      </c>
      <c r="E34" s="684">
        <v>156.94999999999999</v>
      </c>
      <c r="F34" s="690">
        <v>1766.5</v>
      </c>
      <c r="G34" s="696"/>
      <c r="H34" s="694"/>
      <c r="I34" s="695"/>
      <c r="J34" s="699" t="s">
        <v>4236</v>
      </c>
      <c r="K34" s="682" t="s">
        <v>4237</v>
      </c>
    </row>
    <row r="35" spans="1:11" ht="60">
      <c r="A35" s="628">
        <v>27</v>
      </c>
      <c r="B35" s="688" t="s">
        <v>4238</v>
      </c>
      <c r="C35" s="680" t="s">
        <v>3335</v>
      </c>
      <c r="D35" s="689" t="s">
        <v>4175</v>
      </c>
      <c r="E35" s="684">
        <v>48</v>
      </c>
      <c r="F35" s="690">
        <v>500</v>
      </c>
      <c r="G35" s="696"/>
      <c r="H35" s="694"/>
      <c r="I35" s="695"/>
      <c r="J35" s="699" t="s">
        <v>4239</v>
      </c>
      <c r="K35" s="682" t="s">
        <v>4240</v>
      </c>
    </row>
    <row r="36" spans="1:11" ht="45">
      <c r="A36" s="628">
        <v>28</v>
      </c>
      <c r="B36" s="688" t="s">
        <v>4241</v>
      </c>
      <c r="C36" s="680" t="s">
        <v>3335</v>
      </c>
      <c r="D36" s="689" t="s">
        <v>4232</v>
      </c>
      <c r="E36" s="684">
        <v>25</v>
      </c>
      <c r="F36" s="690">
        <v>200</v>
      </c>
      <c r="G36" s="696"/>
      <c r="H36" s="694"/>
      <c r="I36" s="695"/>
      <c r="J36" s="699" t="s">
        <v>4242</v>
      </c>
      <c r="K36" s="682" t="s">
        <v>4243</v>
      </c>
    </row>
    <row r="37" spans="1:11" ht="75">
      <c r="A37" s="628">
        <v>29</v>
      </c>
      <c r="B37" s="688" t="s">
        <v>4244</v>
      </c>
      <c r="C37" s="680" t="s">
        <v>3335</v>
      </c>
      <c r="D37" s="689" t="s">
        <v>4175</v>
      </c>
      <c r="E37" s="684">
        <v>46.6</v>
      </c>
      <c r="F37" s="690">
        <v>180</v>
      </c>
      <c r="G37" s="696"/>
      <c r="H37" s="694"/>
      <c r="I37" s="695"/>
      <c r="J37" s="699" t="s">
        <v>4245</v>
      </c>
      <c r="K37" s="682" t="s">
        <v>4246</v>
      </c>
    </row>
    <row r="38" spans="1:11" ht="30">
      <c r="A38" s="628">
        <v>30</v>
      </c>
      <c r="B38" s="700" t="s">
        <v>4247</v>
      </c>
      <c r="C38" s="680" t="s">
        <v>3335</v>
      </c>
      <c r="D38" s="701" t="s">
        <v>4175</v>
      </c>
      <c r="E38" s="684">
        <v>40</v>
      </c>
      <c r="F38" s="690">
        <v>662.44</v>
      </c>
      <c r="G38" s="696"/>
      <c r="H38" s="702"/>
      <c r="I38" s="648"/>
      <c r="J38" s="699" t="s">
        <v>4248</v>
      </c>
      <c r="K38" s="649" t="s">
        <v>4249</v>
      </c>
    </row>
    <row r="39" spans="1:11" ht="60">
      <c r="A39" s="628">
        <v>31</v>
      </c>
      <c r="B39" s="700" t="s">
        <v>4250</v>
      </c>
      <c r="C39" s="680" t="s">
        <v>3335</v>
      </c>
      <c r="D39" s="701" t="s">
        <v>4175</v>
      </c>
      <c r="E39" s="684">
        <v>74.86</v>
      </c>
      <c r="F39" s="701">
        <v>1413.2</v>
      </c>
      <c r="G39" s="692"/>
      <c r="H39" s="702"/>
      <c r="I39" s="648"/>
      <c r="J39" s="699" t="s">
        <v>4251</v>
      </c>
      <c r="K39" s="649" t="s">
        <v>4252</v>
      </c>
    </row>
    <row r="40" spans="1:11" ht="30">
      <c r="A40" s="628">
        <v>32</v>
      </c>
      <c r="B40" s="703" t="s">
        <v>4253</v>
      </c>
      <c r="C40" s="680" t="s">
        <v>3335</v>
      </c>
      <c r="D40" s="704" t="s">
        <v>4254</v>
      </c>
      <c r="E40" s="626">
        <v>123.24</v>
      </c>
      <c r="F40" s="704">
        <v>835</v>
      </c>
      <c r="G40" s="705">
        <v>14001001035</v>
      </c>
      <c r="H40" s="706" t="s">
        <v>819</v>
      </c>
      <c r="I40" s="663" t="s">
        <v>4255</v>
      </c>
      <c r="J40" s="705"/>
      <c r="K40" s="656"/>
    </row>
    <row r="41" spans="1:11" ht="30">
      <c r="A41" s="628">
        <v>33</v>
      </c>
      <c r="B41" s="703" t="s">
        <v>4256</v>
      </c>
      <c r="C41" s="707" t="s">
        <v>4257</v>
      </c>
      <c r="D41" s="704" t="s">
        <v>4175</v>
      </c>
      <c r="E41" s="626">
        <v>93.9</v>
      </c>
      <c r="F41" s="704">
        <v>500</v>
      </c>
      <c r="G41" s="708" t="s">
        <v>1011</v>
      </c>
      <c r="H41" s="706" t="s">
        <v>788</v>
      </c>
      <c r="I41" s="663" t="s">
        <v>1010</v>
      </c>
      <c r="J41" s="705"/>
      <c r="K41" s="656"/>
    </row>
    <row r="42" spans="1:11" ht="45">
      <c r="A42" s="628">
        <v>34</v>
      </c>
      <c r="B42" s="703" t="s">
        <v>4258</v>
      </c>
      <c r="C42" s="680" t="s">
        <v>3335</v>
      </c>
      <c r="D42" s="704" t="s">
        <v>4175</v>
      </c>
      <c r="E42" s="626">
        <v>600</v>
      </c>
      <c r="F42" s="704">
        <v>6182.75</v>
      </c>
      <c r="G42" s="705"/>
      <c r="H42" s="706"/>
      <c r="I42" s="663"/>
      <c r="J42" s="705">
        <v>404406166</v>
      </c>
      <c r="K42" s="656" t="s">
        <v>3337</v>
      </c>
    </row>
    <row r="43" spans="1:11" ht="45">
      <c r="A43" s="628">
        <v>35</v>
      </c>
      <c r="B43" s="703" t="s">
        <v>4259</v>
      </c>
      <c r="C43" s="680" t="s">
        <v>3335</v>
      </c>
      <c r="D43" s="704" t="s">
        <v>4232</v>
      </c>
      <c r="E43" s="626">
        <v>200</v>
      </c>
      <c r="F43" s="704">
        <v>1500</v>
      </c>
      <c r="G43" s="705"/>
      <c r="H43" s="706"/>
      <c r="I43" s="663"/>
      <c r="J43" s="705">
        <v>12001017899</v>
      </c>
      <c r="K43" s="656" t="s">
        <v>4260</v>
      </c>
    </row>
    <row r="44" spans="1:11" ht="30">
      <c r="A44" s="628">
        <v>36</v>
      </c>
      <c r="B44" s="709" t="s">
        <v>4261</v>
      </c>
      <c r="C44" s="680" t="s">
        <v>3335</v>
      </c>
      <c r="D44" s="630" t="s">
        <v>4232</v>
      </c>
      <c r="E44" s="629">
        <v>100</v>
      </c>
      <c r="F44" s="630">
        <v>625</v>
      </c>
      <c r="G44" s="710">
        <v>31001006950</v>
      </c>
      <c r="H44" s="711" t="s">
        <v>846</v>
      </c>
      <c r="I44" s="712" t="s">
        <v>4262</v>
      </c>
      <c r="J44" s="710"/>
      <c r="K44" s="713"/>
    </row>
    <row r="45" spans="1:11" ht="30">
      <c r="A45" s="628">
        <v>37</v>
      </c>
      <c r="B45" s="709" t="s">
        <v>4263</v>
      </c>
      <c r="C45" s="680" t="s">
        <v>3335</v>
      </c>
      <c r="D45" s="630" t="s">
        <v>4264</v>
      </c>
      <c r="E45" s="629">
        <v>135</v>
      </c>
      <c r="F45" s="630">
        <v>825</v>
      </c>
      <c r="G45" s="710">
        <v>48001002277</v>
      </c>
      <c r="H45" s="711" t="s">
        <v>4125</v>
      </c>
      <c r="I45" s="712" t="s">
        <v>4265</v>
      </c>
      <c r="J45" s="710"/>
      <c r="K45" s="713"/>
    </row>
    <row r="46" spans="1:11" ht="30">
      <c r="A46" s="628">
        <v>38</v>
      </c>
      <c r="B46" s="709" t="s">
        <v>4266</v>
      </c>
      <c r="C46" s="707" t="s">
        <v>4257</v>
      </c>
      <c r="D46" s="630" t="s">
        <v>4232</v>
      </c>
      <c r="E46" s="629">
        <v>49</v>
      </c>
      <c r="F46" s="630">
        <v>1000</v>
      </c>
      <c r="G46" s="710">
        <v>33001014275</v>
      </c>
      <c r="H46" s="711" t="s">
        <v>4267</v>
      </c>
      <c r="I46" s="712" t="s">
        <v>4268</v>
      </c>
      <c r="J46" s="710"/>
      <c r="K46" s="713"/>
    </row>
    <row r="47" spans="1:11" ht="45">
      <c r="A47" s="628">
        <v>39</v>
      </c>
      <c r="B47" s="714" t="s">
        <v>4269</v>
      </c>
      <c r="C47" s="707" t="s">
        <v>4257</v>
      </c>
      <c r="D47" s="629" t="s">
        <v>4270</v>
      </c>
      <c r="E47" s="629">
        <v>48.5</v>
      </c>
      <c r="F47" s="629">
        <v>1000</v>
      </c>
      <c r="G47" s="715" t="s">
        <v>2038</v>
      </c>
      <c r="H47" s="713" t="s">
        <v>4271</v>
      </c>
      <c r="I47" s="713" t="s">
        <v>4272</v>
      </c>
      <c r="J47" s="716"/>
      <c r="K47" s="713"/>
    </row>
    <row r="48" spans="1:11" ht="45">
      <c r="A48" s="628">
        <v>40</v>
      </c>
      <c r="B48" s="714" t="s">
        <v>4269</v>
      </c>
      <c r="C48" s="707" t="s">
        <v>4257</v>
      </c>
      <c r="D48" s="629" t="s">
        <v>4270</v>
      </c>
      <c r="E48" s="629">
        <v>48.5</v>
      </c>
      <c r="F48" s="629">
        <v>1000</v>
      </c>
      <c r="G48" s="715" t="s">
        <v>2036</v>
      </c>
      <c r="H48" s="713" t="s">
        <v>747</v>
      </c>
      <c r="I48" s="713" t="s">
        <v>4272</v>
      </c>
      <c r="J48" s="716"/>
      <c r="K48" s="713"/>
    </row>
    <row r="49" spans="1:11" ht="45">
      <c r="A49" s="628">
        <v>41</v>
      </c>
      <c r="B49" s="714" t="s">
        <v>4273</v>
      </c>
      <c r="C49" s="707" t="s">
        <v>4257</v>
      </c>
      <c r="D49" s="629" t="s">
        <v>4232</v>
      </c>
      <c r="E49" s="629">
        <v>85</v>
      </c>
      <c r="F49" s="629">
        <v>2662.5</v>
      </c>
      <c r="G49" s="629"/>
      <c r="H49" s="713"/>
      <c r="I49" s="713"/>
      <c r="J49" s="716">
        <v>204854817</v>
      </c>
      <c r="K49" s="713" t="s">
        <v>4274</v>
      </c>
    </row>
    <row r="50" spans="1:11" ht="45">
      <c r="A50" s="628">
        <v>42</v>
      </c>
      <c r="B50" s="714" t="s">
        <v>4275</v>
      </c>
      <c r="C50" s="707" t="s">
        <v>4257</v>
      </c>
      <c r="D50" s="629" t="s">
        <v>4276</v>
      </c>
      <c r="E50" s="629">
        <v>100</v>
      </c>
      <c r="F50" s="629">
        <v>1400</v>
      </c>
      <c r="G50" s="629"/>
      <c r="H50" s="713"/>
      <c r="I50" s="713"/>
      <c r="J50" s="716">
        <v>208153914</v>
      </c>
      <c r="K50" s="713" t="s">
        <v>4277</v>
      </c>
    </row>
    <row r="51" spans="1:11" ht="45">
      <c r="A51" s="628">
        <v>43</v>
      </c>
      <c r="B51" s="714" t="s">
        <v>4275</v>
      </c>
      <c r="C51" s="707" t="s">
        <v>4257</v>
      </c>
      <c r="D51" s="629" t="s">
        <v>4276</v>
      </c>
      <c r="E51" s="629">
        <v>100</v>
      </c>
      <c r="F51" s="629">
        <v>500</v>
      </c>
      <c r="G51" s="629"/>
      <c r="H51" s="713"/>
      <c r="I51" s="713"/>
      <c r="J51" s="716">
        <v>208153914</v>
      </c>
      <c r="K51" s="713" t="s">
        <v>4277</v>
      </c>
    </row>
    <row r="52" spans="1:11" ht="30">
      <c r="A52" s="628">
        <v>44</v>
      </c>
      <c r="B52" s="714" t="s">
        <v>4278</v>
      </c>
      <c r="C52" s="707" t="s">
        <v>4257</v>
      </c>
      <c r="D52" s="629" t="s">
        <v>4279</v>
      </c>
      <c r="E52" s="629">
        <v>225</v>
      </c>
      <c r="F52" s="629">
        <v>90</v>
      </c>
      <c r="G52" s="629"/>
      <c r="H52" s="713"/>
      <c r="I52" s="713"/>
      <c r="J52" s="629">
        <v>228928391</v>
      </c>
      <c r="K52" s="713" t="s">
        <v>4280</v>
      </c>
    </row>
    <row r="53" spans="1:11" ht="45">
      <c r="A53" s="628">
        <v>45</v>
      </c>
      <c r="B53" s="714" t="s">
        <v>4281</v>
      </c>
      <c r="C53" s="707" t="s">
        <v>4257</v>
      </c>
      <c r="D53" s="629" t="s">
        <v>4282</v>
      </c>
      <c r="E53" s="629">
        <v>200</v>
      </c>
      <c r="F53" s="629">
        <v>3000</v>
      </c>
      <c r="G53" s="629">
        <v>60001011951</v>
      </c>
      <c r="H53" s="713" t="s">
        <v>4158</v>
      </c>
      <c r="I53" s="713" t="s">
        <v>4283</v>
      </c>
      <c r="J53" s="716"/>
      <c r="K53" s="713"/>
    </row>
    <row r="54" spans="1:11" ht="30">
      <c r="A54" s="628">
        <v>46</v>
      </c>
      <c r="B54" s="714" t="s">
        <v>4284</v>
      </c>
      <c r="C54" s="707" t="s">
        <v>4257</v>
      </c>
      <c r="D54" s="629" t="s">
        <v>4282</v>
      </c>
      <c r="E54" s="629">
        <v>210.23</v>
      </c>
      <c r="F54" s="629">
        <v>2400</v>
      </c>
      <c r="G54" s="629">
        <v>60003005888</v>
      </c>
      <c r="H54" s="712" t="s">
        <v>985</v>
      </c>
      <c r="I54" s="712" t="s">
        <v>4285</v>
      </c>
      <c r="J54" s="716"/>
      <c r="K54" s="713"/>
    </row>
    <row r="55" spans="1:11" ht="45">
      <c r="A55" s="628">
        <v>47</v>
      </c>
      <c r="B55" s="714" t="s">
        <v>4286</v>
      </c>
      <c r="C55" s="714" t="s">
        <v>4257</v>
      </c>
      <c r="D55" s="629" t="s">
        <v>4287</v>
      </c>
      <c r="E55" s="629">
        <v>52</v>
      </c>
      <c r="F55" s="629">
        <v>300</v>
      </c>
      <c r="G55" s="629">
        <v>35001034794</v>
      </c>
      <c r="H55" s="712" t="s">
        <v>4288</v>
      </c>
      <c r="I55" s="712" t="s">
        <v>4289</v>
      </c>
      <c r="J55" s="716"/>
      <c r="K55" s="713"/>
    </row>
    <row r="56" spans="1:11" ht="30">
      <c r="A56" s="628">
        <v>48</v>
      </c>
      <c r="B56" s="714" t="s">
        <v>4290</v>
      </c>
      <c r="C56" s="714" t="s">
        <v>4257</v>
      </c>
      <c r="D56" s="629" t="s">
        <v>4291</v>
      </c>
      <c r="E56" s="629">
        <v>36</v>
      </c>
      <c r="F56" s="629">
        <v>300</v>
      </c>
      <c r="G56" s="629">
        <v>35001073008</v>
      </c>
      <c r="H56" s="712" t="s">
        <v>4292</v>
      </c>
      <c r="I56" s="712" t="s">
        <v>4293</v>
      </c>
      <c r="J56" s="716"/>
      <c r="K56" s="713"/>
    </row>
    <row r="57" spans="1:11" ht="45">
      <c r="A57" s="628">
        <v>49</v>
      </c>
      <c r="B57" s="714" t="s">
        <v>4294</v>
      </c>
      <c r="C57" s="714" t="s">
        <v>3335</v>
      </c>
      <c r="D57" s="629" t="s">
        <v>4276</v>
      </c>
      <c r="E57" s="629">
        <v>54.4</v>
      </c>
      <c r="F57" s="629">
        <v>500</v>
      </c>
      <c r="G57" s="629">
        <v>60001069473</v>
      </c>
      <c r="H57" s="713" t="s">
        <v>4295</v>
      </c>
      <c r="I57" s="713" t="s">
        <v>4296</v>
      </c>
      <c r="J57" s="716"/>
      <c r="K57" s="713"/>
    </row>
    <row r="58" spans="1:11" ht="30">
      <c r="A58" s="628">
        <v>50</v>
      </c>
      <c r="B58" s="714" t="s">
        <v>4297</v>
      </c>
      <c r="C58" s="714" t="s">
        <v>4257</v>
      </c>
      <c r="D58" s="629" t="s">
        <v>4155</v>
      </c>
      <c r="E58" s="629">
        <v>82.3</v>
      </c>
      <c r="F58" s="629">
        <v>625</v>
      </c>
      <c r="G58" s="629">
        <v>17001003899</v>
      </c>
      <c r="H58" s="713" t="s">
        <v>4158</v>
      </c>
      <c r="I58" s="713" t="s">
        <v>4298</v>
      </c>
      <c r="J58" s="716"/>
      <c r="K58" s="713"/>
    </row>
    <row r="59" spans="1:11" ht="45">
      <c r="A59" s="628">
        <v>51</v>
      </c>
      <c r="B59" s="714" t="s">
        <v>4299</v>
      </c>
      <c r="C59" s="714" t="s">
        <v>4257</v>
      </c>
      <c r="D59" s="629" t="s">
        <v>4155</v>
      </c>
      <c r="E59" s="629">
        <v>34.15</v>
      </c>
      <c r="F59" s="629">
        <v>225</v>
      </c>
      <c r="G59" s="629">
        <v>35001007226</v>
      </c>
      <c r="H59" s="713" t="s">
        <v>4300</v>
      </c>
      <c r="I59" s="713" t="s">
        <v>4301</v>
      </c>
      <c r="J59" s="716"/>
      <c r="K59" s="713"/>
    </row>
    <row r="60" spans="1:11" ht="45">
      <c r="A60" s="628">
        <v>52</v>
      </c>
      <c r="B60" s="714" t="s">
        <v>4299</v>
      </c>
      <c r="C60" s="714" t="s">
        <v>4257</v>
      </c>
      <c r="D60" s="629" t="s">
        <v>4155</v>
      </c>
      <c r="E60" s="629">
        <v>34.15</v>
      </c>
      <c r="F60" s="629">
        <v>500</v>
      </c>
      <c r="G60" s="629">
        <v>35001007226</v>
      </c>
      <c r="H60" s="713" t="s">
        <v>4300</v>
      </c>
      <c r="I60" s="713" t="s">
        <v>4301</v>
      </c>
      <c r="J60" s="716"/>
      <c r="K60" s="713"/>
    </row>
    <row r="61" spans="1:11" ht="45">
      <c r="A61" s="628">
        <v>53</v>
      </c>
      <c r="B61" s="714" t="s">
        <v>4302</v>
      </c>
      <c r="C61" s="714" t="s">
        <v>4257</v>
      </c>
      <c r="D61" s="629" t="s">
        <v>4155</v>
      </c>
      <c r="E61" s="629">
        <v>40</v>
      </c>
      <c r="F61" s="629">
        <v>250</v>
      </c>
      <c r="G61" s="629">
        <v>61004014163</v>
      </c>
      <c r="H61" s="713" t="s">
        <v>3665</v>
      </c>
      <c r="I61" s="713" t="s">
        <v>4303</v>
      </c>
      <c r="J61" s="716"/>
      <c r="K61" s="713"/>
    </row>
    <row r="62" spans="1:11" ht="30">
      <c r="A62" s="628">
        <v>54</v>
      </c>
      <c r="B62" s="714" t="s">
        <v>4304</v>
      </c>
      <c r="C62" s="714" t="s">
        <v>4257</v>
      </c>
      <c r="D62" s="629" t="s">
        <v>4155</v>
      </c>
      <c r="E62" s="629">
        <v>50</v>
      </c>
      <c r="F62" s="629">
        <v>500</v>
      </c>
      <c r="G62" s="629">
        <v>61004020987</v>
      </c>
      <c r="H62" s="713" t="s">
        <v>4305</v>
      </c>
      <c r="I62" s="713" t="s">
        <v>4306</v>
      </c>
      <c r="J62" s="716"/>
      <c r="K62" s="713"/>
    </row>
    <row r="63" spans="1:11" ht="30">
      <c r="A63" s="628">
        <v>55</v>
      </c>
      <c r="B63" s="714" t="s">
        <v>4307</v>
      </c>
      <c r="C63" s="714" t="s">
        <v>4257</v>
      </c>
      <c r="D63" s="629" t="s">
        <v>4155</v>
      </c>
      <c r="E63" s="629">
        <v>50</v>
      </c>
      <c r="F63" s="629">
        <v>250</v>
      </c>
      <c r="G63" s="629">
        <v>61005004450</v>
      </c>
      <c r="H63" s="713" t="s">
        <v>4308</v>
      </c>
      <c r="I63" s="713" t="s">
        <v>4309</v>
      </c>
      <c r="J63" s="716"/>
      <c r="K63" s="713"/>
    </row>
    <row r="64" spans="1:11" ht="30">
      <c r="A64" s="628">
        <v>56</v>
      </c>
      <c r="B64" s="714" t="s">
        <v>4310</v>
      </c>
      <c r="C64" s="714" t="s">
        <v>4257</v>
      </c>
      <c r="D64" s="629" t="s">
        <v>4155</v>
      </c>
      <c r="E64" s="629">
        <v>50</v>
      </c>
      <c r="F64" s="629">
        <v>250</v>
      </c>
      <c r="G64" s="629">
        <v>61005010942</v>
      </c>
      <c r="H64" s="713" t="s">
        <v>3975</v>
      </c>
      <c r="I64" s="713" t="s">
        <v>4311</v>
      </c>
      <c r="J64" s="716"/>
      <c r="K64" s="713"/>
    </row>
    <row r="65" spans="1:11" ht="30">
      <c r="A65" s="628">
        <v>57</v>
      </c>
      <c r="B65" s="714" t="s">
        <v>4312</v>
      </c>
      <c r="C65" s="714" t="s">
        <v>4257</v>
      </c>
      <c r="D65" s="629" t="s">
        <v>4155</v>
      </c>
      <c r="E65" s="629">
        <v>30</v>
      </c>
      <c r="F65" s="629">
        <v>187.5</v>
      </c>
      <c r="G65" s="629">
        <v>61004046467</v>
      </c>
      <c r="H65" s="713" t="s">
        <v>4313</v>
      </c>
      <c r="I65" s="713" t="s">
        <v>4314</v>
      </c>
      <c r="J65" s="716"/>
      <c r="K65" s="713"/>
    </row>
    <row r="66" spans="1:11" ht="30">
      <c r="A66" s="628">
        <v>58</v>
      </c>
      <c r="B66" s="714" t="s">
        <v>4315</v>
      </c>
      <c r="C66" s="714" t="s">
        <v>4257</v>
      </c>
      <c r="D66" s="629" t="s">
        <v>4155</v>
      </c>
      <c r="E66" s="629">
        <v>122.65</v>
      </c>
      <c r="F66" s="629">
        <v>300</v>
      </c>
      <c r="G66" s="629">
        <v>61004005299</v>
      </c>
      <c r="H66" s="713" t="s">
        <v>4316</v>
      </c>
      <c r="I66" s="713" t="s">
        <v>4317</v>
      </c>
      <c r="J66" s="716"/>
      <c r="K66" s="713"/>
    </row>
    <row r="67" spans="1:11" ht="30">
      <c r="A67" s="628">
        <v>59</v>
      </c>
      <c r="B67" s="714" t="s">
        <v>4318</v>
      </c>
      <c r="C67" s="714" t="s">
        <v>4257</v>
      </c>
      <c r="D67" s="629" t="s">
        <v>4155</v>
      </c>
      <c r="E67" s="629">
        <v>50</v>
      </c>
      <c r="F67" s="629">
        <v>250</v>
      </c>
      <c r="G67" s="629">
        <v>61004002279</v>
      </c>
      <c r="H67" s="713" t="s">
        <v>4319</v>
      </c>
      <c r="I67" s="713" t="s">
        <v>4320</v>
      </c>
      <c r="J67" s="716"/>
      <c r="K67" s="713"/>
    </row>
    <row r="68" spans="1:11" ht="45">
      <c r="A68" s="628">
        <v>60</v>
      </c>
      <c r="B68" s="714" t="s">
        <v>4321</v>
      </c>
      <c r="C68" s="714" t="s">
        <v>3335</v>
      </c>
      <c r="D68" s="629" t="s">
        <v>4232</v>
      </c>
      <c r="E68" s="629">
        <v>32</v>
      </c>
      <c r="F68" s="629">
        <v>300</v>
      </c>
      <c r="G68" s="629">
        <v>12001036237</v>
      </c>
      <c r="H68" s="713" t="s">
        <v>810</v>
      </c>
      <c r="I68" s="713" t="s">
        <v>4322</v>
      </c>
      <c r="J68" s="716"/>
      <c r="K68" s="713"/>
    </row>
    <row r="69" spans="1:11" ht="30">
      <c r="A69" s="628">
        <v>61</v>
      </c>
      <c r="B69" s="714" t="s">
        <v>4323</v>
      </c>
      <c r="C69" s="714" t="s">
        <v>3335</v>
      </c>
      <c r="D69" s="629" t="s">
        <v>4232</v>
      </c>
      <c r="E69" s="629">
        <v>56.04</v>
      </c>
      <c r="F69" s="629">
        <v>500</v>
      </c>
      <c r="G69" s="629">
        <v>35001028741</v>
      </c>
      <c r="H69" s="713" t="s">
        <v>4324</v>
      </c>
      <c r="I69" s="713" t="s">
        <v>4325</v>
      </c>
      <c r="J69" s="716"/>
      <c r="K69" s="713"/>
    </row>
    <row r="70" spans="1:11" ht="30">
      <c r="A70" s="628">
        <v>62</v>
      </c>
      <c r="B70" s="714" t="s">
        <v>4326</v>
      </c>
      <c r="C70" s="714" t="s">
        <v>3335</v>
      </c>
      <c r="D70" s="629" t="s">
        <v>4155</v>
      </c>
      <c r="E70" s="629">
        <v>187</v>
      </c>
      <c r="F70" s="629">
        <v>1600</v>
      </c>
      <c r="G70" s="629">
        <v>61001041764</v>
      </c>
      <c r="H70" s="713" t="s">
        <v>4158</v>
      </c>
      <c r="I70" s="713" t="s">
        <v>4327</v>
      </c>
      <c r="J70" s="716"/>
      <c r="K70" s="713"/>
    </row>
    <row r="71" spans="1:11" ht="30">
      <c r="A71" s="628">
        <v>63</v>
      </c>
      <c r="B71" s="714" t="s">
        <v>4328</v>
      </c>
      <c r="C71" s="714" t="s">
        <v>3335</v>
      </c>
      <c r="D71" s="629" t="s">
        <v>4329</v>
      </c>
      <c r="E71" s="629">
        <v>388.84</v>
      </c>
      <c r="F71" s="629">
        <v>1250</v>
      </c>
      <c r="G71" s="629">
        <v>61006023184</v>
      </c>
      <c r="H71" s="713" t="s">
        <v>4330</v>
      </c>
      <c r="I71" s="713" t="s">
        <v>4331</v>
      </c>
      <c r="J71" s="716"/>
      <c r="K71" s="713"/>
    </row>
    <row r="72" spans="1:11" ht="30">
      <c r="A72" s="628">
        <v>64</v>
      </c>
      <c r="B72" s="714" t="s">
        <v>4332</v>
      </c>
      <c r="C72" s="714" t="s">
        <v>3335</v>
      </c>
      <c r="D72" s="629" t="s">
        <v>4232</v>
      </c>
      <c r="E72" s="629">
        <v>60</v>
      </c>
      <c r="F72" s="629">
        <v>375</v>
      </c>
      <c r="G72" s="629">
        <v>12001014571</v>
      </c>
      <c r="H72" s="713" t="s">
        <v>4333</v>
      </c>
      <c r="I72" s="713" t="s">
        <v>4334</v>
      </c>
      <c r="J72" s="716"/>
      <c r="K72" s="713"/>
    </row>
    <row r="73" spans="1:11" ht="30">
      <c r="A73" s="628">
        <v>65</v>
      </c>
      <c r="B73" s="714" t="s">
        <v>4335</v>
      </c>
      <c r="C73" s="714" t="s">
        <v>3335</v>
      </c>
      <c r="D73" s="629" t="s">
        <v>4232</v>
      </c>
      <c r="E73" s="629">
        <v>38.020000000000003</v>
      </c>
      <c r="F73" s="629">
        <v>250</v>
      </c>
      <c r="G73" s="629"/>
      <c r="H73" s="712"/>
      <c r="I73" s="712"/>
      <c r="J73" s="717" t="s">
        <v>4239</v>
      </c>
      <c r="K73" s="713" t="s">
        <v>4336</v>
      </c>
    </row>
    <row r="74" spans="1:11" ht="30">
      <c r="A74" s="628">
        <v>66</v>
      </c>
      <c r="B74" s="714" t="s">
        <v>4337</v>
      </c>
      <c r="C74" s="714" t="s">
        <v>3335</v>
      </c>
      <c r="D74" s="629" t="s">
        <v>4232</v>
      </c>
      <c r="E74" s="629">
        <v>55.29</v>
      </c>
      <c r="F74" s="629">
        <v>300</v>
      </c>
      <c r="G74" s="715" t="s">
        <v>4338</v>
      </c>
      <c r="H74" s="713" t="s">
        <v>899</v>
      </c>
      <c r="I74" s="713" t="s">
        <v>4339</v>
      </c>
      <c r="J74" s="629"/>
      <c r="K74" s="713"/>
    </row>
    <row r="75" spans="1:11" ht="30">
      <c r="A75" s="628">
        <v>67</v>
      </c>
      <c r="B75" s="714" t="s">
        <v>4340</v>
      </c>
      <c r="C75" s="714" t="s">
        <v>3335</v>
      </c>
      <c r="D75" s="629" t="s">
        <v>4276</v>
      </c>
      <c r="E75" s="629">
        <v>43.09</v>
      </c>
      <c r="F75" s="629">
        <v>187.5</v>
      </c>
      <c r="G75" s="715" t="s">
        <v>4341</v>
      </c>
      <c r="H75" s="713" t="s">
        <v>4342</v>
      </c>
      <c r="I75" s="713" t="s">
        <v>4343</v>
      </c>
      <c r="J75" s="629"/>
      <c r="K75" s="713"/>
    </row>
    <row r="76" spans="1:11" ht="30">
      <c r="A76" s="628">
        <v>68</v>
      </c>
      <c r="B76" s="714" t="s">
        <v>4344</v>
      </c>
      <c r="C76" s="714" t="s">
        <v>3335</v>
      </c>
      <c r="D76" s="629" t="s">
        <v>4155</v>
      </c>
      <c r="E76" s="629">
        <v>60</v>
      </c>
      <c r="F76" s="629">
        <v>625</v>
      </c>
      <c r="G76" s="715" t="s">
        <v>4345</v>
      </c>
      <c r="H76" s="713" t="s">
        <v>842</v>
      </c>
      <c r="I76" s="713" t="s">
        <v>840</v>
      </c>
      <c r="J76" s="629"/>
      <c r="K76" s="713"/>
    </row>
    <row r="77" spans="1:11" ht="45">
      <c r="A77" s="628">
        <v>69</v>
      </c>
      <c r="B77" s="714" t="s">
        <v>4346</v>
      </c>
      <c r="C77" s="714" t="s">
        <v>3335</v>
      </c>
      <c r="D77" s="629" t="s">
        <v>4232</v>
      </c>
      <c r="E77" s="629">
        <v>38.5</v>
      </c>
      <c r="F77" s="629">
        <v>1106</v>
      </c>
      <c r="G77" s="715" t="s">
        <v>3361</v>
      </c>
      <c r="H77" s="713" t="s">
        <v>4347</v>
      </c>
      <c r="I77" s="713" t="s">
        <v>4055</v>
      </c>
      <c r="J77" s="629"/>
      <c r="K77" s="713"/>
    </row>
    <row r="78" spans="1:11" ht="30">
      <c r="A78" s="628">
        <v>70</v>
      </c>
      <c r="B78" s="714" t="s">
        <v>4348</v>
      </c>
      <c r="C78" s="714" t="s">
        <v>3335</v>
      </c>
      <c r="D78" s="629" t="s">
        <v>4232</v>
      </c>
      <c r="E78" s="629">
        <v>53.5</v>
      </c>
      <c r="F78" s="629">
        <v>664</v>
      </c>
      <c r="G78" s="715" t="s">
        <v>4349</v>
      </c>
      <c r="H78" s="713" t="s">
        <v>913</v>
      </c>
      <c r="I78" s="713" t="s">
        <v>4350</v>
      </c>
      <c r="J78" s="629"/>
      <c r="K78" s="713"/>
    </row>
    <row r="79" spans="1:11" ht="30">
      <c r="A79" s="628">
        <v>71</v>
      </c>
      <c r="B79" s="714" t="s">
        <v>4351</v>
      </c>
      <c r="C79" s="714" t="s">
        <v>3335</v>
      </c>
      <c r="D79" s="629" t="s">
        <v>4155</v>
      </c>
      <c r="E79" s="629">
        <v>61.22</v>
      </c>
      <c r="F79" s="629">
        <v>625</v>
      </c>
      <c r="G79" s="715"/>
      <c r="H79" s="713"/>
      <c r="I79" s="713"/>
      <c r="J79" s="629">
        <v>61007002755</v>
      </c>
      <c r="K79" s="713" t="s">
        <v>4352</v>
      </c>
    </row>
    <row r="80" spans="1:11" ht="30">
      <c r="A80" s="628">
        <v>72</v>
      </c>
      <c r="B80" s="714" t="s">
        <v>4353</v>
      </c>
      <c r="C80" s="714" t="s">
        <v>3335</v>
      </c>
      <c r="D80" s="629" t="s">
        <v>4155</v>
      </c>
      <c r="E80" s="629">
        <v>70</v>
      </c>
      <c r="F80" s="629">
        <v>1250</v>
      </c>
      <c r="G80" s="715" t="s">
        <v>4354</v>
      </c>
      <c r="H80" s="713" t="s">
        <v>4355</v>
      </c>
      <c r="I80" s="713" t="s">
        <v>4356</v>
      </c>
      <c r="J80" s="629"/>
      <c r="K80" s="713"/>
    </row>
    <row r="81" spans="1:11" ht="30">
      <c r="A81" s="628">
        <v>73</v>
      </c>
      <c r="B81" s="714" t="s">
        <v>4357</v>
      </c>
      <c r="C81" s="714" t="s">
        <v>3335</v>
      </c>
      <c r="D81" s="629" t="s">
        <v>4232</v>
      </c>
      <c r="E81" s="629">
        <v>52.2</v>
      </c>
      <c r="F81" s="629">
        <v>625</v>
      </c>
      <c r="G81" s="715"/>
      <c r="H81" s="713"/>
      <c r="I81" s="713"/>
      <c r="J81" s="629">
        <v>61006041123</v>
      </c>
      <c r="K81" s="713" t="s">
        <v>4358</v>
      </c>
    </row>
    <row r="82" spans="1:11" ht="45">
      <c r="A82" s="628">
        <v>74</v>
      </c>
      <c r="B82" s="714" t="s">
        <v>4359</v>
      </c>
      <c r="C82" s="714" t="s">
        <v>3335</v>
      </c>
      <c r="D82" s="629" t="s">
        <v>4232</v>
      </c>
      <c r="E82" s="629">
        <v>45</v>
      </c>
      <c r="F82" s="629">
        <v>1328</v>
      </c>
      <c r="G82" s="715"/>
      <c r="H82" s="713"/>
      <c r="I82" s="713"/>
      <c r="J82" s="629">
        <v>245428372</v>
      </c>
      <c r="K82" s="713" t="s">
        <v>4360</v>
      </c>
    </row>
    <row r="83" spans="1:11" ht="30">
      <c r="A83" s="628">
        <v>75</v>
      </c>
      <c r="B83" s="714" t="s">
        <v>4361</v>
      </c>
      <c r="C83" s="714" t="s">
        <v>3335</v>
      </c>
      <c r="D83" s="629" t="s">
        <v>4276</v>
      </c>
      <c r="E83" s="629">
        <v>60</v>
      </c>
      <c r="F83" s="629">
        <v>1250</v>
      </c>
      <c r="G83" s="715"/>
      <c r="H83" s="713"/>
      <c r="I83" s="713"/>
      <c r="J83" s="629">
        <v>445408032</v>
      </c>
      <c r="K83" s="713" t="s">
        <v>4362</v>
      </c>
    </row>
    <row r="84" spans="1:11" ht="30">
      <c r="A84" s="628">
        <v>76</v>
      </c>
      <c r="B84" s="714" t="s">
        <v>4363</v>
      </c>
      <c r="C84" s="714" t="s">
        <v>3335</v>
      </c>
      <c r="D84" s="629" t="s">
        <v>4276</v>
      </c>
      <c r="E84" s="629">
        <v>110</v>
      </c>
      <c r="F84" s="629">
        <v>1000</v>
      </c>
      <c r="G84" s="715"/>
      <c r="H84" s="713"/>
      <c r="I84" s="713"/>
      <c r="J84" s="629">
        <v>245563625</v>
      </c>
      <c r="K84" s="713" t="s">
        <v>4364</v>
      </c>
    </row>
    <row r="85" spans="1:11" ht="30">
      <c r="A85" s="628">
        <v>77</v>
      </c>
      <c r="B85" s="714" t="s">
        <v>4365</v>
      </c>
      <c r="C85" s="714" t="s">
        <v>3335</v>
      </c>
      <c r="D85" s="629" t="s">
        <v>4276</v>
      </c>
      <c r="E85" s="629">
        <v>91.55</v>
      </c>
      <c r="F85" s="629">
        <v>2500</v>
      </c>
      <c r="G85" s="715"/>
      <c r="H85" s="713"/>
      <c r="I85" s="713"/>
      <c r="J85" s="629">
        <v>28001024589</v>
      </c>
      <c r="K85" s="713" t="s">
        <v>4366</v>
      </c>
    </row>
    <row r="86" spans="1:11" ht="30">
      <c r="A86" s="628">
        <v>78</v>
      </c>
      <c r="B86" s="714" t="s">
        <v>4367</v>
      </c>
      <c r="C86" s="714" t="s">
        <v>4257</v>
      </c>
      <c r="D86" s="629" t="s">
        <v>4368</v>
      </c>
      <c r="E86" s="629">
        <v>101.87</v>
      </c>
      <c r="F86" s="629">
        <v>200</v>
      </c>
      <c r="G86" s="715" t="s">
        <v>2230</v>
      </c>
      <c r="H86" s="713" t="s">
        <v>4369</v>
      </c>
      <c r="I86" s="713" t="s">
        <v>4370</v>
      </c>
      <c r="J86" s="629"/>
      <c r="K86" s="713"/>
    </row>
    <row r="87" spans="1:11" ht="30">
      <c r="A87" s="628">
        <v>79</v>
      </c>
      <c r="B87" s="714" t="s">
        <v>4371</v>
      </c>
      <c r="C87" s="714" t="s">
        <v>3335</v>
      </c>
      <c r="D87" s="629" t="s">
        <v>4155</v>
      </c>
      <c r="E87" s="629">
        <v>69.19</v>
      </c>
      <c r="F87" s="629">
        <v>150</v>
      </c>
      <c r="G87" s="715"/>
      <c r="H87" s="713"/>
      <c r="I87" s="713"/>
      <c r="J87" s="629">
        <v>58001008821</v>
      </c>
      <c r="K87" s="713" t="s">
        <v>4372</v>
      </c>
    </row>
    <row r="88" spans="1:11" ht="30">
      <c r="A88" s="628">
        <v>80</v>
      </c>
      <c r="B88" s="714" t="s">
        <v>4373</v>
      </c>
      <c r="C88" s="714" t="s">
        <v>4257</v>
      </c>
      <c r="D88" s="629" t="s">
        <v>4374</v>
      </c>
      <c r="E88" s="629">
        <v>98.95</v>
      </c>
      <c r="F88" s="629">
        <v>800</v>
      </c>
      <c r="G88" s="715" t="s">
        <v>2232</v>
      </c>
      <c r="H88" s="712" t="s">
        <v>4375</v>
      </c>
      <c r="I88" s="712" t="s">
        <v>4376</v>
      </c>
      <c r="J88" s="716"/>
      <c r="K88" s="713"/>
    </row>
    <row r="89" spans="1:11" ht="30">
      <c r="A89" s="628">
        <v>81</v>
      </c>
      <c r="B89" s="714" t="s">
        <v>4377</v>
      </c>
      <c r="C89" s="714" t="s">
        <v>4257</v>
      </c>
      <c r="D89" s="629" t="s">
        <v>4374</v>
      </c>
      <c r="E89" s="629">
        <v>25</v>
      </c>
      <c r="F89" s="629">
        <v>100</v>
      </c>
      <c r="G89" s="715" t="s">
        <v>2234</v>
      </c>
      <c r="H89" s="712" t="s">
        <v>4200</v>
      </c>
      <c r="I89" s="712" t="s">
        <v>4378</v>
      </c>
      <c r="J89" s="716"/>
      <c r="K89" s="713"/>
    </row>
    <row r="90" spans="1:11" ht="30">
      <c r="A90" s="628">
        <v>82</v>
      </c>
      <c r="B90" s="709" t="s">
        <v>4379</v>
      </c>
      <c r="C90" s="714" t="s">
        <v>4257</v>
      </c>
      <c r="D90" s="630" t="s">
        <v>4374</v>
      </c>
      <c r="E90" s="629">
        <v>149.1</v>
      </c>
      <c r="F90" s="630">
        <v>625</v>
      </c>
      <c r="G90" s="715" t="s">
        <v>2236</v>
      </c>
      <c r="H90" s="711" t="s">
        <v>3975</v>
      </c>
      <c r="I90" s="712" t="s">
        <v>4380</v>
      </c>
      <c r="J90" s="710"/>
      <c r="K90" s="713"/>
    </row>
    <row r="91" spans="1:11" ht="30">
      <c r="A91" s="628">
        <v>83</v>
      </c>
      <c r="B91" s="709" t="s">
        <v>4381</v>
      </c>
      <c r="C91" s="714" t="s">
        <v>4257</v>
      </c>
      <c r="D91" s="630" t="s">
        <v>4374</v>
      </c>
      <c r="E91" s="629">
        <v>17.920000000000002</v>
      </c>
      <c r="F91" s="630">
        <v>200</v>
      </c>
      <c r="G91" s="715" t="s">
        <v>2238</v>
      </c>
      <c r="H91" s="711" t="s">
        <v>4382</v>
      </c>
      <c r="I91" s="712" t="s">
        <v>4383</v>
      </c>
      <c r="J91" s="710"/>
      <c r="K91" s="713"/>
    </row>
    <row r="92" spans="1:11" ht="30">
      <c r="A92" s="628">
        <v>84</v>
      </c>
      <c r="B92" s="709" t="s">
        <v>4384</v>
      </c>
      <c r="C92" s="714" t="s">
        <v>4257</v>
      </c>
      <c r="D92" s="630" t="s">
        <v>4374</v>
      </c>
      <c r="E92" s="629">
        <v>135.02000000000001</v>
      </c>
      <c r="F92" s="630">
        <v>700</v>
      </c>
      <c r="G92" s="715" t="s">
        <v>2240</v>
      </c>
      <c r="H92" s="711" t="s">
        <v>4385</v>
      </c>
      <c r="I92" s="712" t="s">
        <v>4386</v>
      </c>
      <c r="J92" s="710"/>
      <c r="K92" s="713"/>
    </row>
    <row r="93" spans="1:11" ht="45">
      <c r="A93" s="628">
        <v>85</v>
      </c>
      <c r="B93" s="709" t="s">
        <v>4387</v>
      </c>
      <c r="C93" s="714" t="s">
        <v>4257</v>
      </c>
      <c r="D93" s="630" t="s">
        <v>4388</v>
      </c>
      <c r="E93" s="629">
        <v>52.47</v>
      </c>
      <c r="F93" s="630">
        <v>450</v>
      </c>
      <c r="G93" s="715" t="s">
        <v>2242</v>
      </c>
      <c r="H93" s="711" t="s">
        <v>4389</v>
      </c>
      <c r="I93" s="712" t="s">
        <v>4390</v>
      </c>
      <c r="J93" s="710"/>
      <c r="K93" s="713"/>
    </row>
    <row r="94" spans="1:11" ht="30">
      <c r="A94" s="628">
        <v>86</v>
      </c>
      <c r="B94" s="709" t="s">
        <v>4391</v>
      </c>
      <c r="C94" s="714" t="s">
        <v>4257</v>
      </c>
      <c r="D94" s="630" t="s">
        <v>4374</v>
      </c>
      <c r="E94" s="629">
        <v>98.95</v>
      </c>
      <c r="F94" s="630">
        <v>1000</v>
      </c>
      <c r="G94" s="715" t="s">
        <v>2244</v>
      </c>
      <c r="H94" s="711" t="s">
        <v>4392</v>
      </c>
      <c r="I94" s="712" t="s">
        <v>4393</v>
      </c>
      <c r="J94" s="710"/>
      <c r="K94" s="713"/>
    </row>
    <row r="95" spans="1:11" ht="30">
      <c r="A95" s="628">
        <v>87</v>
      </c>
      <c r="B95" s="709" t="s">
        <v>4394</v>
      </c>
      <c r="C95" s="714" t="s">
        <v>4257</v>
      </c>
      <c r="D95" s="630" t="s">
        <v>4374</v>
      </c>
      <c r="E95" s="629">
        <v>58.4</v>
      </c>
      <c r="F95" s="630">
        <v>500</v>
      </c>
      <c r="G95" s="715" t="s">
        <v>2246</v>
      </c>
      <c r="H95" s="711" t="s">
        <v>4292</v>
      </c>
      <c r="I95" s="712" t="s">
        <v>4395</v>
      </c>
      <c r="J95" s="710"/>
      <c r="K95" s="713"/>
    </row>
    <row r="96" spans="1:11" ht="30">
      <c r="A96" s="628">
        <v>88</v>
      </c>
      <c r="B96" s="709" t="s">
        <v>4396</v>
      </c>
      <c r="C96" s="714" t="s">
        <v>4257</v>
      </c>
      <c r="D96" s="630" t="s">
        <v>4374</v>
      </c>
      <c r="E96" s="629">
        <v>179.2</v>
      </c>
      <c r="F96" s="630">
        <v>1000</v>
      </c>
      <c r="G96" s="715" t="s">
        <v>2248</v>
      </c>
      <c r="H96" s="711" t="s">
        <v>4397</v>
      </c>
      <c r="I96" s="712" t="s">
        <v>4398</v>
      </c>
      <c r="J96" s="710"/>
      <c r="K96" s="713"/>
    </row>
    <row r="97" spans="1:11" ht="30">
      <c r="A97" s="628">
        <v>89</v>
      </c>
      <c r="B97" s="709" t="s">
        <v>4399</v>
      </c>
      <c r="C97" s="714" t="s">
        <v>4257</v>
      </c>
      <c r="D97" s="630" t="s">
        <v>4374</v>
      </c>
      <c r="E97" s="629">
        <v>35</v>
      </c>
      <c r="F97" s="630">
        <v>300</v>
      </c>
      <c r="G97" s="715" t="s">
        <v>2261</v>
      </c>
      <c r="H97" s="711" t="s">
        <v>810</v>
      </c>
      <c r="I97" s="712" t="s">
        <v>4400</v>
      </c>
      <c r="J97" s="710"/>
      <c r="K97" s="713"/>
    </row>
    <row r="98" spans="1:11" ht="30">
      <c r="A98" s="628">
        <v>90</v>
      </c>
      <c r="B98" s="709" t="s">
        <v>4401</v>
      </c>
      <c r="C98" s="714" t="s">
        <v>4257</v>
      </c>
      <c r="D98" s="630" t="s">
        <v>4374</v>
      </c>
      <c r="E98" s="629">
        <v>95.8</v>
      </c>
      <c r="F98" s="630">
        <v>500</v>
      </c>
      <c r="G98" s="715" t="s">
        <v>2263</v>
      </c>
      <c r="H98" s="711" t="s">
        <v>846</v>
      </c>
      <c r="I98" s="712" t="s">
        <v>4402</v>
      </c>
      <c r="J98" s="710"/>
      <c r="K98" s="713"/>
    </row>
    <row r="99" spans="1:11" ht="30">
      <c r="A99" s="628">
        <v>91</v>
      </c>
      <c r="B99" s="709" t="s">
        <v>4403</v>
      </c>
      <c r="C99" s="714" t="s">
        <v>4257</v>
      </c>
      <c r="D99" s="630" t="s">
        <v>4374</v>
      </c>
      <c r="E99" s="629">
        <v>53.1</v>
      </c>
      <c r="F99" s="630">
        <v>500</v>
      </c>
      <c r="G99" s="715" t="s">
        <v>2265</v>
      </c>
      <c r="H99" s="711" t="s">
        <v>4131</v>
      </c>
      <c r="I99" s="712" t="s">
        <v>4404</v>
      </c>
      <c r="J99" s="710"/>
      <c r="K99" s="713"/>
    </row>
    <row r="100" spans="1:11" ht="30">
      <c r="A100" s="628">
        <v>92</v>
      </c>
      <c r="B100" s="709" t="s">
        <v>4405</v>
      </c>
      <c r="C100" s="714" t="s">
        <v>4257</v>
      </c>
      <c r="D100" s="630" t="s">
        <v>4374</v>
      </c>
      <c r="E100" s="629">
        <v>86.6</v>
      </c>
      <c r="F100" s="630">
        <v>500</v>
      </c>
      <c r="G100" s="715" t="s">
        <v>2267</v>
      </c>
      <c r="H100" s="711" t="s">
        <v>4406</v>
      </c>
      <c r="I100" s="712" t="s">
        <v>924</v>
      </c>
      <c r="J100" s="710"/>
      <c r="K100" s="713"/>
    </row>
    <row r="101" spans="1:11" ht="30">
      <c r="A101" s="628">
        <v>93</v>
      </c>
      <c r="B101" s="709" t="s">
        <v>4407</v>
      </c>
      <c r="C101" s="714" t="s">
        <v>4257</v>
      </c>
      <c r="D101" s="630" t="s">
        <v>4374</v>
      </c>
      <c r="E101" s="629">
        <v>103.1</v>
      </c>
      <c r="F101" s="630">
        <v>500</v>
      </c>
      <c r="G101" s="715" t="s">
        <v>2269</v>
      </c>
      <c r="H101" s="711" t="s">
        <v>4408</v>
      </c>
      <c r="I101" s="712" t="s">
        <v>4409</v>
      </c>
      <c r="J101" s="710"/>
      <c r="K101" s="713"/>
    </row>
    <row r="102" spans="1:11" ht="30">
      <c r="A102" s="628">
        <v>94</v>
      </c>
      <c r="B102" s="709" t="s">
        <v>4410</v>
      </c>
      <c r="C102" s="714" t="s">
        <v>4257</v>
      </c>
      <c r="D102" s="630" t="s">
        <v>4374</v>
      </c>
      <c r="E102" s="629">
        <v>150</v>
      </c>
      <c r="F102" s="630">
        <v>300</v>
      </c>
      <c r="G102" s="715" t="s">
        <v>2396</v>
      </c>
      <c r="H102" s="711" t="s">
        <v>4411</v>
      </c>
      <c r="I102" s="712" t="s">
        <v>4412</v>
      </c>
      <c r="J102" s="710"/>
      <c r="K102" s="713"/>
    </row>
    <row r="103" spans="1:11" ht="30">
      <c r="A103" s="628">
        <v>95</v>
      </c>
      <c r="B103" s="709" t="s">
        <v>4413</v>
      </c>
      <c r="C103" s="714" t="s">
        <v>4257</v>
      </c>
      <c r="D103" s="630" t="s">
        <v>4374</v>
      </c>
      <c r="E103" s="629">
        <v>81.5</v>
      </c>
      <c r="F103" s="630">
        <v>300</v>
      </c>
      <c r="G103" s="715" t="s">
        <v>2398</v>
      </c>
      <c r="H103" s="711" t="s">
        <v>4414</v>
      </c>
      <c r="I103" s="712" t="s">
        <v>843</v>
      </c>
      <c r="J103" s="710"/>
      <c r="K103" s="713"/>
    </row>
    <row r="104" spans="1:11" ht="45">
      <c r="A104" s="628">
        <v>96</v>
      </c>
      <c r="B104" s="709" t="s">
        <v>4415</v>
      </c>
      <c r="C104" s="714" t="s">
        <v>3335</v>
      </c>
      <c r="D104" s="630" t="s">
        <v>4276</v>
      </c>
      <c r="E104" s="629">
        <v>200</v>
      </c>
      <c r="F104" s="630">
        <v>2000</v>
      </c>
      <c r="G104" s="715" t="s">
        <v>4416</v>
      </c>
      <c r="H104" s="711" t="s">
        <v>4417</v>
      </c>
      <c r="I104" s="712" t="s">
        <v>4418</v>
      </c>
      <c r="J104" s="710"/>
      <c r="K104" s="713"/>
    </row>
    <row r="105" spans="1:11" ht="30">
      <c r="A105" s="628">
        <v>97</v>
      </c>
      <c r="B105" s="709" t="s">
        <v>4419</v>
      </c>
      <c r="C105" s="714" t="s">
        <v>4257</v>
      </c>
      <c r="D105" s="630" t="s">
        <v>4420</v>
      </c>
      <c r="E105" s="629">
        <v>227.8</v>
      </c>
      <c r="F105" s="630">
        <v>500</v>
      </c>
      <c r="G105" s="715" t="s">
        <v>2510</v>
      </c>
      <c r="H105" s="711" t="s">
        <v>4421</v>
      </c>
      <c r="I105" s="712" t="s">
        <v>4422</v>
      </c>
      <c r="J105" s="629"/>
      <c r="K105" s="713"/>
    </row>
    <row r="106" spans="1:11" ht="30">
      <c r="A106" s="628">
        <v>98</v>
      </c>
      <c r="B106" s="709" t="s">
        <v>4423</v>
      </c>
      <c r="C106" s="714" t="s">
        <v>4257</v>
      </c>
      <c r="D106" s="630" t="s">
        <v>4420</v>
      </c>
      <c r="E106" s="629">
        <v>110.8</v>
      </c>
      <c r="F106" s="630">
        <v>500</v>
      </c>
      <c r="G106" s="715" t="s">
        <v>2512</v>
      </c>
      <c r="H106" s="711" t="s">
        <v>4389</v>
      </c>
      <c r="I106" s="712" t="s">
        <v>4424</v>
      </c>
      <c r="J106" s="710"/>
      <c r="K106" s="713"/>
    </row>
    <row r="107" spans="1:11" ht="30">
      <c r="A107" s="628">
        <v>99</v>
      </c>
      <c r="B107" s="709" t="s">
        <v>4425</v>
      </c>
      <c r="C107" s="714" t="s">
        <v>4257</v>
      </c>
      <c r="D107" s="630" t="s">
        <v>4420</v>
      </c>
      <c r="E107" s="629">
        <v>191</v>
      </c>
      <c r="F107" s="630">
        <v>200</v>
      </c>
      <c r="G107" s="715" t="s">
        <v>2514</v>
      </c>
      <c r="H107" s="711" t="s">
        <v>4426</v>
      </c>
      <c r="I107" s="712" t="s">
        <v>4427</v>
      </c>
      <c r="J107" s="710"/>
      <c r="K107" s="713"/>
    </row>
    <row r="108" spans="1:11" ht="30">
      <c r="A108" s="628">
        <v>100</v>
      </c>
      <c r="B108" s="709" t="s">
        <v>4428</v>
      </c>
      <c r="C108" s="714" t="s">
        <v>4257</v>
      </c>
      <c r="D108" s="630" t="s">
        <v>4420</v>
      </c>
      <c r="E108" s="629">
        <v>245.2</v>
      </c>
      <c r="F108" s="630">
        <v>200</v>
      </c>
      <c r="G108" s="715" t="s">
        <v>2516</v>
      </c>
      <c r="H108" s="711" t="s">
        <v>4429</v>
      </c>
      <c r="I108" s="712" t="s">
        <v>924</v>
      </c>
      <c r="J108" s="710"/>
      <c r="K108" s="713"/>
    </row>
    <row r="109" spans="1:11" ht="30">
      <c r="A109" s="628">
        <v>101</v>
      </c>
      <c r="B109" s="709" t="s">
        <v>4430</v>
      </c>
      <c r="C109" s="714" t="s">
        <v>4257</v>
      </c>
      <c r="D109" s="630" t="s">
        <v>4420</v>
      </c>
      <c r="E109" s="629">
        <v>241</v>
      </c>
      <c r="F109" s="630">
        <v>200</v>
      </c>
      <c r="G109" s="715" t="s">
        <v>2518</v>
      </c>
      <c r="H109" s="711" t="s">
        <v>860</v>
      </c>
      <c r="I109" s="712" t="s">
        <v>4431</v>
      </c>
      <c r="J109" s="710"/>
      <c r="K109" s="713"/>
    </row>
    <row r="110" spans="1:11" ht="30">
      <c r="A110" s="628">
        <v>102</v>
      </c>
      <c r="B110" s="709" t="s">
        <v>4432</v>
      </c>
      <c r="C110" s="714" t="s">
        <v>4257</v>
      </c>
      <c r="D110" s="630" t="s">
        <v>4420</v>
      </c>
      <c r="E110" s="629">
        <v>160.19999999999999</v>
      </c>
      <c r="F110" s="630">
        <v>200</v>
      </c>
      <c r="G110" s="715" t="s">
        <v>2520</v>
      </c>
      <c r="H110" s="711" t="s">
        <v>4158</v>
      </c>
      <c r="I110" s="712" t="s">
        <v>4433</v>
      </c>
      <c r="J110" s="710"/>
      <c r="K110" s="713"/>
    </row>
    <row r="111" spans="1:11" ht="30">
      <c r="A111" s="628">
        <v>103</v>
      </c>
      <c r="B111" s="709" t="s">
        <v>4434</v>
      </c>
      <c r="C111" s="714" t="s">
        <v>4257</v>
      </c>
      <c r="D111" s="630" t="s">
        <v>4420</v>
      </c>
      <c r="E111" s="629">
        <v>220.6</v>
      </c>
      <c r="F111" s="630">
        <v>500</v>
      </c>
      <c r="G111" s="715" t="s">
        <v>2522</v>
      </c>
      <c r="H111" s="711" t="s">
        <v>4435</v>
      </c>
      <c r="I111" s="712" t="s">
        <v>4436</v>
      </c>
      <c r="J111" s="710"/>
      <c r="K111" s="713"/>
    </row>
    <row r="112" spans="1:11" ht="30">
      <c r="A112" s="628">
        <v>104</v>
      </c>
      <c r="B112" s="709" t="s">
        <v>4437</v>
      </c>
      <c r="C112" s="714" t="s">
        <v>4257</v>
      </c>
      <c r="D112" s="630" t="s">
        <v>4420</v>
      </c>
      <c r="E112" s="629">
        <v>352</v>
      </c>
      <c r="F112" s="630">
        <v>300</v>
      </c>
      <c r="G112" s="715" t="s">
        <v>2524</v>
      </c>
      <c r="H112" s="711" t="s">
        <v>706</v>
      </c>
      <c r="I112" s="712" t="s">
        <v>4438</v>
      </c>
      <c r="J112" s="710"/>
      <c r="K112" s="713"/>
    </row>
    <row r="113" spans="1:11" ht="30">
      <c r="A113" s="628">
        <v>105</v>
      </c>
      <c r="B113" s="709" t="s">
        <v>4439</v>
      </c>
      <c r="C113" s="714" t="s">
        <v>4257</v>
      </c>
      <c r="D113" s="630" t="s">
        <v>4420</v>
      </c>
      <c r="E113" s="629">
        <v>367</v>
      </c>
      <c r="F113" s="630">
        <v>300</v>
      </c>
      <c r="G113" s="715" t="s">
        <v>2526</v>
      </c>
      <c r="H113" s="711" t="s">
        <v>4292</v>
      </c>
      <c r="I113" s="712" t="s">
        <v>4440</v>
      </c>
      <c r="J113" s="710"/>
      <c r="K113" s="713"/>
    </row>
    <row r="114" spans="1:11" ht="30">
      <c r="A114" s="628">
        <v>106</v>
      </c>
      <c r="B114" s="709" t="s">
        <v>4441</v>
      </c>
      <c r="C114" s="714" t="s">
        <v>4257</v>
      </c>
      <c r="D114" s="630" t="s">
        <v>4420</v>
      </c>
      <c r="E114" s="629">
        <v>179.5</v>
      </c>
      <c r="F114" s="630">
        <v>200</v>
      </c>
      <c r="G114" s="715" t="s">
        <v>2476</v>
      </c>
      <c r="H114" s="711" t="s">
        <v>3665</v>
      </c>
      <c r="I114" s="712" t="s">
        <v>4442</v>
      </c>
      <c r="J114" s="710"/>
      <c r="K114" s="713"/>
    </row>
    <row r="115" spans="1:11" ht="30">
      <c r="A115" s="628">
        <v>107</v>
      </c>
      <c r="B115" s="709" t="s">
        <v>4443</v>
      </c>
      <c r="C115" s="714" t="s">
        <v>4257</v>
      </c>
      <c r="D115" s="630" t="s">
        <v>4420</v>
      </c>
      <c r="E115" s="629">
        <v>106.4</v>
      </c>
      <c r="F115" s="630">
        <v>200</v>
      </c>
      <c r="G115" s="715" t="s">
        <v>2529</v>
      </c>
      <c r="H115" s="711" t="s">
        <v>903</v>
      </c>
      <c r="I115" s="712" t="s">
        <v>928</v>
      </c>
      <c r="J115" s="710"/>
      <c r="K115" s="713"/>
    </row>
    <row r="116" spans="1:11" ht="30">
      <c r="A116" s="628">
        <v>108</v>
      </c>
      <c r="B116" s="709" t="s">
        <v>4444</v>
      </c>
      <c r="C116" s="714" t="s">
        <v>4257</v>
      </c>
      <c r="D116" s="630" t="s">
        <v>4420</v>
      </c>
      <c r="E116" s="629">
        <v>21.7</v>
      </c>
      <c r="F116" s="630">
        <v>100</v>
      </c>
      <c r="G116" s="715" t="s">
        <v>2531</v>
      </c>
      <c r="H116" s="711" t="s">
        <v>4125</v>
      </c>
      <c r="I116" s="712" t="s">
        <v>4445</v>
      </c>
      <c r="J116" s="710"/>
      <c r="K116" s="713"/>
    </row>
    <row r="117" spans="1:11" ht="30">
      <c r="A117" s="628">
        <v>109</v>
      </c>
      <c r="B117" s="709" t="s">
        <v>4446</v>
      </c>
      <c r="C117" s="714" t="s">
        <v>3335</v>
      </c>
      <c r="D117" s="630" t="s">
        <v>4447</v>
      </c>
      <c r="E117" s="629">
        <v>29.37</v>
      </c>
      <c r="F117" s="630">
        <v>1300</v>
      </c>
      <c r="G117" s="715" t="s">
        <v>4448</v>
      </c>
      <c r="H117" s="711" t="s">
        <v>4182</v>
      </c>
      <c r="I117" s="712" t="s">
        <v>4449</v>
      </c>
      <c r="J117" s="710"/>
      <c r="K117" s="713"/>
    </row>
    <row r="118" spans="1:11" ht="45">
      <c r="A118" s="628">
        <v>110</v>
      </c>
      <c r="B118" s="709" t="s">
        <v>4450</v>
      </c>
      <c r="C118" s="714" t="s">
        <v>4257</v>
      </c>
      <c r="D118" s="630" t="s">
        <v>4451</v>
      </c>
      <c r="E118" s="629">
        <v>6.7</v>
      </c>
      <c r="F118" s="630">
        <v>100</v>
      </c>
      <c r="G118" s="715" t="s">
        <v>2533</v>
      </c>
      <c r="H118" s="711" t="s">
        <v>4452</v>
      </c>
      <c r="I118" s="712" t="s">
        <v>4453</v>
      </c>
      <c r="J118" s="710"/>
      <c r="K118" s="713"/>
    </row>
    <row r="119" spans="1:11" ht="45">
      <c r="A119" s="628">
        <v>111</v>
      </c>
      <c r="B119" s="709" t="s">
        <v>4450</v>
      </c>
      <c r="C119" s="714" t="s">
        <v>4257</v>
      </c>
      <c r="D119" s="630" t="s">
        <v>4451</v>
      </c>
      <c r="E119" s="629">
        <v>6.7</v>
      </c>
      <c r="F119" s="630">
        <v>100</v>
      </c>
      <c r="G119" s="715" t="s">
        <v>2535</v>
      </c>
      <c r="H119" s="711" t="s">
        <v>3384</v>
      </c>
      <c r="I119" s="712" t="s">
        <v>4454</v>
      </c>
      <c r="J119" s="710"/>
      <c r="K119" s="713"/>
    </row>
    <row r="120" spans="1:11" ht="45">
      <c r="A120" s="628">
        <v>112</v>
      </c>
      <c r="B120" s="709" t="s">
        <v>4450</v>
      </c>
      <c r="C120" s="714" t="s">
        <v>4257</v>
      </c>
      <c r="D120" s="630" t="s">
        <v>4451</v>
      </c>
      <c r="E120" s="629">
        <v>6.7</v>
      </c>
      <c r="F120" s="630">
        <v>100</v>
      </c>
      <c r="G120" s="715" t="s">
        <v>2536</v>
      </c>
      <c r="H120" s="711" t="s">
        <v>4112</v>
      </c>
      <c r="I120" s="712" t="s">
        <v>4455</v>
      </c>
      <c r="J120" s="710"/>
      <c r="K120" s="713"/>
    </row>
    <row r="121" spans="1:11" ht="45">
      <c r="A121" s="628">
        <v>113</v>
      </c>
      <c r="B121" s="709" t="s">
        <v>4456</v>
      </c>
      <c r="C121" s="714" t="s">
        <v>4257</v>
      </c>
      <c r="D121" s="630" t="s">
        <v>4451</v>
      </c>
      <c r="E121" s="629">
        <v>57.67</v>
      </c>
      <c r="F121" s="630">
        <v>500</v>
      </c>
      <c r="G121" s="715" t="s">
        <v>2537</v>
      </c>
      <c r="H121" s="711" t="s">
        <v>4457</v>
      </c>
      <c r="I121" s="712" t="s">
        <v>4458</v>
      </c>
      <c r="J121" s="710"/>
      <c r="K121" s="713"/>
    </row>
    <row r="122" spans="1:11" ht="30">
      <c r="A122" s="628">
        <v>114</v>
      </c>
      <c r="B122" s="709" t="s">
        <v>4459</v>
      </c>
      <c r="C122" s="714" t="s">
        <v>4257</v>
      </c>
      <c r="D122" s="630" t="s">
        <v>4420</v>
      </c>
      <c r="E122" s="629">
        <v>62.5</v>
      </c>
      <c r="F122" s="630">
        <v>200</v>
      </c>
      <c r="G122" s="715" t="s">
        <v>2539</v>
      </c>
      <c r="H122" s="711" t="s">
        <v>4460</v>
      </c>
      <c r="I122" s="712" t="s">
        <v>4461</v>
      </c>
      <c r="J122" s="710"/>
      <c r="K122" s="713"/>
    </row>
    <row r="123" spans="1:11" ht="45">
      <c r="A123" s="628">
        <v>115</v>
      </c>
      <c r="B123" s="709" t="s">
        <v>4462</v>
      </c>
      <c r="C123" s="714" t="s">
        <v>4257</v>
      </c>
      <c r="D123" s="630" t="s">
        <v>4463</v>
      </c>
      <c r="E123" s="629">
        <v>17</v>
      </c>
      <c r="F123" s="630">
        <v>400</v>
      </c>
      <c r="G123" s="715" t="s">
        <v>2541</v>
      </c>
      <c r="H123" s="711" t="s">
        <v>4464</v>
      </c>
      <c r="I123" s="712" t="s">
        <v>4465</v>
      </c>
      <c r="J123" s="710"/>
      <c r="K123" s="713"/>
    </row>
    <row r="124" spans="1:11" ht="30">
      <c r="A124" s="628">
        <v>116</v>
      </c>
      <c r="B124" s="709" t="s">
        <v>4466</v>
      </c>
      <c r="C124" s="714" t="s">
        <v>4257</v>
      </c>
      <c r="D124" s="630" t="s">
        <v>4420</v>
      </c>
      <c r="E124" s="629">
        <v>361.63</v>
      </c>
      <c r="F124" s="630">
        <v>200</v>
      </c>
      <c r="G124" s="715" t="s">
        <v>2543</v>
      </c>
      <c r="H124" s="711" t="s">
        <v>4467</v>
      </c>
      <c r="I124" s="712" t="s">
        <v>4468</v>
      </c>
      <c r="J124" s="710"/>
      <c r="K124" s="713"/>
    </row>
    <row r="125" spans="1:11" ht="30">
      <c r="A125" s="628">
        <v>117</v>
      </c>
      <c r="B125" s="709" t="s">
        <v>4469</v>
      </c>
      <c r="C125" s="714" t="s">
        <v>4257</v>
      </c>
      <c r="D125" s="630" t="s">
        <v>4470</v>
      </c>
      <c r="E125" s="629">
        <v>40.299999999999997</v>
      </c>
      <c r="F125" s="630">
        <v>200</v>
      </c>
      <c r="G125" s="715" t="s">
        <v>2545</v>
      </c>
      <c r="H125" s="711" t="s">
        <v>4471</v>
      </c>
      <c r="I125" s="712" t="s">
        <v>4472</v>
      </c>
      <c r="J125" s="710"/>
      <c r="K125" s="713"/>
    </row>
    <row r="126" spans="1:11" ht="30">
      <c r="A126" s="628">
        <v>118</v>
      </c>
      <c r="B126" s="709" t="s">
        <v>4473</v>
      </c>
      <c r="C126" s="714" t="s">
        <v>4257</v>
      </c>
      <c r="D126" s="630" t="s">
        <v>4470</v>
      </c>
      <c r="E126" s="629">
        <v>50</v>
      </c>
      <c r="F126" s="630">
        <v>150</v>
      </c>
      <c r="G126" s="715" t="s">
        <v>2547</v>
      </c>
      <c r="H126" s="711" t="s">
        <v>4474</v>
      </c>
      <c r="I126" s="712" t="s">
        <v>4475</v>
      </c>
      <c r="J126" s="710"/>
      <c r="K126" s="713"/>
    </row>
    <row r="127" spans="1:11" ht="30">
      <c r="A127" s="628">
        <v>119</v>
      </c>
      <c r="B127" s="718" t="s">
        <v>4476</v>
      </c>
      <c r="C127" s="714" t="s">
        <v>4257</v>
      </c>
      <c r="D127" s="629" t="s">
        <v>4470</v>
      </c>
      <c r="E127" s="629">
        <v>40</v>
      </c>
      <c r="F127" s="630">
        <v>250</v>
      </c>
      <c r="G127" s="719" t="s">
        <v>2549</v>
      </c>
      <c r="H127" s="711" t="s">
        <v>4271</v>
      </c>
      <c r="I127" s="711" t="s">
        <v>4477</v>
      </c>
      <c r="J127" s="710"/>
      <c r="K127" s="713"/>
    </row>
    <row r="128" spans="1:11" ht="30">
      <c r="A128" s="628">
        <v>120</v>
      </c>
      <c r="B128" s="718" t="s">
        <v>4478</v>
      </c>
      <c r="C128" s="714" t="s">
        <v>4257</v>
      </c>
      <c r="D128" s="629" t="s">
        <v>4420</v>
      </c>
      <c r="E128" s="629">
        <v>50.5</v>
      </c>
      <c r="F128" s="630">
        <v>200</v>
      </c>
      <c r="G128" s="719" t="s">
        <v>2551</v>
      </c>
      <c r="H128" s="711" t="s">
        <v>3975</v>
      </c>
      <c r="I128" s="712" t="s">
        <v>4479</v>
      </c>
      <c r="J128" s="710"/>
      <c r="K128" s="713"/>
    </row>
    <row r="129" spans="1:11" ht="30">
      <c r="A129" s="628">
        <v>121</v>
      </c>
      <c r="B129" s="718" t="s">
        <v>4480</v>
      </c>
      <c r="C129" s="714" t="s">
        <v>4257</v>
      </c>
      <c r="D129" s="630" t="s">
        <v>4420</v>
      </c>
      <c r="E129" s="629">
        <v>40.5</v>
      </c>
      <c r="F129" s="630">
        <v>200</v>
      </c>
      <c r="G129" s="719" t="s">
        <v>2553</v>
      </c>
      <c r="H129" s="711" t="s">
        <v>4481</v>
      </c>
      <c r="I129" s="712" t="s">
        <v>4482</v>
      </c>
      <c r="J129" s="710"/>
      <c r="K129" s="713"/>
    </row>
    <row r="130" spans="1:11" ht="30">
      <c r="A130" s="628">
        <v>122</v>
      </c>
      <c r="B130" s="718" t="s">
        <v>4483</v>
      </c>
      <c r="C130" s="714" t="s">
        <v>4257</v>
      </c>
      <c r="D130" s="630" t="s">
        <v>4420</v>
      </c>
      <c r="E130" s="629">
        <v>25</v>
      </c>
      <c r="F130" s="630">
        <v>100</v>
      </c>
      <c r="G130" s="719" t="s">
        <v>2555</v>
      </c>
      <c r="H130" s="711" t="s">
        <v>4484</v>
      </c>
      <c r="I130" s="712" t="s">
        <v>931</v>
      </c>
      <c r="J130" s="710"/>
      <c r="K130" s="713"/>
    </row>
    <row r="131" spans="1:11" ht="30">
      <c r="A131" s="628">
        <v>123</v>
      </c>
      <c r="B131" s="718" t="s">
        <v>4485</v>
      </c>
      <c r="C131" s="714" t="s">
        <v>4257</v>
      </c>
      <c r="D131" s="630" t="s">
        <v>4420</v>
      </c>
      <c r="E131" s="629">
        <v>70.5</v>
      </c>
      <c r="F131" s="630">
        <v>250</v>
      </c>
      <c r="G131" s="719" t="s">
        <v>2557</v>
      </c>
      <c r="H131" s="711" t="s">
        <v>4486</v>
      </c>
      <c r="I131" s="712" t="s">
        <v>4350</v>
      </c>
      <c r="J131" s="710"/>
      <c r="K131" s="713"/>
    </row>
    <row r="132" spans="1:11" ht="30">
      <c r="A132" s="628">
        <v>124</v>
      </c>
      <c r="B132" s="718" t="s">
        <v>4487</v>
      </c>
      <c r="C132" s="714" t="s">
        <v>4257</v>
      </c>
      <c r="D132" s="630" t="s">
        <v>4420</v>
      </c>
      <c r="E132" s="629">
        <v>28.5</v>
      </c>
      <c r="F132" s="630">
        <v>200</v>
      </c>
      <c r="G132" s="719" t="s">
        <v>2559</v>
      </c>
      <c r="H132" s="711" t="s">
        <v>4145</v>
      </c>
      <c r="I132" s="712" t="s">
        <v>3666</v>
      </c>
      <c r="J132" s="710"/>
      <c r="K132" s="713"/>
    </row>
    <row r="133" spans="1:11" ht="30">
      <c r="A133" s="628">
        <v>125</v>
      </c>
      <c r="B133" s="718" t="s">
        <v>4488</v>
      </c>
      <c r="C133" s="714" t="s">
        <v>3335</v>
      </c>
      <c r="D133" s="630" t="s">
        <v>4374</v>
      </c>
      <c r="E133" s="629">
        <v>77.77</v>
      </c>
      <c r="F133" s="630">
        <v>250</v>
      </c>
      <c r="G133" s="719"/>
      <c r="H133" s="711"/>
      <c r="I133" s="712"/>
      <c r="J133" s="710">
        <v>60003002757</v>
      </c>
      <c r="K133" s="713" t="s">
        <v>4489</v>
      </c>
    </row>
    <row r="134" spans="1:11" ht="30">
      <c r="A134" s="628">
        <v>126</v>
      </c>
      <c r="B134" s="718" t="s">
        <v>4490</v>
      </c>
      <c r="C134" s="714" t="s">
        <v>3335</v>
      </c>
      <c r="D134" s="630" t="s">
        <v>4374</v>
      </c>
      <c r="E134" s="629">
        <v>60</v>
      </c>
      <c r="F134" s="630">
        <v>250</v>
      </c>
      <c r="G134" s="719" t="s">
        <v>4491</v>
      </c>
      <c r="H134" s="711" t="s">
        <v>4492</v>
      </c>
      <c r="I134" s="712" t="s">
        <v>4493</v>
      </c>
      <c r="J134" s="710"/>
      <c r="K134" s="713"/>
    </row>
    <row r="135" spans="1:11" ht="30">
      <c r="A135" s="628">
        <v>127</v>
      </c>
      <c r="B135" s="718" t="s">
        <v>4494</v>
      </c>
      <c r="C135" s="714" t="s">
        <v>3335</v>
      </c>
      <c r="D135" s="630" t="s">
        <v>4374</v>
      </c>
      <c r="E135" s="629">
        <v>82.31</v>
      </c>
      <c r="F135" s="630">
        <v>625</v>
      </c>
      <c r="G135" s="719"/>
      <c r="H135" s="711"/>
      <c r="I135" s="712"/>
      <c r="J135" s="710">
        <v>60001026524</v>
      </c>
      <c r="K135" s="713" t="s">
        <v>4495</v>
      </c>
    </row>
    <row r="136" spans="1:11" ht="30">
      <c r="A136" s="628">
        <v>128</v>
      </c>
      <c r="B136" s="718" t="s">
        <v>4496</v>
      </c>
      <c r="C136" s="714" t="s">
        <v>3335</v>
      </c>
      <c r="D136" s="630" t="s">
        <v>4374</v>
      </c>
      <c r="E136" s="629">
        <v>107.02</v>
      </c>
      <c r="F136" s="630">
        <v>625</v>
      </c>
      <c r="G136" s="719"/>
      <c r="H136" s="711"/>
      <c r="I136" s="712"/>
      <c r="J136" s="710">
        <v>60001040595</v>
      </c>
      <c r="K136" s="713" t="s">
        <v>4497</v>
      </c>
    </row>
    <row r="137" spans="1:11" ht="30">
      <c r="A137" s="628">
        <v>129</v>
      </c>
      <c r="B137" s="718" t="s">
        <v>4391</v>
      </c>
      <c r="C137" s="714" t="s">
        <v>4257</v>
      </c>
      <c r="D137" s="630" t="s">
        <v>4498</v>
      </c>
      <c r="E137" s="629">
        <v>22</v>
      </c>
      <c r="F137" s="630">
        <v>250</v>
      </c>
      <c r="G137" s="719" t="s">
        <v>2244</v>
      </c>
      <c r="H137" s="711" t="s">
        <v>4392</v>
      </c>
      <c r="I137" s="712" t="s">
        <v>4393</v>
      </c>
      <c r="J137" s="710"/>
      <c r="K137" s="713"/>
    </row>
    <row r="138" spans="1:11" ht="30">
      <c r="A138" s="628">
        <v>130</v>
      </c>
      <c r="B138" s="718" t="s">
        <v>4499</v>
      </c>
      <c r="C138" s="714" t="s">
        <v>3335</v>
      </c>
      <c r="D138" s="630" t="s">
        <v>4374</v>
      </c>
      <c r="E138" s="629">
        <v>170</v>
      </c>
      <c r="F138" s="630">
        <v>500</v>
      </c>
      <c r="G138" s="719"/>
      <c r="H138" s="711"/>
      <c r="I138" s="712"/>
      <c r="J138" s="710">
        <v>437060975</v>
      </c>
      <c r="K138" s="713" t="s">
        <v>4500</v>
      </c>
    </row>
    <row r="139" spans="1:11" ht="30">
      <c r="A139" s="628">
        <v>131</v>
      </c>
      <c r="B139" s="709" t="s">
        <v>4501</v>
      </c>
      <c r="C139" s="714" t="s">
        <v>3335</v>
      </c>
      <c r="D139" s="630" t="s">
        <v>4374</v>
      </c>
      <c r="E139" s="629">
        <v>20</v>
      </c>
      <c r="F139" s="630">
        <v>250</v>
      </c>
      <c r="G139" s="719" t="s">
        <v>4502</v>
      </c>
      <c r="H139" s="711" t="s">
        <v>777</v>
      </c>
      <c r="I139" s="712" t="s">
        <v>4503</v>
      </c>
      <c r="J139" s="710"/>
      <c r="K139" s="713"/>
    </row>
    <row r="140" spans="1:11" ht="30">
      <c r="A140" s="628">
        <v>132</v>
      </c>
      <c r="B140" s="709" t="s">
        <v>4504</v>
      </c>
      <c r="C140" s="714" t="s">
        <v>3335</v>
      </c>
      <c r="D140" s="630" t="s">
        <v>4276</v>
      </c>
      <c r="E140" s="629">
        <v>88</v>
      </c>
      <c r="F140" s="630">
        <v>1000</v>
      </c>
      <c r="G140" s="719" t="s">
        <v>4505</v>
      </c>
      <c r="H140" s="711" t="s">
        <v>4506</v>
      </c>
      <c r="I140" s="712" t="s">
        <v>4507</v>
      </c>
      <c r="J140" s="710"/>
      <c r="K140" s="713"/>
    </row>
    <row r="141" spans="1:11" ht="60">
      <c r="A141" s="628">
        <v>133</v>
      </c>
      <c r="B141" s="688" t="s">
        <v>4508</v>
      </c>
      <c r="C141" s="680" t="s">
        <v>3335</v>
      </c>
      <c r="D141" s="689" t="s">
        <v>4153</v>
      </c>
      <c r="E141" s="684">
        <v>50</v>
      </c>
      <c r="F141" s="690">
        <v>500</v>
      </c>
      <c r="G141" s="696"/>
      <c r="H141" s="694"/>
      <c r="I141" s="695"/>
      <c r="J141" s="696">
        <v>61006012731</v>
      </c>
      <c r="K141" s="682" t="s">
        <v>4509</v>
      </c>
    </row>
    <row r="142" spans="1:11" ht="60">
      <c r="A142" s="628">
        <v>134</v>
      </c>
      <c r="B142" s="709" t="s">
        <v>4510</v>
      </c>
      <c r="C142" s="707" t="s">
        <v>4257</v>
      </c>
      <c r="D142" s="704" t="s">
        <v>4279</v>
      </c>
      <c r="E142" s="629">
        <v>800</v>
      </c>
      <c r="F142" s="630">
        <v>120</v>
      </c>
      <c r="G142" s="710"/>
      <c r="H142" s="711"/>
      <c r="I142" s="712"/>
      <c r="J142" s="710">
        <v>228544064</v>
      </c>
      <c r="K142" s="713" t="s">
        <v>4511</v>
      </c>
    </row>
    <row r="143" spans="1:11" ht="60">
      <c r="A143" s="628">
        <v>135</v>
      </c>
      <c r="B143" s="688" t="s">
        <v>4512</v>
      </c>
      <c r="C143" s="680" t="s">
        <v>3335</v>
      </c>
      <c r="D143" s="689" t="s">
        <v>4175</v>
      </c>
      <c r="E143" s="684">
        <v>58.7</v>
      </c>
      <c r="F143" s="690">
        <v>1750</v>
      </c>
      <c r="G143" s="699" t="s">
        <v>4513</v>
      </c>
      <c r="H143" s="691" t="s">
        <v>4414</v>
      </c>
      <c r="I143" s="687" t="s">
        <v>4514</v>
      </c>
      <c r="J143" s="692"/>
      <c r="K143" s="649"/>
    </row>
    <row r="144" spans="1:11" ht="30">
      <c r="A144" s="628">
        <v>136</v>
      </c>
      <c r="B144" s="688" t="s">
        <v>4515</v>
      </c>
      <c r="C144" s="680" t="s">
        <v>3335</v>
      </c>
      <c r="D144" s="689" t="s">
        <v>4175</v>
      </c>
      <c r="E144" s="684">
        <v>112.85</v>
      </c>
      <c r="F144" s="690">
        <v>1000</v>
      </c>
      <c r="G144" s="699" t="s">
        <v>4516</v>
      </c>
      <c r="H144" s="691" t="s">
        <v>706</v>
      </c>
      <c r="I144" s="687" t="s">
        <v>4517</v>
      </c>
      <c r="J144" s="692"/>
      <c r="K144" s="649"/>
    </row>
    <row r="145" spans="1:11" ht="30">
      <c r="A145" s="628">
        <v>137</v>
      </c>
      <c r="B145" s="688" t="s">
        <v>4518</v>
      </c>
      <c r="C145" s="680" t="s">
        <v>3335</v>
      </c>
      <c r="D145" s="689" t="s">
        <v>4175</v>
      </c>
      <c r="E145" s="684">
        <v>32</v>
      </c>
      <c r="F145" s="690">
        <v>500</v>
      </c>
      <c r="G145" s="699" t="s">
        <v>4519</v>
      </c>
      <c r="H145" s="691" t="s">
        <v>4520</v>
      </c>
      <c r="I145" s="687" t="s">
        <v>4521</v>
      </c>
      <c r="J145" s="696"/>
      <c r="K145" s="649"/>
    </row>
    <row r="146" spans="1:11" ht="30">
      <c r="A146" s="628">
        <v>138</v>
      </c>
      <c r="B146" s="680" t="s">
        <v>4522</v>
      </c>
      <c r="C146" s="680" t="s">
        <v>3335</v>
      </c>
      <c r="D146" s="681" t="s">
        <v>4166</v>
      </c>
      <c r="E146" s="681">
        <v>45</v>
      </c>
      <c r="F146" s="681">
        <v>625</v>
      </c>
      <c r="G146" s="681"/>
      <c r="H146" s="682"/>
      <c r="I146" s="682"/>
      <c r="J146" s="677" t="s">
        <v>4523</v>
      </c>
      <c r="K146" s="682" t="s">
        <v>4524</v>
      </c>
    </row>
    <row r="147" spans="1:11" ht="60">
      <c r="A147" s="628">
        <v>139</v>
      </c>
      <c r="B147" s="680" t="s">
        <v>4525</v>
      </c>
      <c r="C147" s="680" t="s">
        <v>3335</v>
      </c>
      <c r="D147" s="681" t="s">
        <v>4175</v>
      </c>
      <c r="E147" s="681">
        <v>190</v>
      </c>
      <c r="F147" s="684">
        <v>5041.9399999999996</v>
      </c>
      <c r="G147" s="684"/>
      <c r="H147" s="720"/>
      <c r="I147" s="720"/>
      <c r="J147" s="686" t="s">
        <v>3310</v>
      </c>
      <c r="K147" s="682" t="s">
        <v>3309</v>
      </c>
    </row>
    <row r="148" spans="1:11" ht="30">
      <c r="A148" s="628">
        <v>140</v>
      </c>
      <c r="B148" s="680" t="s">
        <v>4526</v>
      </c>
      <c r="C148" s="680" t="s">
        <v>3335</v>
      </c>
      <c r="D148" s="681" t="s">
        <v>4175</v>
      </c>
      <c r="E148" s="684">
        <v>69</v>
      </c>
      <c r="F148" s="684">
        <v>985</v>
      </c>
      <c r="G148" s="684"/>
      <c r="H148" s="720"/>
      <c r="I148" s="720"/>
      <c r="J148" s="721" t="s">
        <v>4527</v>
      </c>
      <c r="K148" s="682" t="s">
        <v>4528</v>
      </c>
    </row>
    <row r="149" spans="1:11" ht="45">
      <c r="A149" s="628">
        <v>141</v>
      </c>
      <c r="B149" s="714" t="s">
        <v>4529</v>
      </c>
      <c r="C149" s="707" t="s">
        <v>4257</v>
      </c>
      <c r="D149" s="629" t="s">
        <v>4530</v>
      </c>
      <c r="E149" s="629">
        <v>107.7</v>
      </c>
      <c r="F149" s="629">
        <v>1355</v>
      </c>
      <c r="G149" s="629">
        <v>20001021282</v>
      </c>
      <c r="H149" s="713" t="s">
        <v>4531</v>
      </c>
      <c r="I149" s="713" t="s">
        <v>4532</v>
      </c>
      <c r="J149" s="716"/>
      <c r="K149" s="713"/>
    </row>
    <row r="150" spans="1:11" ht="45">
      <c r="A150" s="628">
        <v>142</v>
      </c>
      <c r="B150" s="714" t="s">
        <v>4286</v>
      </c>
      <c r="C150" s="714" t="s">
        <v>4257</v>
      </c>
      <c r="D150" s="629" t="s">
        <v>4155</v>
      </c>
      <c r="E150" s="629">
        <v>52</v>
      </c>
      <c r="F150" s="629">
        <v>500</v>
      </c>
      <c r="G150" s="629">
        <v>35001034794</v>
      </c>
      <c r="H150" s="713" t="s">
        <v>4288</v>
      </c>
      <c r="I150" s="713" t="s">
        <v>4289</v>
      </c>
      <c r="J150" s="716"/>
      <c r="K150" s="713"/>
    </row>
    <row r="151" spans="1:11" ht="45">
      <c r="A151" s="628">
        <v>143</v>
      </c>
      <c r="B151" s="714" t="s">
        <v>4533</v>
      </c>
      <c r="C151" s="680" t="s">
        <v>3335</v>
      </c>
      <c r="D151" s="629" t="s">
        <v>4232</v>
      </c>
      <c r="E151" s="629">
        <v>70</v>
      </c>
      <c r="F151" s="629">
        <v>500</v>
      </c>
      <c r="G151" s="629"/>
      <c r="H151" s="713"/>
      <c r="I151" s="713"/>
      <c r="J151" s="716">
        <v>216290831</v>
      </c>
      <c r="K151" s="713" t="s">
        <v>4534</v>
      </c>
    </row>
    <row r="152" spans="1:11" ht="30">
      <c r="A152" s="628">
        <v>144</v>
      </c>
      <c r="B152" s="714" t="s">
        <v>4535</v>
      </c>
      <c r="C152" s="680" t="s">
        <v>3335</v>
      </c>
      <c r="D152" s="629" t="s">
        <v>4232</v>
      </c>
      <c r="E152" s="629">
        <v>53.14</v>
      </c>
      <c r="F152" s="629">
        <v>625</v>
      </c>
      <c r="G152" s="629">
        <v>35001022901</v>
      </c>
      <c r="H152" s="713" t="s">
        <v>839</v>
      </c>
      <c r="I152" s="713" t="s">
        <v>907</v>
      </c>
      <c r="J152" s="716"/>
      <c r="K152" s="713"/>
    </row>
    <row r="153" spans="1:11" ht="45">
      <c r="A153" s="628">
        <v>145</v>
      </c>
      <c r="B153" s="714" t="s">
        <v>4536</v>
      </c>
      <c r="C153" s="714" t="s">
        <v>3335</v>
      </c>
      <c r="D153" s="629" t="s">
        <v>4232</v>
      </c>
      <c r="E153" s="629">
        <v>50</v>
      </c>
      <c r="F153" s="629">
        <v>300</v>
      </c>
      <c r="G153" s="629"/>
      <c r="H153" s="713"/>
      <c r="I153" s="713"/>
      <c r="J153" s="716">
        <v>216397307</v>
      </c>
      <c r="K153" s="713" t="s">
        <v>4537</v>
      </c>
    </row>
    <row r="154" spans="1:11" ht="45">
      <c r="A154" s="628">
        <v>146</v>
      </c>
      <c r="B154" s="714" t="s">
        <v>4538</v>
      </c>
      <c r="C154" s="714" t="s">
        <v>3335</v>
      </c>
      <c r="D154" s="629" t="s">
        <v>4232</v>
      </c>
      <c r="E154" s="629">
        <v>50</v>
      </c>
      <c r="F154" s="629">
        <v>300</v>
      </c>
      <c r="G154" s="629"/>
      <c r="H154" s="713"/>
      <c r="I154" s="713"/>
      <c r="J154" s="716">
        <v>216296808</v>
      </c>
      <c r="K154" s="713" t="s">
        <v>4539</v>
      </c>
    </row>
    <row r="155" spans="1:11" ht="30">
      <c r="A155" s="628">
        <v>147</v>
      </c>
      <c r="B155" s="714" t="s">
        <v>4326</v>
      </c>
      <c r="C155" s="714" t="s">
        <v>3335</v>
      </c>
      <c r="D155" s="629" t="s">
        <v>4155</v>
      </c>
      <c r="E155" s="629">
        <v>187</v>
      </c>
      <c r="F155" s="629">
        <v>2500</v>
      </c>
      <c r="G155" s="629">
        <v>61001041764</v>
      </c>
      <c r="H155" s="713" t="s">
        <v>4158</v>
      </c>
      <c r="I155" s="713" t="s">
        <v>4327</v>
      </c>
      <c r="J155" s="716"/>
      <c r="K155" s="713"/>
    </row>
    <row r="156" spans="1:11" ht="45">
      <c r="A156" s="628">
        <v>148</v>
      </c>
      <c r="B156" s="714" t="s">
        <v>4540</v>
      </c>
      <c r="C156" s="714" t="s">
        <v>3335</v>
      </c>
      <c r="D156" s="629" t="s">
        <v>4175</v>
      </c>
      <c r="E156" s="629">
        <v>112</v>
      </c>
      <c r="F156" s="629">
        <v>500</v>
      </c>
      <c r="G156" s="629"/>
      <c r="H156" s="713"/>
      <c r="I156" s="713"/>
      <c r="J156" s="715" t="s">
        <v>4541</v>
      </c>
      <c r="K156" s="713" t="s">
        <v>4542</v>
      </c>
    </row>
    <row r="157" spans="1:11" ht="30">
      <c r="A157" s="628">
        <v>149</v>
      </c>
      <c r="B157" s="714" t="s">
        <v>4473</v>
      </c>
      <c r="C157" s="714" t="s">
        <v>3335</v>
      </c>
      <c r="D157" s="629" t="s">
        <v>4232</v>
      </c>
      <c r="E157" s="629">
        <v>32.25</v>
      </c>
      <c r="F157" s="629">
        <v>500</v>
      </c>
      <c r="G157" s="722"/>
      <c r="H157" s="713"/>
      <c r="I157" s="713"/>
      <c r="J157" s="629">
        <v>61006059524</v>
      </c>
      <c r="K157" s="713" t="s">
        <v>4543</v>
      </c>
    </row>
    <row r="158" spans="1:11" ht="30">
      <c r="A158" s="628">
        <v>150</v>
      </c>
      <c r="B158" s="714" t="s">
        <v>4361</v>
      </c>
      <c r="C158" s="714" t="s">
        <v>3335</v>
      </c>
      <c r="D158" s="629" t="s">
        <v>4544</v>
      </c>
      <c r="E158" s="629">
        <v>60</v>
      </c>
      <c r="F158" s="629">
        <v>625</v>
      </c>
      <c r="G158" s="715"/>
      <c r="H158" s="712"/>
      <c r="I158" s="712"/>
      <c r="J158" s="716">
        <v>445408032</v>
      </c>
      <c r="K158" s="713" t="s">
        <v>4362</v>
      </c>
    </row>
    <row r="159" spans="1:11" ht="30">
      <c r="A159" s="628">
        <v>151</v>
      </c>
      <c r="B159" s="714" t="s">
        <v>4545</v>
      </c>
      <c r="C159" s="714" t="s">
        <v>3335</v>
      </c>
      <c r="D159" s="629" t="s">
        <v>4232</v>
      </c>
      <c r="E159" s="629">
        <v>50.66</v>
      </c>
      <c r="F159" s="629">
        <v>664</v>
      </c>
      <c r="G159" s="715"/>
      <c r="H159" s="712"/>
      <c r="I159" s="712"/>
      <c r="J159" s="716">
        <v>245433892</v>
      </c>
      <c r="K159" s="713" t="s">
        <v>3344</v>
      </c>
    </row>
    <row r="160" spans="1:11" ht="60">
      <c r="A160" s="628">
        <v>152</v>
      </c>
      <c r="B160" s="707" t="s">
        <v>4546</v>
      </c>
      <c r="C160" s="714" t="s">
        <v>3335</v>
      </c>
      <c r="D160" s="584" t="s">
        <v>4155</v>
      </c>
      <c r="E160" s="584">
        <v>69.7</v>
      </c>
      <c r="F160" s="626">
        <v>883.25</v>
      </c>
      <c r="G160" s="723"/>
      <c r="H160" s="724"/>
      <c r="I160" s="724"/>
      <c r="J160" s="678" t="s">
        <v>4547</v>
      </c>
      <c r="K160" s="656" t="s">
        <v>4548</v>
      </c>
    </row>
    <row r="161" spans="1:11" ht="30">
      <c r="A161" s="628">
        <v>153</v>
      </c>
      <c r="B161" s="707" t="s">
        <v>4549</v>
      </c>
      <c r="C161" s="714" t="s">
        <v>3335</v>
      </c>
      <c r="D161" s="584" t="s">
        <v>4232</v>
      </c>
      <c r="E161" s="584">
        <v>218.67</v>
      </c>
      <c r="F161" s="626">
        <v>850</v>
      </c>
      <c r="G161" s="723" t="s">
        <v>2067</v>
      </c>
      <c r="H161" s="724" t="s">
        <v>863</v>
      </c>
      <c r="I161" s="724" t="s">
        <v>4550</v>
      </c>
      <c r="J161" s="626"/>
      <c r="K161" s="656"/>
    </row>
    <row r="162" spans="1:11" ht="45">
      <c r="A162" s="628">
        <v>154</v>
      </c>
      <c r="B162" s="707" t="s">
        <v>4551</v>
      </c>
      <c r="C162" s="714" t="s">
        <v>3335</v>
      </c>
      <c r="D162" s="584" t="s">
        <v>4552</v>
      </c>
      <c r="E162" s="584">
        <v>70</v>
      </c>
      <c r="F162" s="626">
        <v>100</v>
      </c>
      <c r="G162" s="723" t="s">
        <v>2825</v>
      </c>
      <c r="H162" s="724" t="s">
        <v>846</v>
      </c>
      <c r="I162" s="724" t="s">
        <v>4553</v>
      </c>
      <c r="J162" s="626"/>
      <c r="K162" s="656"/>
    </row>
    <row r="163" spans="1:11" ht="30">
      <c r="A163" s="628">
        <v>155</v>
      </c>
      <c r="B163" s="707" t="s">
        <v>4554</v>
      </c>
      <c r="C163" s="714" t="s">
        <v>3335</v>
      </c>
      <c r="D163" s="584" t="s">
        <v>4555</v>
      </c>
      <c r="E163" s="584">
        <v>65.459999999999994</v>
      </c>
      <c r="F163" s="626">
        <v>625</v>
      </c>
      <c r="G163" s="723" t="s">
        <v>4556</v>
      </c>
      <c r="H163" s="724" t="s">
        <v>4182</v>
      </c>
      <c r="I163" s="724" t="s">
        <v>4557</v>
      </c>
      <c r="J163" s="626"/>
      <c r="K163" s="656"/>
    </row>
    <row r="164" spans="1:11" ht="30">
      <c r="A164" s="628">
        <v>156</v>
      </c>
      <c r="B164" s="680" t="s">
        <v>4231</v>
      </c>
      <c r="C164" s="680" t="s">
        <v>3335</v>
      </c>
      <c r="D164" s="681" t="s">
        <v>4155</v>
      </c>
      <c r="E164" s="684">
        <v>70.3</v>
      </c>
      <c r="F164" s="684">
        <v>1000</v>
      </c>
      <c r="G164" s="684">
        <v>35001008109</v>
      </c>
      <c r="H164" s="695" t="s">
        <v>4158</v>
      </c>
      <c r="I164" s="695" t="s">
        <v>4558</v>
      </c>
      <c r="J164" s="686"/>
      <c r="K164" s="682"/>
    </row>
    <row r="165" spans="1:11" ht="30">
      <c r="A165" s="628">
        <v>157</v>
      </c>
      <c r="B165" s="680" t="s">
        <v>4559</v>
      </c>
      <c r="C165" s="680" t="s">
        <v>3335</v>
      </c>
      <c r="D165" s="681" t="s">
        <v>4155</v>
      </c>
      <c r="E165" s="684">
        <v>91.07</v>
      </c>
      <c r="F165" s="684">
        <v>1415.68</v>
      </c>
      <c r="G165" s="723" t="s">
        <v>4560</v>
      </c>
      <c r="H165" s="695" t="s">
        <v>4145</v>
      </c>
      <c r="I165" s="695" t="s">
        <v>4561</v>
      </c>
      <c r="J165" s="686"/>
      <c r="K165" s="682"/>
    </row>
    <row r="166" spans="1:11" ht="45">
      <c r="A166" s="628">
        <v>158</v>
      </c>
      <c r="B166" s="680" t="s">
        <v>4562</v>
      </c>
      <c r="C166" s="680" t="s">
        <v>3335</v>
      </c>
      <c r="D166" s="681" t="s">
        <v>4470</v>
      </c>
      <c r="E166" s="684">
        <v>289.39999999999998</v>
      </c>
      <c r="F166" s="684">
        <v>1200</v>
      </c>
      <c r="G166" s="723"/>
      <c r="H166" s="695"/>
      <c r="I166" s="695"/>
      <c r="J166" s="686" t="s">
        <v>3354</v>
      </c>
      <c r="K166" s="682" t="s">
        <v>3353</v>
      </c>
    </row>
    <row r="167" spans="1:11" ht="30">
      <c r="A167" s="628">
        <v>159</v>
      </c>
      <c r="B167" s="680" t="s">
        <v>4563</v>
      </c>
      <c r="C167" s="680" t="s">
        <v>3335</v>
      </c>
      <c r="D167" s="681" t="s">
        <v>4155</v>
      </c>
      <c r="E167" s="684">
        <v>40</v>
      </c>
      <c r="F167" s="684">
        <v>200</v>
      </c>
      <c r="G167" s="723" t="s">
        <v>3365</v>
      </c>
      <c r="H167" s="695" t="s">
        <v>4564</v>
      </c>
      <c r="I167" s="695" t="s">
        <v>4565</v>
      </c>
      <c r="J167" s="721"/>
      <c r="K167" s="682"/>
    </row>
    <row r="168" spans="1:11" ht="30">
      <c r="A168" s="628">
        <v>160</v>
      </c>
      <c r="B168" s="680" t="s">
        <v>4566</v>
      </c>
      <c r="C168" s="680" t="s">
        <v>3335</v>
      </c>
      <c r="D168" s="681" t="s">
        <v>4155</v>
      </c>
      <c r="E168" s="684">
        <v>51</v>
      </c>
      <c r="F168" s="684">
        <v>500</v>
      </c>
      <c r="G168" s="723"/>
      <c r="H168" s="695"/>
      <c r="I168" s="695"/>
      <c r="J168" s="721" t="s">
        <v>3351</v>
      </c>
      <c r="K168" s="682" t="s">
        <v>3350</v>
      </c>
    </row>
    <row r="169" spans="1:11" ht="45">
      <c r="A169" s="628">
        <v>161</v>
      </c>
      <c r="B169" s="680" t="s">
        <v>4567</v>
      </c>
      <c r="C169" s="680" t="s">
        <v>3335</v>
      </c>
      <c r="D169" s="681" t="s">
        <v>4155</v>
      </c>
      <c r="E169" s="684">
        <v>70</v>
      </c>
      <c r="F169" s="684">
        <v>500</v>
      </c>
      <c r="G169" s="723" t="s">
        <v>3363</v>
      </c>
      <c r="H169" s="695" t="s">
        <v>4568</v>
      </c>
      <c r="I169" s="695" t="s">
        <v>4569</v>
      </c>
      <c r="J169" s="721"/>
      <c r="K169" s="682"/>
    </row>
    <row r="170" spans="1:11" ht="30">
      <c r="A170" s="762">
        <v>162</v>
      </c>
      <c r="B170" s="764" t="s">
        <v>4570</v>
      </c>
      <c r="C170" s="680" t="s">
        <v>3335</v>
      </c>
      <c r="D170" s="766" t="s">
        <v>4157</v>
      </c>
      <c r="E170" s="768">
        <v>130</v>
      </c>
      <c r="F170" s="681">
        <v>3179.7</v>
      </c>
      <c r="G170" s="686" t="s">
        <v>4571</v>
      </c>
      <c r="H170" s="682" t="s">
        <v>4572</v>
      </c>
      <c r="I170" s="682" t="s">
        <v>4573</v>
      </c>
      <c r="J170" s="679"/>
      <c r="K170" s="649"/>
    </row>
    <row r="171" spans="1:11" ht="30">
      <c r="A171" s="763"/>
      <c r="B171" s="765"/>
      <c r="C171" s="680" t="s">
        <v>3335</v>
      </c>
      <c r="D171" s="767"/>
      <c r="E171" s="768"/>
      <c r="F171" s="681">
        <v>706.6</v>
      </c>
      <c r="G171" s="686" t="s">
        <v>4574</v>
      </c>
      <c r="H171" s="682" t="s">
        <v>819</v>
      </c>
      <c r="I171" s="682" t="s">
        <v>4573</v>
      </c>
      <c r="J171" s="679"/>
      <c r="K171" s="649"/>
    </row>
    <row r="172" spans="1:11" ht="30">
      <c r="A172" s="762">
        <v>163</v>
      </c>
      <c r="B172" s="764" t="s">
        <v>4575</v>
      </c>
      <c r="C172" s="680" t="s">
        <v>3335</v>
      </c>
      <c r="D172" s="766" t="s">
        <v>4576</v>
      </c>
      <c r="E172" s="769">
        <v>87</v>
      </c>
      <c r="F172" s="684">
        <v>400</v>
      </c>
      <c r="G172" s="684"/>
      <c r="H172" s="720"/>
      <c r="I172" s="720"/>
      <c r="J172" s="685" t="s">
        <v>4577</v>
      </c>
      <c r="K172" s="682" t="s">
        <v>4578</v>
      </c>
    </row>
    <row r="173" spans="1:11" ht="30">
      <c r="A173" s="763"/>
      <c r="B173" s="765"/>
      <c r="C173" s="680" t="s">
        <v>3335</v>
      </c>
      <c r="D173" s="767"/>
      <c r="E173" s="769"/>
      <c r="F173" s="684">
        <v>400</v>
      </c>
      <c r="G173" s="684"/>
      <c r="H173" s="720"/>
      <c r="I173" s="720"/>
      <c r="J173" s="685" t="s">
        <v>4579</v>
      </c>
      <c r="K173" s="682" t="s">
        <v>4580</v>
      </c>
    </row>
    <row r="174" spans="1:11" ht="30">
      <c r="A174" s="762">
        <v>164</v>
      </c>
      <c r="B174" s="764" t="s">
        <v>4581</v>
      </c>
      <c r="C174" s="680" t="s">
        <v>3335</v>
      </c>
      <c r="D174" s="766" t="s">
        <v>4582</v>
      </c>
      <c r="E174" s="769">
        <v>140.9</v>
      </c>
      <c r="F174" s="684">
        <v>250</v>
      </c>
      <c r="G174" s="684"/>
      <c r="H174" s="720"/>
      <c r="I174" s="720"/>
      <c r="J174" s="684">
        <v>62007000585</v>
      </c>
      <c r="K174" s="682" t="s">
        <v>4583</v>
      </c>
    </row>
    <row r="175" spans="1:11" ht="30">
      <c r="A175" s="763"/>
      <c r="B175" s="765"/>
      <c r="C175" s="680" t="s">
        <v>3335</v>
      </c>
      <c r="D175" s="767"/>
      <c r="E175" s="769"/>
      <c r="F175" s="684">
        <v>250</v>
      </c>
      <c r="G175" s="684"/>
      <c r="H175" s="720"/>
      <c r="I175" s="720"/>
      <c r="J175" s="685" t="s">
        <v>4584</v>
      </c>
      <c r="K175" s="682" t="s">
        <v>4585</v>
      </c>
    </row>
    <row r="176" spans="1:11" ht="15">
      <c r="A176" s="770">
        <v>165</v>
      </c>
      <c r="B176" s="772" t="s">
        <v>4559</v>
      </c>
      <c r="C176" s="764" t="s">
        <v>3335</v>
      </c>
      <c r="D176" s="770" t="s">
        <v>4232</v>
      </c>
      <c r="E176" s="770">
        <v>91.09</v>
      </c>
      <c r="F176" s="626">
        <v>399.52</v>
      </c>
      <c r="G176" s="725" t="s">
        <v>4586</v>
      </c>
      <c r="H176" s="663" t="s">
        <v>4587</v>
      </c>
      <c r="I176" s="663" t="s">
        <v>4588</v>
      </c>
      <c r="J176" s="678"/>
      <c r="K176" s="656"/>
    </row>
    <row r="177" spans="1:11" ht="15">
      <c r="A177" s="771"/>
      <c r="B177" s="773"/>
      <c r="C177" s="765"/>
      <c r="D177" s="771"/>
      <c r="E177" s="771"/>
      <c r="F177" s="626">
        <v>1012.2</v>
      </c>
      <c r="G177" s="626"/>
      <c r="H177" s="663"/>
      <c r="I177" s="663"/>
      <c r="J177" s="678">
        <v>404385134</v>
      </c>
      <c r="K177" s="656" t="s">
        <v>4589</v>
      </c>
    </row>
    <row r="178" spans="1:11" ht="30">
      <c r="A178" s="630">
        <v>166</v>
      </c>
      <c r="B178" s="774" t="s">
        <v>4590</v>
      </c>
      <c r="C178" s="714" t="s">
        <v>3335</v>
      </c>
      <c r="D178" s="629" t="s">
        <v>4276</v>
      </c>
      <c r="E178" s="629">
        <v>20</v>
      </c>
      <c r="F178" s="629">
        <v>1000</v>
      </c>
      <c r="G178" s="719" t="s">
        <v>4591</v>
      </c>
      <c r="H178" s="711" t="s">
        <v>716</v>
      </c>
      <c r="I178" s="712" t="s">
        <v>4096</v>
      </c>
      <c r="J178" s="710"/>
      <c r="K178" s="713"/>
    </row>
    <row r="179" spans="1:11" ht="30">
      <c r="A179" s="626">
        <v>167</v>
      </c>
      <c r="B179" s="775"/>
      <c r="C179" s="714" t="s">
        <v>4257</v>
      </c>
      <c r="D179" s="629" t="s">
        <v>4276</v>
      </c>
      <c r="E179" s="629">
        <v>20</v>
      </c>
      <c r="F179" s="629">
        <v>1000</v>
      </c>
      <c r="G179" s="719" t="s">
        <v>2170</v>
      </c>
      <c r="H179" s="711" t="s">
        <v>4389</v>
      </c>
      <c r="I179" s="712" t="s">
        <v>924</v>
      </c>
      <c r="J179" s="710"/>
      <c r="K179" s="713"/>
    </row>
    <row r="180" spans="1:11" ht="30">
      <c r="A180" s="626">
        <v>168</v>
      </c>
      <c r="B180" s="776"/>
      <c r="C180" s="714" t="s">
        <v>4257</v>
      </c>
      <c r="D180" s="629" t="s">
        <v>4276</v>
      </c>
      <c r="E180" s="629">
        <v>20</v>
      </c>
      <c r="F180" s="629">
        <v>1000</v>
      </c>
      <c r="G180" s="719" t="s">
        <v>2168</v>
      </c>
      <c r="H180" s="711" t="s">
        <v>706</v>
      </c>
      <c r="I180" s="712" t="s">
        <v>4592</v>
      </c>
      <c r="J180" s="710"/>
      <c r="K180" s="713"/>
    </row>
    <row r="181" spans="1:11" ht="30">
      <c r="A181" s="777">
        <v>169</v>
      </c>
      <c r="B181" s="718" t="s">
        <v>4593</v>
      </c>
      <c r="C181" s="714" t="s">
        <v>3335</v>
      </c>
      <c r="D181" s="630" t="s">
        <v>4232</v>
      </c>
      <c r="E181" s="629">
        <v>28.37</v>
      </c>
      <c r="F181" s="630">
        <v>1300</v>
      </c>
      <c r="G181" s="719" t="s">
        <v>3359</v>
      </c>
      <c r="H181" s="711" t="s">
        <v>4594</v>
      </c>
      <c r="I181" s="712" t="s">
        <v>4595</v>
      </c>
      <c r="J181" s="710"/>
      <c r="K181" s="713"/>
    </row>
    <row r="182" spans="1:11" ht="30">
      <c r="A182" s="778"/>
      <c r="B182" s="718" t="s">
        <v>4596</v>
      </c>
      <c r="C182" s="714" t="s">
        <v>3335</v>
      </c>
      <c r="D182" s="630" t="s">
        <v>4276</v>
      </c>
      <c r="E182" s="629">
        <v>29.17</v>
      </c>
      <c r="F182" s="630">
        <v>1000</v>
      </c>
      <c r="G182" s="719" t="s">
        <v>4597</v>
      </c>
      <c r="H182" s="711" t="s">
        <v>863</v>
      </c>
      <c r="I182" s="712" t="s">
        <v>3666</v>
      </c>
      <c r="J182" s="710"/>
      <c r="K182" s="713"/>
    </row>
    <row r="183" spans="1:11" ht="30">
      <c r="A183" s="779"/>
      <c r="B183" s="718" t="s">
        <v>4353</v>
      </c>
      <c r="C183" s="714" t="s">
        <v>3335</v>
      </c>
      <c r="D183" s="630" t="s">
        <v>4276</v>
      </c>
      <c r="E183" s="629">
        <v>70</v>
      </c>
      <c r="F183" s="630">
        <v>1250</v>
      </c>
      <c r="G183" s="719" t="s">
        <v>4354</v>
      </c>
      <c r="H183" s="711" t="s">
        <v>4355</v>
      </c>
      <c r="I183" s="712" t="s">
        <v>4356</v>
      </c>
      <c r="J183" s="710"/>
      <c r="K183" s="713"/>
    </row>
    <row r="184" spans="1:11" ht="30">
      <c r="A184" s="628">
        <v>170</v>
      </c>
      <c r="B184" s="680" t="s">
        <v>4598</v>
      </c>
      <c r="C184" s="682" t="s">
        <v>3335</v>
      </c>
      <c r="D184" s="681" t="s">
        <v>4157</v>
      </c>
      <c r="E184" s="681">
        <v>93.1</v>
      </c>
      <c r="F184" s="681">
        <v>500</v>
      </c>
      <c r="G184" s="681">
        <v>36001032311</v>
      </c>
      <c r="H184" s="682" t="s">
        <v>4158</v>
      </c>
      <c r="I184" s="682" t="s">
        <v>4599</v>
      </c>
      <c r="J184" s="679"/>
      <c r="K184" s="649"/>
    </row>
    <row r="185" spans="1:11" ht="30">
      <c r="A185" s="628">
        <v>171</v>
      </c>
      <c r="B185" s="680" t="s">
        <v>4600</v>
      </c>
      <c r="C185" s="682" t="s">
        <v>3335</v>
      </c>
      <c r="D185" s="681" t="s">
        <v>4166</v>
      </c>
      <c r="E185" s="684">
        <v>65</v>
      </c>
      <c r="F185" s="684">
        <v>625</v>
      </c>
      <c r="G185" s="685" t="s">
        <v>4601</v>
      </c>
      <c r="H185" s="682" t="s">
        <v>4158</v>
      </c>
      <c r="I185" s="682" t="s">
        <v>4602</v>
      </c>
      <c r="J185" s="679"/>
      <c r="K185" s="649"/>
    </row>
    <row r="186" spans="1:11" ht="30">
      <c r="A186" s="628">
        <v>172</v>
      </c>
      <c r="B186" s="680" t="s">
        <v>4603</v>
      </c>
      <c r="C186" s="682" t="s">
        <v>3335</v>
      </c>
      <c r="D186" s="681" t="s">
        <v>4166</v>
      </c>
      <c r="E186" s="684">
        <v>75.48</v>
      </c>
      <c r="F186" s="684">
        <v>500</v>
      </c>
      <c r="G186" s="685" t="s">
        <v>4604</v>
      </c>
      <c r="H186" s="682" t="s">
        <v>4375</v>
      </c>
      <c r="I186" s="682" t="s">
        <v>900</v>
      </c>
      <c r="J186" s="679"/>
      <c r="K186" s="649"/>
    </row>
    <row r="187" spans="1:11" ht="30">
      <c r="A187" s="628">
        <v>173</v>
      </c>
      <c r="B187" s="680" t="s">
        <v>4605</v>
      </c>
      <c r="C187" s="682" t="s">
        <v>3335</v>
      </c>
      <c r="D187" s="681" t="s">
        <v>4166</v>
      </c>
      <c r="E187" s="684">
        <v>60.8</v>
      </c>
      <c r="F187" s="684">
        <v>375</v>
      </c>
      <c r="G187" s="685" t="s">
        <v>4606</v>
      </c>
      <c r="H187" s="682" t="s">
        <v>4200</v>
      </c>
      <c r="I187" s="682" t="s">
        <v>4607</v>
      </c>
      <c r="J187" s="679"/>
      <c r="K187" s="649"/>
    </row>
    <row r="188" spans="1:11" ht="30">
      <c r="A188" s="628">
        <v>174</v>
      </c>
      <c r="B188" s="680" t="s">
        <v>4608</v>
      </c>
      <c r="C188" s="682" t="s">
        <v>3335</v>
      </c>
      <c r="D188" s="681" t="s">
        <v>4166</v>
      </c>
      <c r="E188" s="684">
        <v>107</v>
      </c>
      <c r="F188" s="684">
        <v>750</v>
      </c>
      <c r="G188" s="684">
        <v>62005023736</v>
      </c>
      <c r="H188" s="682" t="s">
        <v>4609</v>
      </c>
      <c r="I188" s="682" t="s">
        <v>4610</v>
      </c>
      <c r="J188" s="679"/>
      <c r="K188" s="649"/>
    </row>
    <row r="189" spans="1:11" ht="30">
      <c r="A189" s="628">
        <v>175</v>
      </c>
      <c r="B189" s="680" t="s">
        <v>4611</v>
      </c>
      <c r="C189" s="682" t="s">
        <v>3335</v>
      </c>
      <c r="D189" s="681" t="s">
        <v>4576</v>
      </c>
      <c r="E189" s="684">
        <v>84</v>
      </c>
      <c r="F189" s="684">
        <v>875</v>
      </c>
      <c r="G189" s="685" t="s">
        <v>4612</v>
      </c>
      <c r="H189" s="682" t="s">
        <v>4613</v>
      </c>
      <c r="I189" s="682" t="s">
        <v>4614</v>
      </c>
      <c r="J189" s="679"/>
      <c r="K189" s="649"/>
    </row>
    <row r="190" spans="1:11" ht="30">
      <c r="A190" s="628">
        <v>176</v>
      </c>
      <c r="B190" s="680" t="s">
        <v>4615</v>
      </c>
      <c r="C190" s="682" t="s">
        <v>3335</v>
      </c>
      <c r="D190" s="681" t="s">
        <v>4555</v>
      </c>
      <c r="E190" s="681">
        <v>126.77</v>
      </c>
      <c r="F190" s="681">
        <v>2634</v>
      </c>
      <c r="G190" s="686" t="s">
        <v>4616</v>
      </c>
      <c r="H190" s="682" t="s">
        <v>3665</v>
      </c>
      <c r="I190" s="682" t="s">
        <v>4617</v>
      </c>
      <c r="J190" s="679"/>
      <c r="K190" s="649"/>
    </row>
    <row r="191" spans="1:11" ht="30">
      <c r="A191" s="628">
        <v>177</v>
      </c>
      <c r="B191" s="680" t="s">
        <v>4618</v>
      </c>
      <c r="C191" s="682" t="s">
        <v>3335</v>
      </c>
      <c r="D191" s="681" t="s">
        <v>4166</v>
      </c>
      <c r="E191" s="684">
        <v>223</v>
      </c>
      <c r="F191" s="684">
        <v>450</v>
      </c>
      <c r="G191" s="685" t="s">
        <v>4619</v>
      </c>
      <c r="H191" s="682" t="s">
        <v>4620</v>
      </c>
      <c r="I191" s="682" t="s">
        <v>4621</v>
      </c>
      <c r="J191" s="679"/>
      <c r="K191" s="649"/>
    </row>
    <row r="192" spans="1:11" ht="30">
      <c r="A192" s="628">
        <v>178</v>
      </c>
      <c r="B192" s="680" t="s">
        <v>4622</v>
      </c>
      <c r="C192" s="682" t="s">
        <v>3335</v>
      </c>
      <c r="D192" s="681" t="s">
        <v>4166</v>
      </c>
      <c r="E192" s="684">
        <v>63</v>
      </c>
      <c r="F192" s="684">
        <v>1404.8</v>
      </c>
      <c r="G192" s="684">
        <v>62001003330</v>
      </c>
      <c r="H192" s="682" t="s">
        <v>706</v>
      </c>
      <c r="I192" s="682" t="s">
        <v>4623</v>
      </c>
      <c r="J192" s="679"/>
      <c r="K192" s="649"/>
    </row>
    <row r="193" spans="1:11" ht="30">
      <c r="A193" s="628">
        <v>179</v>
      </c>
      <c r="B193" s="680" t="s">
        <v>4624</v>
      </c>
      <c r="C193" s="682" t="s">
        <v>3335</v>
      </c>
      <c r="D193" s="681" t="s">
        <v>4166</v>
      </c>
      <c r="E193" s="684">
        <v>99</v>
      </c>
      <c r="F193" s="684">
        <v>625</v>
      </c>
      <c r="G193" s="686" t="s">
        <v>4625</v>
      </c>
      <c r="H193" s="682" t="s">
        <v>766</v>
      </c>
      <c r="I193" s="682" t="s">
        <v>4626</v>
      </c>
      <c r="J193" s="679"/>
      <c r="K193" s="649"/>
    </row>
    <row r="194" spans="1:11" ht="30">
      <c r="A194" s="628">
        <v>180</v>
      </c>
      <c r="B194" s="680" t="s">
        <v>4627</v>
      </c>
      <c r="C194" s="682" t="s">
        <v>3335</v>
      </c>
      <c r="D194" s="681" t="s">
        <v>4166</v>
      </c>
      <c r="E194" s="684">
        <v>112.5</v>
      </c>
      <c r="F194" s="684">
        <v>625</v>
      </c>
      <c r="G194" s="684">
        <v>61002004053</v>
      </c>
      <c r="H194" s="682" t="s">
        <v>899</v>
      </c>
      <c r="I194" s="682" t="s">
        <v>4628</v>
      </c>
      <c r="J194" s="679"/>
      <c r="K194" s="649"/>
    </row>
    <row r="195" spans="1:11" ht="30">
      <c r="A195" s="628">
        <v>181</v>
      </c>
      <c r="B195" s="680" t="s">
        <v>4629</v>
      </c>
      <c r="C195" s="682" t="s">
        <v>3335</v>
      </c>
      <c r="D195" s="681" t="s">
        <v>4166</v>
      </c>
      <c r="E195" s="684">
        <v>55</v>
      </c>
      <c r="F195" s="684">
        <v>400</v>
      </c>
      <c r="G195" s="684">
        <v>47001003904</v>
      </c>
      <c r="H195" s="682" t="s">
        <v>4319</v>
      </c>
      <c r="I195" s="682" t="s">
        <v>4630</v>
      </c>
      <c r="J195" s="679"/>
      <c r="K195" s="649"/>
    </row>
    <row r="196" spans="1:11" ht="30">
      <c r="A196" s="628">
        <v>182</v>
      </c>
      <c r="B196" s="680" t="s">
        <v>4631</v>
      </c>
      <c r="C196" s="682" t="s">
        <v>3335</v>
      </c>
      <c r="D196" s="681" t="s">
        <v>4166</v>
      </c>
      <c r="E196" s="684">
        <v>60</v>
      </c>
      <c r="F196" s="684">
        <v>250</v>
      </c>
      <c r="G196" s="684">
        <v>14001022774</v>
      </c>
      <c r="H196" s="682" t="s">
        <v>4632</v>
      </c>
      <c r="I196" s="682" t="s">
        <v>4633</v>
      </c>
      <c r="J196" s="679"/>
      <c r="K196" s="649"/>
    </row>
    <row r="197" spans="1:11" ht="30">
      <c r="A197" s="628">
        <v>183</v>
      </c>
      <c r="B197" s="680" t="s">
        <v>4634</v>
      </c>
      <c r="C197" s="682" t="s">
        <v>3335</v>
      </c>
      <c r="D197" s="681" t="s">
        <v>4166</v>
      </c>
      <c r="E197" s="684">
        <v>136</v>
      </c>
      <c r="F197" s="684">
        <v>525</v>
      </c>
      <c r="G197" s="681">
        <v>38001047179</v>
      </c>
      <c r="H197" s="682" t="s">
        <v>1016</v>
      </c>
      <c r="I197" s="682" t="s">
        <v>4635</v>
      </c>
      <c r="J197" s="679"/>
      <c r="K197" s="649"/>
    </row>
    <row r="198" spans="1:11" ht="30">
      <c r="A198" s="628">
        <v>184</v>
      </c>
      <c r="B198" s="680" t="s">
        <v>4636</v>
      </c>
      <c r="C198" s="682" t="s">
        <v>3335</v>
      </c>
      <c r="D198" s="681" t="s">
        <v>4166</v>
      </c>
      <c r="E198" s="684">
        <v>63.5</v>
      </c>
      <c r="F198" s="684">
        <v>500</v>
      </c>
      <c r="G198" s="684">
        <v>21001006430</v>
      </c>
      <c r="H198" s="682" t="s">
        <v>4637</v>
      </c>
      <c r="I198" s="682" t="s">
        <v>4638</v>
      </c>
      <c r="J198" s="679"/>
      <c r="K198" s="649"/>
    </row>
    <row r="199" spans="1:11" ht="30">
      <c r="A199" s="628">
        <v>185</v>
      </c>
      <c r="B199" s="680" t="s">
        <v>4639</v>
      </c>
      <c r="C199" s="682" t="s">
        <v>3335</v>
      </c>
      <c r="D199" s="681" t="s">
        <v>4166</v>
      </c>
      <c r="E199" s="684">
        <v>73</v>
      </c>
      <c r="F199" s="684">
        <v>500</v>
      </c>
      <c r="G199" s="685" t="s">
        <v>4640</v>
      </c>
      <c r="H199" s="682" t="s">
        <v>797</v>
      </c>
      <c r="I199" s="682" t="s">
        <v>4641</v>
      </c>
      <c r="J199" s="679"/>
      <c r="K199" s="649"/>
    </row>
    <row r="200" spans="1:11" ht="30">
      <c r="A200" s="628">
        <v>186</v>
      </c>
      <c r="B200" s="680" t="s">
        <v>4642</v>
      </c>
      <c r="C200" s="682" t="s">
        <v>3335</v>
      </c>
      <c r="D200" s="681" t="s">
        <v>4555</v>
      </c>
      <c r="E200" s="684">
        <v>109.86</v>
      </c>
      <c r="F200" s="684">
        <v>1756</v>
      </c>
      <c r="G200" s="686" t="s">
        <v>4643</v>
      </c>
      <c r="H200" s="682" t="s">
        <v>4644</v>
      </c>
      <c r="I200" s="682" t="s">
        <v>4645</v>
      </c>
      <c r="J200" s="681"/>
      <c r="K200" s="649"/>
    </row>
    <row r="201" spans="1:11" ht="30">
      <c r="A201" s="628">
        <v>187</v>
      </c>
      <c r="B201" s="680" t="s">
        <v>4646</v>
      </c>
      <c r="C201" s="682" t="s">
        <v>3335</v>
      </c>
      <c r="D201" s="681" t="s">
        <v>4166</v>
      </c>
      <c r="E201" s="681">
        <v>90</v>
      </c>
      <c r="F201" s="681">
        <v>562.5</v>
      </c>
      <c r="G201" s="681"/>
      <c r="H201" s="682"/>
      <c r="I201" s="682"/>
      <c r="J201" s="681">
        <v>17001000134</v>
      </c>
      <c r="K201" s="682" t="s">
        <v>4647</v>
      </c>
    </row>
    <row r="202" spans="1:11" ht="30">
      <c r="A202" s="628">
        <v>188</v>
      </c>
      <c r="B202" s="680" t="s">
        <v>4648</v>
      </c>
      <c r="C202" s="682" t="s">
        <v>3335</v>
      </c>
      <c r="D202" s="681" t="s">
        <v>4166</v>
      </c>
      <c r="E202" s="684">
        <v>88.89</v>
      </c>
      <c r="F202" s="684">
        <v>878</v>
      </c>
      <c r="G202" s="684"/>
      <c r="H202" s="720"/>
      <c r="I202" s="720"/>
      <c r="J202" s="685" t="s">
        <v>4649</v>
      </c>
      <c r="K202" s="682" t="s">
        <v>4650</v>
      </c>
    </row>
    <row r="203" spans="1:11" ht="30">
      <c r="A203" s="628">
        <v>189</v>
      </c>
      <c r="B203" s="680" t="s">
        <v>4651</v>
      </c>
      <c r="C203" s="682" t="s">
        <v>3335</v>
      </c>
      <c r="D203" s="681" t="s">
        <v>4166</v>
      </c>
      <c r="E203" s="684">
        <v>70</v>
      </c>
      <c r="F203" s="684">
        <v>1200</v>
      </c>
      <c r="G203" s="684"/>
      <c r="H203" s="720"/>
      <c r="I203" s="720"/>
      <c r="J203" s="685" t="s">
        <v>4652</v>
      </c>
      <c r="K203" s="682" t="s">
        <v>4653</v>
      </c>
    </row>
    <row r="204" spans="1:11" ht="45">
      <c r="A204" s="628">
        <v>190</v>
      </c>
      <c r="B204" s="680" t="s">
        <v>4654</v>
      </c>
      <c r="C204" s="682" t="s">
        <v>3335</v>
      </c>
      <c r="D204" s="681" t="s">
        <v>4157</v>
      </c>
      <c r="E204" s="681">
        <v>106</v>
      </c>
      <c r="F204" s="681">
        <v>1000</v>
      </c>
      <c r="G204" s="681"/>
      <c r="H204" s="682"/>
      <c r="I204" s="682"/>
      <c r="J204" s="686" t="s">
        <v>4655</v>
      </c>
      <c r="K204" s="682" t="s">
        <v>4656</v>
      </c>
    </row>
    <row r="205" spans="1:11" ht="30">
      <c r="A205" s="628">
        <v>191</v>
      </c>
      <c r="B205" s="680" t="s">
        <v>4205</v>
      </c>
      <c r="C205" s="682" t="s">
        <v>3335</v>
      </c>
      <c r="D205" s="681" t="s">
        <v>4166</v>
      </c>
      <c r="E205" s="684">
        <v>70</v>
      </c>
      <c r="F205" s="684">
        <v>500</v>
      </c>
      <c r="G205" s="684"/>
      <c r="H205" s="720"/>
      <c r="I205" s="720"/>
      <c r="J205" s="684">
        <v>225063123</v>
      </c>
      <c r="K205" s="682" t="s">
        <v>4207</v>
      </c>
    </row>
    <row r="206" spans="1:11" ht="30">
      <c r="A206" s="628">
        <v>192</v>
      </c>
      <c r="B206" s="680" t="s">
        <v>4657</v>
      </c>
      <c r="C206" s="682" t="s">
        <v>3335</v>
      </c>
      <c r="D206" s="681" t="s">
        <v>4166</v>
      </c>
      <c r="E206" s="681">
        <v>219</v>
      </c>
      <c r="F206" s="681">
        <v>800</v>
      </c>
      <c r="G206" s="681"/>
      <c r="H206" s="682"/>
      <c r="I206" s="682"/>
      <c r="J206" s="686" t="s">
        <v>2244</v>
      </c>
      <c r="K206" s="682" t="s">
        <v>4658</v>
      </c>
    </row>
    <row r="207" spans="1:11" ht="30">
      <c r="A207" s="628">
        <v>193</v>
      </c>
      <c r="B207" s="680" t="s">
        <v>4211</v>
      </c>
      <c r="C207" s="682" t="s">
        <v>3335</v>
      </c>
      <c r="D207" s="681" t="s">
        <v>4175</v>
      </c>
      <c r="E207" s="684">
        <v>76</v>
      </c>
      <c r="F207" s="684">
        <v>500</v>
      </c>
      <c r="G207" s="685" t="s">
        <v>4659</v>
      </c>
      <c r="H207" s="720" t="s">
        <v>4660</v>
      </c>
      <c r="I207" s="720" t="s">
        <v>4661</v>
      </c>
      <c r="J207" s="685"/>
      <c r="K207" s="682"/>
    </row>
    <row r="208" spans="1:11" ht="30">
      <c r="A208" s="628">
        <v>194</v>
      </c>
      <c r="B208" s="680" t="s">
        <v>4662</v>
      </c>
      <c r="C208" s="682" t="s">
        <v>3335</v>
      </c>
      <c r="D208" s="681" t="s">
        <v>4166</v>
      </c>
      <c r="E208" s="684">
        <v>110</v>
      </c>
      <c r="F208" s="684">
        <v>800</v>
      </c>
      <c r="G208" s="684"/>
      <c r="H208" s="720"/>
      <c r="I208" s="720"/>
      <c r="J208" s="684">
        <v>47001000294</v>
      </c>
      <c r="K208" s="682" t="s">
        <v>4663</v>
      </c>
    </row>
    <row r="209" spans="1:11" ht="30">
      <c r="A209" s="628">
        <v>195</v>
      </c>
      <c r="B209" s="680" t="s">
        <v>4664</v>
      </c>
      <c r="C209" s="682" t="s">
        <v>3335</v>
      </c>
      <c r="D209" s="681" t="s">
        <v>4555</v>
      </c>
      <c r="E209" s="684">
        <v>800</v>
      </c>
      <c r="F209" s="684">
        <v>800</v>
      </c>
      <c r="G209" s="684"/>
      <c r="H209" s="720"/>
      <c r="I209" s="720"/>
      <c r="J209" s="684">
        <v>204439170</v>
      </c>
      <c r="K209" s="682" t="s">
        <v>4665</v>
      </c>
    </row>
    <row r="210" spans="1:11" ht="30">
      <c r="A210" s="628">
        <v>196</v>
      </c>
      <c r="B210" s="680" t="s">
        <v>4666</v>
      </c>
      <c r="C210" s="682" t="s">
        <v>3335</v>
      </c>
      <c r="D210" s="681" t="s">
        <v>4166</v>
      </c>
      <c r="E210" s="684">
        <v>100</v>
      </c>
      <c r="F210" s="684">
        <v>625</v>
      </c>
      <c r="G210" s="684"/>
      <c r="H210" s="720"/>
      <c r="I210" s="720"/>
      <c r="J210" s="684">
        <v>230030613</v>
      </c>
      <c r="K210" s="682" t="s">
        <v>4667</v>
      </c>
    </row>
    <row r="211" spans="1:11" ht="30">
      <c r="A211" s="628">
        <v>197</v>
      </c>
      <c r="B211" s="680" t="s">
        <v>4668</v>
      </c>
      <c r="C211" s="682" t="s">
        <v>3335</v>
      </c>
      <c r="D211" s="681" t="s">
        <v>4254</v>
      </c>
      <c r="E211" s="684">
        <v>90</v>
      </c>
      <c r="F211" s="684">
        <v>500</v>
      </c>
      <c r="G211" s="684"/>
      <c r="H211" s="720"/>
      <c r="I211" s="720"/>
      <c r="J211" s="681">
        <v>53001007238</v>
      </c>
      <c r="K211" s="682" t="s">
        <v>4669</v>
      </c>
    </row>
    <row r="212" spans="1:11" ht="30">
      <c r="A212" s="628">
        <v>198</v>
      </c>
      <c r="B212" s="680" t="s">
        <v>4670</v>
      </c>
      <c r="C212" s="682" t="s">
        <v>3335</v>
      </c>
      <c r="D212" s="681" t="s">
        <v>4166</v>
      </c>
      <c r="E212" s="684">
        <v>200.5</v>
      </c>
      <c r="F212" s="684">
        <v>550</v>
      </c>
      <c r="G212" s="684"/>
      <c r="H212" s="720"/>
      <c r="I212" s="720"/>
      <c r="J212" s="685" t="s">
        <v>4671</v>
      </c>
      <c r="K212" s="682" t="s">
        <v>4672</v>
      </c>
    </row>
    <row r="213" spans="1:11" ht="30">
      <c r="A213" s="628">
        <v>199</v>
      </c>
      <c r="B213" s="680" t="s">
        <v>4673</v>
      </c>
      <c r="C213" s="682" t="s">
        <v>3335</v>
      </c>
      <c r="D213" s="681" t="s">
        <v>4166</v>
      </c>
      <c r="E213" s="684">
        <v>161</v>
      </c>
      <c r="F213" s="684">
        <v>625</v>
      </c>
      <c r="G213" s="684"/>
      <c r="H213" s="720"/>
      <c r="I213" s="720"/>
      <c r="J213" s="681">
        <v>61008000273</v>
      </c>
      <c r="K213" s="682" t="s">
        <v>4674</v>
      </c>
    </row>
    <row r="214" spans="1:11" ht="30">
      <c r="A214" s="628">
        <v>200</v>
      </c>
      <c r="B214" s="680" t="s">
        <v>4675</v>
      </c>
      <c r="C214" s="682" t="s">
        <v>3335</v>
      </c>
      <c r="D214" s="681" t="s">
        <v>4576</v>
      </c>
      <c r="E214" s="684">
        <v>60</v>
      </c>
      <c r="F214" s="684">
        <v>300</v>
      </c>
      <c r="G214" s="684"/>
      <c r="H214" s="720"/>
      <c r="I214" s="720"/>
      <c r="J214" s="685" t="s">
        <v>4676</v>
      </c>
      <c r="K214" s="682" t="s">
        <v>4677</v>
      </c>
    </row>
    <row r="215" spans="1:11" ht="30">
      <c r="A215" s="628">
        <v>201</v>
      </c>
      <c r="B215" s="680" t="s">
        <v>4678</v>
      </c>
      <c r="C215" s="682" t="s">
        <v>3335</v>
      </c>
      <c r="D215" s="681" t="s">
        <v>4166</v>
      </c>
      <c r="E215" s="684">
        <v>72</v>
      </c>
      <c r="F215" s="684">
        <v>625</v>
      </c>
      <c r="G215" s="684"/>
      <c r="H215" s="720"/>
      <c r="I215" s="720"/>
      <c r="J215" s="685" t="s">
        <v>4679</v>
      </c>
      <c r="K215" s="682" t="s">
        <v>4680</v>
      </c>
    </row>
    <row r="216" spans="1:11" ht="30">
      <c r="A216" s="628">
        <v>202</v>
      </c>
      <c r="B216" s="709" t="s">
        <v>4681</v>
      </c>
      <c r="C216" s="682" t="s">
        <v>3335</v>
      </c>
      <c r="D216" s="630" t="s">
        <v>4682</v>
      </c>
      <c r="E216" s="629">
        <v>150</v>
      </c>
      <c r="F216" s="630">
        <v>300</v>
      </c>
      <c r="G216" s="726"/>
      <c r="H216" s="711"/>
      <c r="I216" s="712"/>
      <c r="J216" s="629">
        <v>200099534</v>
      </c>
      <c r="K216" s="713" t="s">
        <v>4683</v>
      </c>
    </row>
    <row r="217" spans="1:11" ht="30">
      <c r="A217" s="628">
        <v>203</v>
      </c>
      <c r="B217" s="680" t="s">
        <v>4684</v>
      </c>
      <c r="C217" s="682" t="s">
        <v>3335</v>
      </c>
      <c r="D217" s="681" t="s">
        <v>4153</v>
      </c>
      <c r="E217" s="684">
        <v>50</v>
      </c>
      <c r="F217" s="684">
        <v>375</v>
      </c>
      <c r="G217" s="723" t="s">
        <v>4685</v>
      </c>
      <c r="H217" s="720" t="s">
        <v>4686</v>
      </c>
      <c r="I217" s="720" t="s">
        <v>4687</v>
      </c>
      <c r="J217" s="721"/>
      <c r="K217" s="682"/>
    </row>
    <row r="218" spans="1:11" ht="45">
      <c r="A218" s="628">
        <v>204</v>
      </c>
      <c r="B218" s="680" t="s">
        <v>4688</v>
      </c>
      <c r="C218" s="682" t="s">
        <v>3335</v>
      </c>
      <c r="D218" s="681" t="s">
        <v>4190</v>
      </c>
      <c r="E218" s="684">
        <v>70</v>
      </c>
      <c r="F218" s="684">
        <v>312.5</v>
      </c>
      <c r="G218" s="723" t="s">
        <v>4689</v>
      </c>
      <c r="H218" s="720" t="s">
        <v>4690</v>
      </c>
      <c r="I218" s="720" t="s">
        <v>4691</v>
      </c>
      <c r="J218" s="721"/>
      <c r="K218" s="682"/>
    </row>
    <row r="219" spans="1:11" ht="30">
      <c r="A219" s="628">
        <v>205</v>
      </c>
      <c r="B219" s="680" t="s">
        <v>4692</v>
      </c>
      <c r="C219" s="682" t="s">
        <v>3335</v>
      </c>
      <c r="D219" s="681" t="s">
        <v>4155</v>
      </c>
      <c r="E219" s="684">
        <v>180</v>
      </c>
      <c r="F219" s="684">
        <v>562.5</v>
      </c>
      <c r="G219" s="723" t="s">
        <v>4693</v>
      </c>
      <c r="H219" s="720" t="s">
        <v>4694</v>
      </c>
      <c r="I219" s="720" t="s">
        <v>4695</v>
      </c>
      <c r="J219" s="721"/>
      <c r="K219" s="682"/>
    </row>
    <row r="220" spans="1:11" ht="45">
      <c r="A220" s="628">
        <v>206</v>
      </c>
      <c r="B220" s="680" t="s">
        <v>4696</v>
      </c>
      <c r="C220" s="682" t="s">
        <v>3335</v>
      </c>
      <c r="D220" s="681" t="s">
        <v>4254</v>
      </c>
      <c r="E220" s="681">
        <v>54</v>
      </c>
      <c r="F220" s="681">
        <v>1580.4</v>
      </c>
      <c r="G220" s="686" t="s">
        <v>4697</v>
      </c>
      <c r="H220" s="682" t="s">
        <v>4698</v>
      </c>
      <c r="I220" s="682" t="s">
        <v>4699</v>
      </c>
      <c r="J220" s="727"/>
      <c r="K220" s="728"/>
    </row>
    <row r="221" spans="1:11" ht="30">
      <c r="A221" s="628">
        <v>207</v>
      </c>
      <c r="B221" s="680" t="s">
        <v>4700</v>
      </c>
      <c r="C221" s="682" t="s">
        <v>3335</v>
      </c>
      <c r="D221" s="681" t="s">
        <v>4254</v>
      </c>
      <c r="E221" s="681">
        <v>112.8</v>
      </c>
      <c r="F221" s="681">
        <v>1756</v>
      </c>
      <c r="G221" s="681" t="s">
        <v>4701</v>
      </c>
      <c r="H221" s="682" t="s">
        <v>4145</v>
      </c>
      <c r="I221" s="682" t="s">
        <v>4702</v>
      </c>
      <c r="J221" s="727"/>
      <c r="K221" s="728"/>
    </row>
    <row r="222" spans="1:11" ht="30">
      <c r="A222" s="628">
        <v>208</v>
      </c>
      <c r="B222" s="680" t="s">
        <v>4703</v>
      </c>
      <c r="C222" s="682" t="s">
        <v>3335</v>
      </c>
      <c r="D222" s="681" t="s">
        <v>4166</v>
      </c>
      <c r="E222" s="681">
        <v>41.25</v>
      </c>
      <c r="F222" s="681">
        <v>625</v>
      </c>
      <c r="G222" s="681">
        <v>60001129329</v>
      </c>
      <c r="H222" s="682" t="s">
        <v>899</v>
      </c>
      <c r="I222" s="682" t="s">
        <v>4704</v>
      </c>
      <c r="J222" s="727"/>
      <c r="K222" s="728"/>
    </row>
    <row r="223" spans="1:11" ht="30">
      <c r="A223" s="628">
        <v>209</v>
      </c>
      <c r="B223" s="680" t="s">
        <v>4705</v>
      </c>
      <c r="C223" s="682" t="s">
        <v>3335</v>
      </c>
      <c r="D223" s="681" t="s">
        <v>4166</v>
      </c>
      <c r="E223" s="684">
        <v>82.9</v>
      </c>
      <c r="F223" s="684">
        <v>375</v>
      </c>
      <c r="G223" s="685" t="s">
        <v>4706</v>
      </c>
      <c r="H223" s="682" t="s">
        <v>4707</v>
      </c>
      <c r="I223" s="682" t="s">
        <v>939</v>
      </c>
      <c r="J223" s="727"/>
      <c r="K223" s="728"/>
    </row>
    <row r="224" spans="1:11" ht="30">
      <c r="A224" s="628">
        <v>210</v>
      </c>
      <c r="B224" s="680" t="s">
        <v>4708</v>
      </c>
      <c r="C224" s="682" t="s">
        <v>3335</v>
      </c>
      <c r="D224" s="681" t="s">
        <v>4166</v>
      </c>
      <c r="E224" s="684">
        <v>81.55</v>
      </c>
      <c r="F224" s="684">
        <v>500</v>
      </c>
      <c r="G224" s="684">
        <v>24001004130</v>
      </c>
      <c r="H224" s="682" t="s">
        <v>4709</v>
      </c>
      <c r="I224" s="682" t="s">
        <v>4710</v>
      </c>
      <c r="J224" s="727"/>
      <c r="K224" s="728"/>
    </row>
    <row r="225" spans="1:11" ht="30">
      <c r="A225" s="628">
        <v>211</v>
      </c>
      <c r="B225" s="680" t="s">
        <v>4611</v>
      </c>
      <c r="C225" s="682" t="s">
        <v>3335</v>
      </c>
      <c r="D225" s="681" t="s">
        <v>4155</v>
      </c>
      <c r="E225" s="684">
        <v>84</v>
      </c>
      <c r="F225" s="684">
        <v>1237.5</v>
      </c>
      <c r="G225" s="685" t="s">
        <v>4612</v>
      </c>
      <c r="H225" s="682" t="s">
        <v>4613</v>
      </c>
      <c r="I225" s="682" t="s">
        <v>4614</v>
      </c>
      <c r="J225" s="727"/>
      <c r="K225" s="728"/>
    </row>
    <row r="226" spans="1:11" ht="30">
      <c r="A226" s="628">
        <v>212</v>
      </c>
      <c r="B226" s="680" t="s">
        <v>4711</v>
      </c>
      <c r="C226" s="682" t="s">
        <v>3335</v>
      </c>
      <c r="D226" s="681" t="s">
        <v>4166</v>
      </c>
      <c r="E226" s="681">
        <v>90</v>
      </c>
      <c r="F226" s="681">
        <v>437.5</v>
      </c>
      <c r="G226" s="686" t="s">
        <v>4712</v>
      </c>
      <c r="H226" s="682" t="s">
        <v>759</v>
      </c>
      <c r="I226" s="682" t="s">
        <v>4661</v>
      </c>
      <c r="J226" s="727"/>
      <c r="K226" s="728"/>
    </row>
    <row r="227" spans="1:11" ht="30">
      <c r="A227" s="628">
        <v>213</v>
      </c>
      <c r="B227" s="680" t="s">
        <v>4713</v>
      </c>
      <c r="C227" s="682" t="s">
        <v>3335</v>
      </c>
      <c r="D227" s="681" t="s">
        <v>4166</v>
      </c>
      <c r="E227" s="684">
        <v>155</v>
      </c>
      <c r="F227" s="684">
        <v>350</v>
      </c>
      <c r="G227" s="684">
        <v>25001049879</v>
      </c>
      <c r="H227" s="682" t="s">
        <v>4158</v>
      </c>
      <c r="I227" s="682" t="s">
        <v>4714</v>
      </c>
      <c r="J227" s="727"/>
      <c r="K227" s="728"/>
    </row>
    <row r="228" spans="1:11" ht="30">
      <c r="A228" s="628">
        <v>214</v>
      </c>
      <c r="B228" s="680" t="s">
        <v>4715</v>
      </c>
      <c r="C228" s="682" t="s">
        <v>3335</v>
      </c>
      <c r="D228" s="681" t="s">
        <v>4166</v>
      </c>
      <c r="E228" s="684">
        <v>94.1</v>
      </c>
      <c r="F228" s="684">
        <v>500</v>
      </c>
      <c r="G228" s="684">
        <v>54001031206</v>
      </c>
      <c r="H228" s="682" t="s">
        <v>4716</v>
      </c>
      <c r="I228" s="682" t="s">
        <v>4717</v>
      </c>
      <c r="J228" s="727"/>
      <c r="K228" s="728"/>
    </row>
    <row r="229" spans="1:11" ht="30">
      <c r="A229" s="628">
        <v>215</v>
      </c>
      <c r="B229" s="680" t="s">
        <v>4718</v>
      </c>
      <c r="C229" s="682" t="s">
        <v>3335</v>
      </c>
      <c r="D229" s="681" t="s">
        <v>4166</v>
      </c>
      <c r="E229" s="684">
        <v>90</v>
      </c>
      <c r="F229" s="684">
        <v>700</v>
      </c>
      <c r="G229" s="685" t="s">
        <v>4719</v>
      </c>
      <c r="H229" s="682" t="s">
        <v>4690</v>
      </c>
      <c r="I229" s="682" t="s">
        <v>4720</v>
      </c>
      <c r="J229" s="727"/>
      <c r="K229" s="728"/>
    </row>
    <row r="230" spans="1:11" ht="30">
      <c r="A230" s="628">
        <v>216</v>
      </c>
      <c r="B230" s="680" t="s">
        <v>4721</v>
      </c>
      <c r="C230" s="682" t="s">
        <v>3335</v>
      </c>
      <c r="D230" s="681" t="s">
        <v>4166</v>
      </c>
      <c r="E230" s="684">
        <v>130</v>
      </c>
      <c r="F230" s="684">
        <v>500</v>
      </c>
      <c r="G230" s="686" t="s">
        <v>4722</v>
      </c>
      <c r="H230" s="682" t="s">
        <v>4660</v>
      </c>
      <c r="I230" s="682" t="s">
        <v>4723</v>
      </c>
      <c r="J230" s="727"/>
      <c r="K230" s="728"/>
    </row>
    <row r="231" spans="1:11" ht="30">
      <c r="A231" s="628">
        <v>217</v>
      </c>
      <c r="B231" s="680" t="s">
        <v>4724</v>
      </c>
      <c r="C231" s="682" t="s">
        <v>3335</v>
      </c>
      <c r="D231" s="681" t="s">
        <v>4166</v>
      </c>
      <c r="E231" s="684">
        <v>54</v>
      </c>
      <c r="F231" s="684">
        <v>313</v>
      </c>
      <c r="G231" s="684">
        <v>49001006224</v>
      </c>
      <c r="H231" s="682" t="s">
        <v>4725</v>
      </c>
      <c r="I231" s="682" t="s">
        <v>4726</v>
      </c>
      <c r="J231" s="727"/>
      <c r="K231" s="728"/>
    </row>
    <row r="232" spans="1:11" ht="30">
      <c r="A232" s="628">
        <v>218</v>
      </c>
      <c r="B232" s="680" t="s">
        <v>4727</v>
      </c>
      <c r="C232" s="682" t="s">
        <v>3335</v>
      </c>
      <c r="D232" s="681" t="s">
        <v>4166</v>
      </c>
      <c r="E232" s="684">
        <v>80.3</v>
      </c>
      <c r="F232" s="684">
        <v>625</v>
      </c>
      <c r="G232" s="684">
        <v>33001022458</v>
      </c>
      <c r="H232" s="682" t="s">
        <v>4728</v>
      </c>
      <c r="I232" s="682" t="s">
        <v>4729</v>
      </c>
      <c r="J232" s="727"/>
      <c r="K232" s="728"/>
    </row>
    <row r="233" spans="1:11" ht="30">
      <c r="A233" s="628">
        <v>219</v>
      </c>
      <c r="B233" s="680" t="s">
        <v>4730</v>
      </c>
      <c r="C233" s="682" t="s">
        <v>3335</v>
      </c>
      <c r="D233" s="681" t="s">
        <v>4731</v>
      </c>
      <c r="E233" s="684">
        <v>169.7</v>
      </c>
      <c r="F233" s="684">
        <v>625</v>
      </c>
      <c r="G233" s="686" t="s">
        <v>4732</v>
      </c>
      <c r="H233" s="682" t="s">
        <v>4200</v>
      </c>
      <c r="I233" s="682" t="s">
        <v>4733</v>
      </c>
      <c r="J233" s="727"/>
      <c r="K233" s="728"/>
    </row>
    <row r="234" spans="1:11" ht="30">
      <c r="A234" s="628">
        <v>220</v>
      </c>
      <c r="B234" s="680" t="s">
        <v>4734</v>
      </c>
      <c r="C234" s="682" t="s">
        <v>3335</v>
      </c>
      <c r="D234" s="681" t="s">
        <v>4682</v>
      </c>
      <c r="E234" s="684">
        <v>135.69999999999999</v>
      </c>
      <c r="F234" s="684">
        <v>625</v>
      </c>
      <c r="G234" s="684"/>
      <c r="H234" s="720"/>
      <c r="I234" s="720"/>
      <c r="J234" s="681">
        <v>26001002376</v>
      </c>
      <c r="K234" s="682" t="s">
        <v>4735</v>
      </c>
    </row>
    <row r="235" spans="1:11" ht="30">
      <c r="A235" s="628">
        <v>221</v>
      </c>
      <c r="B235" s="680" t="s">
        <v>4736</v>
      </c>
      <c r="C235" s="682" t="s">
        <v>3335</v>
      </c>
      <c r="D235" s="681" t="s">
        <v>4166</v>
      </c>
      <c r="E235" s="684">
        <v>60</v>
      </c>
      <c r="F235" s="684">
        <v>625</v>
      </c>
      <c r="G235" s="684"/>
      <c r="H235" s="720"/>
      <c r="I235" s="720"/>
      <c r="J235" s="685" t="s">
        <v>4737</v>
      </c>
      <c r="K235" s="682" t="s">
        <v>4738</v>
      </c>
    </row>
    <row r="236" spans="1:11" ht="30">
      <c r="A236" s="628">
        <v>222</v>
      </c>
      <c r="B236" s="680" t="s">
        <v>4739</v>
      </c>
      <c r="C236" s="682" t="s">
        <v>4257</v>
      </c>
      <c r="D236" s="681" t="s">
        <v>4279</v>
      </c>
      <c r="E236" s="684"/>
      <c r="F236" s="684">
        <v>150</v>
      </c>
      <c r="G236" s="684"/>
      <c r="H236" s="720"/>
      <c r="I236" s="720"/>
      <c r="J236" s="684">
        <v>204439170</v>
      </c>
      <c r="K236" s="682" t="s">
        <v>4665</v>
      </c>
    </row>
    <row r="237" spans="1:11" ht="30">
      <c r="A237" s="628">
        <v>223</v>
      </c>
      <c r="B237" s="729" t="s">
        <v>4740</v>
      </c>
      <c r="C237" s="730" t="s">
        <v>3335</v>
      </c>
      <c r="D237" s="731" t="s">
        <v>4741</v>
      </c>
      <c r="E237" s="732">
        <v>188.9</v>
      </c>
      <c r="F237" s="731">
        <v>1000</v>
      </c>
      <c r="G237" s="732"/>
      <c r="H237" s="733"/>
      <c r="I237" s="734"/>
      <c r="J237" s="735">
        <v>19001010004</v>
      </c>
      <c r="K237" s="730" t="s">
        <v>4742</v>
      </c>
    </row>
    <row r="238" spans="1:11" ht="30">
      <c r="A238" s="628">
        <v>224</v>
      </c>
      <c r="B238" s="680" t="s">
        <v>4743</v>
      </c>
      <c r="C238" s="682" t="s">
        <v>3335</v>
      </c>
      <c r="D238" s="681" t="s">
        <v>4744</v>
      </c>
      <c r="E238" s="684">
        <v>12</v>
      </c>
      <c r="F238" s="684">
        <v>150</v>
      </c>
      <c r="G238" s="723" t="s">
        <v>2976</v>
      </c>
      <c r="H238" s="695" t="s">
        <v>4745</v>
      </c>
      <c r="I238" s="695" t="s">
        <v>4746</v>
      </c>
      <c r="J238" s="721"/>
      <c r="K238" s="682"/>
    </row>
    <row r="239" spans="1:11" ht="30">
      <c r="A239" s="628">
        <v>225</v>
      </c>
      <c r="B239" s="680" t="s">
        <v>4747</v>
      </c>
      <c r="C239" s="682" t="s">
        <v>3335</v>
      </c>
      <c r="D239" s="681" t="s">
        <v>4166</v>
      </c>
      <c r="E239" s="684">
        <v>46</v>
      </c>
      <c r="F239" s="684">
        <v>375</v>
      </c>
      <c r="G239" s="685" t="s">
        <v>4748</v>
      </c>
      <c r="H239" s="682" t="s">
        <v>4749</v>
      </c>
      <c r="I239" s="682" t="s">
        <v>4750</v>
      </c>
      <c r="J239" s="727"/>
      <c r="K239" s="728"/>
    </row>
    <row r="240" spans="1:11" ht="30">
      <c r="A240" s="628">
        <v>226</v>
      </c>
      <c r="B240" s="680" t="s">
        <v>4170</v>
      </c>
      <c r="C240" s="682" t="s">
        <v>3335</v>
      </c>
      <c r="D240" s="681" t="s">
        <v>4155</v>
      </c>
      <c r="E240" s="684">
        <v>82.42</v>
      </c>
      <c r="F240" s="684">
        <v>563.5</v>
      </c>
      <c r="G240" s="686" t="s">
        <v>4171</v>
      </c>
      <c r="H240" s="682" t="s">
        <v>4172</v>
      </c>
      <c r="I240" s="682" t="s">
        <v>4173</v>
      </c>
      <c r="J240" s="727"/>
      <c r="K240" s="728"/>
    </row>
    <row r="241" spans="1:11" ht="30">
      <c r="A241" s="628">
        <v>227</v>
      </c>
      <c r="B241" s="680" t="s">
        <v>4751</v>
      </c>
      <c r="C241" s="682" t="s">
        <v>3335</v>
      </c>
      <c r="D241" s="681" t="s">
        <v>4166</v>
      </c>
      <c r="E241" s="684">
        <v>110</v>
      </c>
      <c r="F241" s="684">
        <v>500</v>
      </c>
      <c r="G241" s="684">
        <v>3760818</v>
      </c>
      <c r="H241" s="682" t="s">
        <v>4752</v>
      </c>
      <c r="I241" s="682" t="s">
        <v>795</v>
      </c>
      <c r="J241" s="727"/>
      <c r="K241" s="728"/>
    </row>
    <row r="242" spans="1:11" ht="45">
      <c r="A242" s="628">
        <v>228</v>
      </c>
      <c r="B242" s="680" t="s">
        <v>4753</v>
      </c>
      <c r="C242" s="682" t="s">
        <v>3335</v>
      </c>
      <c r="D242" s="681" t="s">
        <v>4166</v>
      </c>
      <c r="E242" s="684">
        <v>60</v>
      </c>
      <c r="F242" s="684">
        <v>500</v>
      </c>
      <c r="G242" s="684">
        <v>29001003140</v>
      </c>
      <c r="H242" s="682" t="s">
        <v>4754</v>
      </c>
      <c r="I242" s="682" t="s">
        <v>4755</v>
      </c>
      <c r="J242" s="727"/>
      <c r="K242" s="728"/>
    </row>
    <row r="243" spans="1:11" ht="30">
      <c r="A243" s="628">
        <v>229</v>
      </c>
      <c r="B243" s="680" t="s">
        <v>4756</v>
      </c>
      <c r="C243" s="682" t="s">
        <v>3335</v>
      </c>
      <c r="D243" s="681" t="s">
        <v>4555</v>
      </c>
      <c r="E243" s="684">
        <v>50</v>
      </c>
      <c r="F243" s="684">
        <v>350</v>
      </c>
      <c r="G243" s="686" t="s">
        <v>4757</v>
      </c>
      <c r="H243" s="682" t="s">
        <v>4758</v>
      </c>
      <c r="I243" s="682" t="s">
        <v>4759</v>
      </c>
      <c r="J243" s="727"/>
      <c r="K243" s="728"/>
    </row>
    <row r="244" spans="1:11" ht="30">
      <c r="A244" s="628">
        <v>230</v>
      </c>
      <c r="B244" s="680" t="s">
        <v>4760</v>
      </c>
      <c r="C244" s="682" t="s">
        <v>3335</v>
      </c>
      <c r="D244" s="681" t="s">
        <v>4166</v>
      </c>
      <c r="E244" s="681">
        <v>156.80000000000001</v>
      </c>
      <c r="F244" s="681">
        <v>800</v>
      </c>
      <c r="G244" s="681"/>
      <c r="H244" s="682"/>
      <c r="I244" s="682"/>
      <c r="J244" s="681" t="s">
        <v>4761</v>
      </c>
      <c r="K244" s="682" t="s">
        <v>4762</v>
      </c>
    </row>
    <row r="245" spans="1:11" ht="45">
      <c r="A245" s="628">
        <v>231</v>
      </c>
      <c r="B245" s="680" t="s">
        <v>4763</v>
      </c>
      <c r="C245" s="682" t="s">
        <v>3335</v>
      </c>
      <c r="D245" s="681" t="s">
        <v>4155</v>
      </c>
      <c r="E245" s="681">
        <v>68.81</v>
      </c>
      <c r="F245" s="681">
        <v>500</v>
      </c>
      <c r="G245" s="686" t="s">
        <v>2065</v>
      </c>
      <c r="H245" s="687" t="s">
        <v>4764</v>
      </c>
      <c r="I245" s="687" t="s">
        <v>4765</v>
      </c>
      <c r="J245" s="677"/>
      <c r="K245" s="682"/>
    </row>
    <row r="246" spans="1:11" ht="30">
      <c r="A246" s="628">
        <v>232</v>
      </c>
      <c r="B246" s="680" t="s">
        <v>4766</v>
      </c>
      <c r="C246" s="682" t="s">
        <v>3335</v>
      </c>
      <c r="D246" s="681" t="s">
        <v>4155</v>
      </c>
      <c r="E246" s="681">
        <v>50</v>
      </c>
      <c r="F246" s="681">
        <v>300</v>
      </c>
      <c r="G246" s="686" t="s">
        <v>4767</v>
      </c>
      <c r="H246" s="687" t="s">
        <v>899</v>
      </c>
      <c r="I246" s="687" t="s">
        <v>4768</v>
      </c>
      <c r="J246" s="677"/>
      <c r="K246" s="682"/>
    </row>
    <row r="247" spans="1:11" ht="30">
      <c r="A247" s="628">
        <v>233</v>
      </c>
      <c r="B247" s="680" t="s">
        <v>4769</v>
      </c>
      <c r="C247" s="682" t="s">
        <v>3335</v>
      </c>
      <c r="D247" s="681" t="s">
        <v>4155</v>
      </c>
      <c r="E247" s="681">
        <v>84</v>
      </c>
      <c r="F247" s="681">
        <v>1559.6</v>
      </c>
      <c r="G247" s="686" t="s">
        <v>4770</v>
      </c>
      <c r="H247" s="687" t="s">
        <v>4158</v>
      </c>
      <c r="I247" s="687" t="s">
        <v>4771</v>
      </c>
      <c r="J247" s="677"/>
      <c r="K247" s="682"/>
    </row>
    <row r="248" spans="1:11" ht="45">
      <c r="A248" s="628">
        <v>234</v>
      </c>
      <c r="B248" s="680" t="s">
        <v>4772</v>
      </c>
      <c r="C248" s="682" t="s">
        <v>3335</v>
      </c>
      <c r="D248" s="681" t="s">
        <v>4773</v>
      </c>
      <c r="E248" s="681">
        <v>95</v>
      </c>
      <c r="F248" s="681">
        <v>1400</v>
      </c>
      <c r="G248" s="686" t="s">
        <v>4774</v>
      </c>
      <c r="H248" s="687" t="s">
        <v>4775</v>
      </c>
      <c r="I248" s="687" t="s">
        <v>4746</v>
      </c>
      <c r="J248" s="677"/>
      <c r="K248" s="682"/>
    </row>
    <row r="249" spans="1:11" ht="30">
      <c r="A249" s="628">
        <v>235</v>
      </c>
      <c r="B249" s="680" t="s">
        <v>4776</v>
      </c>
      <c r="C249" s="682" t="s">
        <v>3335</v>
      </c>
      <c r="D249" s="681" t="s">
        <v>4203</v>
      </c>
      <c r="E249" s="681">
        <v>50</v>
      </c>
      <c r="F249" s="681">
        <v>830</v>
      </c>
      <c r="G249" s="686"/>
      <c r="H249" s="687"/>
      <c r="I249" s="687"/>
      <c r="J249" s="677">
        <v>202187837</v>
      </c>
      <c r="K249" s="682" t="s">
        <v>4777</v>
      </c>
    </row>
    <row r="250" spans="1:11" ht="45">
      <c r="A250" s="628">
        <v>236</v>
      </c>
      <c r="B250" s="680" t="s">
        <v>4778</v>
      </c>
      <c r="C250" s="682" t="s">
        <v>3335</v>
      </c>
      <c r="D250" s="681" t="s">
        <v>4232</v>
      </c>
      <c r="E250" s="681">
        <v>58.9</v>
      </c>
      <c r="F250" s="681">
        <v>1650</v>
      </c>
      <c r="G250" s="686" t="s">
        <v>4779</v>
      </c>
      <c r="H250" s="687" t="s">
        <v>867</v>
      </c>
      <c r="I250" s="687" t="s">
        <v>4780</v>
      </c>
      <c r="J250" s="677"/>
      <c r="K250" s="682"/>
    </row>
    <row r="251" spans="1:11" ht="30">
      <c r="A251" s="628">
        <v>237</v>
      </c>
      <c r="B251" s="680" t="s">
        <v>4781</v>
      </c>
      <c r="C251" s="682" t="s">
        <v>3335</v>
      </c>
      <c r="D251" s="681" t="s">
        <v>4175</v>
      </c>
      <c r="E251" s="681">
        <v>86.82</v>
      </c>
      <c r="F251" s="681">
        <v>1000</v>
      </c>
      <c r="G251" s="686"/>
      <c r="H251" s="687"/>
      <c r="I251" s="687"/>
      <c r="J251" s="677">
        <v>200009267</v>
      </c>
      <c r="K251" s="682" t="s">
        <v>4782</v>
      </c>
    </row>
    <row r="252" spans="1:11" ht="30">
      <c r="A252" s="628">
        <v>238</v>
      </c>
      <c r="B252" s="680" t="s">
        <v>4783</v>
      </c>
      <c r="C252" s="682" t="s">
        <v>3335</v>
      </c>
      <c r="D252" s="681" t="s">
        <v>4232</v>
      </c>
      <c r="E252" s="681">
        <v>65.8</v>
      </c>
      <c r="F252" s="681">
        <v>600</v>
      </c>
      <c r="G252" s="686" t="s">
        <v>4784</v>
      </c>
      <c r="H252" s="687" t="s">
        <v>4785</v>
      </c>
      <c r="I252" s="687" t="s">
        <v>4268</v>
      </c>
      <c r="J252" s="677"/>
      <c r="K252" s="682"/>
    </row>
    <row r="253" spans="1:11" ht="45">
      <c r="A253" s="628">
        <v>239</v>
      </c>
      <c r="B253" s="736" t="s">
        <v>4786</v>
      </c>
      <c r="C253" s="682" t="s">
        <v>3335</v>
      </c>
      <c r="D253" s="681" t="s">
        <v>4175</v>
      </c>
      <c r="E253" s="681">
        <v>118</v>
      </c>
      <c r="F253" s="681">
        <v>300</v>
      </c>
      <c r="G253" s="686"/>
      <c r="H253" s="687"/>
      <c r="I253" s="687"/>
      <c r="J253" s="677">
        <v>238156035</v>
      </c>
      <c r="K253" s="737" t="s">
        <v>4787</v>
      </c>
    </row>
    <row r="254" spans="1:11" ht="30">
      <c r="A254" s="628">
        <v>240</v>
      </c>
      <c r="B254" s="736" t="s">
        <v>4788</v>
      </c>
      <c r="C254" s="682" t="s">
        <v>3335</v>
      </c>
      <c r="D254" s="681" t="s">
        <v>4155</v>
      </c>
      <c r="E254" s="681">
        <v>214</v>
      </c>
      <c r="F254" s="681">
        <v>625</v>
      </c>
      <c r="G254" s="686" t="s">
        <v>4789</v>
      </c>
      <c r="H254" s="687" t="s">
        <v>4790</v>
      </c>
      <c r="I254" s="687" t="s">
        <v>4791</v>
      </c>
      <c r="J254" s="677"/>
      <c r="K254" s="682"/>
    </row>
    <row r="255" spans="1:11" ht="30">
      <c r="A255" s="628">
        <v>241</v>
      </c>
      <c r="B255" s="680" t="s">
        <v>4792</v>
      </c>
      <c r="C255" s="682" t="s">
        <v>3335</v>
      </c>
      <c r="D255" s="681" t="s">
        <v>4741</v>
      </c>
      <c r="E255" s="681">
        <v>123</v>
      </c>
      <c r="F255" s="681">
        <v>1125</v>
      </c>
      <c r="G255" s="686"/>
      <c r="H255" s="687"/>
      <c r="I255" s="687"/>
      <c r="J255" s="686" t="s">
        <v>4793</v>
      </c>
      <c r="K255" s="687" t="s">
        <v>4794</v>
      </c>
    </row>
    <row r="256" spans="1:11" ht="30">
      <c r="A256" s="628">
        <v>242</v>
      </c>
      <c r="B256" s="680" t="s">
        <v>4795</v>
      </c>
      <c r="C256" s="682" t="s">
        <v>3335</v>
      </c>
      <c r="D256" s="681" t="s">
        <v>4232</v>
      </c>
      <c r="E256" s="681">
        <v>50</v>
      </c>
      <c r="F256" s="681">
        <v>350</v>
      </c>
      <c r="G256" s="686" t="s">
        <v>4796</v>
      </c>
      <c r="H256" s="687" t="s">
        <v>863</v>
      </c>
      <c r="I256" s="687" t="s">
        <v>4797</v>
      </c>
      <c r="J256" s="677"/>
      <c r="K256" s="682"/>
    </row>
    <row r="257" spans="1:11" ht="30">
      <c r="A257" s="628">
        <v>243</v>
      </c>
      <c r="B257" s="680" t="s">
        <v>4798</v>
      </c>
      <c r="C257" s="682" t="s">
        <v>4257</v>
      </c>
      <c r="D257" s="681" t="s">
        <v>4279</v>
      </c>
      <c r="E257" s="681">
        <v>252</v>
      </c>
      <c r="F257" s="681">
        <v>100</v>
      </c>
      <c r="G257" s="686"/>
      <c r="H257" s="687"/>
      <c r="I257" s="687"/>
      <c r="J257" s="677">
        <v>439392239</v>
      </c>
      <c r="K257" s="682" t="s">
        <v>4799</v>
      </c>
    </row>
    <row r="258" spans="1:11" ht="30">
      <c r="A258" s="628">
        <v>244</v>
      </c>
      <c r="B258" s="680" t="s">
        <v>4800</v>
      </c>
      <c r="C258" s="682" t="s">
        <v>4257</v>
      </c>
      <c r="D258" s="681" t="s">
        <v>4279</v>
      </c>
      <c r="E258" s="681">
        <v>119</v>
      </c>
      <c r="F258" s="681">
        <v>150</v>
      </c>
      <c r="G258" s="686"/>
      <c r="H258" s="687"/>
      <c r="I258" s="687"/>
      <c r="J258" s="677">
        <v>18001007763</v>
      </c>
      <c r="K258" s="682" t="s">
        <v>4801</v>
      </c>
    </row>
    <row r="259" spans="1:11" ht="45">
      <c r="A259" s="628">
        <v>245</v>
      </c>
      <c r="B259" s="680" t="s">
        <v>4802</v>
      </c>
      <c r="C259" s="682" t="s">
        <v>4257</v>
      </c>
      <c r="D259" s="681" t="s">
        <v>4279</v>
      </c>
      <c r="E259" s="681">
        <v>355</v>
      </c>
      <c r="F259" s="681">
        <v>300</v>
      </c>
      <c r="G259" s="686"/>
      <c r="H259" s="687"/>
      <c r="I259" s="687"/>
      <c r="J259" s="677">
        <v>217881424</v>
      </c>
      <c r="K259" s="682" t="s">
        <v>4803</v>
      </c>
    </row>
    <row r="260" spans="1:11" ht="30">
      <c r="A260" s="628">
        <v>246</v>
      </c>
      <c r="B260" s="680" t="s">
        <v>4804</v>
      </c>
      <c r="C260" s="682" t="s">
        <v>4257</v>
      </c>
      <c r="D260" s="681" t="s">
        <v>4279</v>
      </c>
      <c r="E260" s="681">
        <v>200</v>
      </c>
      <c r="F260" s="681">
        <v>100</v>
      </c>
      <c r="G260" s="686"/>
      <c r="H260" s="687"/>
      <c r="I260" s="687"/>
      <c r="J260" s="677">
        <v>244688600</v>
      </c>
      <c r="K260" s="682" t="s">
        <v>4805</v>
      </c>
    </row>
    <row r="261" spans="1:11" ht="75">
      <c r="A261" s="628">
        <v>247</v>
      </c>
      <c r="B261" s="680" t="s">
        <v>4806</v>
      </c>
      <c r="C261" s="682" t="s">
        <v>4257</v>
      </c>
      <c r="D261" s="681" t="s">
        <v>4279</v>
      </c>
      <c r="E261" s="681">
        <v>420</v>
      </c>
      <c r="F261" s="681">
        <v>300</v>
      </c>
      <c r="G261" s="686"/>
      <c r="H261" s="687"/>
      <c r="I261" s="687"/>
      <c r="J261" s="677">
        <v>215600419</v>
      </c>
      <c r="K261" s="682" t="s">
        <v>4807</v>
      </c>
    </row>
    <row r="262" spans="1:11" ht="30">
      <c r="A262" s="628">
        <v>248</v>
      </c>
      <c r="B262" s="680" t="s">
        <v>4808</v>
      </c>
      <c r="C262" s="682" t="s">
        <v>4257</v>
      </c>
      <c r="D262" s="681" t="s">
        <v>4279</v>
      </c>
      <c r="E262" s="681">
        <v>213.2</v>
      </c>
      <c r="F262" s="681">
        <v>150</v>
      </c>
      <c r="G262" s="677">
        <v>57001003013</v>
      </c>
      <c r="H262" s="687" t="s">
        <v>4200</v>
      </c>
      <c r="I262" s="687" t="s">
        <v>4378</v>
      </c>
      <c r="J262" s="677"/>
      <c r="K262" s="682"/>
    </row>
    <row r="263" spans="1:11" ht="30">
      <c r="A263" s="628">
        <v>249</v>
      </c>
      <c r="B263" s="680" t="s">
        <v>4809</v>
      </c>
      <c r="C263" s="682" t="s">
        <v>4257</v>
      </c>
      <c r="D263" s="681" t="s">
        <v>4279</v>
      </c>
      <c r="E263" s="681">
        <v>300</v>
      </c>
      <c r="F263" s="681">
        <v>125</v>
      </c>
      <c r="G263" s="677" t="s">
        <v>4810</v>
      </c>
      <c r="H263" s="687" t="s">
        <v>867</v>
      </c>
      <c r="I263" s="687" t="s">
        <v>4811</v>
      </c>
      <c r="J263" s="677"/>
      <c r="K263" s="682"/>
    </row>
    <row r="264" spans="1:11" ht="30">
      <c r="A264" s="628">
        <v>250</v>
      </c>
      <c r="B264" s="680" t="s">
        <v>4812</v>
      </c>
      <c r="C264" s="682" t="s">
        <v>4257</v>
      </c>
      <c r="D264" s="681" t="s">
        <v>4279</v>
      </c>
      <c r="E264" s="681">
        <v>100</v>
      </c>
      <c r="F264" s="681">
        <v>100</v>
      </c>
      <c r="G264" s="686"/>
      <c r="H264" s="687"/>
      <c r="I264" s="687"/>
      <c r="J264" s="677">
        <v>226161961</v>
      </c>
      <c r="K264" s="682" t="s">
        <v>4813</v>
      </c>
    </row>
    <row r="265" spans="1:11" ht="30">
      <c r="A265" s="628">
        <v>251</v>
      </c>
      <c r="B265" s="680" t="s">
        <v>4814</v>
      </c>
      <c r="C265" s="682" t="s">
        <v>4257</v>
      </c>
      <c r="D265" s="681" t="s">
        <v>4279</v>
      </c>
      <c r="E265" s="681">
        <v>210.4</v>
      </c>
      <c r="F265" s="681">
        <v>250</v>
      </c>
      <c r="G265" s="677">
        <v>46001000726</v>
      </c>
      <c r="H265" s="687" t="s">
        <v>3705</v>
      </c>
      <c r="I265" s="687" t="s">
        <v>4815</v>
      </c>
      <c r="J265" s="677"/>
      <c r="K265" s="682"/>
    </row>
    <row r="266" spans="1:11" ht="45">
      <c r="A266" s="628">
        <v>252</v>
      </c>
      <c r="B266" s="680" t="s">
        <v>4816</v>
      </c>
      <c r="C266" s="682" t="s">
        <v>4257</v>
      </c>
      <c r="D266" s="681" t="s">
        <v>4279</v>
      </c>
      <c r="E266" s="681">
        <v>120</v>
      </c>
      <c r="F266" s="681">
        <v>150</v>
      </c>
      <c r="G266" s="686"/>
      <c r="H266" s="687"/>
      <c r="I266" s="687"/>
      <c r="J266" s="677">
        <v>243574182</v>
      </c>
      <c r="K266" s="682" t="s">
        <v>4817</v>
      </c>
    </row>
    <row r="267" spans="1:11" ht="45">
      <c r="A267" s="628">
        <v>253</v>
      </c>
      <c r="B267" s="680" t="s">
        <v>4818</v>
      </c>
      <c r="C267" s="682" t="s">
        <v>4257</v>
      </c>
      <c r="D267" s="681" t="s">
        <v>4279</v>
      </c>
      <c r="E267" s="681">
        <v>310</v>
      </c>
      <c r="F267" s="681">
        <v>100</v>
      </c>
      <c r="G267" s="686"/>
      <c r="H267" s="687"/>
      <c r="I267" s="687"/>
      <c r="J267" s="677">
        <v>225064471</v>
      </c>
      <c r="K267" s="682" t="s">
        <v>4819</v>
      </c>
    </row>
    <row r="268" spans="1:11" ht="75">
      <c r="A268" s="628">
        <v>254</v>
      </c>
      <c r="B268" s="680" t="s">
        <v>4820</v>
      </c>
      <c r="C268" s="682" t="s">
        <v>4257</v>
      </c>
      <c r="D268" s="681" t="s">
        <v>4279</v>
      </c>
      <c r="E268" s="681">
        <v>108</v>
      </c>
      <c r="F268" s="681">
        <v>100</v>
      </c>
      <c r="G268" s="686"/>
      <c r="H268" s="687"/>
      <c r="I268" s="687"/>
      <c r="J268" s="677">
        <v>229325094</v>
      </c>
      <c r="K268" s="682" t="s">
        <v>4821</v>
      </c>
    </row>
    <row r="269" spans="1:11" ht="30">
      <c r="A269" s="628">
        <v>255</v>
      </c>
      <c r="B269" s="680" t="s">
        <v>4822</v>
      </c>
      <c r="C269" s="682" t="s">
        <v>4257</v>
      </c>
      <c r="D269" s="681" t="s">
        <v>4279</v>
      </c>
      <c r="E269" s="681">
        <v>775</v>
      </c>
      <c r="F269" s="681">
        <v>200</v>
      </c>
      <c r="G269" s="686"/>
      <c r="H269" s="687"/>
      <c r="I269" s="687"/>
      <c r="J269" s="677">
        <v>232388378</v>
      </c>
      <c r="K269" s="682" t="s">
        <v>4823</v>
      </c>
    </row>
    <row r="270" spans="1:11" ht="45">
      <c r="A270" s="628">
        <v>256</v>
      </c>
      <c r="B270" s="680" t="s">
        <v>4824</v>
      </c>
      <c r="C270" s="682" t="s">
        <v>4257</v>
      </c>
      <c r="D270" s="681" t="s">
        <v>4279</v>
      </c>
      <c r="E270" s="681">
        <v>118.7</v>
      </c>
      <c r="F270" s="681">
        <v>125</v>
      </c>
      <c r="G270" s="686"/>
      <c r="H270" s="687"/>
      <c r="I270" s="687"/>
      <c r="J270" s="677">
        <v>62007000585</v>
      </c>
      <c r="K270" s="682" t="s">
        <v>4583</v>
      </c>
    </row>
    <row r="271" spans="1:11" ht="90">
      <c r="A271" s="628">
        <v>257</v>
      </c>
      <c r="B271" s="680" t="s">
        <v>4825</v>
      </c>
      <c r="C271" s="682" t="s">
        <v>4257</v>
      </c>
      <c r="D271" s="681" t="s">
        <v>4279</v>
      </c>
      <c r="E271" s="681">
        <v>257.39999999999998</v>
      </c>
      <c r="F271" s="681">
        <v>200</v>
      </c>
      <c r="G271" s="686"/>
      <c r="H271" s="687"/>
      <c r="I271" s="687"/>
      <c r="J271" s="677">
        <v>234233497</v>
      </c>
      <c r="K271" s="682" t="s">
        <v>4826</v>
      </c>
    </row>
    <row r="272" spans="1:11" ht="60">
      <c r="A272" s="628">
        <v>258</v>
      </c>
      <c r="B272" s="680" t="s">
        <v>4827</v>
      </c>
      <c r="C272" s="682" t="s">
        <v>4257</v>
      </c>
      <c r="D272" s="681" t="s">
        <v>4279</v>
      </c>
      <c r="E272" s="681">
        <v>200</v>
      </c>
      <c r="F272" s="681">
        <v>150</v>
      </c>
      <c r="G272" s="686"/>
      <c r="H272" s="687"/>
      <c r="I272" s="687"/>
      <c r="J272" s="677">
        <v>419618088</v>
      </c>
      <c r="K272" s="682" t="s">
        <v>4828</v>
      </c>
    </row>
    <row r="273" spans="1:11" ht="30">
      <c r="A273" s="628">
        <v>259</v>
      </c>
      <c r="B273" s="680" t="s">
        <v>4829</v>
      </c>
      <c r="C273" s="682" t="s">
        <v>4257</v>
      </c>
      <c r="D273" s="681" t="s">
        <v>4279</v>
      </c>
      <c r="E273" s="681">
        <v>158</v>
      </c>
      <c r="F273" s="681">
        <v>250</v>
      </c>
      <c r="G273" s="686"/>
      <c r="H273" s="687"/>
      <c r="I273" s="687"/>
      <c r="J273" s="677">
        <v>37001029442</v>
      </c>
      <c r="K273" s="682" t="s">
        <v>4830</v>
      </c>
    </row>
    <row r="274" spans="1:11" ht="30">
      <c r="A274" s="628">
        <v>260</v>
      </c>
      <c r="B274" s="680" t="s">
        <v>4831</v>
      </c>
      <c r="C274" s="682" t="s">
        <v>4257</v>
      </c>
      <c r="D274" s="681" t="s">
        <v>4279</v>
      </c>
      <c r="E274" s="681">
        <v>226</v>
      </c>
      <c r="F274" s="681">
        <v>200</v>
      </c>
      <c r="G274" s="686"/>
      <c r="H274" s="687"/>
      <c r="I274" s="687"/>
      <c r="J274" s="677">
        <v>246762203</v>
      </c>
      <c r="K274" s="682" t="s">
        <v>4832</v>
      </c>
    </row>
    <row r="275" spans="1:11" ht="45">
      <c r="A275" s="628">
        <v>261</v>
      </c>
      <c r="B275" s="680" t="s">
        <v>4833</v>
      </c>
      <c r="C275" s="682" t="s">
        <v>4257</v>
      </c>
      <c r="D275" s="681" t="s">
        <v>4279</v>
      </c>
      <c r="E275" s="681">
        <v>300</v>
      </c>
      <c r="F275" s="681">
        <v>200</v>
      </c>
      <c r="G275" s="686"/>
      <c r="H275" s="687"/>
      <c r="I275" s="687"/>
      <c r="J275" s="677">
        <v>448384855</v>
      </c>
      <c r="K275" s="682" t="s">
        <v>4834</v>
      </c>
    </row>
    <row r="276" spans="1:11" ht="45">
      <c r="A276" s="628">
        <v>262</v>
      </c>
      <c r="B276" s="680" t="s">
        <v>4835</v>
      </c>
      <c r="C276" s="682" t="s">
        <v>4257</v>
      </c>
      <c r="D276" s="681" t="s">
        <v>4279</v>
      </c>
      <c r="E276" s="681">
        <v>380</v>
      </c>
      <c r="F276" s="681">
        <v>100</v>
      </c>
      <c r="G276" s="686"/>
      <c r="H276" s="687"/>
      <c r="I276" s="687"/>
      <c r="J276" s="677">
        <v>227765022</v>
      </c>
      <c r="K276" s="682" t="s">
        <v>4836</v>
      </c>
    </row>
    <row r="277" spans="1:11" ht="90">
      <c r="A277" s="628">
        <v>263</v>
      </c>
      <c r="B277" s="680" t="s">
        <v>4837</v>
      </c>
      <c r="C277" s="682" t="s">
        <v>4257</v>
      </c>
      <c r="D277" s="681" t="s">
        <v>4279</v>
      </c>
      <c r="E277" s="681">
        <v>228</v>
      </c>
      <c r="F277" s="681">
        <v>100</v>
      </c>
      <c r="G277" s="686"/>
      <c r="H277" s="687"/>
      <c r="I277" s="687"/>
      <c r="J277" s="677">
        <v>231949407</v>
      </c>
      <c r="K277" s="682" t="s">
        <v>4838</v>
      </c>
    </row>
    <row r="278" spans="1:11" ht="30">
      <c r="A278" s="628">
        <v>264</v>
      </c>
      <c r="B278" s="680" t="s">
        <v>4839</v>
      </c>
      <c r="C278" s="682" t="s">
        <v>4257</v>
      </c>
      <c r="D278" s="681" t="s">
        <v>4279</v>
      </c>
      <c r="E278" s="681">
        <v>400</v>
      </c>
      <c r="F278" s="681">
        <v>130</v>
      </c>
      <c r="G278" s="686"/>
      <c r="H278" s="687"/>
      <c r="I278" s="687"/>
      <c r="J278" s="677">
        <v>243125934</v>
      </c>
      <c r="K278" s="682" t="s">
        <v>4840</v>
      </c>
    </row>
    <row r="279" spans="1:11" ht="30">
      <c r="A279" s="628">
        <v>265</v>
      </c>
      <c r="B279" s="680" t="s">
        <v>4841</v>
      </c>
      <c r="C279" s="682" t="s">
        <v>4257</v>
      </c>
      <c r="D279" s="681" t="s">
        <v>4279</v>
      </c>
      <c r="E279" s="681">
        <v>200</v>
      </c>
      <c r="F279" s="681">
        <v>200</v>
      </c>
      <c r="G279" s="686"/>
      <c r="H279" s="687"/>
      <c r="I279" s="687"/>
      <c r="J279" s="677">
        <v>404411908</v>
      </c>
      <c r="K279" s="682" t="s">
        <v>4842</v>
      </c>
    </row>
    <row r="280" spans="1:11" ht="30">
      <c r="A280" s="628">
        <v>266</v>
      </c>
      <c r="B280" s="680" t="s">
        <v>4843</v>
      </c>
      <c r="C280" s="682" t="s">
        <v>4257</v>
      </c>
      <c r="D280" s="681" t="s">
        <v>4279</v>
      </c>
      <c r="E280" s="681">
        <v>540</v>
      </c>
      <c r="F280" s="681">
        <v>250</v>
      </c>
      <c r="G280" s="686"/>
      <c r="H280" s="687"/>
      <c r="I280" s="687"/>
      <c r="J280" s="677">
        <v>445401119</v>
      </c>
      <c r="K280" s="682" t="s">
        <v>4844</v>
      </c>
    </row>
    <row r="281" spans="1:11" ht="75">
      <c r="A281" s="628">
        <v>267</v>
      </c>
      <c r="B281" s="680" t="s">
        <v>4845</v>
      </c>
      <c r="C281" s="682" t="s">
        <v>4257</v>
      </c>
      <c r="D281" s="681" t="s">
        <v>4279</v>
      </c>
      <c r="E281" s="681">
        <v>800</v>
      </c>
      <c r="F281" s="681">
        <v>500</v>
      </c>
      <c r="G281" s="686"/>
      <c r="H281" s="687"/>
      <c r="I281" s="687"/>
      <c r="J281" s="677">
        <v>220413960</v>
      </c>
      <c r="K281" s="682" t="s">
        <v>4846</v>
      </c>
    </row>
    <row r="282" spans="1:11" ht="30">
      <c r="A282" s="628">
        <v>268</v>
      </c>
      <c r="B282" s="680" t="s">
        <v>4847</v>
      </c>
      <c r="C282" s="682" t="s">
        <v>4257</v>
      </c>
      <c r="D282" s="681" t="s">
        <v>4279</v>
      </c>
      <c r="E282" s="681">
        <v>82.3</v>
      </c>
      <c r="F282" s="681">
        <v>150</v>
      </c>
      <c r="G282" s="677">
        <v>17001003899</v>
      </c>
      <c r="H282" s="687" t="s">
        <v>4158</v>
      </c>
      <c r="I282" s="687" t="s">
        <v>4298</v>
      </c>
      <c r="J282" s="677"/>
      <c r="K282" s="682"/>
    </row>
    <row r="283" spans="1:11" ht="45">
      <c r="A283" s="628">
        <v>269</v>
      </c>
      <c r="B283" s="680" t="s">
        <v>4848</v>
      </c>
      <c r="C283" s="682" t="s">
        <v>4257</v>
      </c>
      <c r="D283" s="681" t="s">
        <v>4279</v>
      </c>
      <c r="E283" s="681">
        <v>230</v>
      </c>
      <c r="F283" s="681">
        <v>150</v>
      </c>
      <c r="G283" s="686"/>
      <c r="H283" s="687"/>
      <c r="I283" s="687"/>
      <c r="J283" s="677">
        <v>415084642</v>
      </c>
      <c r="K283" s="682" t="s">
        <v>4849</v>
      </c>
    </row>
    <row r="284" spans="1:11" ht="45">
      <c r="A284" s="628">
        <v>270</v>
      </c>
      <c r="B284" s="680" t="s">
        <v>4850</v>
      </c>
      <c r="C284" s="682" t="s">
        <v>4257</v>
      </c>
      <c r="D284" s="681" t="s">
        <v>4279</v>
      </c>
      <c r="E284" s="681">
        <v>442</v>
      </c>
      <c r="F284" s="681">
        <v>200</v>
      </c>
      <c r="G284" s="686"/>
      <c r="H284" s="687"/>
      <c r="I284" s="687"/>
      <c r="J284" s="677">
        <v>246951142</v>
      </c>
      <c r="K284" s="682" t="s">
        <v>4851</v>
      </c>
    </row>
    <row r="285" spans="1:11" ht="30">
      <c r="A285" s="628">
        <v>271</v>
      </c>
      <c r="B285" s="680" t="s">
        <v>4852</v>
      </c>
      <c r="C285" s="682" t="s">
        <v>4257</v>
      </c>
      <c r="D285" s="681" t="s">
        <v>4279</v>
      </c>
      <c r="E285" s="681">
        <v>300</v>
      </c>
      <c r="F285" s="681">
        <v>125</v>
      </c>
      <c r="G285" s="677">
        <v>47001004994</v>
      </c>
      <c r="H285" s="687" t="s">
        <v>875</v>
      </c>
      <c r="I285" s="687" t="s">
        <v>4720</v>
      </c>
      <c r="J285" s="677"/>
      <c r="K285" s="682" t="s">
        <v>277</v>
      </c>
    </row>
    <row r="286" spans="1:11" ht="45">
      <c r="A286" s="628">
        <v>272</v>
      </c>
      <c r="B286" s="680" t="s">
        <v>4853</v>
      </c>
      <c r="C286" s="682" t="s">
        <v>4257</v>
      </c>
      <c r="D286" s="681" t="s">
        <v>4279</v>
      </c>
      <c r="E286" s="681">
        <v>400</v>
      </c>
      <c r="F286" s="681">
        <v>300</v>
      </c>
      <c r="G286" s="686"/>
      <c r="H286" s="687"/>
      <c r="I286" s="687"/>
      <c r="J286" s="677">
        <v>233146967</v>
      </c>
      <c r="K286" s="682" t="s">
        <v>4854</v>
      </c>
    </row>
    <row r="287" spans="1:11" ht="30">
      <c r="A287" s="628">
        <v>273</v>
      </c>
      <c r="B287" s="680" t="s">
        <v>4855</v>
      </c>
      <c r="C287" s="682" t="s">
        <v>4257</v>
      </c>
      <c r="D287" s="681" t="s">
        <v>4279</v>
      </c>
      <c r="E287" s="681">
        <v>271.36</v>
      </c>
      <c r="F287" s="681">
        <v>250</v>
      </c>
      <c r="G287" s="686"/>
      <c r="H287" s="687"/>
      <c r="I287" s="687"/>
      <c r="J287" s="677">
        <v>448047024</v>
      </c>
      <c r="K287" s="682" t="s">
        <v>4856</v>
      </c>
    </row>
    <row r="288" spans="1:11" ht="120">
      <c r="A288" s="628">
        <v>274</v>
      </c>
      <c r="B288" s="680" t="s">
        <v>4857</v>
      </c>
      <c r="C288" s="682" t="s">
        <v>4257</v>
      </c>
      <c r="D288" s="681" t="s">
        <v>4279</v>
      </c>
      <c r="E288" s="681">
        <v>171</v>
      </c>
      <c r="F288" s="681">
        <v>300</v>
      </c>
      <c r="G288" s="686"/>
      <c r="H288" s="687"/>
      <c r="I288" s="687"/>
      <c r="J288" s="677">
        <v>231290206</v>
      </c>
      <c r="K288" s="682" t="s">
        <v>4858</v>
      </c>
    </row>
    <row r="289" spans="1:11" ht="30">
      <c r="A289" s="628">
        <v>275</v>
      </c>
      <c r="B289" s="680" t="s">
        <v>4859</v>
      </c>
      <c r="C289" s="682" t="s">
        <v>4257</v>
      </c>
      <c r="D289" s="681" t="s">
        <v>4860</v>
      </c>
      <c r="E289" s="681"/>
      <c r="F289" s="681">
        <v>21240</v>
      </c>
      <c r="G289" s="686"/>
      <c r="H289" s="687"/>
      <c r="I289" s="687"/>
      <c r="J289" s="677">
        <v>211360944</v>
      </c>
      <c r="K289" s="682" t="s">
        <v>4861</v>
      </c>
    </row>
    <row r="290" spans="1:11" ht="60">
      <c r="A290" s="628">
        <v>276</v>
      </c>
      <c r="B290" s="680" t="s">
        <v>4862</v>
      </c>
      <c r="C290" s="682" t="s">
        <v>4257</v>
      </c>
      <c r="D290" s="681" t="s">
        <v>4279</v>
      </c>
      <c r="E290" s="681"/>
      <c r="F290" s="681">
        <v>120</v>
      </c>
      <c r="G290" s="686"/>
      <c r="H290" s="687"/>
      <c r="I290" s="687"/>
      <c r="J290" s="677">
        <v>228544064</v>
      </c>
      <c r="K290" s="682" t="s">
        <v>4511</v>
      </c>
    </row>
    <row r="291" spans="1:11" ht="60">
      <c r="A291" s="628">
        <v>277</v>
      </c>
      <c r="B291" s="680" t="s">
        <v>4863</v>
      </c>
      <c r="C291" s="682" t="s">
        <v>4257</v>
      </c>
      <c r="D291" s="681" t="s">
        <v>4279</v>
      </c>
      <c r="E291" s="681">
        <v>550</v>
      </c>
      <c r="F291" s="681">
        <v>500</v>
      </c>
      <c r="G291" s="686"/>
      <c r="H291" s="687"/>
      <c r="I291" s="687"/>
      <c r="J291" s="677">
        <v>239860147</v>
      </c>
      <c r="K291" s="682" t="s">
        <v>4864</v>
      </c>
    </row>
    <row r="292" spans="1:11" ht="60">
      <c r="A292" s="628">
        <v>278</v>
      </c>
      <c r="B292" s="680" t="s">
        <v>4865</v>
      </c>
      <c r="C292" s="682" t="s">
        <v>4257</v>
      </c>
      <c r="D292" s="681" t="s">
        <v>4279</v>
      </c>
      <c r="E292" s="681"/>
      <c r="F292" s="681">
        <v>100</v>
      </c>
      <c r="G292" s="686"/>
      <c r="H292" s="687"/>
      <c r="I292" s="687"/>
      <c r="J292" s="677">
        <v>226161961</v>
      </c>
      <c r="K292" s="682" t="s">
        <v>4813</v>
      </c>
    </row>
    <row r="293" spans="1:11" ht="75">
      <c r="A293" s="628">
        <v>279</v>
      </c>
      <c r="B293" s="680" t="s">
        <v>4866</v>
      </c>
      <c r="C293" s="682" t="s">
        <v>4257</v>
      </c>
      <c r="D293" s="681" t="s">
        <v>4867</v>
      </c>
      <c r="E293" s="681"/>
      <c r="F293" s="681">
        <v>1080</v>
      </c>
      <c r="G293" s="686"/>
      <c r="H293" s="687"/>
      <c r="I293" s="687"/>
      <c r="J293" s="677">
        <v>401963666</v>
      </c>
      <c r="K293" s="682" t="s">
        <v>4868</v>
      </c>
    </row>
    <row r="294" spans="1:11" ht="75">
      <c r="A294" s="628">
        <v>280</v>
      </c>
      <c r="B294" s="680" t="s">
        <v>4869</v>
      </c>
      <c r="C294" s="682" t="s">
        <v>4257</v>
      </c>
      <c r="D294" s="681" t="s">
        <v>4279</v>
      </c>
      <c r="E294" s="681"/>
      <c r="F294" s="681">
        <v>200</v>
      </c>
      <c r="G294" s="686"/>
      <c r="H294" s="687"/>
      <c r="I294" s="687"/>
      <c r="J294" s="677">
        <v>440885115</v>
      </c>
      <c r="K294" s="682" t="s">
        <v>4870</v>
      </c>
    </row>
    <row r="295" spans="1:11" ht="30">
      <c r="A295" s="628">
        <v>281</v>
      </c>
      <c r="B295" s="680" t="s">
        <v>4871</v>
      </c>
      <c r="C295" s="682" t="s">
        <v>4257</v>
      </c>
      <c r="D295" s="681" t="s">
        <v>4279</v>
      </c>
      <c r="E295" s="681">
        <v>225</v>
      </c>
      <c r="F295" s="681">
        <v>90</v>
      </c>
      <c r="G295" s="686"/>
      <c r="H295" s="687"/>
      <c r="I295" s="687"/>
      <c r="J295" s="677">
        <v>228928391</v>
      </c>
      <c r="K295" s="682" t="s">
        <v>4280</v>
      </c>
    </row>
    <row r="296" spans="1:11" ht="30">
      <c r="A296" s="628">
        <v>282</v>
      </c>
      <c r="B296" s="680" t="s">
        <v>4872</v>
      </c>
      <c r="C296" s="682" t="s">
        <v>4257</v>
      </c>
      <c r="D296" s="681" t="s">
        <v>4279</v>
      </c>
      <c r="E296" s="681"/>
      <c r="F296" s="681">
        <v>250</v>
      </c>
      <c r="G296" s="686"/>
      <c r="H296" s="687"/>
      <c r="I296" s="687"/>
      <c r="J296" s="677">
        <v>243918070</v>
      </c>
      <c r="K296" s="682" t="s">
        <v>4873</v>
      </c>
    </row>
    <row r="297" spans="1:11" ht="90">
      <c r="A297" s="628">
        <v>283</v>
      </c>
      <c r="B297" s="680" t="s">
        <v>4874</v>
      </c>
      <c r="C297" s="682" t="s">
        <v>4257</v>
      </c>
      <c r="D297" s="681" t="s">
        <v>4875</v>
      </c>
      <c r="E297" s="681"/>
      <c r="F297" s="681">
        <v>6541.7</v>
      </c>
      <c r="G297" s="686"/>
      <c r="H297" s="687"/>
      <c r="I297" s="687"/>
      <c r="J297" s="677">
        <v>204381338</v>
      </c>
      <c r="K297" s="682" t="s">
        <v>4876</v>
      </c>
    </row>
    <row r="298" spans="1:11" ht="75">
      <c r="A298" s="628">
        <v>284</v>
      </c>
      <c r="B298" s="680" t="s">
        <v>4877</v>
      </c>
      <c r="C298" s="682" t="s">
        <v>4257</v>
      </c>
      <c r="D298" s="681" t="s">
        <v>4279</v>
      </c>
      <c r="E298" s="681"/>
      <c r="F298" s="681">
        <v>200</v>
      </c>
      <c r="G298" s="686"/>
      <c r="H298" s="687"/>
      <c r="I298" s="687"/>
      <c r="J298" s="677">
        <v>215136564</v>
      </c>
      <c r="K298" s="682" t="s">
        <v>4878</v>
      </c>
    </row>
    <row r="299" spans="1:11" ht="45">
      <c r="A299" s="628">
        <v>285</v>
      </c>
      <c r="B299" s="680" t="s">
        <v>4879</v>
      </c>
      <c r="C299" s="682" t="s">
        <v>4257</v>
      </c>
      <c r="D299" s="681" t="s">
        <v>4279</v>
      </c>
      <c r="E299" s="681"/>
      <c r="F299" s="681">
        <v>200</v>
      </c>
      <c r="G299" s="686"/>
      <c r="H299" s="687"/>
      <c r="I299" s="687"/>
      <c r="J299" s="677">
        <v>237978275</v>
      </c>
      <c r="K299" s="682" t="s">
        <v>4880</v>
      </c>
    </row>
    <row r="300" spans="1:11" ht="75">
      <c r="A300" s="628">
        <v>286</v>
      </c>
      <c r="B300" s="680" t="s">
        <v>4881</v>
      </c>
      <c r="C300" s="682" t="s">
        <v>4257</v>
      </c>
      <c r="D300" s="681" t="s">
        <v>4279</v>
      </c>
      <c r="E300" s="681"/>
      <c r="F300" s="681">
        <v>500</v>
      </c>
      <c r="G300" s="686"/>
      <c r="H300" s="687"/>
      <c r="I300" s="687"/>
      <c r="J300" s="677">
        <v>230053820</v>
      </c>
      <c r="K300" s="682" t="s">
        <v>4882</v>
      </c>
    </row>
    <row r="301" spans="1:11" ht="30">
      <c r="A301" s="628">
        <v>287</v>
      </c>
      <c r="B301" s="680" t="s">
        <v>4883</v>
      </c>
      <c r="C301" s="682" t="s">
        <v>4257</v>
      </c>
      <c r="D301" s="681" t="s">
        <v>4279</v>
      </c>
      <c r="E301" s="681"/>
      <c r="F301" s="681">
        <v>250</v>
      </c>
      <c r="G301" s="677">
        <v>55001002839</v>
      </c>
      <c r="H301" s="682" t="s">
        <v>4884</v>
      </c>
      <c r="I301" s="687" t="s">
        <v>4885</v>
      </c>
      <c r="J301" s="677"/>
      <c r="K301" s="682"/>
    </row>
    <row r="302" spans="1:11" ht="30">
      <c r="A302" s="628">
        <v>288</v>
      </c>
      <c r="B302" s="680" t="s">
        <v>4886</v>
      </c>
      <c r="C302" s="682" t="s">
        <v>4257</v>
      </c>
      <c r="D302" s="681" t="s">
        <v>4279</v>
      </c>
      <c r="E302" s="681"/>
      <c r="F302" s="681">
        <v>300</v>
      </c>
      <c r="G302" s="686"/>
      <c r="H302" s="687"/>
      <c r="I302" s="687"/>
      <c r="J302" s="677">
        <v>246762212</v>
      </c>
      <c r="K302" s="682" t="s">
        <v>4887</v>
      </c>
    </row>
    <row r="303" spans="1:11" ht="45">
      <c r="A303" s="628">
        <v>289</v>
      </c>
      <c r="B303" s="680" t="s">
        <v>4888</v>
      </c>
      <c r="C303" s="682" t="s">
        <v>4257</v>
      </c>
      <c r="D303" s="681" t="s">
        <v>4279</v>
      </c>
      <c r="E303" s="681"/>
      <c r="F303" s="681">
        <v>150</v>
      </c>
      <c r="G303" s="686"/>
      <c r="H303" s="687"/>
      <c r="I303" s="687"/>
      <c r="J303" s="677">
        <v>247865145</v>
      </c>
      <c r="K303" s="682" t="s">
        <v>4889</v>
      </c>
    </row>
    <row r="304" spans="1:11" ht="30">
      <c r="A304" s="628">
        <v>290</v>
      </c>
      <c r="B304" s="680" t="s">
        <v>4843</v>
      </c>
      <c r="C304" s="682" t="s">
        <v>4257</v>
      </c>
      <c r="D304" s="681" t="s">
        <v>4279</v>
      </c>
      <c r="E304" s="681">
        <v>540</v>
      </c>
      <c r="F304" s="681">
        <v>200</v>
      </c>
      <c r="G304" s="686"/>
      <c r="H304" s="687"/>
      <c r="I304" s="687"/>
      <c r="J304" s="677">
        <v>445401119</v>
      </c>
      <c r="K304" s="682" t="s">
        <v>4844</v>
      </c>
    </row>
    <row r="305" spans="1:11" ht="45">
      <c r="A305" s="628">
        <v>291</v>
      </c>
      <c r="B305" s="680" t="s">
        <v>4850</v>
      </c>
      <c r="C305" s="682" t="s">
        <v>4257</v>
      </c>
      <c r="D305" s="681" t="s">
        <v>4279</v>
      </c>
      <c r="E305" s="681"/>
      <c r="F305" s="681">
        <v>200</v>
      </c>
      <c r="G305" s="686"/>
      <c r="H305" s="687"/>
      <c r="I305" s="687"/>
      <c r="J305" s="677">
        <v>246951142</v>
      </c>
      <c r="K305" s="682" t="s">
        <v>4851</v>
      </c>
    </row>
    <row r="306" spans="1:11" ht="75">
      <c r="A306" s="628">
        <v>292</v>
      </c>
      <c r="B306" s="680" t="s">
        <v>4890</v>
      </c>
      <c r="C306" s="682" t="s">
        <v>4257</v>
      </c>
      <c r="D306" s="681" t="s">
        <v>4279</v>
      </c>
      <c r="E306" s="681"/>
      <c r="F306" s="681">
        <v>200</v>
      </c>
      <c r="G306" s="686"/>
      <c r="H306" s="687"/>
      <c r="I306" s="687"/>
      <c r="J306" s="677">
        <v>229658625</v>
      </c>
      <c r="K306" s="682" t="s">
        <v>4891</v>
      </c>
    </row>
    <row r="307" spans="1:11" ht="30">
      <c r="A307" s="628">
        <v>293</v>
      </c>
      <c r="B307" s="680" t="s">
        <v>4892</v>
      </c>
      <c r="C307" s="682" t="s">
        <v>4257</v>
      </c>
      <c r="D307" s="681" t="s">
        <v>4279</v>
      </c>
      <c r="E307" s="681"/>
      <c r="F307" s="681">
        <v>500</v>
      </c>
      <c r="G307" s="686"/>
      <c r="H307" s="687"/>
      <c r="I307" s="687"/>
      <c r="J307" s="677">
        <v>404381414</v>
      </c>
      <c r="K307" s="682" t="s">
        <v>4893</v>
      </c>
    </row>
    <row r="308" spans="1:11" ht="45">
      <c r="A308" s="628">
        <v>294</v>
      </c>
      <c r="B308" s="680" t="s">
        <v>4894</v>
      </c>
      <c r="C308" s="682" t="s">
        <v>4257</v>
      </c>
      <c r="D308" s="681" t="s">
        <v>4279</v>
      </c>
      <c r="E308" s="681"/>
      <c r="F308" s="681">
        <v>2370.62</v>
      </c>
      <c r="G308" s="686"/>
      <c r="H308" s="687"/>
      <c r="I308" s="687"/>
      <c r="J308" s="677">
        <v>201990104</v>
      </c>
      <c r="K308" s="682" t="s">
        <v>4895</v>
      </c>
    </row>
    <row r="309" spans="1:11" ht="45">
      <c r="A309" s="628">
        <v>295</v>
      </c>
      <c r="B309" s="680" t="s">
        <v>4894</v>
      </c>
      <c r="C309" s="682" t="s">
        <v>4257</v>
      </c>
      <c r="D309" s="681" t="s">
        <v>4279</v>
      </c>
      <c r="E309" s="681"/>
      <c r="F309" s="681">
        <v>2370.62</v>
      </c>
      <c r="G309" s="686"/>
      <c r="H309" s="687"/>
      <c r="I309" s="687"/>
      <c r="J309" s="677">
        <v>201990104</v>
      </c>
      <c r="K309" s="682" t="s">
        <v>4895</v>
      </c>
    </row>
    <row r="310" spans="1:11" ht="45">
      <c r="A310" s="628">
        <v>296</v>
      </c>
      <c r="B310" s="680" t="s">
        <v>4850</v>
      </c>
      <c r="C310" s="682" t="s">
        <v>4257</v>
      </c>
      <c r="D310" s="681" t="s">
        <v>4279</v>
      </c>
      <c r="E310" s="681"/>
      <c r="F310" s="681">
        <v>100</v>
      </c>
      <c r="G310" s="686"/>
      <c r="H310" s="687"/>
      <c r="I310" s="687"/>
      <c r="J310" s="677">
        <v>246951142</v>
      </c>
      <c r="K310" s="682" t="s">
        <v>4851</v>
      </c>
    </row>
    <row r="311" spans="1:11" ht="60">
      <c r="A311" s="628">
        <v>297</v>
      </c>
      <c r="B311" s="680" t="s">
        <v>4896</v>
      </c>
      <c r="C311" s="682" t="s">
        <v>4257</v>
      </c>
      <c r="D311" s="681" t="s">
        <v>4279</v>
      </c>
      <c r="E311" s="681"/>
      <c r="F311" s="681">
        <v>500</v>
      </c>
      <c r="G311" s="686"/>
      <c r="H311" s="687"/>
      <c r="I311" s="687"/>
      <c r="J311" s="677">
        <v>237100070</v>
      </c>
      <c r="K311" s="682" t="s">
        <v>4897</v>
      </c>
    </row>
    <row r="312" spans="1:11" ht="45">
      <c r="A312" s="628">
        <v>298</v>
      </c>
      <c r="B312" s="680" t="s">
        <v>4888</v>
      </c>
      <c r="C312" s="682" t="s">
        <v>4257</v>
      </c>
      <c r="D312" s="681" t="s">
        <v>4279</v>
      </c>
      <c r="E312" s="681"/>
      <c r="F312" s="681">
        <v>150</v>
      </c>
      <c r="G312" s="686"/>
      <c r="H312" s="687"/>
      <c r="I312" s="687"/>
      <c r="J312" s="677">
        <v>247865145</v>
      </c>
      <c r="K312" s="682" t="s">
        <v>4889</v>
      </c>
    </row>
    <row r="313" spans="1:11" ht="75">
      <c r="A313" s="628">
        <v>299</v>
      </c>
      <c r="B313" s="680" t="s">
        <v>4898</v>
      </c>
      <c r="C313" s="682" t="s">
        <v>4257</v>
      </c>
      <c r="D313" s="681" t="s">
        <v>4279</v>
      </c>
      <c r="E313" s="681"/>
      <c r="F313" s="681">
        <v>1500</v>
      </c>
      <c r="G313" s="686"/>
      <c r="H313" s="687"/>
      <c r="I313" s="687"/>
      <c r="J313" s="677">
        <v>212698473</v>
      </c>
      <c r="K313" s="682" t="s">
        <v>4899</v>
      </c>
    </row>
    <row r="314" spans="1:11" ht="45">
      <c r="A314" s="628">
        <v>300</v>
      </c>
      <c r="B314" s="680" t="s">
        <v>4894</v>
      </c>
      <c r="C314" s="682" t="s">
        <v>4257</v>
      </c>
      <c r="D314" s="681" t="s">
        <v>4279</v>
      </c>
      <c r="E314" s="681"/>
      <c r="F314" s="681">
        <v>3426.72</v>
      </c>
      <c r="G314" s="686"/>
      <c r="H314" s="687"/>
      <c r="I314" s="687"/>
      <c r="J314" s="677">
        <v>201990104</v>
      </c>
      <c r="K314" s="682" t="s">
        <v>4895</v>
      </c>
    </row>
    <row r="315" spans="1:11" ht="45">
      <c r="A315" s="628">
        <v>301</v>
      </c>
      <c r="B315" s="680" t="s">
        <v>4894</v>
      </c>
      <c r="C315" s="682" t="s">
        <v>4257</v>
      </c>
      <c r="D315" s="681" t="s">
        <v>4279</v>
      </c>
      <c r="E315" s="681"/>
      <c r="F315" s="681">
        <v>1568.93</v>
      </c>
      <c r="G315" s="686"/>
      <c r="H315" s="687"/>
      <c r="I315" s="687"/>
      <c r="J315" s="677">
        <v>201990104</v>
      </c>
      <c r="K315" s="682" t="s">
        <v>4895</v>
      </c>
    </row>
    <row r="316" spans="1:11" ht="15">
      <c r="A316" s="504" t="s">
        <v>280</v>
      </c>
      <c r="B316" s="18"/>
      <c r="C316" s="18"/>
      <c r="D316" s="18"/>
      <c r="E316" s="334"/>
      <c r="F316" s="331"/>
      <c r="G316" s="331"/>
      <c r="H316" s="165"/>
      <c r="I316" s="165"/>
      <c r="J316" s="165"/>
      <c r="K316" s="18"/>
    </row>
    <row r="317" spans="1:11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</row>
    <row r="318" spans="1:11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</row>
    <row r="319" spans="1:11">
      <c r="A319" s="171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</row>
    <row r="320" spans="1:11" ht="15">
      <c r="A320" s="130"/>
      <c r="B320" s="132" t="s">
        <v>107</v>
      </c>
      <c r="C320" s="130"/>
      <c r="D320" s="130"/>
      <c r="E320" s="133"/>
      <c r="F320" s="130"/>
      <c r="G320" s="130"/>
      <c r="H320" s="130"/>
      <c r="I320" s="130"/>
      <c r="J320" s="130"/>
      <c r="K320" s="130"/>
    </row>
    <row r="321" spans="1:7" ht="15">
      <c r="A321" s="130"/>
      <c r="B321" s="130"/>
      <c r="C321" s="761"/>
      <c r="D321" s="761"/>
      <c r="F321" s="134"/>
      <c r="G321" s="176"/>
    </row>
    <row r="322" spans="1:7" ht="15">
      <c r="B322" s="130"/>
      <c r="C322" s="136" t="s">
        <v>269</v>
      </c>
      <c r="D322" s="130"/>
      <c r="F322" s="137" t="s">
        <v>274</v>
      </c>
    </row>
    <row r="323" spans="1:7" ht="15">
      <c r="B323" s="130"/>
      <c r="C323" s="130"/>
      <c r="D323" s="130"/>
      <c r="F323" s="130" t="s">
        <v>270</v>
      </c>
    </row>
    <row r="324" spans="1:7" ht="15">
      <c r="B324" s="130"/>
      <c r="C324" s="138" t="s">
        <v>140</v>
      </c>
    </row>
  </sheetData>
  <mergeCells count="21">
    <mergeCell ref="C176:C177"/>
    <mergeCell ref="D176:D177"/>
    <mergeCell ref="E176:E177"/>
    <mergeCell ref="B178:B180"/>
    <mergeCell ref="A181:A183"/>
    <mergeCell ref="C321:D321"/>
    <mergeCell ref="J2:K2"/>
    <mergeCell ref="A170:A171"/>
    <mergeCell ref="B170:B171"/>
    <mergeCell ref="D170:D171"/>
    <mergeCell ref="E170:E171"/>
    <mergeCell ref="A172:A173"/>
    <mergeCell ref="B172:B173"/>
    <mergeCell ref="D172:D173"/>
    <mergeCell ref="E172:E173"/>
    <mergeCell ref="A174:A175"/>
    <mergeCell ref="B174:B175"/>
    <mergeCell ref="D174:D175"/>
    <mergeCell ref="E174:E175"/>
    <mergeCell ref="A176:A177"/>
    <mergeCell ref="B176:B177"/>
  </mergeCells>
  <pageMargins left="0.7" right="0.7" top="0.75" bottom="0.75" header="0.3" footer="0.3"/>
  <pageSetup scale="5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2"/>
  <sheetViews>
    <sheetView zoomScale="80" zoomScaleNormal="80" zoomScaleSheetLayoutView="70" workbookViewId="0">
      <pane xSplit="4" ySplit="8" topLeftCell="E352" activePane="bottomRight" state="frozen"/>
      <selection pane="topRight" activeCell="E1" sqref="E1"/>
      <selection pane="bottomLeft" activeCell="A9" sqref="A9"/>
      <selection pane="bottomRight" activeCell="F362" sqref="F362"/>
    </sheetView>
  </sheetViews>
  <sheetFormatPr defaultRowHeight="12.75"/>
  <cols>
    <col min="1" max="1" width="11.7109375" style="131" customWidth="1"/>
    <col min="2" max="2" width="21.140625" style="131" customWidth="1"/>
    <col min="3" max="3" width="21.5703125" style="131" customWidth="1"/>
    <col min="4" max="4" width="19.140625" style="131" customWidth="1"/>
    <col min="5" max="5" width="15.140625" style="131" customWidth="1"/>
    <col min="6" max="6" width="20.85546875" style="131" customWidth="1"/>
    <col min="7" max="7" width="23.85546875" style="131" customWidth="1"/>
    <col min="8" max="8" width="19" style="131" customWidth="1"/>
    <col min="9" max="9" width="21.140625" style="131" customWidth="1"/>
    <col min="10" max="10" width="17" style="131" customWidth="1"/>
    <col min="11" max="11" width="21.5703125" style="131" customWidth="1"/>
    <col min="12" max="12" width="24.42578125" style="131" customWidth="1"/>
    <col min="13" max="16384" width="9.140625" style="131"/>
  </cols>
  <sheetData>
    <row r="1" spans="1:12" ht="15">
      <c r="A1" s="100" t="s">
        <v>466</v>
      </c>
      <c r="B1" s="100"/>
      <c r="C1" s="101"/>
      <c r="D1" s="101"/>
      <c r="E1" s="101"/>
      <c r="F1" s="101"/>
      <c r="G1" s="101"/>
      <c r="H1" s="101"/>
      <c r="I1" s="101"/>
      <c r="J1" s="101"/>
      <c r="K1" s="750" t="s">
        <v>110</v>
      </c>
      <c r="L1" s="750"/>
    </row>
    <row r="2" spans="1:12" ht="15">
      <c r="A2" s="75" t="s">
        <v>141</v>
      </c>
      <c r="B2" s="75"/>
      <c r="C2" s="101"/>
      <c r="D2" s="101"/>
      <c r="E2" s="101"/>
      <c r="F2" s="101"/>
      <c r="G2" s="101"/>
      <c r="H2" s="101"/>
      <c r="I2" s="101"/>
      <c r="J2" s="101"/>
      <c r="K2" s="748" t="str">
        <f>'ფორმა N1'!$K$2</f>
        <v>01/01/2014 - 31/12/2014</v>
      </c>
      <c r="L2" s="749"/>
    </row>
    <row r="3" spans="1:12" ht="1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4"/>
      <c r="L3" s="104"/>
    </row>
    <row r="4" spans="1:12" ht="15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58"/>
      <c r="F4" s="109"/>
      <c r="G4" s="101"/>
      <c r="H4" s="101"/>
      <c r="I4" s="101"/>
      <c r="J4" s="101"/>
      <c r="K4" s="101"/>
      <c r="L4" s="101"/>
    </row>
    <row r="5" spans="1:12" ht="15">
      <c r="A5" s="79" t="str">
        <f>'ფორმა N1'!$A$5</f>
        <v>მ.პ.გ. ,,ქართული ოცნება - დემოკრატიული საქართველო"</v>
      </c>
      <c r="B5" s="167"/>
      <c r="C5" s="61"/>
      <c r="D5" s="61"/>
      <c r="E5" s="61"/>
      <c r="F5" s="168"/>
      <c r="G5" s="169"/>
      <c r="H5" s="169"/>
      <c r="I5" s="169"/>
      <c r="J5" s="169"/>
      <c r="K5" s="169"/>
      <c r="L5" s="168"/>
    </row>
    <row r="6" spans="1:12" ht="13.5">
      <c r="A6" s="105"/>
      <c r="B6" s="105"/>
      <c r="C6" s="106"/>
      <c r="D6" s="106"/>
      <c r="E6" s="106"/>
      <c r="F6" s="101"/>
      <c r="G6" s="101"/>
      <c r="H6" s="101"/>
      <c r="I6" s="101"/>
      <c r="J6" s="101"/>
      <c r="K6" s="101"/>
      <c r="L6" s="101"/>
    </row>
    <row r="7" spans="1:12" ht="60">
      <c r="A7" s="112" t="s">
        <v>64</v>
      </c>
      <c r="B7" s="97" t="s">
        <v>249</v>
      </c>
      <c r="C7" s="99" t="s">
        <v>245</v>
      </c>
      <c r="D7" s="99" t="s">
        <v>246</v>
      </c>
      <c r="E7" s="99" t="s">
        <v>354</v>
      </c>
      <c r="F7" s="99" t="s">
        <v>248</v>
      </c>
      <c r="G7" s="99" t="s">
        <v>391</v>
      </c>
      <c r="H7" s="99" t="s">
        <v>393</v>
      </c>
      <c r="I7" s="99" t="s">
        <v>387</v>
      </c>
      <c r="J7" s="99" t="s">
        <v>388</v>
      </c>
      <c r="K7" s="99" t="s">
        <v>400</v>
      </c>
      <c r="L7" s="99" t="s">
        <v>389</v>
      </c>
    </row>
    <row r="8" spans="1:12">
      <c r="A8" s="502">
        <v>1</v>
      </c>
      <c r="B8" s="502">
        <v>2</v>
      </c>
      <c r="C8" s="503">
        <v>3</v>
      </c>
      <c r="D8" s="502">
        <v>4</v>
      </c>
      <c r="E8" s="503">
        <v>5</v>
      </c>
      <c r="F8" s="502">
        <v>6</v>
      </c>
      <c r="G8" s="503">
        <v>7</v>
      </c>
      <c r="H8" s="502">
        <v>8</v>
      </c>
      <c r="I8" s="502">
        <v>9</v>
      </c>
      <c r="J8" s="502">
        <v>10</v>
      </c>
      <c r="K8" s="503">
        <v>11</v>
      </c>
      <c r="L8" s="503">
        <v>12</v>
      </c>
    </row>
    <row r="9" spans="1:12" ht="15">
      <c r="A9" s="49">
        <v>1</v>
      </c>
      <c r="B9" s="575" t="s">
        <v>3366</v>
      </c>
      <c r="C9" s="576" t="s">
        <v>3367</v>
      </c>
      <c r="D9" s="576" t="s">
        <v>3367</v>
      </c>
      <c r="E9" s="620">
        <v>2003</v>
      </c>
      <c r="F9" s="620" t="s">
        <v>3368</v>
      </c>
      <c r="G9" s="620">
        <v>400</v>
      </c>
      <c r="H9" s="621" t="s">
        <v>848</v>
      </c>
      <c r="I9" s="622" t="s">
        <v>3369</v>
      </c>
      <c r="J9" s="623" t="s">
        <v>847</v>
      </c>
      <c r="K9" s="165"/>
      <c r="L9" s="18"/>
    </row>
    <row r="10" spans="1:12" ht="30">
      <c r="A10" s="49">
        <v>2</v>
      </c>
      <c r="B10" s="575" t="s">
        <v>3146</v>
      </c>
      <c r="C10" s="576" t="s">
        <v>3370</v>
      </c>
      <c r="D10" s="576" t="s">
        <v>3370</v>
      </c>
      <c r="E10" s="620">
        <v>2006</v>
      </c>
      <c r="F10" s="620" t="s">
        <v>3371</v>
      </c>
      <c r="G10" s="620">
        <v>400</v>
      </c>
      <c r="H10" s="621" t="s">
        <v>858</v>
      </c>
      <c r="I10" s="624" t="s">
        <v>2993</v>
      </c>
      <c r="J10" s="623" t="s">
        <v>857</v>
      </c>
      <c r="K10" s="165"/>
      <c r="L10" s="18"/>
    </row>
    <row r="11" spans="1:12" ht="15">
      <c r="A11" s="49">
        <v>3</v>
      </c>
      <c r="B11" s="575" t="s">
        <v>3366</v>
      </c>
      <c r="C11" s="576" t="s">
        <v>3372</v>
      </c>
      <c r="D11" s="576" t="s">
        <v>3372</v>
      </c>
      <c r="E11" s="620">
        <v>1998</v>
      </c>
      <c r="F11" s="620" t="s">
        <v>3373</v>
      </c>
      <c r="G11" s="620">
        <v>300</v>
      </c>
      <c r="H11" s="620">
        <v>10001009482</v>
      </c>
      <c r="I11" s="623" t="s">
        <v>882</v>
      </c>
      <c r="J11" s="623" t="s">
        <v>883</v>
      </c>
      <c r="K11" s="165"/>
      <c r="L11" s="18"/>
    </row>
    <row r="12" spans="1:12" ht="15">
      <c r="A12" s="49">
        <v>4</v>
      </c>
      <c r="B12" s="625" t="s">
        <v>3374</v>
      </c>
      <c r="C12" s="625" t="s">
        <v>3375</v>
      </c>
      <c r="D12" s="625" t="s">
        <v>3376</v>
      </c>
      <c r="E12" s="626">
        <v>2001</v>
      </c>
      <c r="F12" s="626" t="s">
        <v>3377</v>
      </c>
      <c r="G12" s="626">
        <v>250</v>
      </c>
      <c r="H12" s="625" t="s">
        <v>955</v>
      </c>
      <c r="I12" s="625" t="s">
        <v>706</v>
      </c>
      <c r="J12" s="625" t="s">
        <v>954</v>
      </c>
      <c r="K12" s="165"/>
      <c r="L12" s="18"/>
    </row>
    <row r="13" spans="1:12" ht="15">
      <c r="A13" s="49">
        <v>5</v>
      </c>
      <c r="B13" s="625" t="s">
        <v>3374</v>
      </c>
      <c r="C13" s="625" t="s">
        <v>3378</v>
      </c>
      <c r="D13" s="625" t="s">
        <v>3379</v>
      </c>
      <c r="E13" s="626">
        <v>1998</v>
      </c>
      <c r="F13" s="626" t="s">
        <v>3380</v>
      </c>
      <c r="G13" s="626">
        <v>250</v>
      </c>
      <c r="H13" s="625" t="s">
        <v>955</v>
      </c>
      <c r="I13" s="625" t="s">
        <v>706</v>
      </c>
      <c r="J13" s="625" t="s">
        <v>954</v>
      </c>
      <c r="K13" s="18"/>
      <c r="L13" s="627"/>
    </row>
    <row r="14" spans="1:12" ht="30">
      <c r="A14" s="49">
        <v>6</v>
      </c>
      <c r="B14" s="628" t="s">
        <v>3146</v>
      </c>
      <c r="C14" s="629" t="s">
        <v>3381</v>
      </c>
      <c r="D14" s="630" t="s">
        <v>3382</v>
      </c>
      <c r="E14" s="629">
        <v>2001</v>
      </c>
      <c r="F14" s="630" t="s">
        <v>3383</v>
      </c>
      <c r="G14" s="631">
        <v>300</v>
      </c>
      <c r="H14" s="630">
        <v>1001022791</v>
      </c>
      <c r="I14" s="630" t="s">
        <v>3384</v>
      </c>
      <c r="J14" s="630" t="s">
        <v>3385</v>
      </c>
      <c r="K14" s="632"/>
      <c r="L14" s="627"/>
    </row>
    <row r="15" spans="1:12" ht="45">
      <c r="A15" s="626">
        <v>7</v>
      </c>
      <c r="B15" s="633" t="s">
        <v>3386</v>
      </c>
      <c r="C15" s="629" t="s">
        <v>3387</v>
      </c>
      <c r="D15" s="630" t="s">
        <v>3388</v>
      </c>
      <c r="E15" s="629">
        <v>2011</v>
      </c>
      <c r="F15" s="630" t="s">
        <v>3389</v>
      </c>
      <c r="G15" s="631">
        <v>312.5</v>
      </c>
      <c r="H15" s="630"/>
      <c r="I15" s="630"/>
      <c r="J15" s="630"/>
      <c r="K15" s="631">
        <v>404411837</v>
      </c>
      <c r="L15" s="631" t="s">
        <v>3390</v>
      </c>
    </row>
    <row r="16" spans="1:12" ht="45">
      <c r="A16" s="626">
        <v>8</v>
      </c>
      <c r="B16" s="633" t="s">
        <v>3386</v>
      </c>
      <c r="C16" s="629" t="s">
        <v>3387</v>
      </c>
      <c r="D16" s="630" t="s">
        <v>3388</v>
      </c>
      <c r="E16" s="629">
        <v>2011</v>
      </c>
      <c r="F16" s="630" t="s">
        <v>3391</v>
      </c>
      <c r="G16" s="631">
        <v>312.5</v>
      </c>
      <c r="H16" s="630"/>
      <c r="I16" s="630"/>
      <c r="J16" s="630"/>
      <c r="K16" s="631">
        <v>404411837</v>
      </c>
      <c r="L16" s="631" t="s">
        <v>3390</v>
      </c>
    </row>
    <row r="17" spans="1:12" ht="15">
      <c r="A17" s="49">
        <v>9</v>
      </c>
      <c r="B17" s="634" t="s">
        <v>3386</v>
      </c>
      <c r="C17" s="635" t="s">
        <v>3392</v>
      </c>
      <c r="D17" s="636" t="s">
        <v>3393</v>
      </c>
      <c r="E17" s="636" t="s">
        <v>3394</v>
      </c>
      <c r="F17" s="637" t="s">
        <v>3395</v>
      </c>
      <c r="G17" s="780">
        <v>750</v>
      </c>
      <c r="H17" s="638"/>
      <c r="I17" s="638"/>
      <c r="J17" s="638"/>
      <c r="K17" s="783" t="s">
        <v>3396</v>
      </c>
      <c r="L17" s="786" t="s">
        <v>3397</v>
      </c>
    </row>
    <row r="18" spans="1:12" ht="15">
      <c r="A18" s="49">
        <v>10</v>
      </c>
      <c r="B18" s="634" t="s">
        <v>3386</v>
      </c>
      <c r="C18" s="635" t="s">
        <v>3398</v>
      </c>
      <c r="D18" s="636" t="s">
        <v>3399</v>
      </c>
      <c r="E18" s="636" t="s">
        <v>3400</v>
      </c>
      <c r="F18" s="637" t="s">
        <v>3401</v>
      </c>
      <c r="G18" s="781"/>
      <c r="H18" s="638"/>
      <c r="I18" s="638"/>
      <c r="J18" s="638"/>
      <c r="K18" s="784"/>
      <c r="L18" s="787"/>
    </row>
    <row r="19" spans="1:12" ht="15">
      <c r="A19" s="49">
        <v>11</v>
      </c>
      <c r="B19" s="634" t="s">
        <v>3386</v>
      </c>
      <c r="C19" s="635" t="s">
        <v>3402</v>
      </c>
      <c r="D19" s="636" t="s">
        <v>3403</v>
      </c>
      <c r="E19" s="636" t="s">
        <v>3404</v>
      </c>
      <c r="F19" s="637" t="s">
        <v>3405</v>
      </c>
      <c r="G19" s="781"/>
      <c r="H19" s="638"/>
      <c r="I19" s="638"/>
      <c r="J19" s="638"/>
      <c r="K19" s="784"/>
      <c r="L19" s="787"/>
    </row>
    <row r="20" spans="1:12" ht="15">
      <c r="A20" s="49">
        <v>12</v>
      </c>
      <c r="B20" s="634" t="s">
        <v>3386</v>
      </c>
      <c r="C20" s="635" t="s">
        <v>3392</v>
      </c>
      <c r="D20" s="636" t="s">
        <v>3406</v>
      </c>
      <c r="E20" s="636" t="s">
        <v>3407</v>
      </c>
      <c r="F20" s="637" t="s">
        <v>3408</v>
      </c>
      <c r="G20" s="781"/>
      <c r="H20" s="638"/>
      <c r="I20" s="638"/>
      <c r="J20" s="638"/>
      <c r="K20" s="784"/>
      <c r="L20" s="787"/>
    </row>
    <row r="21" spans="1:12" ht="15">
      <c r="A21" s="49">
        <v>13</v>
      </c>
      <c r="B21" s="634" t="s">
        <v>3386</v>
      </c>
      <c r="C21" s="635" t="s">
        <v>3392</v>
      </c>
      <c r="D21" s="636" t="s">
        <v>3409</v>
      </c>
      <c r="E21" s="636" t="s">
        <v>3410</v>
      </c>
      <c r="F21" s="637" t="s">
        <v>3411</v>
      </c>
      <c r="G21" s="781"/>
      <c r="H21" s="638"/>
      <c r="I21" s="638"/>
      <c r="J21" s="638"/>
      <c r="K21" s="784"/>
      <c r="L21" s="787"/>
    </row>
    <row r="22" spans="1:12" ht="15">
      <c r="A22" s="49">
        <v>14</v>
      </c>
      <c r="B22" s="634" t="s">
        <v>3386</v>
      </c>
      <c r="C22" s="635" t="s">
        <v>3392</v>
      </c>
      <c r="D22" s="636" t="s">
        <v>3412</v>
      </c>
      <c r="E22" s="636" t="s">
        <v>3413</v>
      </c>
      <c r="F22" s="637" t="s">
        <v>3414</v>
      </c>
      <c r="G22" s="781"/>
      <c r="H22" s="639"/>
      <c r="I22" s="640"/>
      <c r="J22" s="640"/>
      <c r="K22" s="784"/>
      <c r="L22" s="787"/>
    </row>
    <row r="23" spans="1:12" ht="15">
      <c r="A23" s="49">
        <v>15</v>
      </c>
      <c r="B23" s="634" t="s">
        <v>3386</v>
      </c>
      <c r="C23" s="635" t="s">
        <v>3402</v>
      </c>
      <c r="D23" s="636" t="s">
        <v>3415</v>
      </c>
      <c r="E23" s="636" t="s">
        <v>3404</v>
      </c>
      <c r="F23" s="637" t="s">
        <v>3416</v>
      </c>
      <c r="G23" s="781"/>
      <c r="H23" s="639"/>
      <c r="I23" s="640"/>
      <c r="J23" s="640"/>
      <c r="K23" s="784"/>
      <c r="L23" s="787"/>
    </row>
    <row r="24" spans="1:12" ht="15">
      <c r="A24" s="49">
        <v>16</v>
      </c>
      <c r="B24" s="634" t="s">
        <v>3386</v>
      </c>
      <c r="C24" s="635" t="s">
        <v>3417</v>
      </c>
      <c r="D24" s="636"/>
      <c r="E24" s="636" t="s">
        <v>3418</v>
      </c>
      <c r="F24" s="637" t="s">
        <v>3419</v>
      </c>
      <c r="G24" s="781"/>
      <c r="H24" s="639"/>
      <c r="I24" s="640"/>
      <c r="J24" s="640"/>
      <c r="K24" s="784"/>
      <c r="L24" s="787"/>
    </row>
    <row r="25" spans="1:12" ht="15">
      <c r="A25" s="49">
        <v>17</v>
      </c>
      <c r="B25" s="634" t="s">
        <v>3386</v>
      </c>
      <c r="C25" s="635" t="s">
        <v>3417</v>
      </c>
      <c r="D25" s="636" t="s">
        <v>3420</v>
      </c>
      <c r="E25" s="636" t="s">
        <v>3400</v>
      </c>
      <c r="F25" s="637" t="s">
        <v>3421</v>
      </c>
      <c r="G25" s="781"/>
      <c r="H25" s="639"/>
      <c r="I25" s="640"/>
      <c r="J25" s="640"/>
      <c r="K25" s="784"/>
      <c r="L25" s="787"/>
    </row>
    <row r="26" spans="1:12" ht="15">
      <c r="A26" s="49">
        <v>18</v>
      </c>
      <c r="B26" s="634" t="s">
        <v>3386</v>
      </c>
      <c r="C26" s="635" t="s">
        <v>3392</v>
      </c>
      <c r="D26" s="636" t="s">
        <v>3422</v>
      </c>
      <c r="E26" s="636" t="s">
        <v>3410</v>
      </c>
      <c r="F26" s="637" t="s">
        <v>3423</v>
      </c>
      <c r="G26" s="781"/>
      <c r="H26" s="641"/>
      <c r="I26" s="640"/>
      <c r="J26" s="640"/>
      <c r="K26" s="784"/>
      <c r="L26" s="787"/>
    </row>
    <row r="27" spans="1:12" ht="15">
      <c r="A27" s="49">
        <v>19</v>
      </c>
      <c r="B27" s="634" t="s">
        <v>3386</v>
      </c>
      <c r="C27" s="635" t="s">
        <v>3392</v>
      </c>
      <c r="D27" s="636" t="s">
        <v>3424</v>
      </c>
      <c r="E27" s="636" t="s">
        <v>3413</v>
      </c>
      <c r="F27" s="637" t="s">
        <v>3425</v>
      </c>
      <c r="G27" s="781"/>
      <c r="H27" s="639"/>
      <c r="I27" s="640"/>
      <c r="J27" s="640"/>
      <c r="K27" s="784"/>
      <c r="L27" s="787"/>
    </row>
    <row r="28" spans="1:12" ht="15">
      <c r="A28" s="49">
        <v>20</v>
      </c>
      <c r="B28" s="634" t="s">
        <v>3386</v>
      </c>
      <c r="C28" s="635" t="s">
        <v>3392</v>
      </c>
      <c r="D28" s="636" t="s">
        <v>3426</v>
      </c>
      <c r="E28" s="636" t="s">
        <v>3410</v>
      </c>
      <c r="F28" s="637" t="s">
        <v>3427</v>
      </c>
      <c r="G28" s="781"/>
      <c r="H28" s="639"/>
      <c r="I28" s="640"/>
      <c r="J28" s="640"/>
      <c r="K28" s="784"/>
      <c r="L28" s="787"/>
    </row>
    <row r="29" spans="1:12" ht="15">
      <c r="A29" s="49">
        <v>21</v>
      </c>
      <c r="B29" s="634" t="s">
        <v>3386</v>
      </c>
      <c r="C29" s="635" t="s">
        <v>3392</v>
      </c>
      <c r="D29" s="636" t="s">
        <v>3415</v>
      </c>
      <c r="E29" s="636" t="s">
        <v>3413</v>
      </c>
      <c r="F29" s="637" t="s">
        <v>3428</v>
      </c>
      <c r="G29" s="781"/>
      <c r="H29" s="641"/>
      <c r="I29" s="640"/>
      <c r="J29" s="640"/>
      <c r="K29" s="784"/>
      <c r="L29" s="787"/>
    </row>
    <row r="30" spans="1:12" ht="15">
      <c r="A30" s="49">
        <v>22</v>
      </c>
      <c r="B30" s="634" t="s">
        <v>3386</v>
      </c>
      <c r="C30" s="635" t="s">
        <v>3417</v>
      </c>
      <c r="D30" s="636" t="s">
        <v>3429</v>
      </c>
      <c r="E30" s="636" t="s">
        <v>3430</v>
      </c>
      <c r="F30" s="637" t="s">
        <v>3431</v>
      </c>
      <c r="G30" s="781"/>
      <c r="H30" s="639"/>
      <c r="I30" s="640"/>
      <c r="J30" s="640"/>
      <c r="K30" s="784"/>
      <c r="L30" s="787"/>
    </row>
    <row r="31" spans="1:12" ht="15">
      <c r="A31" s="49">
        <v>23</v>
      </c>
      <c r="B31" s="634" t="s">
        <v>3386</v>
      </c>
      <c r="C31" s="635" t="s">
        <v>3392</v>
      </c>
      <c r="D31" s="636" t="s">
        <v>3432</v>
      </c>
      <c r="E31" s="636" t="s">
        <v>3433</v>
      </c>
      <c r="F31" s="637" t="s">
        <v>3434</v>
      </c>
      <c r="G31" s="782"/>
      <c r="H31" s="641"/>
      <c r="I31" s="640"/>
      <c r="J31" s="640"/>
      <c r="K31" s="785"/>
      <c r="L31" s="788"/>
    </row>
    <row r="32" spans="1:12" ht="15">
      <c r="A32" s="49">
        <v>24</v>
      </c>
      <c r="B32" s="634" t="s">
        <v>3435</v>
      </c>
      <c r="C32" s="635" t="s">
        <v>3392</v>
      </c>
      <c r="D32" s="636" t="s">
        <v>3426</v>
      </c>
      <c r="E32" s="636" t="s">
        <v>3400</v>
      </c>
      <c r="F32" s="637" t="s">
        <v>3436</v>
      </c>
      <c r="G32" s="780">
        <v>2400</v>
      </c>
      <c r="H32" s="641"/>
      <c r="I32" s="640"/>
      <c r="J32" s="640"/>
      <c r="K32" s="789">
        <v>238733536</v>
      </c>
      <c r="L32" s="786" t="s">
        <v>3437</v>
      </c>
    </row>
    <row r="33" spans="1:12" ht="15">
      <c r="A33" s="49">
        <v>25</v>
      </c>
      <c r="B33" s="634" t="s">
        <v>3435</v>
      </c>
      <c r="C33" s="635" t="s">
        <v>3392</v>
      </c>
      <c r="D33" s="636" t="s">
        <v>3438</v>
      </c>
      <c r="E33" s="636" t="s">
        <v>3439</v>
      </c>
      <c r="F33" s="637" t="s">
        <v>3440</v>
      </c>
      <c r="G33" s="781"/>
      <c r="H33" s="641"/>
      <c r="I33" s="640"/>
      <c r="J33" s="640"/>
      <c r="K33" s="790"/>
      <c r="L33" s="787"/>
    </row>
    <row r="34" spans="1:12" ht="15">
      <c r="A34" s="49">
        <v>26</v>
      </c>
      <c r="B34" s="634" t="s">
        <v>3435</v>
      </c>
      <c r="C34" s="635" t="s">
        <v>3392</v>
      </c>
      <c r="D34" s="636" t="s">
        <v>3441</v>
      </c>
      <c r="E34" s="636" t="s">
        <v>3442</v>
      </c>
      <c r="F34" s="637" t="s">
        <v>3443</v>
      </c>
      <c r="G34" s="781"/>
      <c r="H34" s="641"/>
      <c r="I34" s="640"/>
      <c r="J34" s="640"/>
      <c r="K34" s="790"/>
      <c r="L34" s="787"/>
    </row>
    <row r="35" spans="1:12" ht="15">
      <c r="A35" s="49">
        <v>27</v>
      </c>
      <c r="B35" s="634" t="s">
        <v>3435</v>
      </c>
      <c r="C35" s="635" t="s">
        <v>3392</v>
      </c>
      <c r="D35" s="636" t="s">
        <v>3444</v>
      </c>
      <c r="E35" s="636" t="s">
        <v>3445</v>
      </c>
      <c r="F35" s="636" t="s">
        <v>3446</v>
      </c>
      <c r="G35" s="781"/>
      <c r="H35" s="641"/>
      <c r="I35" s="640"/>
      <c r="J35" s="640"/>
      <c r="K35" s="790"/>
      <c r="L35" s="787"/>
    </row>
    <row r="36" spans="1:12" ht="15">
      <c r="A36" s="49">
        <v>28</v>
      </c>
      <c r="B36" s="634" t="s">
        <v>3435</v>
      </c>
      <c r="C36" s="635" t="s">
        <v>3392</v>
      </c>
      <c r="D36" s="636" t="s">
        <v>3441</v>
      </c>
      <c r="E36" s="636" t="s">
        <v>3447</v>
      </c>
      <c r="F36" s="637" t="s">
        <v>3448</v>
      </c>
      <c r="G36" s="781"/>
      <c r="H36" s="641"/>
      <c r="I36" s="640"/>
      <c r="J36" s="640"/>
      <c r="K36" s="790"/>
      <c r="L36" s="787"/>
    </row>
    <row r="37" spans="1:12" ht="15">
      <c r="A37" s="49">
        <v>29</v>
      </c>
      <c r="B37" s="634" t="s">
        <v>3435</v>
      </c>
      <c r="C37" s="635" t="s">
        <v>3392</v>
      </c>
      <c r="D37" s="636" t="s">
        <v>3449</v>
      </c>
      <c r="E37" s="636" t="s">
        <v>3450</v>
      </c>
      <c r="F37" s="637" t="s">
        <v>3451</v>
      </c>
      <c r="G37" s="781"/>
      <c r="H37" s="641"/>
      <c r="I37" s="640"/>
      <c r="J37" s="640"/>
      <c r="K37" s="790"/>
      <c r="L37" s="787"/>
    </row>
    <row r="38" spans="1:12" ht="15">
      <c r="A38" s="49">
        <v>30</v>
      </c>
      <c r="B38" s="634" t="s">
        <v>3435</v>
      </c>
      <c r="C38" s="635" t="s">
        <v>3392</v>
      </c>
      <c r="D38" s="636" t="s">
        <v>3452</v>
      </c>
      <c r="E38" s="636" t="s">
        <v>3453</v>
      </c>
      <c r="F38" s="637" t="s">
        <v>3454</v>
      </c>
      <c r="G38" s="781"/>
      <c r="H38" s="641"/>
      <c r="I38" s="640"/>
      <c r="J38" s="640"/>
      <c r="K38" s="790"/>
      <c r="L38" s="787"/>
    </row>
    <row r="39" spans="1:12" ht="15">
      <c r="A39" s="49">
        <v>31</v>
      </c>
      <c r="B39" s="634" t="s">
        <v>3435</v>
      </c>
      <c r="C39" s="635" t="s">
        <v>3392</v>
      </c>
      <c r="D39" s="636" t="s">
        <v>3455</v>
      </c>
      <c r="E39" s="636" t="s">
        <v>3442</v>
      </c>
      <c r="F39" s="637" t="s">
        <v>3456</v>
      </c>
      <c r="G39" s="781"/>
      <c r="H39" s="641"/>
      <c r="I39" s="640"/>
      <c r="J39" s="640"/>
      <c r="K39" s="790"/>
      <c r="L39" s="787"/>
    </row>
    <row r="40" spans="1:12" ht="15">
      <c r="A40" s="49">
        <v>32</v>
      </c>
      <c r="B40" s="634" t="s">
        <v>3435</v>
      </c>
      <c r="C40" s="635" t="s">
        <v>3392</v>
      </c>
      <c r="D40" s="636" t="s">
        <v>3449</v>
      </c>
      <c r="E40" s="636" t="s">
        <v>3442</v>
      </c>
      <c r="F40" s="637" t="s">
        <v>3457</v>
      </c>
      <c r="G40" s="781"/>
      <c r="H40" s="641"/>
      <c r="I40" s="640"/>
      <c r="J40" s="640"/>
      <c r="K40" s="790"/>
      <c r="L40" s="787"/>
    </row>
    <row r="41" spans="1:12" ht="15">
      <c r="A41" s="49">
        <v>33</v>
      </c>
      <c r="B41" s="634" t="s">
        <v>3435</v>
      </c>
      <c r="C41" s="635" t="s">
        <v>3392</v>
      </c>
      <c r="D41" s="636" t="s">
        <v>3441</v>
      </c>
      <c r="E41" s="636" t="s">
        <v>3453</v>
      </c>
      <c r="F41" s="637" t="s">
        <v>3458</v>
      </c>
      <c r="G41" s="781"/>
      <c r="H41" s="641"/>
      <c r="I41" s="640"/>
      <c r="J41" s="640"/>
      <c r="K41" s="790"/>
      <c r="L41" s="787"/>
    </row>
    <row r="42" spans="1:12" ht="15">
      <c r="A42" s="49">
        <v>34</v>
      </c>
      <c r="B42" s="634" t="s">
        <v>3435</v>
      </c>
      <c r="C42" s="635" t="s">
        <v>3392</v>
      </c>
      <c r="D42" s="636" t="s">
        <v>3426</v>
      </c>
      <c r="E42" s="636" t="s">
        <v>3433</v>
      </c>
      <c r="F42" s="637" t="s">
        <v>3459</v>
      </c>
      <c r="G42" s="781"/>
      <c r="H42" s="641"/>
      <c r="I42" s="640"/>
      <c r="J42" s="640"/>
      <c r="K42" s="790"/>
      <c r="L42" s="787"/>
    </row>
    <row r="43" spans="1:12" ht="15">
      <c r="A43" s="49">
        <v>35</v>
      </c>
      <c r="B43" s="634" t="s">
        <v>3435</v>
      </c>
      <c r="C43" s="635" t="s">
        <v>3392</v>
      </c>
      <c r="D43" s="636" t="s">
        <v>3460</v>
      </c>
      <c r="E43" s="636" t="s">
        <v>3400</v>
      </c>
      <c r="F43" s="637" t="s">
        <v>3461</v>
      </c>
      <c r="G43" s="781"/>
      <c r="H43" s="641"/>
      <c r="I43" s="640"/>
      <c r="J43" s="640"/>
      <c r="K43" s="790"/>
      <c r="L43" s="787"/>
    </row>
    <row r="44" spans="1:12" ht="15">
      <c r="A44" s="49">
        <v>36</v>
      </c>
      <c r="B44" s="634" t="s">
        <v>3435</v>
      </c>
      <c r="C44" s="635" t="s">
        <v>3392</v>
      </c>
      <c r="D44" s="636" t="s">
        <v>3452</v>
      </c>
      <c r="E44" s="636" t="s">
        <v>3433</v>
      </c>
      <c r="F44" s="637" t="s">
        <v>3462</v>
      </c>
      <c r="G44" s="781"/>
      <c r="H44" s="641"/>
      <c r="I44" s="640"/>
      <c r="J44" s="640"/>
      <c r="K44" s="790"/>
      <c r="L44" s="787"/>
    </row>
    <row r="45" spans="1:12" ht="15">
      <c r="A45" s="49">
        <v>37</v>
      </c>
      <c r="B45" s="634" t="s">
        <v>3435</v>
      </c>
      <c r="C45" s="635" t="s">
        <v>3392</v>
      </c>
      <c r="D45" s="636" t="s">
        <v>3452</v>
      </c>
      <c r="E45" s="636" t="s">
        <v>3463</v>
      </c>
      <c r="F45" s="637" t="s">
        <v>3464</v>
      </c>
      <c r="G45" s="781"/>
      <c r="H45" s="641"/>
      <c r="I45" s="640"/>
      <c r="J45" s="640"/>
      <c r="K45" s="790"/>
      <c r="L45" s="787"/>
    </row>
    <row r="46" spans="1:12" ht="15">
      <c r="A46" s="49">
        <v>38</v>
      </c>
      <c r="B46" s="634" t="s">
        <v>3435</v>
      </c>
      <c r="C46" s="635" t="s">
        <v>3392</v>
      </c>
      <c r="D46" s="636" t="s">
        <v>3452</v>
      </c>
      <c r="E46" s="636" t="s">
        <v>3442</v>
      </c>
      <c r="F46" s="637" t="s">
        <v>3465</v>
      </c>
      <c r="G46" s="781"/>
      <c r="H46" s="641"/>
      <c r="I46" s="640"/>
      <c r="J46" s="640"/>
      <c r="K46" s="790"/>
      <c r="L46" s="787"/>
    </row>
    <row r="47" spans="1:12" ht="15">
      <c r="A47" s="49">
        <v>39</v>
      </c>
      <c r="B47" s="634" t="s">
        <v>3435</v>
      </c>
      <c r="C47" s="635" t="s">
        <v>3392</v>
      </c>
      <c r="D47" s="636" t="s">
        <v>3466</v>
      </c>
      <c r="E47" s="636" t="s">
        <v>3467</v>
      </c>
      <c r="F47" s="636" t="s">
        <v>3468</v>
      </c>
      <c r="G47" s="781"/>
      <c r="H47" s="641"/>
      <c r="I47" s="640"/>
      <c r="J47" s="640"/>
      <c r="K47" s="790"/>
      <c r="L47" s="787"/>
    </row>
    <row r="48" spans="1:12" ht="15">
      <c r="A48" s="49">
        <v>40</v>
      </c>
      <c r="B48" s="634" t="s">
        <v>3435</v>
      </c>
      <c r="C48" s="635" t="s">
        <v>3469</v>
      </c>
      <c r="D48" s="636" t="s">
        <v>3452</v>
      </c>
      <c r="E48" s="636" t="s">
        <v>3439</v>
      </c>
      <c r="F48" s="637" t="s">
        <v>3470</v>
      </c>
      <c r="G48" s="781"/>
      <c r="H48" s="641"/>
      <c r="I48" s="640"/>
      <c r="J48" s="640"/>
      <c r="K48" s="790"/>
      <c r="L48" s="787"/>
    </row>
    <row r="49" spans="1:12" ht="15">
      <c r="A49" s="49">
        <v>41</v>
      </c>
      <c r="B49" s="634" t="s">
        <v>3435</v>
      </c>
      <c r="C49" s="635" t="s">
        <v>3392</v>
      </c>
      <c r="D49" s="637" t="s">
        <v>3452</v>
      </c>
      <c r="E49" s="637">
        <v>1994</v>
      </c>
      <c r="F49" s="637" t="s">
        <v>3471</v>
      </c>
      <c r="G49" s="781"/>
      <c r="H49" s="641"/>
      <c r="I49" s="640"/>
      <c r="J49" s="640"/>
      <c r="K49" s="790"/>
      <c r="L49" s="787"/>
    </row>
    <row r="50" spans="1:12" ht="15">
      <c r="A50" s="49">
        <v>42</v>
      </c>
      <c r="B50" s="634" t="s">
        <v>3435</v>
      </c>
      <c r="C50" s="635" t="s">
        <v>3392</v>
      </c>
      <c r="D50" s="637" t="s">
        <v>3449</v>
      </c>
      <c r="E50" s="637">
        <v>1985</v>
      </c>
      <c r="F50" s="637" t="s">
        <v>3472</v>
      </c>
      <c r="G50" s="781"/>
      <c r="H50" s="641"/>
      <c r="I50" s="640"/>
      <c r="J50" s="640"/>
      <c r="K50" s="790"/>
      <c r="L50" s="787"/>
    </row>
    <row r="51" spans="1:12" ht="15">
      <c r="A51" s="49">
        <v>43</v>
      </c>
      <c r="B51" s="634" t="s">
        <v>3435</v>
      </c>
      <c r="C51" s="635" t="s">
        <v>3392</v>
      </c>
      <c r="D51" s="637" t="s">
        <v>3441</v>
      </c>
      <c r="E51" s="637">
        <v>1989</v>
      </c>
      <c r="F51" s="637" t="s">
        <v>3473</v>
      </c>
      <c r="G51" s="782"/>
      <c r="H51" s="641"/>
      <c r="I51" s="640"/>
      <c r="J51" s="640"/>
      <c r="K51" s="791"/>
      <c r="L51" s="788"/>
    </row>
    <row r="52" spans="1:12" ht="15">
      <c r="A52" s="49">
        <v>44</v>
      </c>
      <c r="B52" s="634" t="s">
        <v>3386</v>
      </c>
      <c r="C52" s="635" t="s">
        <v>3474</v>
      </c>
      <c r="D52" s="636" t="s">
        <v>3475</v>
      </c>
      <c r="E52" s="636" t="s">
        <v>3476</v>
      </c>
      <c r="F52" s="637" t="s">
        <v>3477</v>
      </c>
      <c r="G52" s="780">
        <v>1067.8</v>
      </c>
      <c r="H52" s="641"/>
      <c r="I52" s="640"/>
      <c r="J52" s="640"/>
      <c r="K52" s="789">
        <v>222936848</v>
      </c>
      <c r="L52" s="786" t="s">
        <v>3478</v>
      </c>
    </row>
    <row r="53" spans="1:12" ht="15">
      <c r="A53" s="49">
        <v>45</v>
      </c>
      <c r="B53" s="634" t="s">
        <v>3386</v>
      </c>
      <c r="C53" s="635" t="s">
        <v>3474</v>
      </c>
      <c r="D53" s="636" t="s">
        <v>3475</v>
      </c>
      <c r="E53" s="636" t="s">
        <v>3476</v>
      </c>
      <c r="F53" s="637" t="s">
        <v>3479</v>
      </c>
      <c r="G53" s="781"/>
      <c r="H53" s="641"/>
      <c r="I53" s="640"/>
      <c r="J53" s="640"/>
      <c r="K53" s="790"/>
      <c r="L53" s="787"/>
    </row>
    <row r="54" spans="1:12" ht="15">
      <c r="A54" s="49">
        <v>46</v>
      </c>
      <c r="B54" s="634" t="s">
        <v>3386</v>
      </c>
      <c r="C54" s="635" t="s">
        <v>3474</v>
      </c>
      <c r="D54" s="636" t="s">
        <v>3475</v>
      </c>
      <c r="E54" s="636" t="s">
        <v>3476</v>
      </c>
      <c r="F54" s="637" t="s">
        <v>3480</v>
      </c>
      <c r="G54" s="781"/>
      <c r="H54" s="641"/>
      <c r="I54" s="640"/>
      <c r="J54" s="640"/>
      <c r="K54" s="790"/>
      <c r="L54" s="787"/>
    </row>
    <row r="55" spans="1:12" ht="15">
      <c r="A55" s="49">
        <v>47</v>
      </c>
      <c r="B55" s="634" t="s">
        <v>3386</v>
      </c>
      <c r="C55" s="635" t="s">
        <v>3474</v>
      </c>
      <c r="D55" s="636" t="s">
        <v>3475</v>
      </c>
      <c r="E55" s="636" t="s">
        <v>3476</v>
      </c>
      <c r="F55" s="637" t="s">
        <v>3481</v>
      </c>
      <c r="G55" s="781"/>
      <c r="H55" s="641"/>
      <c r="I55" s="640"/>
      <c r="J55" s="640"/>
      <c r="K55" s="790"/>
      <c r="L55" s="787"/>
    </row>
    <row r="56" spans="1:12" ht="15">
      <c r="A56" s="49">
        <v>48</v>
      </c>
      <c r="B56" s="634" t="s">
        <v>3386</v>
      </c>
      <c r="C56" s="635" t="s">
        <v>3474</v>
      </c>
      <c r="D56" s="636" t="s">
        <v>3475</v>
      </c>
      <c r="E56" s="636" t="s">
        <v>3476</v>
      </c>
      <c r="F56" s="637" t="s">
        <v>3482</v>
      </c>
      <c r="G56" s="781"/>
      <c r="H56" s="641"/>
      <c r="I56" s="640"/>
      <c r="J56" s="640"/>
      <c r="K56" s="790"/>
      <c r="L56" s="787"/>
    </row>
    <row r="57" spans="1:12" ht="15">
      <c r="A57" s="49">
        <v>49</v>
      </c>
      <c r="B57" s="634" t="s">
        <v>3386</v>
      </c>
      <c r="C57" s="635" t="s">
        <v>3474</v>
      </c>
      <c r="D57" s="636" t="s">
        <v>3475</v>
      </c>
      <c r="E57" s="636" t="s">
        <v>3476</v>
      </c>
      <c r="F57" s="637" t="s">
        <v>3483</v>
      </c>
      <c r="G57" s="781"/>
      <c r="H57" s="641"/>
      <c r="I57" s="640"/>
      <c r="J57" s="640"/>
      <c r="K57" s="790"/>
      <c r="L57" s="787"/>
    </row>
    <row r="58" spans="1:12" ht="15">
      <c r="A58" s="49">
        <v>50</v>
      </c>
      <c r="B58" s="634" t="s">
        <v>3386</v>
      </c>
      <c r="C58" s="635" t="s">
        <v>3474</v>
      </c>
      <c r="D58" s="636" t="s">
        <v>3475</v>
      </c>
      <c r="E58" s="636" t="s">
        <v>3476</v>
      </c>
      <c r="F58" s="637" t="s">
        <v>3484</v>
      </c>
      <c r="G58" s="781"/>
      <c r="H58" s="641"/>
      <c r="I58" s="640"/>
      <c r="J58" s="640"/>
      <c r="K58" s="790"/>
      <c r="L58" s="787"/>
    </row>
    <row r="59" spans="1:12" ht="15">
      <c r="A59" s="49">
        <v>51</v>
      </c>
      <c r="B59" s="634" t="s">
        <v>3386</v>
      </c>
      <c r="C59" s="635" t="s">
        <v>3474</v>
      </c>
      <c r="D59" s="636" t="s">
        <v>3485</v>
      </c>
      <c r="E59" s="636" t="s">
        <v>3418</v>
      </c>
      <c r="F59" s="637" t="s">
        <v>3486</v>
      </c>
      <c r="G59" s="782"/>
      <c r="H59" s="641"/>
      <c r="I59" s="640"/>
      <c r="J59" s="640"/>
      <c r="K59" s="791"/>
      <c r="L59" s="788"/>
    </row>
    <row r="60" spans="1:12" ht="15">
      <c r="A60" s="49">
        <v>52</v>
      </c>
      <c r="B60" s="634" t="s">
        <v>3386</v>
      </c>
      <c r="C60" s="635" t="s">
        <v>3487</v>
      </c>
      <c r="D60" s="636" t="s">
        <v>3488</v>
      </c>
      <c r="E60" s="636" t="s">
        <v>3453</v>
      </c>
      <c r="F60" s="637" t="s">
        <v>3489</v>
      </c>
      <c r="G60" s="780">
        <v>2500</v>
      </c>
      <c r="H60" s="641"/>
      <c r="I60" s="640"/>
      <c r="J60" s="640"/>
      <c r="K60" s="789">
        <v>434160070</v>
      </c>
      <c r="L60" s="786" t="s">
        <v>3490</v>
      </c>
    </row>
    <row r="61" spans="1:12" ht="15">
      <c r="A61" s="49">
        <v>53</v>
      </c>
      <c r="B61" s="634" t="s">
        <v>3435</v>
      </c>
      <c r="C61" s="635" t="s">
        <v>3487</v>
      </c>
      <c r="D61" s="636" t="s">
        <v>3491</v>
      </c>
      <c r="E61" s="636" t="s">
        <v>3492</v>
      </c>
      <c r="F61" s="637" t="s">
        <v>3493</v>
      </c>
      <c r="G61" s="781"/>
      <c r="H61" s="641"/>
      <c r="I61" s="640"/>
      <c r="J61" s="640"/>
      <c r="K61" s="790"/>
      <c r="L61" s="787"/>
    </row>
    <row r="62" spans="1:12" ht="15">
      <c r="A62" s="49">
        <v>54</v>
      </c>
      <c r="B62" s="634" t="s">
        <v>3435</v>
      </c>
      <c r="C62" s="635" t="s">
        <v>3494</v>
      </c>
      <c r="D62" s="636" t="s">
        <v>3495</v>
      </c>
      <c r="E62" s="636" t="s">
        <v>3492</v>
      </c>
      <c r="F62" s="637" t="s">
        <v>3496</v>
      </c>
      <c r="G62" s="781"/>
      <c r="H62" s="641"/>
      <c r="I62" s="640"/>
      <c r="J62" s="640"/>
      <c r="K62" s="790"/>
      <c r="L62" s="787"/>
    </row>
    <row r="63" spans="1:12" ht="15">
      <c r="A63" s="49">
        <v>55</v>
      </c>
      <c r="B63" s="634" t="s">
        <v>3435</v>
      </c>
      <c r="C63" s="635" t="s">
        <v>3494</v>
      </c>
      <c r="D63" s="636" t="s">
        <v>3495</v>
      </c>
      <c r="E63" s="636" t="s">
        <v>3463</v>
      </c>
      <c r="F63" s="637" t="s">
        <v>3497</v>
      </c>
      <c r="G63" s="781"/>
      <c r="H63" s="641"/>
      <c r="I63" s="640"/>
      <c r="J63" s="640"/>
      <c r="K63" s="790"/>
      <c r="L63" s="787"/>
    </row>
    <row r="64" spans="1:12" ht="15">
      <c r="A64" s="49">
        <v>56</v>
      </c>
      <c r="B64" s="634" t="s">
        <v>3435</v>
      </c>
      <c r="C64" s="635" t="s">
        <v>3494</v>
      </c>
      <c r="D64" s="636"/>
      <c r="E64" s="636" t="s">
        <v>3439</v>
      </c>
      <c r="F64" s="637" t="s">
        <v>3498</v>
      </c>
      <c r="G64" s="781"/>
      <c r="H64" s="641"/>
      <c r="I64" s="640"/>
      <c r="J64" s="640"/>
      <c r="K64" s="790"/>
      <c r="L64" s="787"/>
    </row>
    <row r="65" spans="1:12" ht="15">
      <c r="A65" s="49">
        <v>57</v>
      </c>
      <c r="B65" s="634" t="s">
        <v>3435</v>
      </c>
      <c r="C65" s="635" t="s">
        <v>3494</v>
      </c>
      <c r="D65" s="636" t="s">
        <v>3495</v>
      </c>
      <c r="E65" s="636" t="s">
        <v>3492</v>
      </c>
      <c r="F65" s="637" t="s">
        <v>3499</v>
      </c>
      <c r="G65" s="781"/>
      <c r="H65" s="641"/>
      <c r="I65" s="640"/>
      <c r="J65" s="640"/>
      <c r="K65" s="790"/>
      <c r="L65" s="787"/>
    </row>
    <row r="66" spans="1:12" ht="15">
      <c r="A66" s="49">
        <v>58</v>
      </c>
      <c r="B66" s="634" t="s">
        <v>3435</v>
      </c>
      <c r="C66" s="635" t="s">
        <v>3494</v>
      </c>
      <c r="D66" s="636" t="s">
        <v>3495</v>
      </c>
      <c r="E66" s="636" t="s">
        <v>3433</v>
      </c>
      <c r="F66" s="637" t="s">
        <v>3500</v>
      </c>
      <c r="G66" s="781"/>
      <c r="H66" s="641"/>
      <c r="I66" s="640"/>
      <c r="J66" s="640"/>
      <c r="K66" s="790"/>
      <c r="L66" s="787"/>
    </row>
    <row r="67" spans="1:12" ht="15">
      <c r="A67" s="49">
        <v>59</v>
      </c>
      <c r="B67" s="634" t="s">
        <v>3501</v>
      </c>
      <c r="C67" s="635" t="s">
        <v>3487</v>
      </c>
      <c r="D67" s="636"/>
      <c r="E67" s="636" t="s">
        <v>3400</v>
      </c>
      <c r="F67" s="637" t="s">
        <v>3502</v>
      </c>
      <c r="G67" s="781"/>
      <c r="H67" s="641"/>
      <c r="I67" s="640"/>
      <c r="J67" s="640"/>
      <c r="K67" s="790"/>
      <c r="L67" s="787"/>
    </row>
    <row r="68" spans="1:12" ht="15">
      <c r="A68" s="49">
        <v>60</v>
      </c>
      <c r="B68" s="634" t="s">
        <v>3386</v>
      </c>
      <c r="C68" s="635" t="s">
        <v>3494</v>
      </c>
      <c r="D68" s="636" t="s">
        <v>3503</v>
      </c>
      <c r="E68" s="636" t="s">
        <v>3410</v>
      </c>
      <c r="F68" s="637" t="s">
        <v>3504</v>
      </c>
      <c r="G68" s="781"/>
      <c r="H68" s="641"/>
      <c r="I68" s="640"/>
      <c r="J68" s="640"/>
      <c r="K68" s="790"/>
      <c r="L68" s="787"/>
    </row>
    <row r="69" spans="1:12" ht="15">
      <c r="A69" s="49">
        <v>61</v>
      </c>
      <c r="B69" s="634" t="s">
        <v>3386</v>
      </c>
      <c r="C69" s="635" t="s">
        <v>3494</v>
      </c>
      <c r="D69" s="636" t="s">
        <v>3505</v>
      </c>
      <c r="E69" s="636" t="s">
        <v>3394</v>
      </c>
      <c r="F69" s="637" t="s">
        <v>3506</v>
      </c>
      <c r="G69" s="781"/>
      <c r="H69" s="641"/>
      <c r="I69" s="640"/>
      <c r="J69" s="640"/>
      <c r="K69" s="790"/>
      <c r="L69" s="787"/>
    </row>
    <row r="70" spans="1:12" ht="15">
      <c r="A70" s="49">
        <v>62</v>
      </c>
      <c r="B70" s="634" t="s">
        <v>3435</v>
      </c>
      <c r="C70" s="635" t="s">
        <v>3494</v>
      </c>
      <c r="D70" s="636"/>
      <c r="E70" s="636" t="s">
        <v>3450</v>
      </c>
      <c r="F70" s="637" t="s">
        <v>3507</v>
      </c>
      <c r="G70" s="781"/>
      <c r="H70" s="641"/>
      <c r="I70" s="640"/>
      <c r="J70" s="640"/>
      <c r="K70" s="790"/>
      <c r="L70" s="787"/>
    </row>
    <row r="71" spans="1:12" ht="15">
      <c r="A71" s="49">
        <v>63</v>
      </c>
      <c r="B71" s="634" t="s">
        <v>3386</v>
      </c>
      <c r="C71" s="635" t="s">
        <v>3487</v>
      </c>
      <c r="D71" s="636" t="s">
        <v>3488</v>
      </c>
      <c r="E71" s="636" t="s">
        <v>3450</v>
      </c>
      <c r="F71" s="637" t="s">
        <v>3508</v>
      </c>
      <c r="G71" s="781"/>
      <c r="H71" s="641"/>
      <c r="I71" s="640"/>
      <c r="J71" s="640"/>
      <c r="K71" s="790"/>
      <c r="L71" s="787"/>
    </row>
    <row r="72" spans="1:12" ht="15">
      <c r="A72" s="49">
        <v>64</v>
      </c>
      <c r="B72" s="634" t="s">
        <v>3435</v>
      </c>
      <c r="C72" s="635" t="s">
        <v>3487</v>
      </c>
      <c r="D72" s="636" t="s">
        <v>3509</v>
      </c>
      <c r="E72" s="636" t="s">
        <v>3410</v>
      </c>
      <c r="F72" s="637" t="s">
        <v>3510</v>
      </c>
      <c r="G72" s="781"/>
      <c r="H72" s="641"/>
      <c r="I72" s="640"/>
      <c r="J72" s="640"/>
      <c r="K72" s="790"/>
      <c r="L72" s="787"/>
    </row>
    <row r="73" spans="1:12" ht="15">
      <c r="A73" s="49">
        <v>65</v>
      </c>
      <c r="B73" s="634" t="s">
        <v>3435</v>
      </c>
      <c r="C73" s="635" t="s">
        <v>3487</v>
      </c>
      <c r="D73" s="636" t="s">
        <v>3488</v>
      </c>
      <c r="E73" s="636" t="s">
        <v>3450</v>
      </c>
      <c r="F73" s="637" t="s">
        <v>3511</v>
      </c>
      <c r="G73" s="781"/>
      <c r="H73" s="641"/>
      <c r="I73" s="640"/>
      <c r="J73" s="640"/>
      <c r="K73" s="790"/>
      <c r="L73" s="787"/>
    </row>
    <row r="74" spans="1:12" ht="15">
      <c r="A74" s="49">
        <v>66</v>
      </c>
      <c r="B74" s="634" t="s">
        <v>3435</v>
      </c>
      <c r="C74" s="635" t="s">
        <v>3487</v>
      </c>
      <c r="D74" s="636" t="s">
        <v>3488</v>
      </c>
      <c r="E74" s="636" t="s">
        <v>3512</v>
      </c>
      <c r="F74" s="637" t="s">
        <v>3513</v>
      </c>
      <c r="G74" s="781"/>
      <c r="H74" s="641"/>
      <c r="I74" s="640"/>
      <c r="J74" s="640"/>
      <c r="K74" s="790"/>
      <c r="L74" s="787"/>
    </row>
    <row r="75" spans="1:12" ht="15">
      <c r="A75" s="49">
        <v>67</v>
      </c>
      <c r="B75" s="634" t="s">
        <v>3435</v>
      </c>
      <c r="C75" s="635" t="s">
        <v>3494</v>
      </c>
      <c r="D75" s="636"/>
      <c r="E75" s="636" t="s">
        <v>3433</v>
      </c>
      <c r="F75" s="637" t="s">
        <v>3514</v>
      </c>
      <c r="G75" s="781"/>
      <c r="H75" s="641"/>
      <c r="I75" s="640"/>
      <c r="J75" s="640"/>
      <c r="K75" s="790"/>
      <c r="L75" s="787"/>
    </row>
    <row r="76" spans="1:12" ht="15">
      <c r="A76" s="49">
        <v>68</v>
      </c>
      <c r="B76" s="634" t="s">
        <v>3435</v>
      </c>
      <c r="C76" s="635" t="s">
        <v>3487</v>
      </c>
      <c r="D76" s="636" t="s">
        <v>3488</v>
      </c>
      <c r="E76" s="636" t="s">
        <v>3463</v>
      </c>
      <c r="F76" s="637" t="s">
        <v>3515</v>
      </c>
      <c r="G76" s="781"/>
      <c r="H76" s="641"/>
      <c r="I76" s="640"/>
      <c r="J76" s="640"/>
      <c r="K76" s="790"/>
      <c r="L76" s="787"/>
    </row>
    <row r="77" spans="1:12" ht="15">
      <c r="A77" s="49">
        <v>69</v>
      </c>
      <c r="B77" s="634" t="s">
        <v>3435</v>
      </c>
      <c r="C77" s="635" t="s">
        <v>3487</v>
      </c>
      <c r="D77" s="636" t="s">
        <v>3488</v>
      </c>
      <c r="E77" s="636" t="s">
        <v>3512</v>
      </c>
      <c r="F77" s="637" t="s">
        <v>3516</v>
      </c>
      <c r="G77" s="781"/>
      <c r="H77" s="641"/>
      <c r="I77" s="640"/>
      <c r="J77" s="640"/>
      <c r="K77" s="790"/>
      <c r="L77" s="787"/>
    </row>
    <row r="78" spans="1:12" ht="15">
      <c r="A78" s="49">
        <v>70</v>
      </c>
      <c r="B78" s="634" t="s">
        <v>3435</v>
      </c>
      <c r="C78" s="635" t="s">
        <v>3487</v>
      </c>
      <c r="D78" s="636" t="s">
        <v>3488</v>
      </c>
      <c r="E78" s="637">
        <v>1991</v>
      </c>
      <c r="F78" s="637" t="s">
        <v>3517</v>
      </c>
      <c r="G78" s="781"/>
      <c r="H78" s="641"/>
      <c r="I78" s="640"/>
      <c r="J78" s="640"/>
      <c r="K78" s="790"/>
      <c r="L78" s="787"/>
    </row>
    <row r="79" spans="1:12" ht="15">
      <c r="A79" s="49">
        <v>71</v>
      </c>
      <c r="B79" s="634" t="s">
        <v>3501</v>
      </c>
      <c r="C79" s="635" t="s">
        <v>3494</v>
      </c>
      <c r="D79" s="637"/>
      <c r="E79" s="637">
        <v>1997</v>
      </c>
      <c r="F79" s="637" t="s">
        <v>3518</v>
      </c>
      <c r="G79" s="781"/>
      <c r="H79" s="641"/>
      <c r="I79" s="640"/>
      <c r="J79" s="640"/>
      <c r="K79" s="790"/>
      <c r="L79" s="787"/>
    </row>
    <row r="80" spans="1:12" ht="15">
      <c r="A80" s="49">
        <v>72</v>
      </c>
      <c r="B80" s="634" t="s">
        <v>3435</v>
      </c>
      <c r="C80" s="635" t="s">
        <v>3494</v>
      </c>
      <c r="D80" s="637"/>
      <c r="E80" s="637">
        <v>1998</v>
      </c>
      <c r="F80" s="637" t="s">
        <v>3519</v>
      </c>
      <c r="G80" s="781"/>
      <c r="H80" s="641"/>
      <c r="I80" s="640"/>
      <c r="J80" s="640"/>
      <c r="K80" s="790"/>
      <c r="L80" s="787"/>
    </row>
    <row r="81" spans="1:12" ht="15">
      <c r="A81" s="49">
        <v>73</v>
      </c>
      <c r="B81" s="634" t="s">
        <v>3520</v>
      </c>
      <c r="C81" s="635" t="s">
        <v>3494</v>
      </c>
      <c r="D81" s="637" t="s">
        <v>3521</v>
      </c>
      <c r="E81" s="637">
        <v>1993</v>
      </c>
      <c r="F81" s="637" t="s">
        <v>3522</v>
      </c>
      <c r="G81" s="781"/>
      <c r="H81" s="641"/>
      <c r="I81" s="640"/>
      <c r="J81" s="640"/>
      <c r="K81" s="790"/>
      <c r="L81" s="787"/>
    </row>
    <row r="82" spans="1:12" ht="15">
      <c r="A82" s="49">
        <v>74</v>
      </c>
      <c r="B82" s="634" t="s">
        <v>3435</v>
      </c>
      <c r="C82" s="635" t="s">
        <v>3494</v>
      </c>
      <c r="D82" s="637"/>
      <c r="E82" s="637">
        <v>1991</v>
      </c>
      <c r="F82" s="637" t="s">
        <v>3523</v>
      </c>
      <c r="G82" s="781"/>
      <c r="H82" s="641"/>
      <c r="I82" s="640"/>
      <c r="J82" s="640"/>
      <c r="K82" s="790"/>
      <c r="L82" s="787"/>
    </row>
    <row r="83" spans="1:12" ht="15">
      <c r="A83" s="49">
        <v>75</v>
      </c>
      <c r="B83" s="634" t="s">
        <v>3386</v>
      </c>
      <c r="C83" s="635" t="s">
        <v>3487</v>
      </c>
      <c r="D83" s="637" t="s">
        <v>3488</v>
      </c>
      <c r="E83" s="637">
        <v>1997</v>
      </c>
      <c r="F83" s="637" t="s">
        <v>3524</v>
      </c>
      <c r="G83" s="781"/>
      <c r="H83" s="641"/>
      <c r="I83" s="640"/>
      <c r="J83" s="640"/>
      <c r="K83" s="790"/>
      <c r="L83" s="787"/>
    </row>
    <row r="84" spans="1:12" ht="15">
      <c r="A84" s="49">
        <v>76</v>
      </c>
      <c r="B84" s="634" t="s">
        <v>3386</v>
      </c>
      <c r="C84" s="635" t="s">
        <v>3494</v>
      </c>
      <c r="D84" s="637"/>
      <c r="E84" s="637">
        <v>1995</v>
      </c>
      <c r="F84" s="637" t="s">
        <v>3525</v>
      </c>
      <c r="G84" s="781"/>
      <c r="H84" s="641"/>
      <c r="I84" s="640"/>
      <c r="J84" s="640"/>
      <c r="K84" s="790"/>
      <c r="L84" s="787"/>
    </row>
    <row r="85" spans="1:12" ht="15">
      <c r="A85" s="49">
        <v>77</v>
      </c>
      <c r="B85" s="634" t="s">
        <v>3386</v>
      </c>
      <c r="C85" s="635" t="s">
        <v>3487</v>
      </c>
      <c r="D85" s="637" t="s">
        <v>3491</v>
      </c>
      <c r="E85" s="637">
        <v>1997</v>
      </c>
      <c r="F85" s="637" t="s">
        <v>3526</v>
      </c>
      <c r="G85" s="781"/>
      <c r="H85" s="641"/>
      <c r="I85" s="640"/>
      <c r="J85" s="640"/>
      <c r="K85" s="790"/>
      <c r="L85" s="787"/>
    </row>
    <row r="86" spans="1:12" ht="15">
      <c r="A86" s="49">
        <v>78</v>
      </c>
      <c r="B86" s="634" t="s">
        <v>3386</v>
      </c>
      <c r="C86" s="635" t="s">
        <v>3487</v>
      </c>
      <c r="D86" s="637" t="s">
        <v>3527</v>
      </c>
      <c r="E86" s="637">
        <v>1999</v>
      </c>
      <c r="F86" s="637" t="s">
        <v>3528</v>
      </c>
      <c r="G86" s="781"/>
      <c r="H86" s="641"/>
      <c r="I86" s="640"/>
      <c r="J86" s="640"/>
      <c r="K86" s="790"/>
      <c r="L86" s="787"/>
    </row>
    <row r="87" spans="1:12" ht="15">
      <c r="A87" s="49">
        <v>79</v>
      </c>
      <c r="B87" s="634" t="s">
        <v>3435</v>
      </c>
      <c r="C87" s="635" t="s">
        <v>3487</v>
      </c>
      <c r="D87" s="637" t="s">
        <v>3509</v>
      </c>
      <c r="E87" s="637">
        <v>1999</v>
      </c>
      <c r="F87" s="637" t="s">
        <v>3529</v>
      </c>
      <c r="G87" s="781"/>
      <c r="H87" s="641"/>
      <c r="I87" s="640"/>
      <c r="J87" s="640"/>
      <c r="K87" s="790"/>
      <c r="L87" s="787"/>
    </row>
    <row r="88" spans="1:12" ht="15">
      <c r="A88" s="49">
        <v>80</v>
      </c>
      <c r="B88" s="634" t="s">
        <v>3386</v>
      </c>
      <c r="C88" s="635" t="s">
        <v>3487</v>
      </c>
      <c r="D88" s="637"/>
      <c r="E88" s="637">
        <v>1996</v>
      </c>
      <c r="F88" s="637" t="s">
        <v>3530</v>
      </c>
      <c r="G88" s="781"/>
      <c r="H88" s="641"/>
      <c r="I88" s="640"/>
      <c r="J88" s="640"/>
      <c r="K88" s="790"/>
      <c r="L88" s="787"/>
    </row>
    <row r="89" spans="1:12" ht="15">
      <c r="A89" s="49">
        <v>81</v>
      </c>
      <c r="B89" s="634" t="s">
        <v>3386</v>
      </c>
      <c r="C89" s="635" t="s">
        <v>3494</v>
      </c>
      <c r="D89" s="637"/>
      <c r="E89" s="637">
        <v>1999</v>
      </c>
      <c r="F89" s="637" t="s">
        <v>3531</v>
      </c>
      <c r="G89" s="781"/>
      <c r="H89" s="641"/>
      <c r="I89" s="640"/>
      <c r="J89" s="640"/>
      <c r="K89" s="790"/>
      <c r="L89" s="787"/>
    </row>
    <row r="90" spans="1:12" ht="30">
      <c r="A90" s="49">
        <v>82</v>
      </c>
      <c r="B90" s="634" t="s">
        <v>3435</v>
      </c>
      <c r="C90" s="642" t="s">
        <v>3494</v>
      </c>
      <c r="D90" s="576"/>
      <c r="E90" s="576">
        <v>1994</v>
      </c>
      <c r="F90" s="576" t="s">
        <v>3532</v>
      </c>
      <c r="G90" s="781"/>
      <c r="H90" s="641"/>
      <c r="I90" s="640"/>
      <c r="J90" s="640"/>
      <c r="K90" s="790"/>
      <c r="L90" s="787"/>
    </row>
    <row r="91" spans="1:12" ht="30">
      <c r="A91" s="49">
        <v>83</v>
      </c>
      <c r="B91" s="634" t="s">
        <v>3386</v>
      </c>
      <c r="C91" s="642" t="s">
        <v>3487</v>
      </c>
      <c r="D91" s="576" t="s">
        <v>3533</v>
      </c>
      <c r="E91" s="576">
        <v>1994</v>
      </c>
      <c r="F91" s="576" t="s">
        <v>3534</v>
      </c>
      <c r="G91" s="782"/>
      <c r="H91" s="641"/>
      <c r="I91" s="640"/>
      <c r="J91" s="640"/>
      <c r="K91" s="791"/>
      <c r="L91" s="788"/>
    </row>
    <row r="92" spans="1:12" ht="15">
      <c r="A92" s="49">
        <v>84</v>
      </c>
      <c r="B92" s="634" t="s">
        <v>3386</v>
      </c>
      <c r="C92" s="635" t="s">
        <v>3474</v>
      </c>
      <c r="D92" s="636" t="s">
        <v>3475</v>
      </c>
      <c r="E92" s="636" t="s">
        <v>3404</v>
      </c>
      <c r="F92" s="637" t="s">
        <v>3535</v>
      </c>
      <c r="G92" s="780">
        <v>176</v>
      </c>
      <c r="H92" s="641"/>
      <c r="I92" s="640"/>
      <c r="J92" s="640"/>
      <c r="K92" s="789">
        <v>237111594</v>
      </c>
      <c r="L92" s="766" t="s">
        <v>3536</v>
      </c>
    </row>
    <row r="93" spans="1:12" ht="15">
      <c r="A93" s="49">
        <v>85</v>
      </c>
      <c r="B93" s="634" t="s">
        <v>3386</v>
      </c>
      <c r="C93" s="635" t="s">
        <v>3474</v>
      </c>
      <c r="D93" s="636" t="s">
        <v>3537</v>
      </c>
      <c r="E93" s="636" t="s">
        <v>3492</v>
      </c>
      <c r="F93" s="637" t="s">
        <v>3538</v>
      </c>
      <c r="G93" s="781"/>
      <c r="H93" s="641"/>
      <c r="I93" s="640"/>
      <c r="J93" s="640"/>
      <c r="K93" s="790"/>
      <c r="L93" s="792"/>
    </row>
    <row r="94" spans="1:12" ht="15">
      <c r="A94" s="49">
        <v>86</v>
      </c>
      <c r="B94" s="634" t="s">
        <v>3386</v>
      </c>
      <c r="C94" s="635" t="s">
        <v>3474</v>
      </c>
      <c r="D94" s="636" t="s">
        <v>3475</v>
      </c>
      <c r="E94" s="636" t="s">
        <v>3404</v>
      </c>
      <c r="F94" s="637" t="s">
        <v>3539</v>
      </c>
      <c r="G94" s="781"/>
      <c r="H94" s="641"/>
      <c r="I94" s="640"/>
      <c r="J94" s="640"/>
      <c r="K94" s="790"/>
      <c r="L94" s="792"/>
    </row>
    <row r="95" spans="1:12" ht="15">
      <c r="A95" s="49">
        <v>87</v>
      </c>
      <c r="B95" s="634" t="s">
        <v>3386</v>
      </c>
      <c r="C95" s="635" t="s">
        <v>3474</v>
      </c>
      <c r="D95" s="636" t="s">
        <v>3475</v>
      </c>
      <c r="E95" s="636" t="s">
        <v>3404</v>
      </c>
      <c r="F95" s="637" t="s">
        <v>3540</v>
      </c>
      <c r="G95" s="781"/>
      <c r="H95" s="641"/>
      <c r="I95" s="640"/>
      <c r="J95" s="640"/>
      <c r="K95" s="790"/>
      <c r="L95" s="792"/>
    </row>
    <row r="96" spans="1:12" ht="15">
      <c r="A96" s="49">
        <v>88</v>
      </c>
      <c r="B96" s="634" t="s">
        <v>3386</v>
      </c>
      <c r="C96" s="635" t="s">
        <v>3474</v>
      </c>
      <c r="D96" s="636" t="s">
        <v>3475</v>
      </c>
      <c r="E96" s="636" t="s">
        <v>3404</v>
      </c>
      <c r="F96" s="637" t="s">
        <v>3541</v>
      </c>
      <c r="G96" s="781"/>
      <c r="H96" s="641"/>
      <c r="I96" s="640"/>
      <c r="J96" s="640"/>
      <c r="K96" s="790"/>
      <c r="L96" s="792"/>
    </row>
    <row r="97" spans="1:12" ht="15">
      <c r="A97" s="49">
        <v>89</v>
      </c>
      <c r="B97" s="634" t="s">
        <v>3386</v>
      </c>
      <c r="C97" s="635" t="s">
        <v>3474</v>
      </c>
      <c r="D97" s="636" t="s">
        <v>3537</v>
      </c>
      <c r="E97" s="636" t="s">
        <v>3453</v>
      </c>
      <c r="F97" s="637" t="s">
        <v>3542</v>
      </c>
      <c r="G97" s="782"/>
      <c r="H97" s="641"/>
      <c r="I97" s="640"/>
      <c r="J97" s="640"/>
      <c r="K97" s="791"/>
      <c r="L97" s="767"/>
    </row>
    <row r="98" spans="1:12" ht="15">
      <c r="A98" s="49">
        <v>90</v>
      </c>
      <c r="B98" s="634" t="s">
        <v>3435</v>
      </c>
      <c r="C98" s="635" t="s">
        <v>3543</v>
      </c>
      <c r="D98" s="636" t="s">
        <v>3544</v>
      </c>
      <c r="E98" s="636" t="s">
        <v>3400</v>
      </c>
      <c r="F98" s="637" t="s">
        <v>3545</v>
      </c>
      <c r="G98" s="780">
        <v>450</v>
      </c>
      <c r="H98" s="641"/>
      <c r="I98" s="640"/>
      <c r="J98" s="640"/>
      <c r="K98" s="789">
        <v>226523857</v>
      </c>
      <c r="L98" s="766" t="s">
        <v>3546</v>
      </c>
    </row>
    <row r="99" spans="1:12" ht="15">
      <c r="A99" s="49">
        <v>91</v>
      </c>
      <c r="B99" s="634" t="s">
        <v>3435</v>
      </c>
      <c r="C99" s="635" t="s">
        <v>3547</v>
      </c>
      <c r="D99" s="636" t="s">
        <v>3548</v>
      </c>
      <c r="E99" s="636" t="s">
        <v>3404</v>
      </c>
      <c r="F99" s="637" t="s">
        <v>3549</v>
      </c>
      <c r="G99" s="781"/>
      <c r="H99" s="641"/>
      <c r="I99" s="640"/>
      <c r="J99" s="640"/>
      <c r="K99" s="790"/>
      <c r="L99" s="792"/>
    </row>
    <row r="100" spans="1:12" ht="15">
      <c r="A100" s="49">
        <v>92</v>
      </c>
      <c r="B100" s="634" t="s">
        <v>3435</v>
      </c>
      <c r="C100" s="635" t="s">
        <v>3543</v>
      </c>
      <c r="D100" s="636" t="s">
        <v>3544</v>
      </c>
      <c r="E100" s="636" t="s">
        <v>3400</v>
      </c>
      <c r="F100" s="637" t="s">
        <v>3550</v>
      </c>
      <c r="G100" s="781"/>
      <c r="H100" s="641"/>
      <c r="I100" s="640"/>
      <c r="J100" s="640"/>
      <c r="K100" s="790"/>
      <c r="L100" s="792"/>
    </row>
    <row r="101" spans="1:12" ht="15">
      <c r="A101" s="49">
        <v>93</v>
      </c>
      <c r="B101" s="634" t="s">
        <v>3435</v>
      </c>
      <c r="C101" s="635" t="s">
        <v>3543</v>
      </c>
      <c r="D101" s="636" t="s">
        <v>3544</v>
      </c>
      <c r="E101" s="636" t="s">
        <v>3439</v>
      </c>
      <c r="F101" s="637" t="s">
        <v>3551</v>
      </c>
      <c r="G101" s="781"/>
      <c r="H101" s="641"/>
      <c r="I101" s="640"/>
      <c r="J101" s="640"/>
      <c r="K101" s="790"/>
      <c r="L101" s="792"/>
    </row>
    <row r="102" spans="1:12" ht="15">
      <c r="A102" s="49">
        <v>94</v>
      </c>
      <c r="B102" s="634" t="s">
        <v>3435</v>
      </c>
      <c r="C102" s="635" t="s">
        <v>3543</v>
      </c>
      <c r="D102" s="636" t="s">
        <v>3544</v>
      </c>
      <c r="E102" s="636" t="s">
        <v>3394</v>
      </c>
      <c r="F102" s="637" t="s">
        <v>3552</v>
      </c>
      <c r="G102" s="781"/>
      <c r="H102" s="641"/>
      <c r="I102" s="640"/>
      <c r="J102" s="640"/>
      <c r="K102" s="790"/>
      <c r="L102" s="792"/>
    </row>
    <row r="103" spans="1:12" ht="15">
      <c r="A103" s="49">
        <v>95</v>
      </c>
      <c r="B103" s="634" t="s">
        <v>3435</v>
      </c>
      <c r="C103" s="635" t="s">
        <v>3543</v>
      </c>
      <c r="D103" s="636" t="s">
        <v>3544</v>
      </c>
      <c r="E103" s="636" t="s">
        <v>3413</v>
      </c>
      <c r="F103" s="637" t="s">
        <v>3553</v>
      </c>
      <c r="G103" s="781"/>
      <c r="H103" s="641"/>
      <c r="I103" s="640"/>
      <c r="J103" s="640"/>
      <c r="K103" s="790"/>
      <c r="L103" s="792"/>
    </row>
    <row r="104" spans="1:12" ht="15">
      <c r="A104" s="49">
        <v>96</v>
      </c>
      <c r="B104" s="634" t="s">
        <v>3435</v>
      </c>
      <c r="C104" s="635" t="s">
        <v>3543</v>
      </c>
      <c r="D104" s="636" t="s">
        <v>3544</v>
      </c>
      <c r="E104" s="636" t="s">
        <v>3400</v>
      </c>
      <c r="F104" s="637" t="s">
        <v>3554</v>
      </c>
      <c r="G104" s="781"/>
      <c r="H104" s="641"/>
      <c r="I104" s="640"/>
      <c r="J104" s="640"/>
      <c r="K104" s="790"/>
      <c r="L104" s="792"/>
    </row>
    <row r="105" spans="1:12" ht="15">
      <c r="A105" s="49">
        <v>97</v>
      </c>
      <c r="B105" s="634" t="s">
        <v>3435</v>
      </c>
      <c r="C105" s="635" t="s">
        <v>3543</v>
      </c>
      <c r="D105" s="636" t="s">
        <v>3544</v>
      </c>
      <c r="E105" s="636" t="s">
        <v>3400</v>
      </c>
      <c r="F105" s="637" t="s">
        <v>3555</v>
      </c>
      <c r="G105" s="781"/>
      <c r="H105" s="641"/>
      <c r="I105" s="640"/>
      <c r="J105" s="640"/>
      <c r="K105" s="790"/>
      <c r="L105" s="792"/>
    </row>
    <row r="106" spans="1:12" ht="15">
      <c r="A106" s="49">
        <v>98</v>
      </c>
      <c r="B106" s="634" t="s">
        <v>3435</v>
      </c>
      <c r="C106" s="635" t="s">
        <v>3543</v>
      </c>
      <c r="D106" s="636" t="s">
        <v>3544</v>
      </c>
      <c r="E106" s="636" t="s">
        <v>3400</v>
      </c>
      <c r="F106" s="637" t="s">
        <v>3556</v>
      </c>
      <c r="G106" s="781"/>
      <c r="H106" s="641"/>
      <c r="I106" s="640"/>
      <c r="J106" s="640"/>
      <c r="K106" s="790"/>
      <c r="L106" s="792"/>
    </row>
    <row r="107" spans="1:12" ht="15">
      <c r="A107" s="49">
        <v>99</v>
      </c>
      <c r="B107" s="634" t="s">
        <v>3435</v>
      </c>
      <c r="C107" s="635" t="s">
        <v>3543</v>
      </c>
      <c r="D107" s="636" t="s">
        <v>3544</v>
      </c>
      <c r="E107" s="636" t="s">
        <v>3400</v>
      </c>
      <c r="F107" s="637" t="s">
        <v>3557</v>
      </c>
      <c r="G107" s="781"/>
      <c r="H107" s="641"/>
      <c r="I107" s="640"/>
      <c r="J107" s="640"/>
      <c r="K107" s="790"/>
      <c r="L107" s="792"/>
    </row>
    <row r="108" spans="1:12" ht="15">
      <c r="A108" s="49">
        <v>100</v>
      </c>
      <c r="B108" s="634" t="s">
        <v>3435</v>
      </c>
      <c r="C108" s="635" t="s">
        <v>3543</v>
      </c>
      <c r="D108" s="636" t="s">
        <v>3548</v>
      </c>
      <c r="E108" s="636" t="s">
        <v>3558</v>
      </c>
      <c r="F108" s="637" t="s">
        <v>3559</v>
      </c>
      <c r="G108" s="781"/>
      <c r="H108" s="641"/>
      <c r="I108" s="640"/>
      <c r="J108" s="640"/>
      <c r="K108" s="790"/>
      <c r="L108" s="792"/>
    </row>
    <row r="109" spans="1:12" ht="15">
      <c r="A109" s="49">
        <v>101</v>
      </c>
      <c r="B109" s="634" t="s">
        <v>3435</v>
      </c>
      <c r="C109" s="635" t="s">
        <v>3543</v>
      </c>
      <c r="D109" s="636" t="s">
        <v>3544</v>
      </c>
      <c r="E109" s="636" t="s">
        <v>3394</v>
      </c>
      <c r="F109" s="637" t="s">
        <v>3560</v>
      </c>
      <c r="G109" s="781"/>
      <c r="H109" s="641"/>
      <c r="I109" s="640"/>
      <c r="J109" s="640"/>
      <c r="K109" s="790"/>
      <c r="L109" s="792"/>
    </row>
    <row r="110" spans="1:12" ht="15">
      <c r="A110" s="49">
        <v>102</v>
      </c>
      <c r="B110" s="634" t="s">
        <v>3435</v>
      </c>
      <c r="C110" s="635" t="s">
        <v>3543</v>
      </c>
      <c r="D110" s="636" t="s">
        <v>3544</v>
      </c>
      <c r="E110" s="636" t="s">
        <v>3404</v>
      </c>
      <c r="F110" s="637" t="s">
        <v>3561</v>
      </c>
      <c r="G110" s="781"/>
      <c r="H110" s="641"/>
      <c r="I110" s="640"/>
      <c r="J110" s="640"/>
      <c r="K110" s="790"/>
      <c r="L110" s="792"/>
    </row>
    <row r="111" spans="1:12" ht="15">
      <c r="A111" s="49">
        <v>103</v>
      </c>
      <c r="B111" s="634" t="s">
        <v>3435</v>
      </c>
      <c r="C111" s="635" t="s">
        <v>3543</v>
      </c>
      <c r="D111" s="636" t="s">
        <v>3544</v>
      </c>
      <c r="E111" s="636" t="s">
        <v>3400</v>
      </c>
      <c r="F111" s="637" t="s">
        <v>3562</v>
      </c>
      <c r="G111" s="781"/>
      <c r="H111" s="641"/>
      <c r="I111" s="640"/>
      <c r="J111" s="640"/>
      <c r="K111" s="790"/>
      <c r="L111" s="792"/>
    </row>
    <row r="112" spans="1:12" ht="15">
      <c r="A112" s="49">
        <v>104</v>
      </c>
      <c r="B112" s="634" t="s">
        <v>3435</v>
      </c>
      <c r="C112" s="635" t="s">
        <v>3543</v>
      </c>
      <c r="D112" s="636" t="s">
        <v>3544</v>
      </c>
      <c r="E112" s="636" t="s">
        <v>3400</v>
      </c>
      <c r="F112" s="637" t="s">
        <v>3563</v>
      </c>
      <c r="G112" s="781"/>
      <c r="H112" s="641"/>
      <c r="I112" s="640"/>
      <c r="J112" s="640"/>
      <c r="K112" s="790"/>
      <c r="L112" s="792"/>
    </row>
    <row r="113" spans="1:12" ht="15">
      <c r="A113" s="49">
        <v>105</v>
      </c>
      <c r="B113" s="634" t="s">
        <v>3435</v>
      </c>
      <c r="C113" s="635" t="s">
        <v>3543</v>
      </c>
      <c r="D113" s="636" t="s">
        <v>3544</v>
      </c>
      <c r="E113" s="636" t="s">
        <v>3439</v>
      </c>
      <c r="F113" s="637" t="s">
        <v>3564</v>
      </c>
      <c r="G113" s="781"/>
      <c r="H113" s="641"/>
      <c r="I113" s="640"/>
      <c r="J113" s="640"/>
      <c r="K113" s="790"/>
      <c r="L113" s="792"/>
    </row>
    <row r="114" spans="1:12" ht="15">
      <c r="A114" s="49">
        <v>106</v>
      </c>
      <c r="B114" s="634" t="s">
        <v>3435</v>
      </c>
      <c r="C114" s="635" t="s">
        <v>3543</v>
      </c>
      <c r="D114" s="636" t="s">
        <v>3544</v>
      </c>
      <c r="E114" s="636" t="s">
        <v>3400</v>
      </c>
      <c r="F114" s="637" t="s">
        <v>3565</v>
      </c>
      <c r="G114" s="781"/>
      <c r="H114" s="641"/>
      <c r="I114" s="640"/>
      <c r="J114" s="640"/>
      <c r="K114" s="790"/>
      <c r="L114" s="792"/>
    </row>
    <row r="115" spans="1:12" ht="15">
      <c r="A115" s="49">
        <v>107</v>
      </c>
      <c r="B115" s="634" t="s">
        <v>3435</v>
      </c>
      <c r="C115" s="635" t="s">
        <v>3543</v>
      </c>
      <c r="D115" s="636" t="s">
        <v>3544</v>
      </c>
      <c r="E115" s="636" t="s">
        <v>3439</v>
      </c>
      <c r="F115" s="637" t="s">
        <v>3566</v>
      </c>
      <c r="G115" s="781"/>
      <c r="H115" s="641"/>
      <c r="I115" s="640"/>
      <c r="J115" s="640"/>
      <c r="K115" s="790"/>
      <c r="L115" s="792"/>
    </row>
    <row r="116" spans="1:12" ht="15">
      <c r="A116" s="49">
        <v>108</v>
      </c>
      <c r="B116" s="634" t="s">
        <v>3435</v>
      </c>
      <c r="C116" s="635" t="s">
        <v>3543</v>
      </c>
      <c r="D116" s="636" t="s">
        <v>3548</v>
      </c>
      <c r="E116" s="636" t="s">
        <v>3413</v>
      </c>
      <c r="F116" s="637" t="s">
        <v>3567</v>
      </c>
      <c r="G116" s="781"/>
      <c r="H116" s="641"/>
      <c r="I116" s="640"/>
      <c r="J116" s="640"/>
      <c r="K116" s="790"/>
      <c r="L116" s="792"/>
    </row>
    <row r="117" spans="1:12" ht="15">
      <c r="A117" s="49">
        <v>109</v>
      </c>
      <c r="B117" s="634" t="s">
        <v>3435</v>
      </c>
      <c r="C117" s="635" t="s">
        <v>3543</v>
      </c>
      <c r="D117" s="636" t="s">
        <v>3544</v>
      </c>
      <c r="E117" s="636" t="s">
        <v>3394</v>
      </c>
      <c r="F117" s="637" t="s">
        <v>3568</v>
      </c>
      <c r="G117" s="782"/>
      <c r="H117" s="641"/>
      <c r="I117" s="640"/>
      <c r="J117" s="640"/>
      <c r="K117" s="791"/>
      <c r="L117" s="767"/>
    </row>
    <row r="118" spans="1:12" ht="15">
      <c r="A118" s="49">
        <v>110</v>
      </c>
      <c r="B118" s="634" t="s">
        <v>3569</v>
      </c>
      <c r="C118" s="635" t="s">
        <v>3547</v>
      </c>
      <c r="D118" s="636"/>
      <c r="E118" s="636" t="s">
        <v>3410</v>
      </c>
      <c r="F118" s="637" t="s">
        <v>3570</v>
      </c>
      <c r="G118" s="780">
        <v>812.5</v>
      </c>
      <c r="H118" s="641"/>
      <c r="I118" s="640"/>
      <c r="J118" s="640"/>
      <c r="K118" s="789">
        <v>246954247</v>
      </c>
      <c r="L118" s="786" t="s">
        <v>3571</v>
      </c>
    </row>
    <row r="119" spans="1:12" ht="15">
      <c r="A119" s="49">
        <v>111</v>
      </c>
      <c r="B119" s="634" t="s">
        <v>3569</v>
      </c>
      <c r="C119" s="635" t="s">
        <v>3572</v>
      </c>
      <c r="D119" s="636"/>
      <c r="E119" s="636" t="s">
        <v>3433</v>
      </c>
      <c r="F119" s="637" t="s">
        <v>3573</v>
      </c>
      <c r="G119" s="781"/>
      <c r="H119" s="641"/>
      <c r="I119" s="640"/>
      <c r="J119" s="640"/>
      <c r="K119" s="790"/>
      <c r="L119" s="787"/>
    </row>
    <row r="120" spans="1:12" ht="15">
      <c r="A120" s="49">
        <v>112</v>
      </c>
      <c r="B120" s="634" t="s">
        <v>3569</v>
      </c>
      <c r="C120" s="635" t="s">
        <v>3572</v>
      </c>
      <c r="D120" s="636"/>
      <c r="E120" s="636" t="s">
        <v>3574</v>
      </c>
      <c r="F120" s="637" t="s">
        <v>3575</v>
      </c>
      <c r="G120" s="781"/>
      <c r="H120" s="641"/>
      <c r="I120" s="640"/>
      <c r="J120" s="640"/>
      <c r="K120" s="790"/>
      <c r="L120" s="787"/>
    </row>
    <row r="121" spans="1:12" ht="15">
      <c r="A121" s="49">
        <v>113</v>
      </c>
      <c r="B121" s="634" t="s">
        <v>3569</v>
      </c>
      <c r="C121" s="635" t="s">
        <v>3547</v>
      </c>
      <c r="D121" s="636"/>
      <c r="E121" s="636" t="s">
        <v>3400</v>
      </c>
      <c r="F121" s="637" t="s">
        <v>3576</v>
      </c>
      <c r="G121" s="781"/>
      <c r="H121" s="641"/>
      <c r="I121" s="640"/>
      <c r="J121" s="640"/>
      <c r="K121" s="790"/>
      <c r="L121" s="787"/>
    </row>
    <row r="122" spans="1:12" ht="15">
      <c r="A122" s="49">
        <v>114</v>
      </c>
      <c r="B122" s="634" t="s">
        <v>3569</v>
      </c>
      <c r="C122" s="635" t="s">
        <v>3547</v>
      </c>
      <c r="D122" s="636"/>
      <c r="E122" s="636" t="s">
        <v>3394</v>
      </c>
      <c r="F122" s="637" t="s">
        <v>3577</v>
      </c>
      <c r="G122" s="781"/>
      <c r="H122" s="641"/>
      <c r="I122" s="640"/>
      <c r="J122" s="640"/>
      <c r="K122" s="790"/>
      <c r="L122" s="787"/>
    </row>
    <row r="123" spans="1:12" ht="15">
      <c r="A123" s="49">
        <v>115</v>
      </c>
      <c r="B123" s="634" t="s">
        <v>3569</v>
      </c>
      <c r="C123" s="635" t="s">
        <v>3572</v>
      </c>
      <c r="D123" s="636"/>
      <c r="E123" s="636" t="s">
        <v>3439</v>
      </c>
      <c r="F123" s="637" t="s">
        <v>3578</v>
      </c>
      <c r="G123" s="781"/>
      <c r="H123" s="641"/>
      <c r="I123" s="640"/>
      <c r="J123" s="640"/>
      <c r="K123" s="790"/>
      <c r="L123" s="787"/>
    </row>
    <row r="124" spans="1:12" ht="15">
      <c r="A124" s="49">
        <v>116</v>
      </c>
      <c r="B124" s="634" t="s">
        <v>3569</v>
      </c>
      <c r="C124" s="635" t="s">
        <v>3547</v>
      </c>
      <c r="D124" s="636"/>
      <c r="E124" s="636" t="s">
        <v>3439</v>
      </c>
      <c r="F124" s="637" t="s">
        <v>3579</v>
      </c>
      <c r="G124" s="781"/>
      <c r="H124" s="641"/>
      <c r="I124" s="640"/>
      <c r="J124" s="640"/>
      <c r="K124" s="790"/>
      <c r="L124" s="787"/>
    </row>
    <row r="125" spans="1:12" ht="15">
      <c r="A125" s="49">
        <v>117</v>
      </c>
      <c r="B125" s="634" t="s">
        <v>3569</v>
      </c>
      <c r="C125" s="635" t="s">
        <v>3547</v>
      </c>
      <c r="D125" s="636"/>
      <c r="E125" s="636" t="s">
        <v>3410</v>
      </c>
      <c r="F125" s="637" t="s">
        <v>3580</v>
      </c>
      <c r="G125" s="781"/>
      <c r="H125" s="641"/>
      <c r="I125" s="640"/>
      <c r="J125" s="640"/>
      <c r="K125" s="790"/>
      <c r="L125" s="787"/>
    </row>
    <row r="126" spans="1:12" ht="15">
      <c r="A126" s="49">
        <v>118</v>
      </c>
      <c r="B126" s="634" t="s">
        <v>3569</v>
      </c>
      <c r="C126" s="635" t="s">
        <v>3547</v>
      </c>
      <c r="D126" s="636"/>
      <c r="E126" s="636" t="s">
        <v>3394</v>
      </c>
      <c r="F126" s="637" t="s">
        <v>3581</v>
      </c>
      <c r="G126" s="781"/>
      <c r="H126" s="641"/>
      <c r="I126" s="640"/>
      <c r="J126" s="640"/>
      <c r="K126" s="790"/>
      <c r="L126" s="787"/>
    </row>
    <row r="127" spans="1:12" ht="15">
      <c r="A127" s="49">
        <v>119</v>
      </c>
      <c r="B127" s="634" t="s">
        <v>3569</v>
      </c>
      <c r="C127" s="635" t="s">
        <v>3547</v>
      </c>
      <c r="D127" s="636"/>
      <c r="E127" s="636" t="s">
        <v>3394</v>
      </c>
      <c r="F127" s="637" t="s">
        <v>3582</v>
      </c>
      <c r="G127" s="781"/>
      <c r="H127" s="641"/>
      <c r="I127" s="640"/>
      <c r="J127" s="640"/>
      <c r="K127" s="790"/>
      <c r="L127" s="787"/>
    </row>
    <row r="128" spans="1:12" ht="15">
      <c r="A128" s="49">
        <v>120</v>
      </c>
      <c r="B128" s="634" t="s">
        <v>3569</v>
      </c>
      <c r="C128" s="635" t="s">
        <v>3572</v>
      </c>
      <c r="D128" s="636"/>
      <c r="E128" s="636" t="s">
        <v>3450</v>
      </c>
      <c r="F128" s="637" t="s">
        <v>3583</v>
      </c>
      <c r="G128" s="781"/>
      <c r="H128" s="641"/>
      <c r="I128" s="640"/>
      <c r="J128" s="640"/>
      <c r="K128" s="790"/>
      <c r="L128" s="787"/>
    </row>
    <row r="129" spans="1:12" ht="15">
      <c r="A129" s="49">
        <v>121</v>
      </c>
      <c r="B129" s="634" t="s">
        <v>3569</v>
      </c>
      <c r="C129" s="635" t="s">
        <v>3572</v>
      </c>
      <c r="D129" s="636"/>
      <c r="E129" s="636" t="s">
        <v>3512</v>
      </c>
      <c r="F129" s="637" t="s">
        <v>3584</v>
      </c>
      <c r="G129" s="782"/>
      <c r="H129" s="641"/>
      <c r="I129" s="640"/>
      <c r="J129" s="640"/>
      <c r="K129" s="791"/>
      <c r="L129" s="788"/>
    </row>
    <row r="130" spans="1:12" ht="15">
      <c r="A130" s="49">
        <v>122</v>
      </c>
      <c r="B130" s="634" t="s">
        <v>3435</v>
      </c>
      <c r="C130" s="635" t="s">
        <v>3387</v>
      </c>
      <c r="D130" s="637" t="s">
        <v>3429</v>
      </c>
      <c r="E130" s="637">
        <v>1999</v>
      </c>
      <c r="F130" s="637" t="s">
        <v>3585</v>
      </c>
      <c r="G130" s="643">
        <v>1600</v>
      </c>
      <c r="H130" s="644"/>
      <c r="I130" s="637"/>
      <c r="J130" s="637"/>
      <c r="K130" s="644">
        <v>1012008898</v>
      </c>
      <c r="L130" s="644" t="s">
        <v>3586</v>
      </c>
    </row>
    <row r="131" spans="1:12" ht="15">
      <c r="A131" s="49">
        <v>123</v>
      </c>
      <c r="B131" s="634" t="s">
        <v>3435</v>
      </c>
      <c r="C131" s="635" t="s">
        <v>3387</v>
      </c>
      <c r="D131" s="637" t="s">
        <v>3587</v>
      </c>
      <c r="E131" s="637">
        <v>2003</v>
      </c>
      <c r="F131" s="637" t="s">
        <v>3588</v>
      </c>
      <c r="G131" s="643">
        <v>125</v>
      </c>
      <c r="H131" s="644">
        <v>38001008401</v>
      </c>
      <c r="I131" s="637" t="s">
        <v>3589</v>
      </c>
      <c r="J131" s="637" t="s">
        <v>3590</v>
      </c>
      <c r="K131" s="645"/>
      <c r="L131" s="640"/>
    </row>
    <row r="132" spans="1:12" ht="15">
      <c r="A132" s="49">
        <v>124</v>
      </c>
      <c r="B132" s="637" t="s">
        <v>3386</v>
      </c>
      <c r="C132" s="637" t="s">
        <v>3591</v>
      </c>
      <c r="D132" s="637" t="s">
        <v>3592</v>
      </c>
      <c r="E132" s="637">
        <v>1989</v>
      </c>
      <c r="F132" s="637" t="s">
        <v>3593</v>
      </c>
      <c r="G132" s="643">
        <v>125</v>
      </c>
      <c r="H132" s="638"/>
      <c r="I132" s="638"/>
      <c r="J132" s="638"/>
      <c r="K132" s="639" t="s">
        <v>3594</v>
      </c>
      <c r="L132" s="640" t="s">
        <v>3595</v>
      </c>
    </row>
    <row r="133" spans="1:12" ht="15">
      <c r="A133" s="49">
        <v>125</v>
      </c>
      <c r="B133" s="637" t="s">
        <v>3386</v>
      </c>
      <c r="C133" s="637" t="s">
        <v>3591</v>
      </c>
      <c r="D133" s="637" t="s">
        <v>3592</v>
      </c>
      <c r="E133" s="637">
        <v>1998</v>
      </c>
      <c r="F133" s="637" t="s">
        <v>3596</v>
      </c>
      <c r="G133" s="643">
        <v>125</v>
      </c>
      <c r="H133" s="638"/>
      <c r="I133" s="638"/>
      <c r="J133" s="638"/>
      <c r="K133" s="641" t="s">
        <v>3597</v>
      </c>
      <c r="L133" s="640" t="s">
        <v>3598</v>
      </c>
    </row>
    <row r="134" spans="1:12" ht="15">
      <c r="A134" s="49">
        <v>126</v>
      </c>
      <c r="B134" s="637" t="s">
        <v>3386</v>
      </c>
      <c r="C134" s="637" t="s">
        <v>3591</v>
      </c>
      <c r="D134" s="637" t="s">
        <v>3592</v>
      </c>
      <c r="E134" s="637">
        <v>1987</v>
      </c>
      <c r="F134" s="637" t="s">
        <v>3599</v>
      </c>
      <c r="G134" s="643">
        <v>125</v>
      </c>
      <c r="H134" s="638"/>
      <c r="I134" s="638"/>
      <c r="J134" s="638"/>
      <c r="K134" s="641" t="s">
        <v>3600</v>
      </c>
      <c r="L134" s="640" t="s">
        <v>3601</v>
      </c>
    </row>
    <row r="135" spans="1:12" ht="15">
      <c r="A135" s="49">
        <v>127</v>
      </c>
      <c r="B135" s="637" t="s">
        <v>3386</v>
      </c>
      <c r="C135" s="637" t="s">
        <v>3591</v>
      </c>
      <c r="D135" s="637" t="s">
        <v>3592</v>
      </c>
      <c r="E135" s="637">
        <v>1994</v>
      </c>
      <c r="F135" s="637" t="s">
        <v>3602</v>
      </c>
      <c r="G135" s="643">
        <v>125</v>
      </c>
      <c r="H135" s="639" t="s">
        <v>3603</v>
      </c>
      <c r="I135" s="640" t="s">
        <v>3604</v>
      </c>
      <c r="J135" s="640" t="s">
        <v>3605</v>
      </c>
      <c r="K135" s="645"/>
      <c r="L135" s="640"/>
    </row>
    <row r="136" spans="1:12" ht="15">
      <c r="A136" s="49">
        <v>128</v>
      </c>
      <c r="B136" s="637" t="s">
        <v>3386</v>
      </c>
      <c r="C136" s="637" t="s">
        <v>3606</v>
      </c>
      <c r="D136" s="637">
        <v>362</v>
      </c>
      <c r="E136" s="637">
        <v>1990</v>
      </c>
      <c r="F136" s="637" t="s">
        <v>3607</v>
      </c>
      <c r="G136" s="643">
        <v>125</v>
      </c>
      <c r="H136" s="639" t="s">
        <v>3608</v>
      </c>
      <c r="I136" s="640" t="s">
        <v>3609</v>
      </c>
      <c r="J136" s="640" t="s">
        <v>3610</v>
      </c>
      <c r="K136" s="645"/>
      <c r="L136" s="640"/>
    </row>
    <row r="137" spans="1:12" ht="15">
      <c r="A137" s="49">
        <v>129</v>
      </c>
      <c r="B137" s="637" t="s">
        <v>3386</v>
      </c>
      <c r="C137" s="637" t="s">
        <v>3591</v>
      </c>
      <c r="D137" s="637" t="s">
        <v>3592</v>
      </c>
      <c r="E137" s="637">
        <v>1989</v>
      </c>
      <c r="F137" s="637" t="s">
        <v>3611</v>
      </c>
      <c r="G137" s="643">
        <v>125</v>
      </c>
      <c r="H137" s="641" t="s">
        <v>3612</v>
      </c>
      <c r="I137" s="640" t="s">
        <v>3613</v>
      </c>
      <c r="J137" s="640" t="s">
        <v>3605</v>
      </c>
      <c r="K137" s="645"/>
      <c r="L137" s="640"/>
    </row>
    <row r="138" spans="1:12" ht="15">
      <c r="A138" s="49">
        <v>130</v>
      </c>
      <c r="B138" s="637" t="s">
        <v>3386</v>
      </c>
      <c r="C138" s="637" t="s">
        <v>3591</v>
      </c>
      <c r="D138" s="637" t="s">
        <v>3592</v>
      </c>
      <c r="E138" s="637">
        <v>1989</v>
      </c>
      <c r="F138" s="637" t="s">
        <v>3614</v>
      </c>
      <c r="G138" s="643">
        <v>125</v>
      </c>
      <c r="H138" s="639" t="s">
        <v>3615</v>
      </c>
      <c r="I138" s="640" t="s">
        <v>3616</v>
      </c>
      <c r="J138" s="640" t="s">
        <v>3605</v>
      </c>
      <c r="K138" s="645"/>
      <c r="L138" s="640"/>
    </row>
    <row r="139" spans="1:12" ht="15">
      <c r="A139" s="49">
        <v>131</v>
      </c>
      <c r="B139" s="637" t="s">
        <v>3386</v>
      </c>
      <c r="C139" s="637" t="s">
        <v>3547</v>
      </c>
      <c r="D139" s="637" t="s">
        <v>3617</v>
      </c>
      <c r="E139" s="637"/>
      <c r="F139" s="637" t="s">
        <v>3618</v>
      </c>
      <c r="G139" s="643">
        <v>1068.75</v>
      </c>
      <c r="H139" s="641" t="s">
        <v>3619</v>
      </c>
      <c r="I139" s="640" t="s">
        <v>3620</v>
      </c>
      <c r="J139" s="640" t="s">
        <v>3621</v>
      </c>
      <c r="K139" s="645"/>
      <c r="L139" s="640"/>
    </row>
    <row r="140" spans="1:12" ht="15">
      <c r="A140" s="49">
        <v>132</v>
      </c>
      <c r="B140" s="637" t="s">
        <v>3386</v>
      </c>
      <c r="C140" s="635" t="s">
        <v>3387</v>
      </c>
      <c r="D140" s="637" t="s">
        <v>3622</v>
      </c>
      <c r="E140" s="637"/>
      <c r="F140" s="637" t="s">
        <v>3623</v>
      </c>
      <c r="G140" s="643">
        <v>850</v>
      </c>
      <c r="H140" s="641"/>
      <c r="I140" s="640"/>
      <c r="J140" s="640"/>
      <c r="K140" s="641" t="s">
        <v>3624</v>
      </c>
      <c r="L140" s="640" t="s">
        <v>3625</v>
      </c>
    </row>
    <row r="141" spans="1:12" ht="15">
      <c r="A141" s="49">
        <v>133</v>
      </c>
      <c r="B141" s="637" t="s">
        <v>3386</v>
      </c>
      <c r="C141" s="635" t="s">
        <v>3387</v>
      </c>
      <c r="D141" s="637"/>
      <c r="E141" s="637"/>
      <c r="F141" s="637" t="s">
        <v>3626</v>
      </c>
      <c r="G141" s="643">
        <v>125</v>
      </c>
      <c r="H141" s="641"/>
      <c r="I141" s="640"/>
      <c r="J141" s="640"/>
      <c r="K141" s="641" t="s">
        <v>3627</v>
      </c>
      <c r="L141" s="640" t="s">
        <v>3628</v>
      </c>
    </row>
    <row r="142" spans="1:12" ht="15">
      <c r="A142" s="49">
        <v>134</v>
      </c>
      <c r="B142" s="637" t="s">
        <v>3386</v>
      </c>
      <c r="C142" s="635" t="s">
        <v>3387</v>
      </c>
      <c r="D142" s="637" t="s">
        <v>3503</v>
      </c>
      <c r="E142" s="637"/>
      <c r="F142" s="637" t="s">
        <v>3629</v>
      </c>
      <c r="G142" s="643">
        <v>125</v>
      </c>
      <c r="H142" s="641"/>
      <c r="I142" s="640"/>
      <c r="J142" s="640"/>
      <c r="K142" s="641" t="s">
        <v>3630</v>
      </c>
      <c r="L142" s="640" t="s">
        <v>3631</v>
      </c>
    </row>
    <row r="143" spans="1:12" ht="15">
      <c r="A143" s="49">
        <v>135</v>
      </c>
      <c r="B143" s="637" t="s">
        <v>3386</v>
      </c>
      <c r="C143" s="635" t="s">
        <v>3632</v>
      </c>
      <c r="D143" s="637" t="s">
        <v>3633</v>
      </c>
      <c r="E143" s="637"/>
      <c r="F143" s="637" t="s">
        <v>3634</v>
      </c>
      <c r="G143" s="643">
        <v>150</v>
      </c>
      <c r="H143" s="641"/>
      <c r="I143" s="640"/>
      <c r="J143" s="640"/>
      <c r="K143" s="641">
        <v>35001094618</v>
      </c>
      <c r="L143" s="640" t="s">
        <v>3635</v>
      </c>
    </row>
    <row r="144" spans="1:12" ht="15">
      <c r="A144" s="49">
        <v>136</v>
      </c>
      <c r="B144" s="637" t="s">
        <v>3386</v>
      </c>
      <c r="C144" s="635" t="s">
        <v>3387</v>
      </c>
      <c r="D144" s="637" t="s">
        <v>3636</v>
      </c>
      <c r="E144" s="637"/>
      <c r="F144" s="637" t="s">
        <v>3568</v>
      </c>
      <c r="G144" s="643">
        <v>125</v>
      </c>
      <c r="H144" s="641"/>
      <c r="I144" s="640"/>
      <c r="J144" s="640"/>
      <c r="K144" s="641" t="s">
        <v>3637</v>
      </c>
      <c r="L144" s="640" t="s">
        <v>3638</v>
      </c>
    </row>
    <row r="145" spans="1:12" ht="15">
      <c r="A145" s="49">
        <v>137</v>
      </c>
      <c r="B145" s="637" t="s">
        <v>3386</v>
      </c>
      <c r="C145" s="635" t="s">
        <v>3632</v>
      </c>
      <c r="D145" s="637" t="s">
        <v>3639</v>
      </c>
      <c r="E145" s="637"/>
      <c r="F145" s="637" t="s">
        <v>3640</v>
      </c>
      <c r="G145" s="643">
        <v>150</v>
      </c>
      <c r="H145" s="641"/>
      <c r="I145" s="640"/>
      <c r="J145" s="640"/>
      <c r="K145" s="641" t="s">
        <v>3641</v>
      </c>
      <c r="L145" s="640" t="s">
        <v>3642</v>
      </c>
    </row>
    <row r="146" spans="1:12" ht="15">
      <c r="A146" s="49">
        <v>138</v>
      </c>
      <c r="B146" s="628" t="s">
        <v>3643</v>
      </c>
      <c r="C146" s="635" t="s">
        <v>3392</v>
      </c>
      <c r="D146" s="637" t="s">
        <v>3617</v>
      </c>
      <c r="E146" s="637">
        <v>1992</v>
      </c>
      <c r="F146" s="637" t="s">
        <v>3644</v>
      </c>
      <c r="G146" s="643">
        <v>83.52</v>
      </c>
      <c r="H146" s="641"/>
      <c r="I146" s="640"/>
      <c r="J146" s="640"/>
      <c r="K146" s="646">
        <v>204973742</v>
      </c>
      <c r="L146" s="640" t="s">
        <v>3645</v>
      </c>
    </row>
    <row r="147" spans="1:12" ht="15">
      <c r="A147" s="49">
        <v>139</v>
      </c>
      <c r="B147" s="634" t="s">
        <v>3435</v>
      </c>
      <c r="C147" s="635" t="s">
        <v>3547</v>
      </c>
      <c r="D147" s="636" t="s">
        <v>3548</v>
      </c>
      <c r="E147" s="636" t="s">
        <v>3404</v>
      </c>
      <c r="F147" s="637" t="s">
        <v>3549</v>
      </c>
      <c r="G147" s="780">
        <v>375</v>
      </c>
      <c r="H147" s="641"/>
      <c r="I147" s="647"/>
      <c r="J147" s="647"/>
      <c r="K147" s="789">
        <v>226523857</v>
      </c>
      <c r="L147" s="766" t="s">
        <v>3546</v>
      </c>
    </row>
    <row r="148" spans="1:12" ht="15">
      <c r="A148" s="49">
        <v>140</v>
      </c>
      <c r="B148" s="634" t="s">
        <v>3435</v>
      </c>
      <c r="C148" s="635" t="s">
        <v>3543</v>
      </c>
      <c r="D148" s="636" t="s">
        <v>3544</v>
      </c>
      <c r="E148" s="636" t="s">
        <v>3413</v>
      </c>
      <c r="F148" s="637" t="s">
        <v>3553</v>
      </c>
      <c r="G148" s="781"/>
      <c r="H148" s="641"/>
      <c r="I148" s="647"/>
      <c r="J148" s="647"/>
      <c r="K148" s="790"/>
      <c r="L148" s="792"/>
    </row>
    <row r="149" spans="1:12" ht="15">
      <c r="A149" s="49">
        <v>141</v>
      </c>
      <c r="B149" s="634" t="s">
        <v>3435</v>
      </c>
      <c r="C149" s="635" t="s">
        <v>3543</v>
      </c>
      <c r="D149" s="636" t="s">
        <v>3548</v>
      </c>
      <c r="E149" s="636" t="s">
        <v>3558</v>
      </c>
      <c r="F149" s="637" t="s">
        <v>3559</v>
      </c>
      <c r="G149" s="781"/>
      <c r="H149" s="641"/>
      <c r="I149" s="647"/>
      <c r="J149" s="647"/>
      <c r="K149" s="790"/>
      <c r="L149" s="792"/>
    </row>
    <row r="150" spans="1:12" ht="15">
      <c r="A150" s="49">
        <v>142</v>
      </c>
      <c r="B150" s="634" t="s">
        <v>3435</v>
      </c>
      <c r="C150" s="635" t="s">
        <v>3543</v>
      </c>
      <c r="D150" s="636" t="s">
        <v>3544</v>
      </c>
      <c r="E150" s="636" t="s">
        <v>3404</v>
      </c>
      <c r="F150" s="637" t="s">
        <v>3561</v>
      </c>
      <c r="G150" s="781"/>
      <c r="H150" s="641"/>
      <c r="I150" s="647"/>
      <c r="J150" s="647"/>
      <c r="K150" s="790"/>
      <c r="L150" s="792"/>
    </row>
    <row r="151" spans="1:12" ht="15">
      <c r="A151" s="49">
        <v>143</v>
      </c>
      <c r="B151" s="634" t="s">
        <v>3435</v>
      </c>
      <c r="C151" s="635" t="s">
        <v>3543</v>
      </c>
      <c r="D151" s="636" t="s">
        <v>3544</v>
      </c>
      <c r="E151" s="636" t="s">
        <v>3439</v>
      </c>
      <c r="F151" s="637" t="s">
        <v>3566</v>
      </c>
      <c r="G151" s="782"/>
      <c r="H151" s="641"/>
      <c r="I151" s="647"/>
      <c r="J151" s="647"/>
      <c r="K151" s="791"/>
      <c r="L151" s="767"/>
    </row>
    <row r="152" spans="1:12" ht="15">
      <c r="A152" s="49">
        <v>144</v>
      </c>
      <c r="B152" s="628" t="s">
        <v>3386</v>
      </c>
      <c r="C152" s="635" t="s">
        <v>3392</v>
      </c>
      <c r="D152" s="636" t="s">
        <v>3646</v>
      </c>
      <c r="E152" s="636" t="s">
        <v>3647</v>
      </c>
      <c r="F152" s="637" t="s">
        <v>3648</v>
      </c>
      <c r="G152" s="643">
        <v>250</v>
      </c>
      <c r="H152" s="645" t="s">
        <v>3649</v>
      </c>
      <c r="I152" s="644" t="s">
        <v>3650</v>
      </c>
      <c r="J152" s="644" t="s">
        <v>3651</v>
      </c>
      <c r="K152" s="648"/>
      <c r="L152" s="649"/>
    </row>
    <row r="153" spans="1:12" ht="15">
      <c r="A153" s="49">
        <v>145</v>
      </c>
      <c r="B153" s="628" t="s">
        <v>3501</v>
      </c>
      <c r="C153" s="635" t="s">
        <v>3417</v>
      </c>
      <c r="D153" s="636" t="s">
        <v>3652</v>
      </c>
      <c r="E153" s="636" t="s">
        <v>3476</v>
      </c>
      <c r="F153" s="637" t="s">
        <v>3653</v>
      </c>
      <c r="G153" s="643">
        <v>375</v>
      </c>
      <c r="H153" s="645" t="s">
        <v>3654</v>
      </c>
      <c r="I153" s="644" t="s">
        <v>3655</v>
      </c>
      <c r="J153" s="650" t="s">
        <v>3656</v>
      </c>
      <c r="K153" s="648"/>
      <c r="L153" s="649"/>
    </row>
    <row r="154" spans="1:12" ht="15">
      <c r="A154" s="49">
        <v>146</v>
      </c>
      <c r="B154" s="628" t="s">
        <v>3386</v>
      </c>
      <c r="C154" s="635" t="s">
        <v>3392</v>
      </c>
      <c r="D154" s="636" t="s">
        <v>3657</v>
      </c>
      <c r="E154" s="636" t="s">
        <v>3410</v>
      </c>
      <c r="F154" s="637" t="s">
        <v>3658</v>
      </c>
      <c r="G154" s="643">
        <v>312.5</v>
      </c>
      <c r="H154" s="645" t="s">
        <v>3659</v>
      </c>
      <c r="I154" s="644" t="s">
        <v>3660</v>
      </c>
      <c r="J154" s="644" t="s">
        <v>3661</v>
      </c>
      <c r="K154" s="648"/>
      <c r="L154" s="649"/>
    </row>
    <row r="155" spans="1:12" ht="15">
      <c r="A155" s="49">
        <v>147</v>
      </c>
      <c r="B155" s="628" t="s">
        <v>3501</v>
      </c>
      <c r="C155" s="635" t="s">
        <v>3392</v>
      </c>
      <c r="D155" s="636" t="s">
        <v>3662</v>
      </c>
      <c r="E155" s="636" t="s">
        <v>3439</v>
      </c>
      <c r="F155" s="637" t="s">
        <v>3663</v>
      </c>
      <c r="G155" s="643">
        <v>437.5</v>
      </c>
      <c r="H155" s="645" t="s">
        <v>3664</v>
      </c>
      <c r="I155" s="644" t="s">
        <v>3665</v>
      </c>
      <c r="J155" s="644" t="s">
        <v>3666</v>
      </c>
      <c r="K155" s="648"/>
      <c r="L155" s="649"/>
    </row>
    <row r="156" spans="1:12" ht="15">
      <c r="A156" s="49">
        <v>148</v>
      </c>
      <c r="B156" s="628" t="s">
        <v>3386</v>
      </c>
      <c r="C156" s="635" t="s">
        <v>3392</v>
      </c>
      <c r="D156" s="636" t="s">
        <v>3667</v>
      </c>
      <c r="E156" s="636" t="s">
        <v>3407</v>
      </c>
      <c r="F156" s="637" t="s">
        <v>3668</v>
      </c>
      <c r="G156" s="643">
        <v>187.5</v>
      </c>
      <c r="H156" s="645" t="s">
        <v>3669</v>
      </c>
      <c r="I156" s="644" t="s">
        <v>3670</v>
      </c>
      <c r="J156" s="644" t="s">
        <v>3671</v>
      </c>
      <c r="K156" s="648"/>
      <c r="L156" s="649"/>
    </row>
    <row r="157" spans="1:12" ht="15">
      <c r="A157" s="49">
        <v>149</v>
      </c>
      <c r="B157" s="628" t="s">
        <v>3386</v>
      </c>
      <c r="C157" s="635" t="s">
        <v>3417</v>
      </c>
      <c r="D157" s="636" t="s">
        <v>3672</v>
      </c>
      <c r="E157" s="636" t="s">
        <v>3410</v>
      </c>
      <c r="F157" s="637" t="s">
        <v>3673</v>
      </c>
      <c r="G157" s="643">
        <v>200</v>
      </c>
      <c r="H157" s="645" t="s">
        <v>3674</v>
      </c>
      <c r="I157" s="644" t="s">
        <v>3675</v>
      </c>
      <c r="J157" s="644" t="s">
        <v>3676</v>
      </c>
      <c r="K157" s="648"/>
      <c r="L157" s="649"/>
    </row>
    <row r="158" spans="1:12" ht="15">
      <c r="A158" s="49">
        <v>150</v>
      </c>
      <c r="B158" s="628" t="s">
        <v>3386</v>
      </c>
      <c r="C158" s="635" t="s">
        <v>3417</v>
      </c>
      <c r="D158" s="636" t="s">
        <v>3672</v>
      </c>
      <c r="E158" s="636" t="s">
        <v>3439</v>
      </c>
      <c r="F158" s="637" t="s">
        <v>3677</v>
      </c>
      <c r="G158" s="643">
        <v>625</v>
      </c>
      <c r="H158" s="645" t="s">
        <v>3678</v>
      </c>
      <c r="I158" s="644" t="s">
        <v>3679</v>
      </c>
      <c r="J158" s="644" t="s">
        <v>843</v>
      </c>
      <c r="K158" s="648"/>
      <c r="L158" s="649"/>
    </row>
    <row r="159" spans="1:12" ht="15">
      <c r="A159" s="49">
        <v>151</v>
      </c>
      <c r="B159" s="628" t="s">
        <v>3386</v>
      </c>
      <c r="C159" s="635" t="s">
        <v>3680</v>
      </c>
      <c r="D159" s="636" t="s">
        <v>3681</v>
      </c>
      <c r="E159" s="636" t="s">
        <v>3463</v>
      </c>
      <c r="F159" s="637" t="s">
        <v>3682</v>
      </c>
      <c r="G159" s="643">
        <v>750</v>
      </c>
      <c r="H159" s="645" t="s">
        <v>3683</v>
      </c>
      <c r="I159" s="644" t="s">
        <v>3684</v>
      </c>
      <c r="J159" s="644" t="s">
        <v>3685</v>
      </c>
      <c r="K159" s="648"/>
      <c r="L159" s="649"/>
    </row>
    <row r="160" spans="1:12" ht="15">
      <c r="A160" s="49">
        <v>152</v>
      </c>
      <c r="B160" s="628" t="s">
        <v>3386</v>
      </c>
      <c r="C160" s="635" t="s">
        <v>3392</v>
      </c>
      <c r="D160" s="636" t="s">
        <v>3686</v>
      </c>
      <c r="E160" s="636" t="s">
        <v>3404</v>
      </c>
      <c r="F160" s="637" t="s">
        <v>3687</v>
      </c>
      <c r="G160" s="643">
        <v>500</v>
      </c>
      <c r="H160" s="645" t="s">
        <v>3688</v>
      </c>
      <c r="I160" s="644" t="s">
        <v>3689</v>
      </c>
      <c r="J160" s="650" t="s">
        <v>3690</v>
      </c>
      <c r="K160" s="648"/>
      <c r="L160" s="649"/>
    </row>
    <row r="161" spans="1:12" ht="15">
      <c r="A161" s="49">
        <v>153</v>
      </c>
      <c r="B161" s="628" t="s">
        <v>3386</v>
      </c>
      <c r="C161" s="635" t="s">
        <v>3417</v>
      </c>
      <c r="D161" s="636" t="s">
        <v>3672</v>
      </c>
      <c r="E161" s="636" t="s">
        <v>3400</v>
      </c>
      <c r="F161" s="637" t="s">
        <v>3691</v>
      </c>
      <c r="G161" s="643">
        <v>225</v>
      </c>
      <c r="H161" s="645" t="s">
        <v>3692</v>
      </c>
      <c r="I161" s="644" t="s">
        <v>3693</v>
      </c>
      <c r="J161" s="650" t="s">
        <v>3694</v>
      </c>
      <c r="K161" s="648"/>
      <c r="L161" s="649"/>
    </row>
    <row r="162" spans="1:12" ht="15">
      <c r="A162" s="49">
        <v>154</v>
      </c>
      <c r="B162" s="628" t="s">
        <v>3386</v>
      </c>
      <c r="C162" s="635" t="s">
        <v>3392</v>
      </c>
      <c r="D162" s="636" t="s">
        <v>3657</v>
      </c>
      <c r="E162" s="636" t="s">
        <v>3394</v>
      </c>
      <c r="F162" s="637" t="s">
        <v>3695</v>
      </c>
      <c r="G162" s="643">
        <v>187.5</v>
      </c>
      <c r="H162" s="645" t="s">
        <v>3696</v>
      </c>
      <c r="I162" s="644" t="s">
        <v>3697</v>
      </c>
      <c r="J162" s="650" t="s">
        <v>3698</v>
      </c>
      <c r="K162" s="648"/>
      <c r="L162" s="649"/>
    </row>
    <row r="163" spans="1:12" ht="15">
      <c r="A163" s="49">
        <v>155</v>
      </c>
      <c r="B163" s="628" t="s">
        <v>3386</v>
      </c>
      <c r="C163" s="635" t="s">
        <v>3699</v>
      </c>
      <c r="D163" s="636"/>
      <c r="E163" s="636" t="s">
        <v>3394</v>
      </c>
      <c r="F163" s="637" t="s">
        <v>3700</v>
      </c>
      <c r="G163" s="643">
        <v>375</v>
      </c>
      <c r="H163" s="645" t="s">
        <v>3701</v>
      </c>
      <c r="I163" s="644" t="s">
        <v>810</v>
      </c>
      <c r="J163" s="644" t="s">
        <v>3702</v>
      </c>
      <c r="K163" s="648"/>
      <c r="L163" s="649"/>
    </row>
    <row r="164" spans="1:12" ht="15">
      <c r="A164" s="49">
        <v>156</v>
      </c>
      <c r="B164" s="628" t="s">
        <v>3386</v>
      </c>
      <c r="C164" s="635" t="s">
        <v>3392</v>
      </c>
      <c r="D164" s="636" t="s">
        <v>3657</v>
      </c>
      <c r="E164" s="636" t="s">
        <v>3394</v>
      </c>
      <c r="F164" s="637" t="s">
        <v>3703</v>
      </c>
      <c r="G164" s="643">
        <v>187.5</v>
      </c>
      <c r="H164" s="645" t="s">
        <v>3704</v>
      </c>
      <c r="I164" s="644" t="s">
        <v>3705</v>
      </c>
      <c r="J164" s="644" t="s">
        <v>3706</v>
      </c>
      <c r="K164" s="648"/>
      <c r="L164" s="649"/>
    </row>
    <row r="165" spans="1:12" ht="15">
      <c r="A165" s="49">
        <v>157</v>
      </c>
      <c r="B165" s="628" t="s">
        <v>3386</v>
      </c>
      <c r="C165" s="635" t="s">
        <v>3392</v>
      </c>
      <c r="D165" s="636" t="s">
        <v>3707</v>
      </c>
      <c r="E165" s="636" t="s">
        <v>3413</v>
      </c>
      <c r="F165" s="637" t="s">
        <v>3708</v>
      </c>
      <c r="G165" s="643">
        <v>437.5</v>
      </c>
      <c r="H165" s="645" t="s">
        <v>3709</v>
      </c>
      <c r="I165" s="644" t="s">
        <v>3710</v>
      </c>
      <c r="J165" s="644" t="s">
        <v>3711</v>
      </c>
      <c r="K165" s="649"/>
      <c r="L165" s="649"/>
    </row>
    <row r="166" spans="1:12" ht="15">
      <c r="A166" s="49">
        <v>158</v>
      </c>
      <c r="B166" s="628" t="s">
        <v>3386</v>
      </c>
      <c r="C166" s="635" t="s">
        <v>3392</v>
      </c>
      <c r="D166" s="636" t="s">
        <v>3712</v>
      </c>
      <c r="E166" s="636" t="s">
        <v>3410</v>
      </c>
      <c r="F166" s="637" t="s">
        <v>3713</v>
      </c>
      <c r="G166" s="643">
        <v>312.5</v>
      </c>
      <c r="H166" s="645" t="s">
        <v>3714</v>
      </c>
      <c r="I166" s="644" t="s">
        <v>875</v>
      </c>
      <c r="J166" s="644" t="s">
        <v>3715</v>
      </c>
      <c r="K166" s="649"/>
      <c r="L166" s="649"/>
    </row>
    <row r="167" spans="1:12" ht="15">
      <c r="A167" s="49">
        <v>159</v>
      </c>
      <c r="B167" s="628" t="s">
        <v>3386</v>
      </c>
      <c r="C167" s="635" t="s">
        <v>3392</v>
      </c>
      <c r="D167" s="636" t="s">
        <v>3716</v>
      </c>
      <c r="E167" s="636" t="s">
        <v>3394</v>
      </c>
      <c r="F167" s="637" t="s">
        <v>3717</v>
      </c>
      <c r="G167" s="643">
        <v>500</v>
      </c>
      <c r="H167" s="645" t="s">
        <v>3718</v>
      </c>
      <c r="I167" s="644" t="s">
        <v>3719</v>
      </c>
      <c r="J167" s="650" t="s">
        <v>3385</v>
      </c>
      <c r="K167" s="646"/>
      <c r="L167" s="649"/>
    </row>
    <row r="168" spans="1:12" ht="15">
      <c r="A168" s="49">
        <v>160</v>
      </c>
      <c r="B168" s="628" t="s">
        <v>3386</v>
      </c>
      <c r="C168" s="635" t="s">
        <v>3494</v>
      </c>
      <c r="D168" s="636" t="s">
        <v>3720</v>
      </c>
      <c r="E168" s="636" t="s">
        <v>3394</v>
      </c>
      <c r="F168" s="637" t="s">
        <v>3721</v>
      </c>
      <c r="G168" s="643">
        <v>250</v>
      </c>
      <c r="H168" s="645" t="s">
        <v>3722</v>
      </c>
      <c r="I168" s="644" t="s">
        <v>3723</v>
      </c>
      <c r="J168" s="650" t="s">
        <v>3724</v>
      </c>
      <c r="K168" s="646"/>
      <c r="L168" s="644"/>
    </row>
    <row r="169" spans="1:12" ht="15">
      <c r="A169" s="49">
        <v>161</v>
      </c>
      <c r="B169" s="628" t="s">
        <v>3386</v>
      </c>
      <c r="C169" s="635" t="s">
        <v>3725</v>
      </c>
      <c r="D169" s="637" t="s">
        <v>3726</v>
      </c>
      <c r="E169" s="637">
        <v>1998</v>
      </c>
      <c r="F169" s="637" t="s">
        <v>3727</v>
      </c>
      <c r="G169" s="643">
        <v>600</v>
      </c>
      <c r="H169" s="637"/>
      <c r="I169" s="637"/>
      <c r="J169" s="637"/>
      <c r="K169" s="637">
        <v>212906024</v>
      </c>
      <c r="L169" s="640" t="s">
        <v>3728</v>
      </c>
    </row>
    <row r="170" spans="1:12" ht="15">
      <c r="A170" s="49">
        <v>162</v>
      </c>
      <c r="B170" s="628" t="s">
        <v>3386</v>
      </c>
      <c r="C170" s="635" t="s">
        <v>3729</v>
      </c>
      <c r="D170" s="637" t="s">
        <v>3730</v>
      </c>
      <c r="E170" s="637">
        <v>1999</v>
      </c>
      <c r="F170" s="637" t="s">
        <v>3731</v>
      </c>
      <c r="G170" s="643">
        <v>125</v>
      </c>
      <c r="H170" s="637"/>
      <c r="I170" s="637"/>
      <c r="J170" s="637"/>
      <c r="K170" s="645">
        <v>434160070</v>
      </c>
      <c r="L170" s="640" t="s">
        <v>3490</v>
      </c>
    </row>
    <row r="171" spans="1:12" ht="15">
      <c r="A171" s="49">
        <v>163</v>
      </c>
      <c r="B171" s="628" t="s">
        <v>3386</v>
      </c>
      <c r="C171" s="635" t="s">
        <v>3732</v>
      </c>
      <c r="D171" s="637" t="s">
        <v>3587</v>
      </c>
      <c r="E171" s="637">
        <v>2002</v>
      </c>
      <c r="F171" s="637" t="s">
        <v>3733</v>
      </c>
      <c r="G171" s="643">
        <v>312.5</v>
      </c>
      <c r="H171" s="637"/>
      <c r="I171" s="637"/>
      <c r="J171" s="637"/>
      <c r="K171" s="645" t="s">
        <v>3734</v>
      </c>
      <c r="L171" s="640" t="s">
        <v>3735</v>
      </c>
    </row>
    <row r="172" spans="1:12" ht="15">
      <c r="A172" s="49">
        <v>164</v>
      </c>
      <c r="B172" s="628" t="s">
        <v>3386</v>
      </c>
      <c r="C172" s="635" t="s">
        <v>3392</v>
      </c>
      <c r="D172" s="637" t="s">
        <v>3736</v>
      </c>
      <c r="E172" s="637">
        <v>1996</v>
      </c>
      <c r="F172" s="637" t="s">
        <v>3737</v>
      </c>
      <c r="G172" s="643">
        <v>275</v>
      </c>
      <c r="H172" s="637"/>
      <c r="I172" s="637"/>
      <c r="J172" s="637"/>
      <c r="K172" s="645" t="s">
        <v>3738</v>
      </c>
      <c r="L172" s="640" t="s">
        <v>3739</v>
      </c>
    </row>
    <row r="173" spans="1:12" ht="15">
      <c r="A173" s="49">
        <v>165</v>
      </c>
      <c r="B173" s="628" t="s">
        <v>3501</v>
      </c>
      <c r="C173" s="635" t="s">
        <v>3392</v>
      </c>
      <c r="D173" s="637" t="s">
        <v>3740</v>
      </c>
      <c r="E173" s="637">
        <v>2000</v>
      </c>
      <c r="F173" s="637" t="s">
        <v>3741</v>
      </c>
      <c r="G173" s="643">
        <v>337.5</v>
      </c>
      <c r="H173" s="637"/>
      <c r="I173" s="637"/>
      <c r="J173" s="637"/>
      <c r="K173" s="645" t="s">
        <v>3742</v>
      </c>
      <c r="L173" s="640" t="s">
        <v>3743</v>
      </c>
    </row>
    <row r="174" spans="1:12" ht="15">
      <c r="A174" s="49">
        <v>166</v>
      </c>
      <c r="B174" s="628" t="s">
        <v>3386</v>
      </c>
      <c r="C174" s="635" t="s">
        <v>3732</v>
      </c>
      <c r="D174" s="637" t="s">
        <v>3503</v>
      </c>
      <c r="E174" s="637">
        <v>1999</v>
      </c>
      <c r="F174" s="637" t="s">
        <v>3744</v>
      </c>
      <c r="G174" s="643">
        <v>212.5</v>
      </c>
      <c r="H174" s="637"/>
      <c r="I174" s="637"/>
      <c r="J174" s="637"/>
      <c r="K174" s="645" t="s">
        <v>3745</v>
      </c>
      <c r="L174" s="640" t="s">
        <v>3746</v>
      </c>
    </row>
    <row r="175" spans="1:12" ht="15">
      <c r="A175" s="49">
        <v>167</v>
      </c>
      <c r="B175" s="628" t="s">
        <v>3386</v>
      </c>
      <c r="C175" s="635" t="s">
        <v>3732</v>
      </c>
      <c r="D175" s="637">
        <v>150</v>
      </c>
      <c r="E175" s="637"/>
      <c r="F175" s="637" t="s">
        <v>3747</v>
      </c>
      <c r="G175" s="643">
        <v>437.5</v>
      </c>
      <c r="H175" s="637"/>
      <c r="I175" s="637"/>
      <c r="J175" s="637"/>
      <c r="K175" s="645" t="s">
        <v>3748</v>
      </c>
      <c r="L175" s="640" t="s">
        <v>3749</v>
      </c>
    </row>
    <row r="176" spans="1:12" ht="15">
      <c r="A176" s="49">
        <v>168</v>
      </c>
      <c r="B176" s="628" t="s">
        <v>3386</v>
      </c>
      <c r="C176" s="635" t="s">
        <v>3392</v>
      </c>
      <c r="D176" s="637" t="s">
        <v>3657</v>
      </c>
      <c r="E176" s="637">
        <v>2001</v>
      </c>
      <c r="F176" s="637" t="s">
        <v>3750</v>
      </c>
      <c r="G176" s="643">
        <v>437.5</v>
      </c>
      <c r="H176" s="637"/>
      <c r="I176" s="637"/>
      <c r="J176" s="637"/>
      <c r="K176" s="645" t="s">
        <v>3751</v>
      </c>
      <c r="L176" s="640" t="s">
        <v>3752</v>
      </c>
    </row>
    <row r="177" spans="1:12" ht="15">
      <c r="A177" s="49">
        <v>169</v>
      </c>
      <c r="B177" s="628" t="s">
        <v>3386</v>
      </c>
      <c r="C177" s="635" t="s">
        <v>3753</v>
      </c>
      <c r="D177" s="637" t="s">
        <v>3657</v>
      </c>
      <c r="E177" s="637">
        <v>2001</v>
      </c>
      <c r="F177" s="637" t="s">
        <v>3754</v>
      </c>
      <c r="G177" s="643">
        <v>475</v>
      </c>
      <c r="H177" s="637"/>
      <c r="I177" s="637"/>
      <c r="J177" s="637"/>
      <c r="K177" s="645" t="s">
        <v>3755</v>
      </c>
      <c r="L177" s="640" t="s">
        <v>3756</v>
      </c>
    </row>
    <row r="178" spans="1:12" ht="15">
      <c r="A178" s="49">
        <v>170</v>
      </c>
      <c r="B178" s="628" t="s">
        <v>3386</v>
      </c>
      <c r="C178" s="635" t="s">
        <v>3732</v>
      </c>
      <c r="D178" s="637" t="s">
        <v>3757</v>
      </c>
      <c r="E178" s="637">
        <v>1996</v>
      </c>
      <c r="F178" s="637" t="s">
        <v>3758</v>
      </c>
      <c r="G178" s="643">
        <v>62.5</v>
      </c>
      <c r="H178" s="637"/>
      <c r="I178" s="637"/>
      <c r="J178" s="637"/>
      <c r="K178" s="645" t="s">
        <v>3759</v>
      </c>
      <c r="L178" s="640" t="s">
        <v>3760</v>
      </c>
    </row>
    <row r="179" spans="1:12" ht="15">
      <c r="A179" s="49">
        <v>171</v>
      </c>
      <c r="B179" s="628" t="s">
        <v>3386</v>
      </c>
      <c r="C179" s="635" t="s">
        <v>3761</v>
      </c>
      <c r="D179" s="637" t="s">
        <v>3762</v>
      </c>
      <c r="E179" s="637">
        <v>1991</v>
      </c>
      <c r="F179" s="637" t="s">
        <v>3763</v>
      </c>
      <c r="G179" s="643">
        <v>1125</v>
      </c>
      <c r="H179" s="637"/>
      <c r="I179" s="637"/>
      <c r="J179" s="637"/>
      <c r="K179" s="645" t="s">
        <v>3764</v>
      </c>
      <c r="L179" s="640" t="s">
        <v>3765</v>
      </c>
    </row>
    <row r="180" spans="1:12" ht="15">
      <c r="A180" s="49">
        <v>172</v>
      </c>
      <c r="B180" s="628" t="s">
        <v>3386</v>
      </c>
      <c r="C180" s="635" t="s">
        <v>3392</v>
      </c>
      <c r="D180" s="637" t="s">
        <v>3766</v>
      </c>
      <c r="E180" s="637">
        <v>1998</v>
      </c>
      <c r="F180" s="637" t="s">
        <v>3767</v>
      </c>
      <c r="G180" s="643">
        <v>412.5</v>
      </c>
      <c r="H180" s="637"/>
      <c r="I180" s="637"/>
      <c r="J180" s="637"/>
      <c r="K180" s="645" t="s">
        <v>3768</v>
      </c>
      <c r="L180" s="640" t="s">
        <v>3769</v>
      </c>
    </row>
    <row r="181" spans="1:12" ht="15">
      <c r="A181" s="49">
        <v>173</v>
      </c>
      <c r="B181" s="628" t="s">
        <v>3386</v>
      </c>
      <c r="C181" s="635" t="s">
        <v>3392</v>
      </c>
      <c r="D181" s="637" t="s">
        <v>3770</v>
      </c>
      <c r="E181" s="637">
        <v>2002</v>
      </c>
      <c r="F181" s="637" t="s">
        <v>3771</v>
      </c>
      <c r="G181" s="643">
        <v>625</v>
      </c>
      <c r="H181" s="637"/>
      <c r="I181" s="637"/>
      <c r="J181" s="637"/>
      <c r="K181" s="645" t="s">
        <v>3772</v>
      </c>
      <c r="L181" s="640" t="s">
        <v>3773</v>
      </c>
    </row>
    <row r="182" spans="1:12" ht="15">
      <c r="A182" s="49">
        <v>174</v>
      </c>
      <c r="B182" s="628" t="s">
        <v>3386</v>
      </c>
      <c r="C182" s="635" t="s">
        <v>3699</v>
      </c>
      <c r="D182" s="636" t="s">
        <v>3774</v>
      </c>
      <c r="E182" s="637">
        <v>1999</v>
      </c>
      <c r="F182" s="637" t="s">
        <v>3775</v>
      </c>
      <c r="G182" s="643">
        <v>187.5</v>
      </c>
      <c r="H182" s="637"/>
      <c r="I182" s="637"/>
      <c r="J182" s="637"/>
      <c r="K182" s="645" t="s">
        <v>3776</v>
      </c>
      <c r="L182" s="640" t="s">
        <v>3777</v>
      </c>
    </row>
    <row r="183" spans="1:12" ht="15">
      <c r="A183" s="49">
        <v>175</v>
      </c>
      <c r="B183" s="628" t="s">
        <v>3386</v>
      </c>
      <c r="C183" s="635" t="s">
        <v>3778</v>
      </c>
      <c r="D183" s="637"/>
      <c r="E183" s="637">
        <v>2000</v>
      </c>
      <c r="F183" s="637" t="s">
        <v>3779</v>
      </c>
      <c r="G183" s="643">
        <v>125</v>
      </c>
      <c r="H183" s="637"/>
      <c r="I183" s="637"/>
      <c r="J183" s="637"/>
      <c r="K183" s="645" t="s">
        <v>3780</v>
      </c>
      <c r="L183" s="640" t="s">
        <v>3781</v>
      </c>
    </row>
    <row r="184" spans="1:12" ht="15">
      <c r="A184" s="49">
        <v>176</v>
      </c>
      <c r="B184" s="628" t="s">
        <v>3386</v>
      </c>
      <c r="C184" s="635" t="s">
        <v>3732</v>
      </c>
      <c r="D184" s="637" t="s">
        <v>3503</v>
      </c>
      <c r="E184" s="637">
        <v>1996</v>
      </c>
      <c r="F184" s="637" t="s">
        <v>3782</v>
      </c>
      <c r="G184" s="643">
        <v>500</v>
      </c>
      <c r="H184" s="637"/>
      <c r="I184" s="637"/>
      <c r="J184" s="637"/>
      <c r="K184" s="645" t="s">
        <v>3783</v>
      </c>
      <c r="L184" s="640" t="s">
        <v>3784</v>
      </c>
    </row>
    <row r="185" spans="1:12" ht="15">
      <c r="A185" s="49">
        <v>177</v>
      </c>
      <c r="B185" s="628" t="s">
        <v>3386</v>
      </c>
      <c r="C185" s="635" t="s">
        <v>3392</v>
      </c>
      <c r="D185" s="637" t="s">
        <v>3657</v>
      </c>
      <c r="E185" s="637">
        <v>2002</v>
      </c>
      <c r="F185" s="637" t="s">
        <v>3785</v>
      </c>
      <c r="G185" s="643">
        <v>312.5</v>
      </c>
      <c r="H185" s="637"/>
      <c r="I185" s="637"/>
      <c r="J185" s="637"/>
      <c r="K185" s="645" t="s">
        <v>3786</v>
      </c>
      <c r="L185" s="640" t="s">
        <v>3787</v>
      </c>
    </row>
    <row r="186" spans="1:12" ht="15">
      <c r="A186" s="49">
        <v>178</v>
      </c>
      <c r="B186" s="628" t="s">
        <v>3386</v>
      </c>
      <c r="C186" s="635" t="s">
        <v>3732</v>
      </c>
      <c r="D186" s="637" t="s">
        <v>3788</v>
      </c>
      <c r="E186" s="637">
        <v>1996</v>
      </c>
      <c r="F186" s="637" t="s">
        <v>3789</v>
      </c>
      <c r="G186" s="643">
        <v>687.5</v>
      </c>
      <c r="H186" s="637"/>
      <c r="I186" s="637"/>
      <c r="J186" s="637"/>
      <c r="K186" s="645" t="s">
        <v>3790</v>
      </c>
      <c r="L186" s="640" t="s">
        <v>3791</v>
      </c>
    </row>
    <row r="187" spans="1:12" ht="15">
      <c r="A187" s="49">
        <v>179</v>
      </c>
      <c r="B187" s="628" t="s">
        <v>3386</v>
      </c>
      <c r="C187" s="635" t="s">
        <v>3392</v>
      </c>
      <c r="D187" s="637" t="s">
        <v>3792</v>
      </c>
      <c r="E187" s="637">
        <v>1993</v>
      </c>
      <c r="F187" s="637" t="s">
        <v>3793</v>
      </c>
      <c r="G187" s="643">
        <v>187.5</v>
      </c>
      <c r="H187" s="637"/>
      <c r="I187" s="637"/>
      <c r="J187" s="637"/>
      <c r="K187" s="645" t="s">
        <v>3794</v>
      </c>
      <c r="L187" s="640" t="s">
        <v>3795</v>
      </c>
    </row>
    <row r="188" spans="1:12" ht="15">
      <c r="A188" s="49">
        <v>180</v>
      </c>
      <c r="B188" s="628" t="s">
        <v>3501</v>
      </c>
      <c r="C188" s="635" t="s">
        <v>3778</v>
      </c>
      <c r="D188" s="637"/>
      <c r="E188" s="637">
        <v>1999</v>
      </c>
      <c r="F188" s="637" t="s">
        <v>3796</v>
      </c>
      <c r="G188" s="643">
        <v>125</v>
      </c>
      <c r="H188" s="637"/>
      <c r="I188" s="637"/>
      <c r="J188" s="637"/>
      <c r="K188" s="645" t="s">
        <v>3797</v>
      </c>
      <c r="L188" s="640" t="s">
        <v>3798</v>
      </c>
    </row>
    <row r="189" spans="1:12" ht="15">
      <c r="A189" s="49">
        <v>181</v>
      </c>
      <c r="B189" s="628" t="s">
        <v>3386</v>
      </c>
      <c r="C189" s="635" t="s">
        <v>3799</v>
      </c>
      <c r="D189" s="637" t="s">
        <v>3800</v>
      </c>
      <c r="E189" s="637">
        <v>1992</v>
      </c>
      <c r="F189" s="637" t="s">
        <v>3801</v>
      </c>
      <c r="G189" s="643">
        <v>1125</v>
      </c>
      <c r="H189" s="637"/>
      <c r="I189" s="637"/>
      <c r="J189" s="637"/>
      <c r="K189" s="645" t="s">
        <v>3802</v>
      </c>
      <c r="L189" s="640" t="s">
        <v>3803</v>
      </c>
    </row>
    <row r="190" spans="1:12" ht="15">
      <c r="A190" s="49">
        <v>182</v>
      </c>
      <c r="B190" s="628" t="s">
        <v>3386</v>
      </c>
      <c r="C190" s="635" t="s">
        <v>3804</v>
      </c>
      <c r="D190" s="637" t="s">
        <v>3805</v>
      </c>
      <c r="E190" s="637">
        <v>2002</v>
      </c>
      <c r="F190" s="637" t="s">
        <v>3806</v>
      </c>
      <c r="G190" s="643">
        <v>500</v>
      </c>
      <c r="H190" s="637"/>
      <c r="I190" s="637"/>
      <c r="J190" s="637"/>
      <c r="K190" s="645" t="s">
        <v>3807</v>
      </c>
      <c r="L190" s="644" t="s">
        <v>3808</v>
      </c>
    </row>
    <row r="191" spans="1:12" ht="15">
      <c r="A191" s="49">
        <v>183</v>
      </c>
      <c r="B191" s="628" t="s">
        <v>3386</v>
      </c>
      <c r="C191" s="635" t="s">
        <v>3392</v>
      </c>
      <c r="D191" s="637">
        <v>303</v>
      </c>
      <c r="E191" s="637">
        <v>1981</v>
      </c>
      <c r="F191" s="637" t="s">
        <v>3809</v>
      </c>
      <c r="G191" s="643">
        <v>312.5</v>
      </c>
      <c r="H191" s="637"/>
      <c r="I191" s="637"/>
      <c r="J191" s="637"/>
      <c r="K191" s="645" t="s">
        <v>3810</v>
      </c>
      <c r="L191" s="640" t="s">
        <v>3811</v>
      </c>
    </row>
    <row r="192" spans="1:12" ht="15">
      <c r="A192" s="49">
        <v>184</v>
      </c>
      <c r="B192" s="628" t="s">
        <v>3386</v>
      </c>
      <c r="C192" s="635" t="s">
        <v>3392</v>
      </c>
      <c r="D192" s="637" t="s">
        <v>3712</v>
      </c>
      <c r="E192" s="637">
        <v>1997</v>
      </c>
      <c r="F192" s="637" t="s">
        <v>3812</v>
      </c>
      <c r="G192" s="643">
        <v>312.5</v>
      </c>
      <c r="H192" s="637"/>
      <c r="I192" s="637"/>
      <c r="J192" s="637"/>
      <c r="K192" s="645" t="s">
        <v>3813</v>
      </c>
      <c r="L192" s="640" t="s">
        <v>3814</v>
      </c>
    </row>
    <row r="193" spans="1:12" ht="15">
      <c r="A193" s="49">
        <v>185</v>
      </c>
      <c r="B193" s="628" t="s">
        <v>3386</v>
      </c>
      <c r="C193" s="635" t="s">
        <v>3732</v>
      </c>
      <c r="D193" s="637" t="s">
        <v>3505</v>
      </c>
      <c r="E193" s="637">
        <v>1999</v>
      </c>
      <c r="F193" s="637" t="s">
        <v>3815</v>
      </c>
      <c r="G193" s="643">
        <v>312.5</v>
      </c>
      <c r="H193" s="637"/>
      <c r="I193" s="637"/>
      <c r="J193" s="637"/>
      <c r="K193" s="645" t="s">
        <v>3816</v>
      </c>
      <c r="L193" s="640" t="s">
        <v>3817</v>
      </c>
    </row>
    <row r="194" spans="1:12" ht="15">
      <c r="A194" s="49">
        <v>186</v>
      </c>
      <c r="B194" s="628" t="s">
        <v>3386</v>
      </c>
      <c r="C194" s="635" t="s">
        <v>3392</v>
      </c>
      <c r="D194" s="637" t="s">
        <v>3818</v>
      </c>
      <c r="E194" s="637">
        <v>2007</v>
      </c>
      <c r="F194" s="637" t="s">
        <v>3819</v>
      </c>
      <c r="G194" s="643">
        <v>312.5</v>
      </c>
      <c r="H194" s="637"/>
      <c r="I194" s="637"/>
      <c r="J194" s="637"/>
      <c r="K194" s="645" t="s">
        <v>3820</v>
      </c>
      <c r="L194" s="640" t="s">
        <v>3821</v>
      </c>
    </row>
    <row r="195" spans="1:12" ht="15">
      <c r="A195" s="49">
        <v>187</v>
      </c>
      <c r="B195" s="628" t="s">
        <v>3386</v>
      </c>
      <c r="C195" s="635" t="s">
        <v>3392</v>
      </c>
      <c r="D195" s="637" t="s">
        <v>3822</v>
      </c>
      <c r="E195" s="637">
        <v>1996</v>
      </c>
      <c r="F195" s="637" t="s">
        <v>3823</v>
      </c>
      <c r="G195" s="643">
        <v>125</v>
      </c>
      <c r="H195" s="637"/>
      <c r="I195" s="637"/>
      <c r="J195" s="637"/>
      <c r="K195" s="645" t="s">
        <v>3824</v>
      </c>
      <c r="L195" s="640" t="s">
        <v>3825</v>
      </c>
    </row>
    <row r="196" spans="1:12" ht="15">
      <c r="A196" s="49">
        <v>188</v>
      </c>
      <c r="B196" s="628" t="s">
        <v>3386</v>
      </c>
      <c r="C196" s="635" t="s">
        <v>3392</v>
      </c>
      <c r="D196" s="637">
        <v>303</v>
      </c>
      <c r="E196" s="637">
        <v>1992</v>
      </c>
      <c r="F196" s="637" t="s">
        <v>3826</v>
      </c>
      <c r="G196" s="643">
        <v>1000</v>
      </c>
      <c r="H196" s="637"/>
      <c r="I196" s="637"/>
      <c r="J196" s="637"/>
      <c r="K196" s="645" t="s">
        <v>3827</v>
      </c>
      <c r="L196" s="640" t="s">
        <v>3828</v>
      </c>
    </row>
    <row r="197" spans="1:12" ht="15">
      <c r="A197" s="49">
        <v>189</v>
      </c>
      <c r="B197" s="628" t="s">
        <v>3386</v>
      </c>
      <c r="C197" s="635" t="s">
        <v>3392</v>
      </c>
      <c r="D197" s="637" t="s">
        <v>3829</v>
      </c>
      <c r="E197" s="637">
        <v>2001</v>
      </c>
      <c r="F197" s="637" t="s">
        <v>3830</v>
      </c>
      <c r="G197" s="643">
        <v>275</v>
      </c>
      <c r="H197" s="637"/>
      <c r="I197" s="637"/>
      <c r="J197" s="637"/>
      <c r="K197" s="645" t="s">
        <v>3831</v>
      </c>
      <c r="L197" s="640" t="s">
        <v>3832</v>
      </c>
    </row>
    <row r="198" spans="1:12" ht="15">
      <c r="A198" s="49">
        <v>190</v>
      </c>
      <c r="B198" s="628" t="s">
        <v>3386</v>
      </c>
      <c r="C198" s="635" t="s">
        <v>3392</v>
      </c>
      <c r="D198" s="637" t="s">
        <v>3818</v>
      </c>
      <c r="E198" s="637">
        <v>2006</v>
      </c>
      <c r="F198" s="637" t="s">
        <v>3833</v>
      </c>
      <c r="G198" s="643">
        <v>375</v>
      </c>
      <c r="H198" s="637"/>
      <c r="I198" s="637"/>
      <c r="J198" s="637"/>
      <c r="K198" s="645" t="s">
        <v>3834</v>
      </c>
      <c r="L198" s="640" t="s">
        <v>3835</v>
      </c>
    </row>
    <row r="199" spans="1:12" ht="15">
      <c r="A199" s="49">
        <v>191</v>
      </c>
      <c r="B199" s="628" t="s">
        <v>3386</v>
      </c>
      <c r="C199" s="635" t="s">
        <v>3392</v>
      </c>
      <c r="D199" s="637" t="s">
        <v>3836</v>
      </c>
      <c r="E199" s="637">
        <v>1995</v>
      </c>
      <c r="F199" s="637" t="s">
        <v>3837</v>
      </c>
      <c r="G199" s="643">
        <v>300</v>
      </c>
      <c r="H199" s="637"/>
      <c r="I199" s="637"/>
      <c r="J199" s="637"/>
      <c r="K199" s="645" t="s">
        <v>3838</v>
      </c>
      <c r="L199" s="640" t="s">
        <v>3839</v>
      </c>
    </row>
    <row r="200" spans="1:12" ht="15">
      <c r="A200" s="49">
        <v>192</v>
      </c>
      <c r="B200" s="628" t="s">
        <v>3840</v>
      </c>
      <c r="C200" s="635" t="s">
        <v>3732</v>
      </c>
      <c r="D200" s="637" t="s">
        <v>3841</v>
      </c>
      <c r="E200" s="637">
        <v>1994</v>
      </c>
      <c r="F200" s="637" t="s">
        <v>3842</v>
      </c>
      <c r="G200" s="643">
        <v>150</v>
      </c>
      <c r="H200" s="637"/>
      <c r="I200" s="637"/>
      <c r="J200" s="637"/>
      <c r="K200" s="645" t="s">
        <v>3843</v>
      </c>
      <c r="L200" s="640" t="s">
        <v>3844</v>
      </c>
    </row>
    <row r="201" spans="1:12" ht="15">
      <c r="A201" s="49">
        <v>193</v>
      </c>
      <c r="B201" s="628" t="s">
        <v>3386</v>
      </c>
      <c r="C201" s="635" t="s">
        <v>3392</v>
      </c>
      <c r="D201" s="637" t="s">
        <v>3766</v>
      </c>
      <c r="E201" s="637">
        <v>1999</v>
      </c>
      <c r="F201" s="637" t="s">
        <v>3845</v>
      </c>
      <c r="G201" s="643">
        <v>500</v>
      </c>
      <c r="H201" s="637"/>
      <c r="I201" s="637"/>
      <c r="J201" s="637"/>
      <c r="K201" s="645" t="s">
        <v>3846</v>
      </c>
      <c r="L201" s="640" t="s">
        <v>3847</v>
      </c>
    </row>
    <row r="202" spans="1:12" ht="15">
      <c r="A202" s="49">
        <v>194</v>
      </c>
      <c r="B202" s="628" t="s">
        <v>3386</v>
      </c>
      <c r="C202" s="635" t="s">
        <v>3392</v>
      </c>
      <c r="D202" s="637" t="s">
        <v>3848</v>
      </c>
      <c r="E202" s="637">
        <v>1998</v>
      </c>
      <c r="F202" s="637" t="s">
        <v>3849</v>
      </c>
      <c r="G202" s="643">
        <v>312.5</v>
      </c>
      <c r="H202" s="637"/>
      <c r="I202" s="637"/>
      <c r="J202" s="637"/>
      <c r="K202" s="645" t="s">
        <v>3850</v>
      </c>
      <c r="L202" s="640" t="s">
        <v>3851</v>
      </c>
    </row>
    <row r="203" spans="1:12" ht="15">
      <c r="A203" s="49">
        <v>195</v>
      </c>
      <c r="B203" s="628" t="s">
        <v>3386</v>
      </c>
      <c r="C203" s="635" t="s">
        <v>3392</v>
      </c>
      <c r="D203" s="637" t="s">
        <v>3409</v>
      </c>
      <c r="E203" s="637">
        <v>1996</v>
      </c>
      <c r="F203" s="637" t="s">
        <v>3852</v>
      </c>
      <c r="G203" s="643">
        <v>500</v>
      </c>
      <c r="H203" s="637"/>
      <c r="I203" s="637"/>
      <c r="J203" s="637"/>
      <c r="K203" s="645" t="s">
        <v>3853</v>
      </c>
      <c r="L203" s="640" t="s">
        <v>3854</v>
      </c>
    </row>
    <row r="204" spans="1:12" ht="15">
      <c r="A204" s="49">
        <v>196</v>
      </c>
      <c r="B204" s="628" t="s">
        <v>3386</v>
      </c>
      <c r="C204" s="635" t="s">
        <v>3392</v>
      </c>
      <c r="D204" s="637" t="s">
        <v>3657</v>
      </c>
      <c r="E204" s="637">
        <v>2002</v>
      </c>
      <c r="F204" s="637" t="s">
        <v>3855</v>
      </c>
      <c r="G204" s="643">
        <v>500</v>
      </c>
      <c r="H204" s="637"/>
      <c r="I204" s="637"/>
      <c r="J204" s="637"/>
      <c r="K204" s="645" t="s">
        <v>3856</v>
      </c>
      <c r="L204" s="640" t="s">
        <v>3857</v>
      </c>
    </row>
    <row r="205" spans="1:12" ht="15">
      <c r="A205" s="49">
        <v>197</v>
      </c>
      <c r="B205" s="628" t="s">
        <v>3386</v>
      </c>
      <c r="C205" s="635" t="s">
        <v>3392</v>
      </c>
      <c r="D205" s="637" t="s">
        <v>3409</v>
      </c>
      <c r="E205" s="637">
        <v>1997</v>
      </c>
      <c r="F205" s="637" t="s">
        <v>3858</v>
      </c>
      <c r="G205" s="643">
        <v>750</v>
      </c>
      <c r="H205" s="637"/>
      <c r="I205" s="637"/>
      <c r="J205" s="637"/>
      <c r="K205" s="645" t="s">
        <v>3859</v>
      </c>
      <c r="L205" s="640" t="s">
        <v>3860</v>
      </c>
    </row>
    <row r="206" spans="1:12" ht="15">
      <c r="A206" s="49">
        <v>198</v>
      </c>
      <c r="B206" s="626" t="s">
        <v>3386</v>
      </c>
      <c r="C206" s="635" t="s">
        <v>3417</v>
      </c>
      <c r="D206" s="637" t="s">
        <v>3861</v>
      </c>
      <c r="E206" s="637">
        <v>1998</v>
      </c>
      <c r="F206" s="637" t="s">
        <v>3862</v>
      </c>
      <c r="G206" s="643">
        <v>437.5</v>
      </c>
      <c r="H206" s="637"/>
      <c r="I206" s="637"/>
      <c r="J206" s="637"/>
      <c r="K206" s="645" t="s">
        <v>3863</v>
      </c>
      <c r="L206" s="640" t="s">
        <v>3864</v>
      </c>
    </row>
    <row r="207" spans="1:12" ht="15">
      <c r="A207" s="49">
        <v>199</v>
      </c>
      <c r="B207" s="626" t="s">
        <v>3386</v>
      </c>
      <c r="C207" s="635" t="s">
        <v>3392</v>
      </c>
      <c r="D207" s="637" t="s">
        <v>3865</v>
      </c>
      <c r="E207" s="637">
        <v>2002</v>
      </c>
      <c r="F207" s="637" t="s">
        <v>3866</v>
      </c>
      <c r="G207" s="643">
        <v>225</v>
      </c>
      <c r="H207" s="637"/>
      <c r="I207" s="637"/>
      <c r="J207" s="637"/>
      <c r="K207" s="645" t="s">
        <v>3867</v>
      </c>
      <c r="L207" s="640" t="s">
        <v>3868</v>
      </c>
    </row>
    <row r="208" spans="1:12" ht="15">
      <c r="A208" s="49">
        <v>200</v>
      </c>
      <c r="B208" s="626" t="s">
        <v>3386</v>
      </c>
      <c r="C208" s="635" t="s">
        <v>3392</v>
      </c>
      <c r="D208" s="637" t="s">
        <v>3712</v>
      </c>
      <c r="E208" s="637">
        <v>1997</v>
      </c>
      <c r="F208" s="637" t="s">
        <v>3869</v>
      </c>
      <c r="G208" s="643">
        <v>625</v>
      </c>
      <c r="H208" s="637"/>
      <c r="I208" s="637"/>
      <c r="J208" s="637"/>
      <c r="K208" s="645" t="s">
        <v>3870</v>
      </c>
      <c r="L208" s="640" t="s">
        <v>3871</v>
      </c>
    </row>
    <row r="209" spans="1:12" ht="15">
      <c r="A209" s="49">
        <v>201</v>
      </c>
      <c r="B209" s="626" t="s">
        <v>3386</v>
      </c>
      <c r="C209" s="635" t="s">
        <v>3417</v>
      </c>
      <c r="D209" s="637" t="s">
        <v>3872</v>
      </c>
      <c r="E209" s="637">
        <v>1997</v>
      </c>
      <c r="F209" s="637" t="s">
        <v>3873</v>
      </c>
      <c r="G209" s="643">
        <v>250</v>
      </c>
      <c r="H209" s="637"/>
      <c r="I209" s="637"/>
      <c r="J209" s="637"/>
      <c r="K209" s="645" t="s">
        <v>3874</v>
      </c>
      <c r="L209" s="640" t="s">
        <v>3875</v>
      </c>
    </row>
    <row r="210" spans="1:12" ht="15">
      <c r="A210" s="49">
        <v>202</v>
      </c>
      <c r="B210" s="626" t="s">
        <v>3386</v>
      </c>
      <c r="C210" s="635" t="s">
        <v>3392</v>
      </c>
      <c r="D210" s="637" t="s">
        <v>3712</v>
      </c>
      <c r="E210" s="637">
        <v>1996</v>
      </c>
      <c r="F210" s="637" t="s">
        <v>3876</v>
      </c>
      <c r="G210" s="643">
        <v>250</v>
      </c>
      <c r="H210" s="637"/>
      <c r="I210" s="637"/>
      <c r="J210" s="637"/>
      <c r="K210" s="645" t="s">
        <v>3877</v>
      </c>
      <c r="L210" s="640" t="s">
        <v>3878</v>
      </c>
    </row>
    <row r="211" spans="1:12" ht="15">
      <c r="A211" s="49">
        <v>203</v>
      </c>
      <c r="B211" s="626" t="s">
        <v>3386</v>
      </c>
      <c r="C211" s="635" t="s">
        <v>3799</v>
      </c>
      <c r="D211" s="637" t="s">
        <v>3879</v>
      </c>
      <c r="E211" s="637">
        <v>1991</v>
      </c>
      <c r="F211" s="637" t="s">
        <v>3880</v>
      </c>
      <c r="G211" s="643">
        <v>200</v>
      </c>
      <c r="H211" s="637"/>
      <c r="I211" s="637"/>
      <c r="J211" s="637"/>
      <c r="K211" s="645" t="s">
        <v>3881</v>
      </c>
      <c r="L211" s="640" t="s">
        <v>3882</v>
      </c>
    </row>
    <row r="212" spans="1:12" ht="15">
      <c r="A212" s="49">
        <v>204</v>
      </c>
      <c r="B212" s="626" t="s">
        <v>3883</v>
      </c>
      <c r="C212" s="635" t="s">
        <v>3392</v>
      </c>
      <c r="D212" s="637" t="s">
        <v>3617</v>
      </c>
      <c r="E212" s="626">
        <v>1998</v>
      </c>
      <c r="F212" s="626" t="s">
        <v>3884</v>
      </c>
      <c r="G212" s="770">
        <v>846.97</v>
      </c>
      <c r="H212" s="625"/>
      <c r="I212" s="651"/>
      <c r="J212" s="651"/>
      <c r="K212" s="770">
        <v>204973742</v>
      </c>
      <c r="L212" s="770" t="s">
        <v>3885</v>
      </c>
    </row>
    <row r="213" spans="1:12" ht="15">
      <c r="A213" s="49">
        <v>205</v>
      </c>
      <c r="B213" s="626" t="s">
        <v>3883</v>
      </c>
      <c r="C213" s="635" t="s">
        <v>3392</v>
      </c>
      <c r="D213" s="637" t="s">
        <v>3617</v>
      </c>
      <c r="E213" s="626">
        <v>1992</v>
      </c>
      <c r="F213" s="626" t="s">
        <v>3886</v>
      </c>
      <c r="G213" s="771"/>
      <c r="H213" s="625"/>
      <c r="I213" s="651"/>
      <c r="J213" s="651"/>
      <c r="K213" s="771"/>
      <c r="L213" s="771"/>
    </row>
    <row r="214" spans="1:12" ht="30">
      <c r="A214" s="49">
        <v>206</v>
      </c>
      <c r="B214" s="626" t="s">
        <v>3840</v>
      </c>
      <c r="C214" s="635" t="s">
        <v>3887</v>
      </c>
      <c r="D214" s="637" t="s">
        <v>3888</v>
      </c>
      <c r="E214" s="626">
        <v>2001</v>
      </c>
      <c r="F214" s="626" t="s">
        <v>3889</v>
      </c>
      <c r="G214" s="793">
        <v>1250</v>
      </c>
      <c r="H214" s="625"/>
      <c r="I214" s="651"/>
      <c r="J214" s="651"/>
      <c r="K214" s="796">
        <v>212906024</v>
      </c>
      <c r="L214" s="796" t="s">
        <v>3728</v>
      </c>
    </row>
    <row r="215" spans="1:12" ht="30">
      <c r="A215" s="49">
        <v>207</v>
      </c>
      <c r="B215" s="626" t="s">
        <v>3840</v>
      </c>
      <c r="C215" s="635" t="s">
        <v>3887</v>
      </c>
      <c r="D215" s="637" t="s">
        <v>3890</v>
      </c>
      <c r="E215" s="626">
        <v>2004</v>
      </c>
      <c r="F215" s="626" t="s">
        <v>3891</v>
      </c>
      <c r="G215" s="794"/>
      <c r="H215" s="625"/>
      <c r="I215" s="651"/>
      <c r="J215" s="651"/>
      <c r="K215" s="797"/>
      <c r="L215" s="797"/>
    </row>
    <row r="216" spans="1:12" ht="15">
      <c r="A216" s="49">
        <v>208</v>
      </c>
      <c r="B216" s="626" t="s">
        <v>3840</v>
      </c>
      <c r="C216" s="635" t="s">
        <v>3392</v>
      </c>
      <c r="D216" s="637" t="s">
        <v>3892</v>
      </c>
      <c r="E216" s="626">
        <v>1996</v>
      </c>
      <c r="F216" s="626" t="s">
        <v>3893</v>
      </c>
      <c r="G216" s="794"/>
      <c r="H216" s="625"/>
      <c r="I216" s="651"/>
      <c r="J216" s="651"/>
      <c r="K216" s="797"/>
      <c r="L216" s="797"/>
    </row>
    <row r="217" spans="1:12" ht="15">
      <c r="A217" s="49">
        <v>209</v>
      </c>
      <c r="B217" s="626" t="s">
        <v>3840</v>
      </c>
      <c r="C217" s="635" t="s">
        <v>3392</v>
      </c>
      <c r="D217" s="637" t="s">
        <v>3894</v>
      </c>
      <c r="E217" s="626">
        <v>1995</v>
      </c>
      <c r="F217" s="626" t="s">
        <v>3895</v>
      </c>
      <c r="G217" s="794"/>
      <c r="H217" s="625"/>
      <c r="I217" s="651"/>
      <c r="J217" s="651"/>
      <c r="K217" s="797"/>
      <c r="L217" s="797"/>
    </row>
    <row r="218" spans="1:12" ht="15">
      <c r="A218" s="49">
        <v>210</v>
      </c>
      <c r="B218" s="626" t="s">
        <v>3840</v>
      </c>
      <c r="C218" s="635" t="s">
        <v>3392</v>
      </c>
      <c r="D218" s="637" t="s">
        <v>3896</v>
      </c>
      <c r="E218" s="626">
        <v>2000</v>
      </c>
      <c r="F218" s="626" t="s">
        <v>3897</v>
      </c>
      <c r="G218" s="794"/>
      <c r="H218" s="625"/>
      <c r="I218" s="651"/>
      <c r="J218" s="651"/>
      <c r="K218" s="797"/>
      <c r="L218" s="797"/>
    </row>
    <row r="219" spans="1:12" ht="15">
      <c r="A219" s="49">
        <v>211</v>
      </c>
      <c r="B219" s="626" t="s">
        <v>3840</v>
      </c>
      <c r="C219" s="635" t="s">
        <v>3392</v>
      </c>
      <c r="D219" s="637" t="s">
        <v>3898</v>
      </c>
      <c r="E219" s="626">
        <v>2000</v>
      </c>
      <c r="F219" s="626" t="s">
        <v>3899</v>
      </c>
      <c r="G219" s="794"/>
      <c r="H219" s="625"/>
      <c r="I219" s="651"/>
      <c r="J219" s="651"/>
      <c r="K219" s="797"/>
      <c r="L219" s="797"/>
    </row>
    <row r="220" spans="1:12" ht="15">
      <c r="A220" s="49">
        <v>212</v>
      </c>
      <c r="B220" s="626" t="s">
        <v>3840</v>
      </c>
      <c r="C220" s="635" t="s">
        <v>3392</v>
      </c>
      <c r="D220" s="637" t="s">
        <v>3426</v>
      </c>
      <c r="E220" s="626">
        <v>1997</v>
      </c>
      <c r="F220" s="626" t="s">
        <v>3900</v>
      </c>
      <c r="G220" s="794"/>
      <c r="H220" s="625"/>
      <c r="I220" s="651"/>
      <c r="J220" s="651"/>
      <c r="K220" s="797"/>
      <c r="L220" s="797"/>
    </row>
    <row r="221" spans="1:12" ht="15">
      <c r="A221" s="49">
        <v>213</v>
      </c>
      <c r="B221" s="626" t="s">
        <v>3840</v>
      </c>
      <c r="C221" s="635" t="s">
        <v>3392</v>
      </c>
      <c r="D221" s="637" t="s">
        <v>3898</v>
      </c>
      <c r="E221" s="626">
        <v>2001</v>
      </c>
      <c r="F221" s="626" t="s">
        <v>3901</v>
      </c>
      <c r="G221" s="794"/>
      <c r="H221" s="625"/>
      <c r="I221" s="651"/>
      <c r="J221" s="651"/>
      <c r="K221" s="797"/>
      <c r="L221" s="797"/>
    </row>
    <row r="222" spans="1:12" ht="15">
      <c r="A222" s="49">
        <v>214</v>
      </c>
      <c r="B222" s="626" t="s">
        <v>3840</v>
      </c>
      <c r="C222" s="635" t="s">
        <v>3392</v>
      </c>
      <c r="D222" s="637" t="s">
        <v>3902</v>
      </c>
      <c r="E222" s="626">
        <v>1997</v>
      </c>
      <c r="F222" s="626" t="s">
        <v>3903</v>
      </c>
      <c r="G222" s="794"/>
      <c r="H222" s="625"/>
      <c r="I222" s="651"/>
      <c r="J222" s="651"/>
      <c r="K222" s="797"/>
      <c r="L222" s="797"/>
    </row>
    <row r="223" spans="1:12" ht="15">
      <c r="A223" s="49">
        <v>215</v>
      </c>
      <c r="B223" s="626" t="s">
        <v>3840</v>
      </c>
      <c r="C223" s="635" t="s">
        <v>3392</v>
      </c>
      <c r="D223" s="637" t="s">
        <v>3896</v>
      </c>
      <c r="E223" s="626">
        <v>2000</v>
      </c>
      <c r="F223" s="626" t="s">
        <v>3904</v>
      </c>
      <c r="G223" s="794"/>
      <c r="H223" s="625"/>
      <c r="I223" s="651"/>
      <c r="J223" s="651"/>
      <c r="K223" s="797"/>
      <c r="L223" s="797"/>
    </row>
    <row r="224" spans="1:12" ht="15">
      <c r="A224" s="49">
        <v>216</v>
      </c>
      <c r="B224" s="626" t="s">
        <v>3840</v>
      </c>
      <c r="C224" s="635" t="s">
        <v>3392</v>
      </c>
      <c r="D224" s="637" t="s">
        <v>3896</v>
      </c>
      <c r="E224" s="626">
        <v>2002</v>
      </c>
      <c r="F224" s="626" t="s">
        <v>3905</v>
      </c>
      <c r="G224" s="794"/>
      <c r="H224" s="625"/>
      <c r="I224" s="651"/>
      <c r="J224" s="651"/>
      <c r="K224" s="797"/>
      <c r="L224" s="797"/>
    </row>
    <row r="225" spans="1:12" ht="15">
      <c r="A225" s="49">
        <v>217</v>
      </c>
      <c r="B225" s="626" t="s">
        <v>3840</v>
      </c>
      <c r="C225" s="635" t="s">
        <v>3392</v>
      </c>
      <c r="D225" s="637" t="s">
        <v>3426</v>
      </c>
      <c r="E225" s="626">
        <v>1997</v>
      </c>
      <c r="F225" s="626" t="s">
        <v>3906</v>
      </c>
      <c r="G225" s="794"/>
      <c r="H225" s="625"/>
      <c r="I225" s="651"/>
      <c r="J225" s="651"/>
      <c r="K225" s="797"/>
      <c r="L225" s="797"/>
    </row>
    <row r="226" spans="1:12" ht="15">
      <c r="A226" s="49">
        <v>218</v>
      </c>
      <c r="B226" s="626" t="s">
        <v>3840</v>
      </c>
      <c r="C226" s="635" t="s">
        <v>3392</v>
      </c>
      <c r="D226" s="637" t="s">
        <v>3426</v>
      </c>
      <c r="E226" s="626">
        <v>1999</v>
      </c>
      <c r="F226" s="626" t="s">
        <v>3907</v>
      </c>
      <c r="G226" s="794"/>
      <c r="H226" s="625"/>
      <c r="I226" s="651"/>
      <c r="J226" s="651"/>
      <c r="K226" s="797"/>
      <c r="L226" s="797"/>
    </row>
    <row r="227" spans="1:12" ht="15">
      <c r="A227" s="49">
        <v>219</v>
      </c>
      <c r="B227" s="626" t="s">
        <v>3840</v>
      </c>
      <c r="C227" s="635" t="s">
        <v>3392</v>
      </c>
      <c r="D227" s="637" t="s">
        <v>3426</v>
      </c>
      <c r="E227" s="626">
        <v>1997</v>
      </c>
      <c r="F227" s="626" t="s">
        <v>3908</v>
      </c>
      <c r="G227" s="794"/>
      <c r="H227" s="625"/>
      <c r="I227" s="651"/>
      <c r="J227" s="651"/>
      <c r="K227" s="797"/>
      <c r="L227" s="797"/>
    </row>
    <row r="228" spans="1:12" ht="30">
      <c r="A228" s="49">
        <v>220</v>
      </c>
      <c r="B228" s="626" t="s">
        <v>3840</v>
      </c>
      <c r="C228" s="635" t="s">
        <v>3887</v>
      </c>
      <c r="D228" s="637" t="s">
        <v>3898</v>
      </c>
      <c r="E228" s="620">
        <v>2007</v>
      </c>
      <c r="F228" s="620" t="s">
        <v>3909</v>
      </c>
      <c r="G228" s="795"/>
      <c r="H228" s="620"/>
      <c r="I228" s="652"/>
      <c r="J228" s="652"/>
      <c r="K228" s="798"/>
      <c r="L228" s="798"/>
    </row>
    <row r="229" spans="1:12" ht="15">
      <c r="A229" s="49">
        <v>221</v>
      </c>
      <c r="B229" s="626" t="s">
        <v>3840</v>
      </c>
      <c r="C229" s="635" t="s">
        <v>3392</v>
      </c>
      <c r="D229" s="637" t="s">
        <v>3426</v>
      </c>
      <c r="E229" s="620">
        <v>1998</v>
      </c>
      <c r="F229" s="620" t="s">
        <v>3910</v>
      </c>
      <c r="G229" s="793">
        <v>3000</v>
      </c>
      <c r="H229" s="620"/>
      <c r="I229" s="652"/>
      <c r="J229" s="652"/>
      <c r="K229" s="796">
        <v>212906024</v>
      </c>
      <c r="L229" s="796" t="s">
        <v>3728</v>
      </c>
    </row>
    <row r="230" spans="1:12" ht="15">
      <c r="A230" s="49">
        <v>222</v>
      </c>
      <c r="B230" s="626" t="s">
        <v>3840</v>
      </c>
      <c r="C230" s="635" t="s">
        <v>3392</v>
      </c>
      <c r="D230" s="637" t="s">
        <v>3896</v>
      </c>
      <c r="E230" s="620">
        <v>1999</v>
      </c>
      <c r="F230" s="620" t="s">
        <v>3911</v>
      </c>
      <c r="G230" s="794"/>
      <c r="H230" s="620"/>
      <c r="I230" s="652"/>
      <c r="J230" s="652"/>
      <c r="K230" s="797"/>
      <c r="L230" s="797"/>
    </row>
    <row r="231" spans="1:12" ht="15">
      <c r="A231" s="49">
        <v>223</v>
      </c>
      <c r="B231" s="626" t="s">
        <v>3840</v>
      </c>
      <c r="C231" s="635" t="s">
        <v>3392</v>
      </c>
      <c r="D231" s="637" t="s">
        <v>3896</v>
      </c>
      <c r="E231" s="620">
        <v>2001</v>
      </c>
      <c r="F231" s="620" t="s">
        <v>3912</v>
      </c>
      <c r="G231" s="794"/>
      <c r="H231" s="620"/>
      <c r="I231" s="652"/>
      <c r="J231" s="652"/>
      <c r="K231" s="797"/>
      <c r="L231" s="797"/>
    </row>
    <row r="232" spans="1:12" ht="15">
      <c r="A232" s="49">
        <v>224</v>
      </c>
      <c r="B232" s="626" t="s">
        <v>3840</v>
      </c>
      <c r="C232" s="635" t="s">
        <v>3392</v>
      </c>
      <c r="D232" s="637" t="s">
        <v>3426</v>
      </c>
      <c r="E232" s="620">
        <v>1999</v>
      </c>
      <c r="F232" s="620" t="s">
        <v>3913</v>
      </c>
      <c r="G232" s="794"/>
      <c r="H232" s="620"/>
      <c r="I232" s="652"/>
      <c r="J232" s="652"/>
      <c r="K232" s="797"/>
      <c r="L232" s="797"/>
    </row>
    <row r="233" spans="1:12" ht="15">
      <c r="A233" s="49">
        <v>225</v>
      </c>
      <c r="B233" s="626" t="s">
        <v>3386</v>
      </c>
      <c r="C233" s="635" t="s">
        <v>3914</v>
      </c>
      <c r="D233" s="637" t="s">
        <v>3915</v>
      </c>
      <c r="E233" s="620">
        <v>1990</v>
      </c>
      <c r="F233" s="620" t="s">
        <v>3916</v>
      </c>
      <c r="G233" s="794"/>
      <c r="H233" s="620"/>
      <c r="I233" s="652"/>
      <c r="J233" s="652"/>
      <c r="K233" s="797"/>
      <c r="L233" s="797"/>
    </row>
    <row r="234" spans="1:12" ht="15">
      <c r="A234" s="49">
        <v>226</v>
      </c>
      <c r="B234" s="626" t="s">
        <v>3386</v>
      </c>
      <c r="C234" s="635" t="s">
        <v>3917</v>
      </c>
      <c r="D234" s="637">
        <v>260</v>
      </c>
      <c r="E234" s="620">
        <v>1990</v>
      </c>
      <c r="F234" s="620" t="s">
        <v>3918</v>
      </c>
      <c r="G234" s="794"/>
      <c r="H234" s="620"/>
      <c r="I234" s="652"/>
      <c r="J234" s="652"/>
      <c r="K234" s="797"/>
      <c r="L234" s="797"/>
    </row>
    <row r="235" spans="1:12" ht="15">
      <c r="A235" s="49">
        <v>227</v>
      </c>
      <c r="B235" s="626" t="s">
        <v>3386</v>
      </c>
      <c r="C235" s="635" t="s">
        <v>3914</v>
      </c>
      <c r="D235" s="637" t="s">
        <v>3915</v>
      </c>
      <c r="E235" s="620">
        <v>1992</v>
      </c>
      <c r="F235" s="620" t="s">
        <v>3919</v>
      </c>
      <c r="G235" s="794"/>
      <c r="H235" s="620"/>
      <c r="I235" s="652"/>
      <c r="J235" s="652"/>
      <c r="K235" s="797"/>
      <c r="L235" s="797"/>
    </row>
    <row r="236" spans="1:12" ht="15">
      <c r="A236" s="49">
        <v>228</v>
      </c>
      <c r="B236" s="626" t="s">
        <v>3386</v>
      </c>
      <c r="C236" s="635" t="s">
        <v>3920</v>
      </c>
      <c r="D236" s="637">
        <v>260</v>
      </c>
      <c r="E236" s="620">
        <v>1992</v>
      </c>
      <c r="F236" s="620" t="s">
        <v>3921</v>
      </c>
      <c r="G236" s="794"/>
      <c r="H236" s="620"/>
      <c r="I236" s="652"/>
      <c r="J236" s="652"/>
      <c r="K236" s="797"/>
      <c r="L236" s="797"/>
    </row>
    <row r="237" spans="1:12" ht="15">
      <c r="A237" s="49">
        <v>229</v>
      </c>
      <c r="B237" s="626" t="s">
        <v>3386</v>
      </c>
      <c r="C237" s="635" t="s">
        <v>3914</v>
      </c>
      <c r="D237" s="637" t="s">
        <v>3915</v>
      </c>
      <c r="E237" s="620">
        <v>1994</v>
      </c>
      <c r="F237" s="620" t="s">
        <v>3922</v>
      </c>
      <c r="G237" s="794"/>
      <c r="H237" s="620"/>
      <c r="I237" s="652"/>
      <c r="J237" s="652"/>
      <c r="K237" s="797"/>
      <c r="L237" s="797"/>
    </row>
    <row r="238" spans="1:12" ht="15">
      <c r="A238" s="49">
        <v>230</v>
      </c>
      <c r="B238" s="626" t="s">
        <v>3386</v>
      </c>
      <c r="C238" s="635" t="s">
        <v>3914</v>
      </c>
      <c r="D238" s="637" t="s">
        <v>3915</v>
      </c>
      <c r="E238" s="620">
        <v>1993</v>
      </c>
      <c r="F238" s="620" t="s">
        <v>3923</v>
      </c>
      <c r="G238" s="794"/>
      <c r="H238" s="620"/>
      <c r="I238" s="652"/>
      <c r="J238" s="652"/>
      <c r="K238" s="797"/>
      <c r="L238" s="797"/>
    </row>
    <row r="239" spans="1:12" ht="15">
      <c r="A239" s="49">
        <v>231</v>
      </c>
      <c r="B239" s="626" t="s">
        <v>3386</v>
      </c>
      <c r="C239" s="635" t="s">
        <v>3920</v>
      </c>
      <c r="D239" s="637">
        <v>260</v>
      </c>
      <c r="E239" s="620">
        <v>1991</v>
      </c>
      <c r="F239" s="620" t="s">
        <v>3924</v>
      </c>
      <c r="G239" s="794"/>
      <c r="H239" s="620"/>
      <c r="I239" s="652"/>
      <c r="J239" s="652"/>
      <c r="K239" s="797"/>
      <c r="L239" s="797"/>
    </row>
    <row r="240" spans="1:12" ht="15">
      <c r="A240" s="49">
        <v>232</v>
      </c>
      <c r="B240" s="626" t="s">
        <v>3386</v>
      </c>
      <c r="C240" s="635" t="s">
        <v>3914</v>
      </c>
      <c r="D240" s="637" t="s">
        <v>3915</v>
      </c>
      <c r="E240" s="620">
        <v>1994</v>
      </c>
      <c r="F240" s="620" t="s">
        <v>3925</v>
      </c>
      <c r="G240" s="794"/>
      <c r="H240" s="620"/>
      <c r="I240" s="652"/>
      <c r="J240" s="652"/>
      <c r="K240" s="797"/>
      <c r="L240" s="797"/>
    </row>
    <row r="241" spans="1:12" ht="15">
      <c r="A241" s="49">
        <v>233</v>
      </c>
      <c r="B241" s="626" t="s">
        <v>3386</v>
      </c>
      <c r="C241" s="635" t="s">
        <v>3547</v>
      </c>
      <c r="D241" s="636" t="s">
        <v>3926</v>
      </c>
      <c r="E241" s="620">
        <v>1989</v>
      </c>
      <c r="F241" s="620" t="s">
        <v>3927</v>
      </c>
      <c r="G241" s="794"/>
      <c r="H241" s="620"/>
      <c r="I241" s="652"/>
      <c r="J241" s="652"/>
      <c r="K241" s="797"/>
      <c r="L241" s="797"/>
    </row>
    <row r="242" spans="1:12" ht="15">
      <c r="A242" s="49">
        <v>234</v>
      </c>
      <c r="B242" s="626" t="s">
        <v>3386</v>
      </c>
      <c r="C242" s="635" t="s">
        <v>3920</v>
      </c>
      <c r="D242" s="637" t="s">
        <v>3928</v>
      </c>
      <c r="E242" s="620">
        <v>1988</v>
      </c>
      <c r="F242" s="620" t="s">
        <v>3929</v>
      </c>
      <c r="G242" s="794"/>
      <c r="H242" s="620"/>
      <c r="I242" s="652"/>
      <c r="J242" s="652"/>
      <c r="K242" s="797"/>
      <c r="L242" s="797"/>
    </row>
    <row r="243" spans="1:12" ht="15">
      <c r="A243" s="49">
        <v>235</v>
      </c>
      <c r="B243" s="626" t="s">
        <v>3386</v>
      </c>
      <c r="C243" s="635" t="s">
        <v>3930</v>
      </c>
      <c r="D243" s="637" t="s">
        <v>3931</v>
      </c>
      <c r="E243" s="620">
        <v>1994</v>
      </c>
      <c r="F243" s="620" t="s">
        <v>3932</v>
      </c>
      <c r="G243" s="794"/>
      <c r="H243" s="620"/>
      <c r="I243" s="652"/>
      <c r="J243" s="652"/>
      <c r="K243" s="797"/>
      <c r="L243" s="797"/>
    </row>
    <row r="244" spans="1:12" ht="15">
      <c r="A244" s="49">
        <v>236</v>
      </c>
      <c r="B244" s="626" t="s">
        <v>3386</v>
      </c>
      <c r="C244" s="635" t="s">
        <v>3930</v>
      </c>
      <c r="D244" s="637" t="s">
        <v>3933</v>
      </c>
      <c r="E244" s="620">
        <v>1995</v>
      </c>
      <c r="F244" s="620" t="s">
        <v>3934</v>
      </c>
      <c r="G244" s="794"/>
      <c r="H244" s="620"/>
      <c r="I244" s="652"/>
      <c r="J244" s="652"/>
      <c r="K244" s="797"/>
      <c r="L244" s="797"/>
    </row>
    <row r="245" spans="1:12" ht="15">
      <c r="A245" s="49">
        <v>237</v>
      </c>
      <c r="B245" s="626" t="s">
        <v>3386</v>
      </c>
      <c r="C245" s="635" t="s">
        <v>3547</v>
      </c>
      <c r="D245" s="637">
        <v>408</v>
      </c>
      <c r="E245" s="620">
        <v>1992</v>
      </c>
      <c r="F245" s="620" t="s">
        <v>3935</v>
      </c>
      <c r="G245" s="794"/>
      <c r="H245" s="620"/>
      <c r="I245" s="652"/>
      <c r="J245" s="652"/>
      <c r="K245" s="797"/>
      <c r="L245" s="797"/>
    </row>
    <row r="246" spans="1:12" ht="15">
      <c r="A246" s="49">
        <v>238</v>
      </c>
      <c r="B246" s="626" t="s">
        <v>3386</v>
      </c>
      <c r="C246" s="635" t="s">
        <v>3920</v>
      </c>
      <c r="D246" s="637" t="s">
        <v>3936</v>
      </c>
      <c r="E246" s="620">
        <v>1991</v>
      </c>
      <c r="F246" s="620" t="s">
        <v>3937</v>
      </c>
      <c r="G246" s="794"/>
      <c r="H246" s="620"/>
      <c r="I246" s="652"/>
      <c r="J246" s="652"/>
      <c r="K246" s="797"/>
      <c r="L246" s="797"/>
    </row>
    <row r="247" spans="1:12" ht="15">
      <c r="A247" s="49">
        <v>239</v>
      </c>
      <c r="B247" s="626" t="s">
        <v>3386</v>
      </c>
      <c r="C247" s="635" t="s">
        <v>3547</v>
      </c>
      <c r="D247" s="637">
        <v>405</v>
      </c>
      <c r="E247" s="620">
        <v>1992</v>
      </c>
      <c r="F247" s="620" t="s">
        <v>3938</v>
      </c>
      <c r="G247" s="794"/>
      <c r="H247" s="620"/>
      <c r="I247" s="652"/>
      <c r="J247" s="652"/>
      <c r="K247" s="797"/>
      <c r="L247" s="797"/>
    </row>
    <row r="248" spans="1:12" ht="15">
      <c r="A248" s="49">
        <v>240</v>
      </c>
      <c r="B248" s="626" t="s">
        <v>3386</v>
      </c>
      <c r="C248" s="635" t="s">
        <v>3920</v>
      </c>
      <c r="D248" s="637">
        <v>260</v>
      </c>
      <c r="E248" s="620">
        <v>1993</v>
      </c>
      <c r="F248" s="620" t="s">
        <v>3939</v>
      </c>
      <c r="G248" s="794"/>
      <c r="H248" s="620"/>
      <c r="I248" s="652"/>
      <c r="J248" s="652"/>
      <c r="K248" s="797"/>
      <c r="L248" s="797"/>
    </row>
    <row r="249" spans="1:12" ht="15">
      <c r="A249" s="49">
        <v>241</v>
      </c>
      <c r="B249" s="626" t="s">
        <v>3386</v>
      </c>
      <c r="C249" s="635" t="s">
        <v>3920</v>
      </c>
      <c r="D249" s="637" t="s">
        <v>3940</v>
      </c>
      <c r="E249" s="620">
        <v>1997</v>
      </c>
      <c r="F249" s="620" t="s">
        <v>3941</v>
      </c>
      <c r="G249" s="794"/>
      <c r="H249" s="620"/>
      <c r="I249" s="652"/>
      <c r="J249" s="652"/>
      <c r="K249" s="797"/>
      <c r="L249" s="797"/>
    </row>
    <row r="250" spans="1:12" ht="15">
      <c r="A250" s="49">
        <v>242</v>
      </c>
      <c r="B250" s="626" t="s">
        <v>3386</v>
      </c>
      <c r="C250" s="635" t="s">
        <v>3914</v>
      </c>
      <c r="D250" s="637" t="s">
        <v>3915</v>
      </c>
      <c r="E250" s="620">
        <v>1992</v>
      </c>
      <c r="F250" s="620" t="s">
        <v>3942</v>
      </c>
      <c r="G250" s="794"/>
      <c r="H250" s="620"/>
      <c r="I250" s="652"/>
      <c r="J250" s="652"/>
      <c r="K250" s="797"/>
      <c r="L250" s="797"/>
    </row>
    <row r="251" spans="1:12" ht="15">
      <c r="A251" s="49">
        <v>243</v>
      </c>
      <c r="B251" s="626" t="s">
        <v>3386</v>
      </c>
      <c r="C251" s="635" t="s">
        <v>3547</v>
      </c>
      <c r="D251" s="636" t="s">
        <v>3943</v>
      </c>
      <c r="E251" s="620">
        <v>1988</v>
      </c>
      <c r="F251" s="620" t="s">
        <v>3944</v>
      </c>
      <c r="G251" s="794"/>
      <c r="H251" s="620"/>
      <c r="I251" s="652"/>
      <c r="J251" s="652"/>
      <c r="K251" s="797"/>
      <c r="L251" s="797"/>
    </row>
    <row r="252" spans="1:12" ht="15">
      <c r="A252" s="49">
        <v>244</v>
      </c>
      <c r="B252" s="626" t="s">
        <v>3386</v>
      </c>
      <c r="C252" s="635" t="s">
        <v>3547</v>
      </c>
      <c r="D252" s="636" t="s">
        <v>3945</v>
      </c>
      <c r="E252" s="620">
        <v>1993</v>
      </c>
      <c r="F252" s="620" t="s">
        <v>3946</v>
      </c>
      <c r="G252" s="794"/>
      <c r="H252" s="620"/>
      <c r="I252" s="652"/>
      <c r="J252" s="652"/>
      <c r="K252" s="797"/>
      <c r="L252" s="797"/>
    </row>
    <row r="253" spans="1:12" ht="15">
      <c r="A253" s="49">
        <v>245</v>
      </c>
      <c r="B253" s="626" t="s">
        <v>3386</v>
      </c>
      <c r="C253" s="635" t="s">
        <v>3920</v>
      </c>
      <c r="D253" s="637" t="s">
        <v>3947</v>
      </c>
      <c r="E253" s="620">
        <v>1990</v>
      </c>
      <c r="F253" s="620" t="s">
        <v>3948</v>
      </c>
      <c r="G253" s="794"/>
      <c r="H253" s="620"/>
      <c r="I253" s="652"/>
      <c r="J253" s="652"/>
      <c r="K253" s="797"/>
      <c r="L253" s="797"/>
    </row>
    <row r="254" spans="1:12" ht="15">
      <c r="A254" s="49">
        <v>246</v>
      </c>
      <c r="B254" s="626" t="s">
        <v>3386</v>
      </c>
      <c r="C254" s="635" t="s">
        <v>3949</v>
      </c>
      <c r="D254" s="637" t="s">
        <v>3950</v>
      </c>
      <c r="E254" s="620">
        <v>1989</v>
      </c>
      <c r="F254" s="620" t="s">
        <v>3951</v>
      </c>
      <c r="G254" s="794"/>
      <c r="H254" s="620"/>
      <c r="I254" s="652"/>
      <c r="J254" s="652"/>
      <c r="K254" s="797"/>
      <c r="L254" s="797"/>
    </row>
    <row r="255" spans="1:12" ht="15">
      <c r="A255" s="49">
        <v>247</v>
      </c>
      <c r="B255" s="626" t="s">
        <v>3386</v>
      </c>
      <c r="C255" s="635" t="s">
        <v>3547</v>
      </c>
      <c r="D255" s="653">
        <v>304</v>
      </c>
      <c r="E255" s="620">
        <v>1990</v>
      </c>
      <c r="F255" s="620" t="s">
        <v>3952</v>
      </c>
      <c r="G255" s="794"/>
      <c r="H255" s="620"/>
      <c r="I255" s="652"/>
      <c r="J255" s="652"/>
      <c r="K255" s="797"/>
      <c r="L255" s="797"/>
    </row>
    <row r="256" spans="1:12" ht="15">
      <c r="A256" s="49">
        <v>248</v>
      </c>
      <c r="B256" s="626" t="s">
        <v>3386</v>
      </c>
      <c r="C256" s="635" t="s">
        <v>3953</v>
      </c>
      <c r="D256" s="654">
        <v>260</v>
      </c>
      <c r="E256" s="620">
        <v>1994</v>
      </c>
      <c r="F256" s="620" t="s">
        <v>3954</v>
      </c>
      <c r="G256" s="794"/>
      <c r="H256" s="620"/>
      <c r="I256" s="652"/>
      <c r="J256" s="652"/>
      <c r="K256" s="797"/>
      <c r="L256" s="797"/>
    </row>
    <row r="257" spans="1:12" ht="15">
      <c r="A257" s="49">
        <v>249</v>
      </c>
      <c r="B257" s="626" t="s">
        <v>3386</v>
      </c>
      <c r="C257" s="635" t="s">
        <v>3949</v>
      </c>
      <c r="D257" s="637" t="s">
        <v>3950</v>
      </c>
      <c r="E257" s="620">
        <v>1990</v>
      </c>
      <c r="F257" s="620" t="s">
        <v>3955</v>
      </c>
      <c r="G257" s="794"/>
      <c r="H257" s="620"/>
      <c r="I257" s="652"/>
      <c r="J257" s="652"/>
      <c r="K257" s="797"/>
      <c r="L257" s="797"/>
    </row>
    <row r="258" spans="1:12" ht="15">
      <c r="A258" s="49">
        <v>250</v>
      </c>
      <c r="B258" s="626" t="s">
        <v>3386</v>
      </c>
      <c r="C258" s="635" t="s">
        <v>3930</v>
      </c>
      <c r="D258" s="637" t="s">
        <v>3956</v>
      </c>
      <c r="E258" s="620">
        <v>1991</v>
      </c>
      <c r="F258" s="620" t="s">
        <v>3957</v>
      </c>
      <c r="G258" s="794"/>
      <c r="H258" s="620"/>
      <c r="I258" s="652"/>
      <c r="J258" s="652"/>
      <c r="K258" s="797"/>
      <c r="L258" s="797"/>
    </row>
    <row r="259" spans="1:12" ht="15">
      <c r="A259" s="49">
        <v>251</v>
      </c>
      <c r="B259" s="626" t="s">
        <v>3386</v>
      </c>
      <c r="C259" s="576" t="s">
        <v>3958</v>
      </c>
      <c r="D259" s="637" t="s">
        <v>3947</v>
      </c>
      <c r="E259" s="620">
        <v>1991</v>
      </c>
      <c r="F259" s="620" t="s">
        <v>3959</v>
      </c>
      <c r="G259" s="794"/>
      <c r="H259" s="620"/>
      <c r="I259" s="652"/>
      <c r="J259" s="652"/>
      <c r="K259" s="797"/>
      <c r="L259" s="797"/>
    </row>
    <row r="260" spans="1:12" ht="15">
      <c r="A260" s="49">
        <v>252</v>
      </c>
      <c r="B260" s="626" t="s">
        <v>3386</v>
      </c>
      <c r="C260" s="576" t="s">
        <v>3930</v>
      </c>
      <c r="D260" s="637" t="s">
        <v>3960</v>
      </c>
      <c r="E260" s="620">
        <v>1992</v>
      </c>
      <c r="F260" s="620" t="s">
        <v>3961</v>
      </c>
      <c r="G260" s="794"/>
      <c r="H260" s="620"/>
      <c r="I260" s="652"/>
      <c r="J260" s="652"/>
      <c r="K260" s="797"/>
      <c r="L260" s="797"/>
    </row>
    <row r="261" spans="1:12" ht="15">
      <c r="A261" s="49">
        <v>253</v>
      </c>
      <c r="B261" s="626" t="s">
        <v>3386</v>
      </c>
      <c r="C261" s="576" t="s">
        <v>3958</v>
      </c>
      <c r="D261" s="620" t="s">
        <v>3947</v>
      </c>
      <c r="E261" s="620">
        <v>1990</v>
      </c>
      <c r="F261" s="620" t="s">
        <v>3962</v>
      </c>
      <c r="G261" s="794"/>
      <c r="H261" s="620"/>
      <c r="I261" s="652"/>
      <c r="J261" s="652"/>
      <c r="K261" s="797"/>
      <c r="L261" s="797"/>
    </row>
    <row r="262" spans="1:12" ht="15">
      <c r="A262" s="49">
        <v>254</v>
      </c>
      <c r="B262" s="626" t="s">
        <v>3386</v>
      </c>
      <c r="C262" s="576" t="s">
        <v>3958</v>
      </c>
      <c r="D262" s="620" t="s">
        <v>3947</v>
      </c>
      <c r="E262" s="620">
        <v>1990</v>
      </c>
      <c r="F262" s="620" t="s">
        <v>3963</v>
      </c>
      <c r="G262" s="795"/>
      <c r="H262" s="620"/>
      <c r="I262" s="652"/>
      <c r="J262" s="652"/>
      <c r="K262" s="798"/>
      <c r="L262" s="798"/>
    </row>
    <row r="263" spans="1:12" ht="15">
      <c r="A263" s="49">
        <v>255</v>
      </c>
      <c r="B263" s="637" t="s">
        <v>3386</v>
      </c>
      <c r="C263" s="635" t="s">
        <v>3392</v>
      </c>
      <c r="D263" s="637" t="s">
        <v>3964</v>
      </c>
      <c r="E263" s="637"/>
      <c r="F263" s="637" t="s">
        <v>3965</v>
      </c>
      <c r="G263" s="643">
        <v>150</v>
      </c>
      <c r="H263" s="636" t="s">
        <v>3966</v>
      </c>
      <c r="I263" s="655" t="s">
        <v>3967</v>
      </c>
      <c r="J263" s="640" t="s">
        <v>3968</v>
      </c>
      <c r="K263" s="648"/>
      <c r="L263" s="656"/>
    </row>
    <row r="264" spans="1:12" ht="15">
      <c r="A264" s="49">
        <v>256</v>
      </c>
      <c r="B264" s="637" t="s">
        <v>3386</v>
      </c>
      <c r="C264" s="635" t="s">
        <v>3417</v>
      </c>
      <c r="D264" s="637"/>
      <c r="E264" s="637">
        <v>1999</v>
      </c>
      <c r="F264" s="637" t="s">
        <v>3969</v>
      </c>
      <c r="G264" s="643">
        <v>150</v>
      </c>
      <c r="H264" s="636" t="s">
        <v>3970</v>
      </c>
      <c r="I264" s="655" t="s">
        <v>860</v>
      </c>
      <c r="J264" s="640" t="s">
        <v>3971</v>
      </c>
      <c r="K264" s="648"/>
      <c r="L264" s="656"/>
    </row>
    <row r="265" spans="1:12" ht="15">
      <c r="A265" s="49">
        <v>257</v>
      </c>
      <c r="B265" s="637" t="s">
        <v>3386</v>
      </c>
      <c r="C265" s="635" t="s">
        <v>3417</v>
      </c>
      <c r="D265" s="637" t="s">
        <v>3972</v>
      </c>
      <c r="E265" s="637">
        <v>1993</v>
      </c>
      <c r="F265" s="637" t="s">
        <v>3973</v>
      </c>
      <c r="G265" s="643">
        <v>150</v>
      </c>
      <c r="H265" s="636" t="s">
        <v>3974</v>
      </c>
      <c r="I265" s="655" t="s">
        <v>3975</v>
      </c>
      <c r="J265" s="640" t="s">
        <v>3976</v>
      </c>
      <c r="K265" s="648"/>
      <c r="L265" s="656"/>
    </row>
    <row r="266" spans="1:12" ht="15">
      <c r="A266" s="49">
        <v>258</v>
      </c>
      <c r="B266" s="637" t="s">
        <v>3386</v>
      </c>
      <c r="C266" s="635" t="s">
        <v>3417</v>
      </c>
      <c r="D266" s="637" t="s">
        <v>3977</v>
      </c>
      <c r="E266" s="637">
        <v>1996</v>
      </c>
      <c r="F266" s="637" t="s">
        <v>3978</v>
      </c>
      <c r="G266" s="643">
        <v>100</v>
      </c>
      <c r="H266" s="636" t="s">
        <v>3979</v>
      </c>
      <c r="I266" s="655" t="s">
        <v>706</v>
      </c>
      <c r="J266" s="640" t="s">
        <v>939</v>
      </c>
      <c r="K266" s="648"/>
      <c r="L266" s="656"/>
    </row>
    <row r="267" spans="1:12" ht="15">
      <c r="A267" s="49">
        <v>259</v>
      </c>
      <c r="B267" s="637" t="s">
        <v>3386</v>
      </c>
      <c r="C267" s="635" t="s">
        <v>3392</v>
      </c>
      <c r="D267" s="637" t="s">
        <v>3657</v>
      </c>
      <c r="E267" s="637">
        <v>1996</v>
      </c>
      <c r="F267" s="637" t="s">
        <v>3980</v>
      </c>
      <c r="G267" s="643">
        <v>162.5</v>
      </c>
      <c r="H267" s="644"/>
      <c r="I267" s="644"/>
      <c r="J267" s="644"/>
      <c r="K267" s="636" t="s">
        <v>3981</v>
      </c>
      <c r="L267" s="655" t="s">
        <v>3982</v>
      </c>
    </row>
    <row r="268" spans="1:12" ht="15">
      <c r="A268" s="49">
        <v>260</v>
      </c>
      <c r="B268" s="637" t="s">
        <v>3386</v>
      </c>
      <c r="C268" s="635" t="s">
        <v>3392</v>
      </c>
      <c r="D268" s="637" t="s">
        <v>3983</v>
      </c>
      <c r="E268" s="637">
        <v>1994</v>
      </c>
      <c r="F268" s="637" t="s">
        <v>3984</v>
      </c>
      <c r="G268" s="643">
        <v>175</v>
      </c>
      <c r="H268" s="644"/>
      <c r="I268" s="644"/>
      <c r="J268" s="644"/>
      <c r="K268" s="636" t="s">
        <v>3985</v>
      </c>
      <c r="L268" s="655" t="s">
        <v>3986</v>
      </c>
    </row>
    <row r="269" spans="1:12" ht="15">
      <c r="A269" s="49">
        <v>261</v>
      </c>
      <c r="B269" s="637" t="s">
        <v>3501</v>
      </c>
      <c r="C269" s="635" t="s">
        <v>3417</v>
      </c>
      <c r="D269" s="637" t="s">
        <v>3987</v>
      </c>
      <c r="E269" s="637">
        <v>1995</v>
      </c>
      <c r="F269" s="637" t="s">
        <v>3988</v>
      </c>
      <c r="G269" s="643">
        <v>150</v>
      </c>
      <c r="H269" s="644"/>
      <c r="I269" s="657"/>
      <c r="J269" s="657"/>
      <c r="K269" s="636" t="s">
        <v>3989</v>
      </c>
      <c r="L269" s="655" t="s">
        <v>3990</v>
      </c>
    </row>
    <row r="270" spans="1:12" ht="15">
      <c r="A270" s="49">
        <v>262</v>
      </c>
      <c r="B270" s="637" t="s">
        <v>3386</v>
      </c>
      <c r="C270" s="635" t="s">
        <v>3392</v>
      </c>
      <c r="D270" s="637" t="s">
        <v>3991</v>
      </c>
      <c r="E270" s="637">
        <v>1990</v>
      </c>
      <c r="F270" s="637" t="s">
        <v>3992</v>
      </c>
      <c r="G270" s="643">
        <v>162.5</v>
      </c>
      <c r="H270" s="644"/>
      <c r="I270" s="657"/>
      <c r="J270" s="657"/>
      <c r="K270" s="636" t="s">
        <v>3993</v>
      </c>
      <c r="L270" s="655" t="s">
        <v>3994</v>
      </c>
    </row>
    <row r="271" spans="1:12" ht="15">
      <c r="A271" s="49">
        <v>263</v>
      </c>
      <c r="B271" s="637" t="s">
        <v>3386</v>
      </c>
      <c r="C271" s="635" t="s">
        <v>3417</v>
      </c>
      <c r="D271" s="637" t="s">
        <v>3995</v>
      </c>
      <c r="E271" s="637">
        <v>1989</v>
      </c>
      <c r="F271" s="637" t="s">
        <v>3996</v>
      </c>
      <c r="G271" s="643">
        <v>162.5</v>
      </c>
      <c r="H271" s="644"/>
      <c r="I271" s="657"/>
      <c r="J271" s="657"/>
      <c r="K271" s="636" t="s">
        <v>3997</v>
      </c>
      <c r="L271" s="655" t="s">
        <v>3998</v>
      </c>
    </row>
    <row r="272" spans="1:12" ht="15">
      <c r="A272" s="49">
        <v>264</v>
      </c>
      <c r="B272" s="637" t="s">
        <v>3501</v>
      </c>
      <c r="C272" s="635" t="s">
        <v>3392</v>
      </c>
      <c r="D272" s="637" t="s">
        <v>3999</v>
      </c>
      <c r="E272" s="637">
        <v>1997</v>
      </c>
      <c r="F272" s="637" t="s">
        <v>4000</v>
      </c>
      <c r="G272" s="643">
        <v>162.5</v>
      </c>
      <c r="H272" s="644"/>
      <c r="I272" s="657"/>
      <c r="J272" s="657"/>
      <c r="K272" s="636" t="s">
        <v>4001</v>
      </c>
      <c r="L272" s="655" t="s">
        <v>4002</v>
      </c>
    </row>
    <row r="273" spans="1:12" ht="15">
      <c r="A273" s="49">
        <v>265</v>
      </c>
      <c r="B273" s="637" t="s">
        <v>3386</v>
      </c>
      <c r="C273" s="635" t="s">
        <v>3392</v>
      </c>
      <c r="D273" s="637" t="s">
        <v>3829</v>
      </c>
      <c r="E273" s="637">
        <v>2001</v>
      </c>
      <c r="F273" s="637" t="s">
        <v>4003</v>
      </c>
      <c r="G273" s="643">
        <v>112.5</v>
      </c>
      <c r="H273" s="644"/>
      <c r="I273" s="644"/>
      <c r="J273" s="644"/>
      <c r="K273" s="636" t="s">
        <v>4004</v>
      </c>
      <c r="L273" s="655" t="s">
        <v>4005</v>
      </c>
    </row>
    <row r="274" spans="1:12" ht="15">
      <c r="A274" s="49">
        <v>266</v>
      </c>
      <c r="B274" s="637"/>
      <c r="C274" s="635" t="s">
        <v>3417</v>
      </c>
      <c r="D274" s="637" t="s">
        <v>4006</v>
      </c>
      <c r="E274" s="637"/>
      <c r="F274" s="637" t="s">
        <v>4007</v>
      </c>
      <c r="G274" s="643">
        <v>100</v>
      </c>
      <c r="H274" s="644"/>
      <c r="I274" s="644"/>
      <c r="J274" s="644"/>
      <c r="K274" s="658" t="s">
        <v>4008</v>
      </c>
      <c r="L274" s="655" t="s">
        <v>4009</v>
      </c>
    </row>
    <row r="275" spans="1:12" ht="15">
      <c r="A275" s="49">
        <v>267</v>
      </c>
      <c r="B275" s="637" t="s">
        <v>3386</v>
      </c>
      <c r="C275" s="635" t="s">
        <v>3417</v>
      </c>
      <c r="D275" s="637" t="s">
        <v>3872</v>
      </c>
      <c r="E275" s="637">
        <v>1998</v>
      </c>
      <c r="F275" s="637" t="s">
        <v>4010</v>
      </c>
      <c r="G275" s="643">
        <v>100</v>
      </c>
      <c r="H275" s="644"/>
      <c r="I275" s="644"/>
      <c r="J275" s="644"/>
      <c r="K275" s="636" t="s">
        <v>4011</v>
      </c>
      <c r="L275" s="655" t="s">
        <v>4012</v>
      </c>
    </row>
    <row r="276" spans="1:12" ht="15">
      <c r="A276" s="49">
        <v>268</v>
      </c>
      <c r="B276" s="637" t="s">
        <v>3386</v>
      </c>
      <c r="C276" s="635" t="s">
        <v>3417</v>
      </c>
      <c r="D276" s="637" t="s">
        <v>4013</v>
      </c>
      <c r="E276" s="637">
        <v>1997</v>
      </c>
      <c r="F276" s="637" t="s">
        <v>3873</v>
      </c>
      <c r="G276" s="643">
        <v>150</v>
      </c>
      <c r="H276" s="644"/>
      <c r="I276" s="644"/>
      <c r="J276" s="644"/>
      <c r="K276" s="636" t="s">
        <v>3874</v>
      </c>
      <c r="L276" s="655" t="s">
        <v>3875</v>
      </c>
    </row>
    <row r="277" spans="1:12" ht="15">
      <c r="A277" s="49">
        <v>269</v>
      </c>
      <c r="B277" s="637" t="s">
        <v>3386</v>
      </c>
      <c r="C277" s="635" t="s">
        <v>3417</v>
      </c>
      <c r="D277" s="637" t="s">
        <v>4013</v>
      </c>
      <c r="E277" s="637">
        <v>1996</v>
      </c>
      <c r="F277" s="637" t="s">
        <v>4014</v>
      </c>
      <c r="G277" s="643">
        <v>150</v>
      </c>
      <c r="H277" s="644"/>
      <c r="I277" s="644"/>
      <c r="J277" s="644"/>
      <c r="K277" s="636" t="s">
        <v>4015</v>
      </c>
      <c r="L277" s="659" t="s">
        <v>4016</v>
      </c>
    </row>
    <row r="278" spans="1:12" ht="15">
      <c r="A278" s="49">
        <v>270</v>
      </c>
      <c r="B278" s="637" t="s">
        <v>3386</v>
      </c>
      <c r="C278" s="635" t="s">
        <v>3392</v>
      </c>
      <c r="D278" s="637" t="s">
        <v>4017</v>
      </c>
      <c r="E278" s="637">
        <v>1990</v>
      </c>
      <c r="F278" s="637" t="s">
        <v>4018</v>
      </c>
      <c r="G278" s="643">
        <v>150</v>
      </c>
      <c r="H278" s="644"/>
      <c r="I278" s="644"/>
      <c r="J278" s="644"/>
      <c r="K278" s="636" t="s">
        <v>4019</v>
      </c>
      <c r="L278" s="655" t="s">
        <v>4020</v>
      </c>
    </row>
    <row r="279" spans="1:12" ht="15">
      <c r="A279" s="49">
        <v>271</v>
      </c>
      <c r="B279" s="637" t="s">
        <v>3386</v>
      </c>
      <c r="C279" s="635" t="s">
        <v>3417</v>
      </c>
      <c r="D279" s="637"/>
      <c r="E279" s="637"/>
      <c r="F279" s="637" t="s">
        <v>4021</v>
      </c>
      <c r="G279" s="643">
        <v>150</v>
      </c>
      <c r="H279" s="644"/>
      <c r="I279" s="644"/>
      <c r="J279" s="644"/>
      <c r="K279" s="636" t="s">
        <v>4022</v>
      </c>
      <c r="L279" s="655" t="s">
        <v>4023</v>
      </c>
    </row>
    <row r="280" spans="1:12" ht="15">
      <c r="A280" s="49">
        <v>272</v>
      </c>
      <c r="B280" s="637" t="s">
        <v>3386</v>
      </c>
      <c r="C280" s="635" t="s">
        <v>3417</v>
      </c>
      <c r="D280" s="637" t="s">
        <v>3872</v>
      </c>
      <c r="E280" s="637">
        <v>1998</v>
      </c>
      <c r="F280" s="637" t="s">
        <v>4024</v>
      </c>
      <c r="G280" s="643">
        <v>150</v>
      </c>
      <c r="H280" s="644"/>
      <c r="I280" s="644"/>
      <c r="J280" s="644"/>
      <c r="K280" s="636" t="s">
        <v>4025</v>
      </c>
      <c r="L280" s="655" t="s">
        <v>4026</v>
      </c>
    </row>
    <row r="281" spans="1:12" ht="15">
      <c r="A281" s="49">
        <v>273</v>
      </c>
      <c r="B281" s="637" t="s">
        <v>3386</v>
      </c>
      <c r="C281" s="635" t="s">
        <v>3417</v>
      </c>
      <c r="D281" s="637" t="s">
        <v>3972</v>
      </c>
      <c r="E281" s="637">
        <v>1994</v>
      </c>
      <c r="F281" s="637" t="s">
        <v>4027</v>
      </c>
      <c r="G281" s="643">
        <v>150</v>
      </c>
      <c r="H281" s="644"/>
      <c r="I281" s="644"/>
      <c r="J281" s="644"/>
      <c r="K281" s="636" t="s">
        <v>4028</v>
      </c>
      <c r="L281" s="655" t="s">
        <v>4029</v>
      </c>
    </row>
    <row r="282" spans="1:12" ht="15">
      <c r="A282" s="49">
        <v>274</v>
      </c>
      <c r="B282" s="637" t="s">
        <v>3386</v>
      </c>
      <c r="C282" s="635" t="s">
        <v>3392</v>
      </c>
      <c r="D282" s="637" t="s">
        <v>3657</v>
      </c>
      <c r="E282" s="637">
        <v>2002</v>
      </c>
      <c r="F282" s="637" t="s">
        <v>3785</v>
      </c>
      <c r="G282" s="643">
        <v>62.5</v>
      </c>
      <c r="H282" s="644"/>
      <c r="I282" s="644"/>
      <c r="J282" s="644"/>
      <c r="K282" s="636" t="s">
        <v>3786</v>
      </c>
      <c r="L282" s="660" t="s">
        <v>3787</v>
      </c>
    </row>
    <row r="283" spans="1:12" ht="15">
      <c r="A283" s="49">
        <v>275</v>
      </c>
      <c r="B283" s="637" t="s">
        <v>3386</v>
      </c>
      <c r="C283" s="635" t="s">
        <v>3392</v>
      </c>
      <c r="D283" s="637" t="s">
        <v>3991</v>
      </c>
      <c r="E283" s="637">
        <v>1989</v>
      </c>
      <c r="F283" s="637" t="s">
        <v>4030</v>
      </c>
      <c r="G283" s="643">
        <v>87.5</v>
      </c>
      <c r="H283" s="644"/>
      <c r="I283" s="644"/>
      <c r="J283" s="644"/>
      <c r="K283" s="636" t="s">
        <v>4031</v>
      </c>
      <c r="L283" s="655" t="s">
        <v>4032</v>
      </c>
    </row>
    <row r="284" spans="1:12" ht="15">
      <c r="A284" s="49">
        <v>276</v>
      </c>
      <c r="B284" s="637" t="s">
        <v>3386</v>
      </c>
      <c r="C284" s="644" t="s">
        <v>4033</v>
      </c>
      <c r="D284" s="637" t="s">
        <v>4034</v>
      </c>
      <c r="E284" s="637">
        <v>1999</v>
      </c>
      <c r="F284" s="637" t="s">
        <v>4035</v>
      </c>
      <c r="G284" s="643">
        <v>75</v>
      </c>
      <c r="H284" s="644"/>
      <c r="I284" s="644"/>
      <c r="J284" s="644"/>
      <c r="K284" s="636" t="s">
        <v>4036</v>
      </c>
      <c r="L284" s="655" t="s">
        <v>4037</v>
      </c>
    </row>
    <row r="285" spans="1:12" ht="15">
      <c r="A285" s="49">
        <v>277</v>
      </c>
      <c r="B285" s="637" t="s">
        <v>3386</v>
      </c>
      <c r="C285" s="635" t="s">
        <v>3417</v>
      </c>
      <c r="D285" s="637" t="s">
        <v>4013</v>
      </c>
      <c r="E285" s="637"/>
      <c r="F285" s="637" t="s">
        <v>4038</v>
      </c>
      <c r="G285" s="643">
        <v>75</v>
      </c>
      <c r="H285" s="644"/>
      <c r="I285" s="644"/>
      <c r="J285" s="644"/>
      <c r="K285" s="636" t="s">
        <v>4039</v>
      </c>
      <c r="L285" s="655" t="s">
        <v>4040</v>
      </c>
    </row>
    <row r="286" spans="1:12" ht="15">
      <c r="A286" s="49">
        <v>278</v>
      </c>
      <c r="B286" s="637" t="s">
        <v>3386</v>
      </c>
      <c r="C286" s="635" t="s">
        <v>3392</v>
      </c>
      <c r="D286" s="661"/>
      <c r="E286" s="661">
        <v>1996</v>
      </c>
      <c r="F286" s="637" t="s">
        <v>4041</v>
      </c>
      <c r="G286" s="799">
        <v>1500</v>
      </c>
      <c r="H286" s="662"/>
      <c r="I286" s="662"/>
      <c r="J286" s="662"/>
      <c r="K286" s="770">
        <v>431946406</v>
      </c>
      <c r="L286" s="770" t="s">
        <v>4042</v>
      </c>
    </row>
    <row r="287" spans="1:12" ht="15">
      <c r="A287" s="49">
        <v>279</v>
      </c>
      <c r="B287" s="637" t="s">
        <v>3386</v>
      </c>
      <c r="C287" s="635" t="s">
        <v>3417</v>
      </c>
      <c r="D287" s="661"/>
      <c r="E287" s="661">
        <v>1984</v>
      </c>
      <c r="F287" s="637" t="s">
        <v>4043</v>
      </c>
      <c r="G287" s="800"/>
      <c r="H287" s="662"/>
      <c r="I287" s="662"/>
      <c r="J287" s="662"/>
      <c r="K287" s="802"/>
      <c r="L287" s="802"/>
    </row>
    <row r="288" spans="1:12" ht="15">
      <c r="A288" s="49">
        <v>280</v>
      </c>
      <c r="B288" s="661" t="s">
        <v>3840</v>
      </c>
      <c r="C288" s="635" t="s">
        <v>3392</v>
      </c>
      <c r="D288" s="661" t="s">
        <v>4044</v>
      </c>
      <c r="E288" s="661">
        <v>1991</v>
      </c>
      <c r="F288" s="637" t="s">
        <v>4045</v>
      </c>
      <c r="G288" s="800"/>
      <c r="H288" s="662"/>
      <c r="I288" s="662"/>
      <c r="J288" s="662"/>
      <c r="K288" s="802"/>
      <c r="L288" s="802"/>
    </row>
    <row r="289" spans="1:12" ht="15">
      <c r="A289" s="49">
        <v>281</v>
      </c>
      <c r="B289" s="637" t="s">
        <v>3386</v>
      </c>
      <c r="C289" s="635" t="s">
        <v>3417</v>
      </c>
      <c r="D289" s="661"/>
      <c r="E289" s="661">
        <v>1993</v>
      </c>
      <c r="F289" s="637" t="s">
        <v>4046</v>
      </c>
      <c r="G289" s="800"/>
      <c r="H289" s="662"/>
      <c r="I289" s="662"/>
      <c r="J289" s="662"/>
      <c r="K289" s="802"/>
      <c r="L289" s="802"/>
    </row>
    <row r="290" spans="1:12" ht="15">
      <c r="A290" s="49">
        <v>282</v>
      </c>
      <c r="B290" s="637" t="s">
        <v>3386</v>
      </c>
      <c r="C290" s="635" t="s">
        <v>3417</v>
      </c>
      <c r="D290" s="661"/>
      <c r="E290" s="661">
        <v>1990</v>
      </c>
      <c r="F290" s="637" t="s">
        <v>4047</v>
      </c>
      <c r="G290" s="800"/>
      <c r="H290" s="662"/>
      <c r="I290" s="662"/>
      <c r="J290" s="662"/>
      <c r="K290" s="802"/>
      <c r="L290" s="802"/>
    </row>
    <row r="291" spans="1:12" ht="15">
      <c r="A291" s="49">
        <v>283</v>
      </c>
      <c r="B291" s="637" t="s">
        <v>3386</v>
      </c>
      <c r="C291" s="635" t="s">
        <v>3392</v>
      </c>
      <c r="D291" s="661"/>
      <c r="E291" s="661">
        <v>1991</v>
      </c>
      <c r="F291" s="637" t="s">
        <v>4048</v>
      </c>
      <c r="G291" s="800"/>
      <c r="H291" s="662"/>
      <c r="I291" s="662"/>
      <c r="J291" s="662"/>
      <c r="K291" s="802"/>
      <c r="L291" s="802"/>
    </row>
    <row r="292" spans="1:12" ht="15">
      <c r="A292" s="49">
        <v>284</v>
      </c>
      <c r="B292" s="637" t="s">
        <v>3386</v>
      </c>
      <c r="C292" s="635" t="s">
        <v>3392</v>
      </c>
      <c r="D292" s="661" t="s">
        <v>4049</v>
      </c>
      <c r="E292" s="661">
        <v>1994</v>
      </c>
      <c r="F292" s="637" t="s">
        <v>4050</v>
      </c>
      <c r="G292" s="800"/>
      <c r="H292" s="662"/>
      <c r="I292" s="662"/>
      <c r="J292" s="662"/>
      <c r="K292" s="802"/>
      <c r="L292" s="802"/>
    </row>
    <row r="293" spans="1:12" ht="15">
      <c r="A293" s="49">
        <v>285</v>
      </c>
      <c r="B293" s="637" t="s">
        <v>3386</v>
      </c>
      <c r="C293" s="635" t="s">
        <v>3392</v>
      </c>
      <c r="D293" s="637" t="s">
        <v>4017</v>
      </c>
      <c r="E293" s="661">
        <v>1992</v>
      </c>
      <c r="F293" s="637" t="s">
        <v>4051</v>
      </c>
      <c r="G293" s="800"/>
      <c r="H293" s="662"/>
      <c r="I293" s="662"/>
      <c r="J293" s="662"/>
      <c r="K293" s="802"/>
      <c r="L293" s="802"/>
    </row>
    <row r="294" spans="1:12" ht="15">
      <c r="A294" s="49">
        <v>286</v>
      </c>
      <c r="B294" s="637" t="s">
        <v>3386</v>
      </c>
      <c r="C294" s="635" t="s">
        <v>3392</v>
      </c>
      <c r="D294" s="661"/>
      <c r="E294" s="661">
        <v>1993</v>
      </c>
      <c r="F294" s="637" t="s">
        <v>4052</v>
      </c>
      <c r="G294" s="800"/>
      <c r="H294" s="662"/>
      <c r="I294" s="662"/>
      <c r="J294" s="662"/>
      <c r="K294" s="802"/>
      <c r="L294" s="802"/>
    </row>
    <row r="295" spans="1:12" ht="15">
      <c r="A295" s="49">
        <v>287</v>
      </c>
      <c r="B295" s="637" t="s">
        <v>3386</v>
      </c>
      <c r="C295" s="635" t="s">
        <v>3392</v>
      </c>
      <c r="D295" s="661"/>
      <c r="E295" s="661">
        <v>1996</v>
      </c>
      <c r="F295" s="637" t="s">
        <v>4041</v>
      </c>
      <c r="G295" s="801"/>
      <c r="H295" s="663"/>
      <c r="I295" s="663"/>
      <c r="J295" s="663"/>
      <c r="K295" s="771"/>
      <c r="L295" s="771"/>
    </row>
    <row r="296" spans="1:12" ht="15">
      <c r="A296" s="49">
        <v>288</v>
      </c>
      <c r="B296" s="628" t="s">
        <v>3386</v>
      </c>
      <c r="C296" s="635" t="s">
        <v>3392</v>
      </c>
      <c r="D296" s="637" t="s">
        <v>3829</v>
      </c>
      <c r="E296" s="637">
        <v>2001</v>
      </c>
      <c r="F296" s="637" t="s">
        <v>3830</v>
      </c>
      <c r="G296" s="643">
        <v>162.5</v>
      </c>
      <c r="H296" s="656"/>
      <c r="I296" s="663"/>
      <c r="J296" s="663"/>
      <c r="K296" s="636">
        <v>54001011131</v>
      </c>
      <c r="L296" s="656" t="s">
        <v>3832</v>
      </c>
    </row>
    <row r="297" spans="1:12" ht="15">
      <c r="A297" s="49">
        <v>289</v>
      </c>
      <c r="B297" s="628" t="s">
        <v>3386</v>
      </c>
      <c r="C297" s="635" t="s">
        <v>3392</v>
      </c>
      <c r="D297" s="637" t="s">
        <v>4053</v>
      </c>
      <c r="E297" s="625"/>
      <c r="F297" s="626" t="s">
        <v>4054</v>
      </c>
      <c r="G297" s="643">
        <v>375</v>
      </c>
      <c r="H297" s="656">
        <v>61005003375</v>
      </c>
      <c r="I297" s="663" t="s">
        <v>819</v>
      </c>
      <c r="J297" s="663" t="s">
        <v>4055</v>
      </c>
      <c r="K297" s="663"/>
      <c r="L297" s="656"/>
    </row>
    <row r="298" spans="1:12" ht="15">
      <c r="A298" s="49">
        <v>290</v>
      </c>
      <c r="B298" s="628" t="s">
        <v>3435</v>
      </c>
      <c r="C298" s="635" t="s">
        <v>3392</v>
      </c>
      <c r="D298" s="636" t="s">
        <v>3426</v>
      </c>
      <c r="E298" s="636" t="s">
        <v>3400</v>
      </c>
      <c r="F298" s="637" t="s">
        <v>3436</v>
      </c>
      <c r="G298" s="799">
        <v>2400</v>
      </c>
      <c r="H298" s="645"/>
      <c r="I298" s="644"/>
      <c r="J298" s="644"/>
      <c r="K298" s="762">
        <v>238733536</v>
      </c>
      <c r="L298" s="762" t="s">
        <v>3437</v>
      </c>
    </row>
    <row r="299" spans="1:12" ht="15">
      <c r="A299" s="49">
        <v>291</v>
      </c>
      <c r="B299" s="628" t="s">
        <v>3435</v>
      </c>
      <c r="C299" s="635" t="s">
        <v>3392</v>
      </c>
      <c r="D299" s="636" t="s">
        <v>3438</v>
      </c>
      <c r="E299" s="636" t="s">
        <v>3439</v>
      </c>
      <c r="F299" s="637" t="s">
        <v>3440</v>
      </c>
      <c r="G299" s="800"/>
      <c r="H299" s="645"/>
      <c r="I299" s="644"/>
      <c r="J299" s="650"/>
      <c r="K299" s="803"/>
      <c r="L299" s="803"/>
    </row>
    <row r="300" spans="1:12" ht="15">
      <c r="A300" s="49">
        <v>292</v>
      </c>
      <c r="B300" s="628" t="s">
        <v>3435</v>
      </c>
      <c r="C300" s="635" t="s">
        <v>3392</v>
      </c>
      <c r="D300" s="636" t="s">
        <v>3441</v>
      </c>
      <c r="E300" s="636" t="s">
        <v>3442</v>
      </c>
      <c r="F300" s="637" t="s">
        <v>3443</v>
      </c>
      <c r="G300" s="800"/>
      <c r="H300" s="645"/>
      <c r="I300" s="644"/>
      <c r="J300" s="644"/>
      <c r="K300" s="803"/>
      <c r="L300" s="803"/>
    </row>
    <row r="301" spans="1:12" ht="15">
      <c r="A301" s="49">
        <v>293</v>
      </c>
      <c r="B301" s="628" t="s">
        <v>3435</v>
      </c>
      <c r="C301" s="635" t="s">
        <v>3392</v>
      </c>
      <c r="D301" s="636" t="s">
        <v>3444</v>
      </c>
      <c r="E301" s="636" t="s">
        <v>3445</v>
      </c>
      <c r="F301" s="636" t="s">
        <v>3446</v>
      </c>
      <c r="G301" s="800"/>
      <c r="H301" s="645"/>
      <c r="I301" s="644"/>
      <c r="J301" s="644"/>
      <c r="K301" s="803"/>
      <c r="L301" s="803"/>
    </row>
    <row r="302" spans="1:12" ht="15">
      <c r="A302" s="49">
        <v>294</v>
      </c>
      <c r="B302" s="628" t="s">
        <v>3435</v>
      </c>
      <c r="C302" s="635" t="s">
        <v>3392</v>
      </c>
      <c r="D302" s="636" t="s">
        <v>3441</v>
      </c>
      <c r="E302" s="636" t="s">
        <v>3447</v>
      </c>
      <c r="F302" s="637" t="s">
        <v>3448</v>
      </c>
      <c r="G302" s="800"/>
      <c r="H302" s="645"/>
      <c r="I302" s="644"/>
      <c r="J302" s="644"/>
      <c r="K302" s="803"/>
      <c r="L302" s="803"/>
    </row>
    <row r="303" spans="1:12" ht="15">
      <c r="A303" s="49">
        <v>295</v>
      </c>
      <c r="B303" s="628" t="s">
        <v>3435</v>
      </c>
      <c r="C303" s="635" t="s">
        <v>3392</v>
      </c>
      <c r="D303" s="636" t="s">
        <v>3449</v>
      </c>
      <c r="E303" s="636" t="s">
        <v>3450</v>
      </c>
      <c r="F303" s="637" t="s">
        <v>3451</v>
      </c>
      <c r="G303" s="800"/>
      <c r="H303" s="645"/>
      <c r="I303" s="644"/>
      <c r="J303" s="644"/>
      <c r="K303" s="803"/>
      <c r="L303" s="803"/>
    </row>
    <row r="304" spans="1:12" ht="15">
      <c r="A304" s="49">
        <v>296</v>
      </c>
      <c r="B304" s="628" t="s">
        <v>3435</v>
      </c>
      <c r="C304" s="635" t="s">
        <v>3392</v>
      </c>
      <c r="D304" s="636" t="s">
        <v>3452</v>
      </c>
      <c r="E304" s="636" t="s">
        <v>3453</v>
      </c>
      <c r="F304" s="637" t="s">
        <v>3454</v>
      </c>
      <c r="G304" s="800"/>
      <c r="H304" s="645"/>
      <c r="I304" s="644"/>
      <c r="J304" s="644"/>
      <c r="K304" s="803"/>
      <c r="L304" s="803"/>
    </row>
    <row r="305" spans="1:12" ht="15">
      <c r="A305" s="49">
        <v>297</v>
      </c>
      <c r="B305" s="628" t="s">
        <v>3435</v>
      </c>
      <c r="C305" s="635" t="s">
        <v>3392</v>
      </c>
      <c r="D305" s="636" t="s">
        <v>3455</v>
      </c>
      <c r="E305" s="636" t="s">
        <v>3442</v>
      </c>
      <c r="F305" s="637" t="s">
        <v>3456</v>
      </c>
      <c r="G305" s="800"/>
      <c r="H305" s="645"/>
      <c r="I305" s="644"/>
      <c r="J305" s="644"/>
      <c r="K305" s="803"/>
      <c r="L305" s="803"/>
    </row>
    <row r="306" spans="1:12" ht="15">
      <c r="A306" s="49">
        <v>298</v>
      </c>
      <c r="B306" s="628" t="s">
        <v>3435</v>
      </c>
      <c r="C306" s="635" t="s">
        <v>3392</v>
      </c>
      <c r="D306" s="636" t="s">
        <v>3449</v>
      </c>
      <c r="E306" s="636" t="s">
        <v>3442</v>
      </c>
      <c r="F306" s="637" t="s">
        <v>3457</v>
      </c>
      <c r="G306" s="800"/>
      <c r="H306" s="645"/>
      <c r="I306" s="644"/>
      <c r="J306" s="650"/>
      <c r="K306" s="803"/>
      <c r="L306" s="803"/>
    </row>
    <row r="307" spans="1:12" ht="15">
      <c r="A307" s="49">
        <v>299</v>
      </c>
      <c r="B307" s="628" t="s">
        <v>3435</v>
      </c>
      <c r="C307" s="635" t="s">
        <v>3392</v>
      </c>
      <c r="D307" s="636" t="s">
        <v>3441</v>
      </c>
      <c r="E307" s="636" t="s">
        <v>3453</v>
      </c>
      <c r="F307" s="637" t="s">
        <v>3458</v>
      </c>
      <c r="G307" s="800"/>
      <c r="H307" s="645"/>
      <c r="I307" s="644"/>
      <c r="J307" s="650"/>
      <c r="K307" s="803"/>
      <c r="L307" s="803"/>
    </row>
    <row r="308" spans="1:12" ht="15">
      <c r="A308" s="49">
        <v>300</v>
      </c>
      <c r="B308" s="628" t="s">
        <v>3435</v>
      </c>
      <c r="C308" s="635" t="s">
        <v>3392</v>
      </c>
      <c r="D308" s="636" t="s">
        <v>3426</v>
      </c>
      <c r="E308" s="636" t="s">
        <v>3433</v>
      </c>
      <c r="F308" s="637" t="s">
        <v>3459</v>
      </c>
      <c r="G308" s="800"/>
      <c r="H308" s="645"/>
      <c r="I308" s="644"/>
      <c r="J308" s="650"/>
      <c r="K308" s="803"/>
      <c r="L308" s="803"/>
    </row>
    <row r="309" spans="1:12" ht="15">
      <c r="A309" s="49">
        <v>301</v>
      </c>
      <c r="B309" s="628" t="s">
        <v>3435</v>
      </c>
      <c r="C309" s="635" t="s">
        <v>3392</v>
      </c>
      <c r="D309" s="636" t="s">
        <v>3460</v>
      </c>
      <c r="E309" s="636" t="s">
        <v>3400</v>
      </c>
      <c r="F309" s="637" t="s">
        <v>3461</v>
      </c>
      <c r="G309" s="800"/>
      <c r="H309" s="645"/>
      <c r="I309" s="644"/>
      <c r="J309" s="644"/>
      <c r="K309" s="803"/>
      <c r="L309" s="803"/>
    </row>
    <row r="310" spans="1:12" ht="15">
      <c r="A310" s="49">
        <v>302</v>
      </c>
      <c r="B310" s="628" t="s">
        <v>3435</v>
      </c>
      <c r="C310" s="635" t="s">
        <v>3392</v>
      </c>
      <c r="D310" s="636" t="s">
        <v>3452</v>
      </c>
      <c r="E310" s="636" t="s">
        <v>3433</v>
      </c>
      <c r="F310" s="637" t="s">
        <v>3462</v>
      </c>
      <c r="G310" s="800"/>
      <c r="H310" s="645"/>
      <c r="I310" s="644"/>
      <c r="J310" s="644"/>
      <c r="K310" s="803"/>
      <c r="L310" s="803"/>
    </row>
    <row r="311" spans="1:12" ht="15">
      <c r="A311" s="49">
        <v>303</v>
      </c>
      <c r="B311" s="628" t="s">
        <v>3435</v>
      </c>
      <c r="C311" s="635" t="s">
        <v>3392</v>
      </c>
      <c r="D311" s="636" t="s">
        <v>3452</v>
      </c>
      <c r="E311" s="636" t="s">
        <v>3463</v>
      </c>
      <c r="F311" s="637" t="s">
        <v>3464</v>
      </c>
      <c r="G311" s="800"/>
      <c r="H311" s="645"/>
      <c r="I311" s="644"/>
      <c r="J311" s="644"/>
      <c r="K311" s="803"/>
      <c r="L311" s="803"/>
    </row>
    <row r="312" spans="1:12" ht="15">
      <c r="A312" s="49">
        <v>304</v>
      </c>
      <c r="B312" s="628" t="s">
        <v>3435</v>
      </c>
      <c r="C312" s="635" t="s">
        <v>3392</v>
      </c>
      <c r="D312" s="636" t="s">
        <v>3452</v>
      </c>
      <c r="E312" s="636" t="s">
        <v>3442</v>
      </c>
      <c r="F312" s="637" t="s">
        <v>3465</v>
      </c>
      <c r="G312" s="800"/>
      <c r="H312" s="645"/>
      <c r="I312" s="644"/>
      <c r="J312" s="644"/>
      <c r="K312" s="803"/>
      <c r="L312" s="803"/>
    </row>
    <row r="313" spans="1:12" ht="15">
      <c r="A313" s="49">
        <v>305</v>
      </c>
      <c r="B313" s="628" t="s">
        <v>3435</v>
      </c>
      <c r="C313" s="635" t="s">
        <v>3392</v>
      </c>
      <c r="D313" s="636" t="s">
        <v>3466</v>
      </c>
      <c r="E313" s="636" t="s">
        <v>3467</v>
      </c>
      <c r="F313" s="636" t="s">
        <v>3468</v>
      </c>
      <c r="G313" s="800"/>
      <c r="H313" s="645"/>
      <c r="I313" s="644"/>
      <c r="J313" s="650"/>
      <c r="K313" s="803"/>
      <c r="L313" s="803"/>
    </row>
    <row r="314" spans="1:12" ht="15">
      <c r="A314" s="49">
        <v>306</v>
      </c>
      <c r="B314" s="628" t="s">
        <v>3435</v>
      </c>
      <c r="C314" s="635" t="s">
        <v>3469</v>
      </c>
      <c r="D314" s="636" t="s">
        <v>3452</v>
      </c>
      <c r="E314" s="636" t="s">
        <v>3439</v>
      </c>
      <c r="F314" s="637" t="s">
        <v>3470</v>
      </c>
      <c r="G314" s="800"/>
      <c r="H314" s="645"/>
      <c r="I314" s="644"/>
      <c r="J314" s="650"/>
      <c r="K314" s="803"/>
      <c r="L314" s="803"/>
    </row>
    <row r="315" spans="1:12" ht="15">
      <c r="A315" s="49">
        <v>307</v>
      </c>
      <c r="B315" s="628" t="s">
        <v>3435</v>
      </c>
      <c r="C315" s="635" t="s">
        <v>3392</v>
      </c>
      <c r="D315" s="637" t="s">
        <v>3452</v>
      </c>
      <c r="E315" s="637">
        <v>1994</v>
      </c>
      <c r="F315" s="637" t="s">
        <v>3471</v>
      </c>
      <c r="G315" s="800"/>
      <c r="H315" s="637"/>
      <c r="I315" s="637"/>
      <c r="J315" s="637"/>
      <c r="K315" s="803"/>
      <c r="L315" s="803"/>
    </row>
    <row r="316" spans="1:12" ht="15">
      <c r="A316" s="49">
        <v>308</v>
      </c>
      <c r="B316" s="628" t="s">
        <v>3435</v>
      </c>
      <c r="C316" s="635" t="s">
        <v>3392</v>
      </c>
      <c r="D316" s="637" t="s">
        <v>3449</v>
      </c>
      <c r="E316" s="637">
        <v>1985</v>
      </c>
      <c r="F316" s="637" t="s">
        <v>3472</v>
      </c>
      <c r="G316" s="800"/>
      <c r="H316" s="637"/>
      <c r="I316" s="637"/>
      <c r="J316" s="637"/>
      <c r="K316" s="803"/>
      <c r="L316" s="803"/>
    </row>
    <row r="317" spans="1:12" ht="15">
      <c r="A317" s="49">
        <v>309</v>
      </c>
      <c r="B317" s="628" t="s">
        <v>3435</v>
      </c>
      <c r="C317" s="635" t="s">
        <v>3392</v>
      </c>
      <c r="D317" s="637" t="s">
        <v>3441</v>
      </c>
      <c r="E317" s="637">
        <v>1989</v>
      </c>
      <c r="F317" s="637" t="s">
        <v>3473</v>
      </c>
      <c r="G317" s="800"/>
      <c r="H317" s="637"/>
      <c r="I317" s="637"/>
      <c r="J317" s="637"/>
      <c r="K317" s="803"/>
      <c r="L317" s="803"/>
    </row>
    <row r="318" spans="1:12" ht="15">
      <c r="A318" s="49">
        <v>310</v>
      </c>
      <c r="B318" s="628" t="s">
        <v>3435</v>
      </c>
      <c r="C318" s="635" t="s">
        <v>4056</v>
      </c>
      <c r="D318" s="637" t="s">
        <v>3426</v>
      </c>
      <c r="E318" s="637">
        <v>1997</v>
      </c>
      <c r="F318" s="637" t="s">
        <v>4057</v>
      </c>
      <c r="G318" s="800"/>
      <c r="H318" s="637"/>
      <c r="I318" s="637"/>
      <c r="J318" s="637"/>
      <c r="K318" s="803"/>
      <c r="L318" s="803"/>
    </row>
    <row r="319" spans="1:12" ht="15">
      <c r="A319" s="49">
        <v>311</v>
      </c>
      <c r="B319" s="628" t="s">
        <v>3435</v>
      </c>
      <c r="C319" s="635" t="s">
        <v>3392</v>
      </c>
      <c r="D319" s="637" t="s">
        <v>4058</v>
      </c>
      <c r="E319" s="637">
        <v>1986</v>
      </c>
      <c r="F319" s="637" t="s">
        <v>4059</v>
      </c>
      <c r="G319" s="800"/>
      <c r="H319" s="637"/>
      <c r="I319" s="637"/>
      <c r="J319" s="637"/>
      <c r="K319" s="803"/>
      <c r="L319" s="803"/>
    </row>
    <row r="320" spans="1:12" ht="15">
      <c r="A320" s="49">
        <v>312</v>
      </c>
      <c r="B320" s="628" t="s">
        <v>3435</v>
      </c>
      <c r="C320" s="635" t="s">
        <v>3392</v>
      </c>
      <c r="D320" s="637" t="s">
        <v>3441</v>
      </c>
      <c r="E320" s="637">
        <v>1991</v>
      </c>
      <c r="F320" s="637" t="s">
        <v>4060</v>
      </c>
      <c r="G320" s="800"/>
      <c r="H320" s="637"/>
      <c r="I320" s="637"/>
      <c r="J320" s="637"/>
      <c r="K320" s="803"/>
      <c r="L320" s="803"/>
    </row>
    <row r="321" spans="1:12" ht="15">
      <c r="A321" s="49">
        <v>313</v>
      </c>
      <c r="B321" s="628" t="s">
        <v>3435</v>
      </c>
      <c r="C321" s="635" t="s">
        <v>3392</v>
      </c>
      <c r="D321" s="637">
        <v>310</v>
      </c>
      <c r="E321" s="637">
        <v>1990</v>
      </c>
      <c r="F321" s="637" t="s">
        <v>4061</v>
      </c>
      <c r="G321" s="800"/>
      <c r="H321" s="637"/>
      <c r="I321" s="637"/>
      <c r="J321" s="637"/>
      <c r="K321" s="803"/>
      <c r="L321" s="803"/>
    </row>
    <row r="322" spans="1:12" ht="15">
      <c r="A322" s="49">
        <v>314</v>
      </c>
      <c r="B322" s="628" t="s">
        <v>3435</v>
      </c>
      <c r="C322" s="635" t="s">
        <v>3392</v>
      </c>
      <c r="D322" s="637" t="s">
        <v>3452</v>
      </c>
      <c r="E322" s="637">
        <v>1995</v>
      </c>
      <c r="F322" s="637" t="s">
        <v>4062</v>
      </c>
      <c r="G322" s="800"/>
      <c r="H322" s="637"/>
      <c r="I322" s="637"/>
      <c r="J322" s="637"/>
      <c r="K322" s="803"/>
      <c r="L322" s="803"/>
    </row>
    <row r="323" spans="1:12" ht="15">
      <c r="A323" s="49">
        <v>315</v>
      </c>
      <c r="B323" s="628" t="s">
        <v>3435</v>
      </c>
      <c r="C323" s="635" t="s">
        <v>3392</v>
      </c>
      <c r="D323" s="637">
        <v>410</v>
      </c>
      <c r="E323" s="637">
        <v>1991</v>
      </c>
      <c r="F323" s="637" t="s">
        <v>4063</v>
      </c>
      <c r="G323" s="800"/>
      <c r="H323" s="637"/>
      <c r="I323" s="637"/>
      <c r="J323" s="637"/>
      <c r="K323" s="803"/>
      <c r="L323" s="803"/>
    </row>
    <row r="324" spans="1:12" ht="15">
      <c r="A324" s="49">
        <v>316</v>
      </c>
      <c r="B324" s="628" t="s">
        <v>3435</v>
      </c>
      <c r="C324" s="635" t="s">
        <v>3392</v>
      </c>
      <c r="D324" s="637" t="s">
        <v>4064</v>
      </c>
      <c r="E324" s="637">
        <v>1984</v>
      </c>
      <c r="F324" s="637" t="s">
        <v>4065</v>
      </c>
      <c r="G324" s="800"/>
      <c r="H324" s="637"/>
      <c r="I324" s="637"/>
      <c r="J324" s="637"/>
      <c r="K324" s="803"/>
      <c r="L324" s="803"/>
    </row>
    <row r="325" spans="1:12" ht="15">
      <c r="A325" s="49">
        <v>317</v>
      </c>
      <c r="B325" s="628" t="s">
        <v>3435</v>
      </c>
      <c r="C325" s="635" t="s">
        <v>3392</v>
      </c>
      <c r="D325" s="637" t="s">
        <v>3426</v>
      </c>
      <c r="E325" s="637">
        <v>1996</v>
      </c>
      <c r="F325" s="637" t="s">
        <v>4066</v>
      </c>
      <c r="G325" s="800"/>
      <c r="H325" s="637"/>
      <c r="I325" s="637"/>
      <c r="J325" s="637"/>
      <c r="K325" s="803"/>
      <c r="L325" s="803"/>
    </row>
    <row r="326" spans="1:12" ht="15">
      <c r="A326" s="49">
        <v>318</v>
      </c>
      <c r="B326" s="628" t="s">
        <v>3435</v>
      </c>
      <c r="C326" s="635" t="s">
        <v>3392</v>
      </c>
      <c r="D326" s="637">
        <v>208</v>
      </c>
      <c r="E326" s="637">
        <v>1996</v>
      </c>
      <c r="F326" s="637" t="s">
        <v>4067</v>
      </c>
      <c r="G326" s="800"/>
      <c r="H326" s="637"/>
      <c r="I326" s="637"/>
      <c r="J326" s="637"/>
      <c r="K326" s="803"/>
      <c r="L326" s="803"/>
    </row>
    <row r="327" spans="1:12" ht="15">
      <c r="A327" s="49">
        <v>319</v>
      </c>
      <c r="B327" s="628" t="s">
        <v>3435</v>
      </c>
      <c r="C327" s="635" t="s">
        <v>3392</v>
      </c>
      <c r="D327" s="637">
        <v>308</v>
      </c>
      <c r="E327" s="637">
        <v>1994</v>
      </c>
      <c r="F327" s="637" t="s">
        <v>4068</v>
      </c>
      <c r="G327" s="801"/>
      <c r="H327" s="637"/>
      <c r="I327" s="637"/>
      <c r="J327" s="637"/>
      <c r="K327" s="763"/>
      <c r="L327" s="763"/>
    </row>
    <row r="328" spans="1:12" ht="15">
      <c r="A328" s="49">
        <v>320</v>
      </c>
      <c r="B328" s="628" t="s">
        <v>4069</v>
      </c>
      <c r="C328" s="664" t="s">
        <v>3920</v>
      </c>
      <c r="D328" s="664" t="s">
        <v>4070</v>
      </c>
      <c r="E328" s="664">
        <v>1992</v>
      </c>
      <c r="F328" s="665" t="s">
        <v>4071</v>
      </c>
      <c r="G328" s="799">
        <v>720</v>
      </c>
      <c r="H328" s="637"/>
      <c r="I328" s="637"/>
      <c r="J328" s="637"/>
      <c r="K328" s="804">
        <v>226146863</v>
      </c>
      <c r="L328" s="766" t="s">
        <v>4072</v>
      </c>
    </row>
    <row r="329" spans="1:12" ht="15">
      <c r="A329" s="49">
        <v>321</v>
      </c>
      <c r="B329" s="628" t="s">
        <v>4069</v>
      </c>
      <c r="C329" s="664" t="s">
        <v>3920</v>
      </c>
      <c r="D329" s="664" t="s">
        <v>4070</v>
      </c>
      <c r="E329" s="637">
        <v>1991</v>
      </c>
      <c r="F329" s="637" t="s">
        <v>4073</v>
      </c>
      <c r="G329" s="800"/>
      <c r="H329" s="637"/>
      <c r="I329" s="637"/>
      <c r="J329" s="637"/>
      <c r="K329" s="805"/>
      <c r="L329" s="792"/>
    </row>
    <row r="330" spans="1:12" ht="15">
      <c r="A330" s="49">
        <v>322</v>
      </c>
      <c r="B330" s="628" t="s">
        <v>4069</v>
      </c>
      <c r="C330" s="664" t="s">
        <v>3920</v>
      </c>
      <c r="D330" s="664" t="s">
        <v>4070</v>
      </c>
      <c r="E330" s="637">
        <v>1991</v>
      </c>
      <c r="F330" s="637" t="s">
        <v>4074</v>
      </c>
      <c r="G330" s="800"/>
      <c r="H330" s="637"/>
      <c r="I330" s="637"/>
      <c r="J330" s="637"/>
      <c r="K330" s="805"/>
      <c r="L330" s="792"/>
    </row>
    <row r="331" spans="1:12" ht="15">
      <c r="A331" s="49">
        <v>323</v>
      </c>
      <c r="B331" s="628" t="s">
        <v>4069</v>
      </c>
      <c r="C331" s="664" t="s">
        <v>3920</v>
      </c>
      <c r="D331" s="664" t="s">
        <v>4070</v>
      </c>
      <c r="E331" s="637">
        <v>1991</v>
      </c>
      <c r="F331" s="637" t="s">
        <v>4075</v>
      </c>
      <c r="G331" s="801"/>
      <c r="H331" s="637"/>
      <c r="I331" s="637"/>
      <c r="J331" s="637"/>
      <c r="K331" s="806"/>
      <c r="L331" s="767"/>
    </row>
    <row r="332" spans="1:12" ht="15">
      <c r="A332" s="49">
        <v>324</v>
      </c>
      <c r="B332" s="628" t="s">
        <v>4069</v>
      </c>
      <c r="C332" s="635" t="s">
        <v>4076</v>
      </c>
      <c r="D332" s="637">
        <v>3205</v>
      </c>
      <c r="E332" s="637">
        <v>2007</v>
      </c>
      <c r="F332" s="637" t="s">
        <v>4077</v>
      </c>
      <c r="G332" s="799">
        <v>520</v>
      </c>
      <c r="H332" s="637"/>
      <c r="I332" s="637"/>
      <c r="J332" s="637"/>
      <c r="K332" s="804">
        <v>237978550</v>
      </c>
      <c r="L332" s="796" t="s">
        <v>4078</v>
      </c>
    </row>
    <row r="333" spans="1:12" ht="15">
      <c r="A333" s="49">
        <v>325</v>
      </c>
      <c r="B333" s="628" t="s">
        <v>4069</v>
      </c>
      <c r="C333" s="635" t="s">
        <v>4076</v>
      </c>
      <c r="D333" s="637">
        <v>3205</v>
      </c>
      <c r="E333" s="637">
        <v>2007</v>
      </c>
      <c r="F333" s="637" t="s">
        <v>4079</v>
      </c>
      <c r="G333" s="800"/>
      <c r="H333" s="637"/>
      <c r="I333" s="637"/>
      <c r="J333" s="637"/>
      <c r="K333" s="805"/>
      <c r="L333" s="797"/>
    </row>
    <row r="334" spans="1:12" ht="15">
      <c r="A334" s="49">
        <v>326</v>
      </c>
      <c r="B334" s="628" t="s">
        <v>4069</v>
      </c>
      <c r="C334" s="635" t="s">
        <v>4076</v>
      </c>
      <c r="D334" s="637">
        <v>3205</v>
      </c>
      <c r="E334" s="637">
        <v>2007</v>
      </c>
      <c r="F334" s="637" t="s">
        <v>4080</v>
      </c>
      <c r="G334" s="800"/>
      <c r="H334" s="637"/>
      <c r="I334" s="637"/>
      <c r="J334" s="637"/>
      <c r="K334" s="805"/>
      <c r="L334" s="797"/>
    </row>
    <row r="335" spans="1:12" ht="15">
      <c r="A335" s="49">
        <v>327</v>
      </c>
      <c r="B335" s="628" t="s">
        <v>4069</v>
      </c>
      <c r="C335" s="635" t="s">
        <v>4076</v>
      </c>
      <c r="D335" s="637">
        <v>3205</v>
      </c>
      <c r="E335" s="637">
        <v>2007</v>
      </c>
      <c r="F335" s="637" t="s">
        <v>4081</v>
      </c>
      <c r="G335" s="801"/>
      <c r="H335" s="637"/>
      <c r="I335" s="637"/>
      <c r="J335" s="637"/>
      <c r="K335" s="806"/>
      <c r="L335" s="798"/>
    </row>
    <row r="336" spans="1:12" ht="15">
      <c r="A336" s="49">
        <v>328</v>
      </c>
      <c r="B336" s="628" t="s">
        <v>3435</v>
      </c>
      <c r="C336" s="666" t="s">
        <v>3387</v>
      </c>
      <c r="D336" s="667" t="s">
        <v>3429</v>
      </c>
      <c r="E336" s="667">
        <v>1999</v>
      </c>
      <c r="F336" s="667" t="s">
        <v>3585</v>
      </c>
      <c r="G336" s="668">
        <f>1200+375</f>
        <v>1575</v>
      </c>
      <c r="H336" s="667">
        <v>1012008898</v>
      </c>
      <c r="I336" s="667" t="s">
        <v>4082</v>
      </c>
      <c r="J336" s="667" t="s">
        <v>4083</v>
      </c>
      <c r="K336" s="669"/>
      <c r="L336" s="644"/>
    </row>
    <row r="337" spans="1:12" ht="15">
      <c r="A337" s="49">
        <v>329</v>
      </c>
      <c r="B337" s="628" t="s">
        <v>3435</v>
      </c>
      <c r="C337" s="666" t="s">
        <v>3387</v>
      </c>
      <c r="D337" s="667" t="s">
        <v>3587</v>
      </c>
      <c r="E337" s="667">
        <v>2003</v>
      </c>
      <c r="F337" s="667" t="s">
        <v>3588</v>
      </c>
      <c r="G337" s="668">
        <f>1262.5+375</f>
        <v>1637.5</v>
      </c>
      <c r="H337" s="667">
        <v>38001008401</v>
      </c>
      <c r="I337" s="667" t="s">
        <v>3589</v>
      </c>
      <c r="J337" s="667" t="s">
        <v>3590</v>
      </c>
      <c r="K337" s="669"/>
      <c r="L337" s="640"/>
    </row>
    <row r="338" spans="1:12" ht="30">
      <c r="A338" s="49">
        <v>330</v>
      </c>
      <c r="B338" s="628" t="s">
        <v>3435</v>
      </c>
      <c r="C338" s="666" t="s">
        <v>4084</v>
      </c>
      <c r="D338" s="667" t="s">
        <v>4085</v>
      </c>
      <c r="E338" s="667">
        <v>2002</v>
      </c>
      <c r="F338" s="667" t="s">
        <v>4086</v>
      </c>
      <c r="G338" s="668">
        <v>50</v>
      </c>
      <c r="H338" s="667">
        <v>48001000528</v>
      </c>
      <c r="I338" s="667" t="s">
        <v>3384</v>
      </c>
      <c r="J338" s="667" t="s">
        <v>4087</v>
      </c>
      <c r="K338" s="669"/>
      <c r="L338" s="640"/>
    </row>
    <row r="339" spans="1:12" ht="15">
      <c r="A339" s="49">
        <v>331</v>
      </c>
      <c r="B339" s="628" t="s">
        <v>3435</v>
      </c>
      <c r="C339" s="666" t="s">
        <v>4088</v>
      </c>
      <c r="D339" s="667" t="s">
        <v>4085</v>
      </c>
      <c r="E339" s="667">
        <v>2004</v>
      </c>
      <c r="F339" s="667" t="s">
        <v>4089</v>
      </c>
      <c r="G339" s="668">
        <v>50</v>
      </c>
      <c r="H339" s="667">
        <v>62004020693</v>
      </c>
      <c r="I339" s="667" t="s">
        <v>923</v>
      </c>
      <c r="J339" s="667" t="s">
        <v>4090</v>
      </c>
      <c r="K339" s="669"/>
      <c r="L339" s="640"/>
    </row>
    <row r="340" spans="1:12" ht="15">
      <c r="A340" s="49">
        <v>332</v>
      </c>
      <c r="B340" s="628" t="s">
        <v>3435</v>
      </c>
      <c r="C340" s="635" t="s">
        <v>3392</v>
      </c>
      <c r="D340" s="667" t="s">
        <v>4091</v>
      </c>
      <c r="E340" s="667">
        <v>1996</v>
      </c>
      <c r="F340" s="667" t="s">
        <v>4092</v>
      </c>
      <c r="G340" s="668">
        <v>50</v>
      </c>
      <c r="H340" s="667">
        <v>48001006146</v>
      </c>
      <c r="I340" s="667" t="s">
        <v>810</v>
      </c>
      <c r="J340" s="667" t="s">
        <v>4093</v>
      </c>
      <c r="K340" s="669"/>
      <c r="L340" s="640"/>
    </row>
    <row r="341" spans="1:12" ht="15">
      <c r="A341" s="49">
        <v>333</v>
      </c>
      <c r="B341" s="628" t="s">
        <v>3643</v>
      </c>
      <c r="C341" s="666" t="s">
        <v>4094</v>
      </c>
      <c r="D341" s="667" t="s">
        <v>3429</v>
      </c>
      <c r="E341" s="667">
        <v>1998</v>
      </c>
      <c r="F341" s="667" t="s">
        <v>4095</v>
      </c>
      <c r="G341" s="668">
        <f>250+325+62.5</f>
        <v>637.5</v>
      </c>
      <c r="H341" s="667">
        <v>13001009487</v>
      </c>
      <c r="I341" s="667" t="s">
        <v>846</v>
      </c>
      <c r="J341" s="667" t="s">
        <v>4096</v>
      </c>
      <c r="K341" s="669"/>
      <c r="L341" s="640"/>
    </row>
    <row r="342" spans="1:12" ht="15">
      <c r="A342" s="49">
        <v>334</v>
      </c>
      <c r="B342" s="667" t="s">
        <v>3386</v>
      </c>
      <c r="C342" s="667" t="s">
        <v>3591</v>
      </c>
      <c r="D342" s="667" t="s">
        <v>3592</v>
      </c>
      <c r="E342" s="667">
        <v>1989</v>
      </c>
      <c r="F342" s="667" t="s">
        <v>3593</v>
      </c>
      <c r="G342" s="668">
        <v>375</v>
      </c>
      <c r="H342" s="670"/>
      <c r="I342" s="670"/>
      <c r="J342" s="670"/>
      <c r="K342" s="671" t="s">
        <v>3594</v>
      </c>
      <c r="L342" s="672" t="s">
        <v>4097</v>
      </c>
    </row>
    <row r="343" spans="1:12" ht="15">
      <c r="A343" s="49">
        <v>335</v>
      </c>
      <c r="B343" s="667" t="s">
        <v>3386</v>
      </c>
      <c r="C343" s="667" t="s">
        <v>4098</v>
      </c>
      <c r="D343" s="667" t="s">
        <v>4099</v>
      </c>
      <c r="E343" s="667">
        <v>2008</v>
      </c>
      <c r="F343" s="667" t="s">
        <v>4100</v>
      </c>
      <c r="G343" s="668">
        <v>200</v>
      </c>
      <c r="H343" s="670"/>
      <c r="I343" s="670"/>
      <c r="J343" s="670"/>
      <c r="K343" s="671" t="s">
        <v>4101</v>
      </c>
      <c r="L343" s="672" t="s">
        <v>4102</v>
      </c>
    </row>
    <row r="344" spans="1:12" ht="15">
      <c r="A344" s="49">
        <v>336</v>
      </c>
      <c r="B344" s="667" t="s">
        <v>3386</v>
      </c>
      <c r="C344" s="667" t="s">
        <v>3591</v>
      </c>
      <c r="D344" s="667" t="s">
        <v>3592</v>
      </c>
      <c r="E344" s="667">
        <v>1993</v>
      </c>
      <c r="F344" s="667" t="s">
        <v>4103</v>
      </c>
      <c r="G344" s="668">
        <v>375</v>
      </c>
      <c r="H344" s="670"/>
      <c r="I344" s="670"/>
      <c r="J344" s="670"/>
      <c r="K344" s="671" t="s">
        <v>4104</v>
      </c>
      <c r="L344" s="672" t="s">
        <v>4105</v>
      </c>
    </row>
    <row r="345" spans="1:12" ht="15">
      <c r="A345" s="49">
        <v>337</v>
      </c>
      <c r="B345" s="667" t="s">
        <v>3386</v>
      </c>
      <c r="C345" s="667" t="s">
        <v>3591</v>
      </c>
      <c r="D345" s="667" t="s">
        <v>3592</v>
      </c>
      <c r="E345" s="667">
        <v>1998</v>
      </c>
      <c r="F345" s="667" t="s">
        <v>3596</v>
      </c>
      <c r="G345" s="668">
        <v>375</v>
      </c>
      <c r="H345" s="670"/>
      <c r="I345" s="670"/>
      <c r="J345" s="670"/>
      <c r="K345" s="673" t="s">
        <v>3597</v>
      </c>
      <c r="L345" s="672" t="s">
        <v>4106</v>
      </c>
    </row>
    <row r="346" spans="1:12" ht="15">
      <c r="A346" s="49">
        <v>338</v>
      </c>
      <c r="B346" s="667" t="s">
        <v>3386</v>
      </c>
      <c r="C346" s="667" t="s">
        <v>3591</v>
      </c>
      <c r="D346" s="667" t="s">
        <v>3592</v>
      </c>
      <c r="E346" s="667">
        <v>1987</v>
      </c>
      <c r="F346" s="667" t="s">
        <v>3599</v>
      </c>
      <c r="G346" s="668">
        <v>375</v>
      </c>
      <c r="H346" s="670"/>
      <c r="I346" s="670"/>
      <c r="J346" s="670"/>
      <c r="K346" s="673" t="s">
        <v>3600</v>
      </c>
      <c r="L346" s="672" t="s">
        <v>4107</v>
      </c>
    </row>
    <row r="347" spans="1:12" ht="15">
      <c r="A347" s="49">
        <v>339</v>
      </c>
      <c r="B347" s="667" t="s">
        <v>3386</v>
      </c>
      <c r="C347" s="667" t="s">
        <v>4108</v>
      </c>
      <c r="D347" s="667" t="s">
        <v>4109</v>
      </c>
      <c r="E347" s="667">
        <v>2003</v>
      </c>
      <c r="F347" s="667" t="s">
        <v>4110</v>
      </c>
      <c r="G347" s="668">
        <v>200</v>
      </c>
      <c r="H347" s="671" t="s">
        <v>4111</v>
      </c>
      <c r="I347" s="672" t="s">
        <v>4112</v>
      </c>
      <c r="J347" s="672" t="s">
        <v>4113</v>
      </c>
      <c r="K347" s="674"/>
      <c r="L347" s="675"/>
    </row>
    <row r="348" spans="1:12" ht="15">
      <c r="A348" s="49">
        <v>340</v>
      </c>
      <c r="B348" s="667" t="s">
        <v>3386</v>
      </c>
      <c r="C348" s="667" t="s">
        <v>4114</v>
      </c>
      <c r="D348" s="667" t="s">
        <v>4115</v>
      </c>
      <c r="E348" s="667">
        <v>1992</v>
      </c>
      <c r="F348" s="667" t="s">
        <v>4116</v>
      </c>
      <c r="G348" s="668">
        <v>150</v>
      </c>
      <c r="H348" s="671" t="s">
        <v>4117</v>
      </c>
      <c r="I348" s="672" t="s">
        <v>985</v>
      </c>
      <c r="J348" s="672" t="s">
        <v>4118</v>
      </c>
      <c r="K348" s="669"/>
      <c r="L348" s="640"/>
    </row>
    <row r="349" spans="1:12" ht="15">
      <c r="A349" s="49">
        <v>341</v>
      </c>
      <c r="B349" s="667" t="s">
        <v>3386</v>
      </c>
      <c r="C349" s="667" t="s">
        <v>3591</v>
      </c>
      <c r="D349" s="667" t="s">
        <v>3592</v>
      </c>
      <c r="E349" s="667">
        <v>1994</v>
      </c>
      <c r="F349" s="667" t="s">
        <v>3602</v>
      </c>
      <c r="G349" s="668">
        <v>375</v>
      </c>
      <c r="H349" s="671" t="s">
        <v>3603</v>
      </c>
      <c r="I349" s="672" t="s">
        <v>3604</v>
      </c>
      <c r="J349" s="672" t="s">
        <v>3605</v>
      </c>
      <c r="K349" s="669"/>
      <c r="L349" s="640"/>
    </row>
    <row r="350" spans="1:12" ht="15">
      <c r="A350" s="49">
        <v>342</v>
      </c>
      <c r="B350" s="667" t="s">
        <v>3386</v>
      </c>
      <c r="C350" s="667" t="s">
        <v>3606</v>
      </c>
      <c r="D350" s="667">
        <v>362</v>
      </c>
      <c r="E350" s="667">
        <v>1990</v>
      </c>
      <c r="F350" s="667" t="s">
        <v>3607</v>
      </c>
      <c r="G350" s="668">
        <v>375</v>
      </c>
      <c r="H350" s="671" t="s">
        <v>3608</v>
      </c>
      <c r="I350" s="672" t="s">
        <v>3609</v>
      </c>
      <c r="J350" s="672" t="s">
        <v>3610</v>
      </c>
      <c r="K350" s="669"/>
      <c r="L350" s="640"/>
    </row>
    <row r="351" spans="1:12" ht="15">
      <c r="A351" s="49">
        <v>343</v>
      </c>
      <c r="B351" s="667" t="s">
        <v>3386</v>
      </c>
      <c r="C351" s="667" t="s">
        <v>4098</v>
      </c>
      <c r="D351" s="667" t="s">
        <v>4099</v>
      </c>
      <c r="E351" s="667">
        <v>1998</v>
      </c>
      <c r="F351" s="667" t="s">
        <v>4119</v>
      </c>
      <c r="G351" s="668">
        <v>200</v>
      </c>
      <c r="H351" s="673" t="s">
        <v>4120</v>
      </c>
      <c r="I351" s="672" t="s">
        <v>4121</v>
      </c>
      <c r="J351" s="672" t="s">
        <v>4122</v>
      </c>
      <c r="K351" s="669"/>
      <c r="L351" s="640"/>
    </row>
    <row r="352" spans="1:12" ht="15">
      <c r="A352" s="49">
        <v>344</v>
      </c>
      <c r="B352" s="667" t="s">
        <v>3386</v>
      </c>
      <c r="C352" s="667" t="s">
        <v>4098</v>
      </c>
      <c r="D352" s="667" t="s">
        <v>4099</v>
      </c>
      <c r="E352" s="667">
        <v>1998</v>
      </c>
      <c r="F352" s="667" t="s">
        <v>4123</v>
      </c>
      <c r="G352" s="668">
        <v>200</v>
      </c>
      <c r="H352" s="671" t="s">
        <v>4124</v>
      </c>
      <c r="I352" s="672" t="s">
        <v>4125</v>
      </c>
      <c r="J352" s="672" t="s">
        <v>4126</v>
      </c>
      <c r="K352" s="669"/>
      <c r="L352" s="640"/>
    </row>
    <row r="353" spans="1:12" ht="15">
      <c r="A353" s="49">
        <v>345</v>
      </c>
      <c r="B353" s="667" t="s">
        <v>3386</v>
      </c>
      <c r="C353" s="667" t="s">
        <v>4127</v>
      </c>
      <c r="D353" s="667" t="s">
        <v>4128</v>
      </c>
      <c r="E353" s="667">
        <v>2007</v>
      </c>
      <c r="F353" s="667" t="s">
        <v>4129</v>
      </c>
      <c r="G353" s="668">
        <v>200</v>
      </c>
      <c r="H353" s="671" t="s">
        <v>4130</v>
      </c>
      <c r="I353" s="672" t="s">
        <v>4131</v>
      </c>
      <c r="J353" s="672" t="s">
        <v>4132</v>
      </c>
      <c r="K353" s="669"/>
      <c r="L353" s="640"/>
    </row>
    <row r="354" spans="1:12" ht="15">
      <c r="A354" s="49">
        <v>346</v>
      </c>
      <c r="B354" s="667" t="s">
        <v>3386</v>
      </c>
      <c r="C354" s="667" t="s">
        <v>3591</v>
      </c>
      <c r="D354" s="667" t="s">
        <v>3592</v>
      </c>
      <c r="E354" s="667">
        <v>1989</v>
      </c>
      <c r="F354" s="667" t="s">
        <v>3611</v>
      </c>
      <c r="G354" s="668">
        <v>375</v>
      </c>
      <c r="H354" s="673" t="s">
        <v>3612</v>
      </c>
      <c r="I354" s="672" t="s">
        <v>3613</v>
      </c>
      <c r="J354" s="672" t="s">
        <v>3605</v>
      </c>
      <c r="K354" s="669"/>
      <c r="L354" s="640"/>
    </row>
    <row r="355" spans="1:12" ht="15">
      <c r="A355" s="49">
        <v>347</v>
      </c>
      <c r="B355" s="667" t="s">
        <v>3386</v>
      </c>
      <c r="C355" s="667" t="s">
        <v>3591</v>
      </c>
      <c r="D355" s="667" t="s">
        <v>3592</v>
      </c>
      <c r="E355" s="667">
        <v>1989</v>
      </c>
      <c r="F355" s="667" t="s">
        <v>3614</v>
      </c>
      <c r="G355" s="668">
        <v>375</v>
      </c>
      <c r="H355" s="671" t="s">
        <v>3615</v>
      </c>
      <c r="I355" s="672" t="s">
        <v>3616</v>
      </c>
      <c r="J355" s="672" t="s">
        <v>3605</v>
      </c>
      <c r="K355" s="669"/>
      <c r="L355" s="640"/>
    </row>
    <row r="356" spans="1:12" ht="15">
      <c r="A356" s="49">
        <v>348</v>
      </c>
      <c r="B356" s="667" t="s">
        <v>3386</v>
      </c>
      <c r="C356" s="667" t="s">
        <v>3606</v>
      </c>
      <c r="D356" s="667" t="s">
        <v>3681</v>
      </c>
      <c r="E356" s="667">
        <v>1993</v>
      </c>
      <c r="F356" s="667" t="s">
        <v>4133</v>
      </c>
      <c r="G356" s="668">
        <v>375</v>
      </c>
      <c r="H356" s="673" t="s">
        <v>4134</v>
      </c>
      <c r="I356" s="672" t="s">
        <v>4135</v>
      </c>
      <c r="J356" s="672" t="s">
        <v>4136</v>
      </c>
      <c r="K356" s="669"/>
      <c r="L356" s="640"/>
    </row>
    <row r="357" spans="1:12" ht="15">
      <c r="A357" s="49">
        <v>349</v>
      </c>
      <c r="B357" s="637" t="s">
        <v>3386</v>
      </c>
      <c r="C357" s="637" t="s">
        <v>3547</v>
      </c>
      <c r="D357" s="637" t="s">
        <v>3617</v>
      </c>
      <c r="E357" s="637"/>
      <c r="F357" s="637" t="s">
        <v>3618</v>
      </c>
      <c r="G357" s="643">
        <v>750</v>
      </c>
      <c r="H357" s="641" t="s">
        <v>3619</v>
      </c>
      <c r="I357" s="640" t="s">
        <v>3620</v>
      </c>
      <c r="J357" s="640" t="s">
        <v>3621</v>
      </c>
      <c r="K357" s="651"/>
      <c r="L357" s="625"/>
    </row>
    <row r="358" spans="1:12" ht="15">
      <c r="A358" s="49">
        <v>350</v>
      </c>
      <c r="B358" s="637" t="s">
        <v>3386</v>
      </c>
      <c r="C358" s="637" t="s">
        <v>3547</v>
      </c>
      <c r="D358" s="637" t="s">
        <v>3617</v>
      </c>
      <c r="E358" s="637"/>
      <c r="F358" s="637" t="s">
        <v>3618</v>
      </c>
      <c r="G358" s="643">
        <v>70</v>
      </c>
      <c r="H358" s="641" t="s">
        <v>3619</v>
      </c>
      <c r="I358" s="640" t="s">
        <v>3620</v>
      </c>
      <c r="J358" s="640" t="s">
        <v>3621</v>
      </c>
      <c r="K358" s="165"/>
      <c r="L358" s="18"/>
    </row>
    <row r="359" spans="1:12" ht="15">
      <c r="A359" s="49">
        <v>351</v>
      </c>
      <c r="B359" s="637" t="s">
        <v>3386</v>
      </c>
      <c r="C359" s="637" t="s">
        <v>3547</v>
      </c>
      <c r="D359" s="637" t="s">
        <v>3617</v>
      </c>
      <c r="E359" s="637"/>
      <c r="F359" s="637" t="s">
        <v>3618</v>
      </c>
      <c r="G359" s="643">
        <v>100</v>
      </c>
      <c r="H359" s="641" t="s">
        <v>3619</v>
      </c>
      <c r="I359" s="640" t="s">
        <v>3620</v>
      </c>
      <c r="J359" s="640" t="s">
        <v>3621</v>
      </c>
      <c r="K359" s="165"/>
      <c r="L359" s="18"/>
    </row>
    <row r="360" spans="1:12" ht="15">
      <c r="A360" s="49">
        <v>352</v>
      </c>
      <c r="B360" s="637" t="s">
        <v>3386</v>
      </c>
      <c r="C360" s="637" t="s">
        <v>3547</v>
      </c>
      <c r="D360" s="637" t="s">
        <v>3617</v>
      </c>
      <c r="E360" s="637"/>
      <c r="F360" s="637" t="s">
        <v>3618</v>
      </c>
      <c r="G360" s="643">
        <v>100</v>
      </c>
      <c r="H360" s="641" t="s">
        <v>3619</v>
      </c>
      <c r="I360" s="640" t="s">
        <v>3620</v>
      </c>
      <c r="J360" s="640" t="s">
        <v>3621</v>
      </c>
      <c r="K360" s="165"/>
      <c r="L360" s="18"/>
    </row>
    <row r="361" spans="1:12" ht="15">
      <c r="A361" s="504">
        <v>353</v>
      </c>
      <c r="B361" s="626" t="s">
        <v>3883</v>
      </c>
      <c r="C361" s="635" t="s">
        <v>3392</v>
      </c>
      <c r="D361" s="637" t="s">
        <v>4150</v>
      </c>
      <c r="E361" s="626">
        <v>1998</v>
      </c>
      <c r="F361" s="626" t="s">
        <v>4151</v>
      </c>
      <c r="G361" s="643">
        <v>300</v>
      </c>
      <c r="H361" s="18"/>
      <c r="I361" s="165"/>
      <c r="J361" s="165"/>
      <c r="K361" s="165">
        <v>204973742</v>
      </c>
      <c r="L361" s="18" t="s">
        <v>3885</v>
      </c>
    </row>
    <row r="362" spans="1:12" ht="15">
      <c r="A362" s="504"/>
      <c r="B362" s="49"/>
      <c r="C362" s="18"/>
      <c r="D362" s="18"/>
      <c r="E362" s="18"/>
      <c r="F362" s="18"/>
      <c r="G362" s="331"/>
      <c r="H362" s="18"/>
      <c r="I362" s="165"/>
      <c r="J362" s="165"/>
      <c r="K362" s="165"/>
      <c r="L362" s="18"/>
    </row>
    <row r="363" spans="1:12" ht="15">
      <c r="A363" s="504"/>
      <c r="B363" s="49"/>
      <c r="C363" s="18"/>
      <c r="D363" s="18"/>
      <c r="E363" s="18"/>
      <c r="F363" s="18"/>
      <c r="G363" s="331"/>
      <c r="H363" s="18"/>
      <c r="I363" s="165"/>
      <c r="J363" s="165"/>
      <c r="K363" s="165"/>
      <c r="L363" s="18"/>
    </row>
    <row r="364" spans="1:12" ht="15">
      <c r="A364" s="504" t="s">
        <v>280</v>
      </c>
      <c r="B364" s="49"/>
      <c r="C364" s="18"/>
      <c r="D364" s="18"/>
      <c r="E364" s="18"/>
      <c r="F364" s="18"/>
      <c r="G364" s="331"/>
      <c r="H364" s="18"/>
      <c r="I364" s="165"/>
      <c r="J364" s="165"/>
      <c r="K364" s="165"/>
      <c r="L364" s="18"/>
    </row>
    <row r="365" spans="1:12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</row>
    <row r="366" spans="1:12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</row>
    <row r="367" spans="1:12">
      <c r="A367" s="171"/>
      <c r="B367" s="171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</row>
    <row r="368" spans="1:12" ht="15">
      <c r="A368" s="130"/>
      <c r="B368" s="130"/>
      <c r="C368" s="132" t="s">
        <v>107</v>
      </c>
      <c r="D368" s="130"/>
      <c r="E368" s="130"/>
      <c r="F368" s="133"/>
      <c r="G368" s="130"/>
      <c r="H368" s="130"/>
      <c r="I368" s="130"/>
      <c r="J368" s="130"/>
      <c r="K368" s="130"/>
      <c r="L368" s="130"/>
    </row>
    <row r="369" spans="1:8" ht="15">
      <c r="A369" s="130"/>
      <c r="B369" s="130"/>
      <c r="C369" s="130"/>
      <c r="D369" s="134"/>
      <c r="E369" s="130"/>
      <c r="G369" s="134"/>
      <c r="H369" s="176"/>
    </row>
    <row r="370" spans="1:8" ht="15">
      <c r="C370" s="130"/>
      <c r="D370" s="136" t="s">
        <v>269</v>
      </c>
      <c r="E370" s="130"/>
      <c r="G370" s="137" t="s">
        <v>274</v>
      </c>
    </row>
    <row r="371" spans="1:8" ht="15">
      <c r="C371" s="130"/>
      <c r="D371" s="138" t="s">
        <v>140</v>
      </c>
      <c r="E371" s="130"/>
      <c r="G371" s="130" t="s">
        <v>270</v>
      </c>
    </row>
    <row r="372" spans="1:8" ht="15">
      <c r="C372" s="130"/>
      <c r="D372" s="138"/>
    </row>
  </sheetData>
  <mergeCells count="47">
    <mergeCell ref="G328:G331"/>
    <mergeCell ref="K328:K331"/>
    <mergeCell ref="L328:L331"/>
    <mergeCell ref="G332:G335"/>
    <mergeCell ref="K332:K335"/>
    <mergeCell ref="L332:L335"/>
    <mergeCell ref="G286:G295"/>
    <mergeCell ref="K286:K295"/>
    <mergeCell ref="L286:L295"/>
    <mergeCell ref="G298:G327"/>
    <mergeCell ref="K298:K327"/>
    <mergeCell ref="L298:L327"/>
    <mergeCell ref="G214:G228"/>
    <mergeCell ref="K214:K228"/>
    <mergeCell ref="L214:L228"/>
    <mergeCell ref="G229:G262"/>
    <mergeCell ref="K229:K262"/>
    <mergeCell ref="L229:L262"/>
    <mergeCell ref="G147:G151"/>
    <mergeCell ref="K147:K151"/>
    <mergeCell ref="L147:L151"/>
    <mergeCell ref="G212:G213"/>
    <mergeCell ref="K212:K213"/>
    <mergeCell ref="L212:L213"/>
    <mergeCell ref="G98:G117"/>
    <mergeCell ref="K98:K117"/>
    <mergeCell ref="L98:L117"/>
    <mergeCell ref="G118:G129"/>
    <mergeCell ref="K118:K129"/>
    <mergeCell ref="L118:L129"/>
    <mergeCell ref="G60:G91"/>
    <mergeCell ref="K60:K91"/>
    <mergeCell ref="L60:L91"/>
    <mergeCell ref="G92:G97"/>
    <mergeCell ref="K92:K97"/>
    <mergeCell ref="L92:L97"/>
    <mergeCell ref="G32:G51"/>
    <mergeCell ref="K32:K51"/>
    <mergeCell ref="L32:L51"/>
    <mergeCell ref="G52:G59"/>
    <mergeCell ref="K52:K59"/>
    <mergeCell ref="L52:L59"/>
    <mergeCell ref="K2:L2"/>
    <mergeCell ref="K1:L1"/>
    <mergeCell ref="G17:G31"/>
    <mergeCell ref="K17:K31"/>
    <mergeCell ref="L17:L31"/>
  </mergeCells>
  <pageMargins left="0.7" right="0.7" top="0.75" bottom="0.75" header="0.3" footer="0.3"/>
  <pageSetup scale="5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zoomScale="80" zoomScaleNormal="80" zoomScaleSheetLayoutView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42" sqref="F42"/>
    </sheetView>
  </sheetViews>
  <sheetFormatPr defaultRowHeight="12.75"/>
  <cols>
    <col min="1" max="1" width="11.7109375" style="131" customWidth="1"/>
    <col min="2" max="2" width="21.5703125" style="131" customWidth="1"/>
    <col min="3" max="3" width="19.140625" style="131" customWidth="1"/>
    <col min="4" max="4" width="23.7109375" style="131" customWidth="1"/>
    <col min="5" max="6" width="16.5703125" style="131" bestFit="1" customWidth="1"/>
    <col min="7" max="7" width="17" style="131" customWidth="1"/>
    <col min="8" max="8" width="19" style="131" customWidth="1"/>
    <col min="9" max="9" width="24.42578125" style="131" customWidth="1"/>
    <col min="10" max="16384" width="9.140625" style="131"/>
  </cols>
  <sheetData>
    <row r="1" spans="1:9" ht="15">
      <c r="A1" s="100" t="s">
        <v>467</v>
      </c>
      <c r="B1" s="101"/>
      <c r="C1" s="101"/>
      <c r="D1" s="101"/>
      <c r="E1" s="101"/>
      <c r="F1" s="101"/>
      <c r="G1" s="101"/>
      <c r="H1" s="107"/>
      <c r="I1" s="59" t="s">
        <v>110</v>
      </c>
    </row>
    <row r="2" spans="1:9" ht="15">
      <c r="A2" s="75" t="s">
        <v>141</v>
      </c>
      <c r="B2" s="101"/>
      <c r="C2" s="101"/>
      <c r="D2" s="101"/>
      <c r="E2" s="101"/>
      <c r="F2" s="101"/>
      <c r="G2" s="101"/>
      <c r="H2" s="748" t="str">
        <f>'ფორმა N1'!$K$2</f>
        <v>01/01/2014 - 31/12/2014</v>
      </c>
      <c r="I2" s="749"/>
    </row>
    <row r="3" spans="1:9" ht="15">
      <c r="A3" s="101"/>
      <c r="B3" s="101"/>
      <c r="C3" s="101"/>
      <c r="D3" s="101"/>
      <c r="E3" s="101"/>
      <c r="F3" s="101"/>
      <c r="G3" s="101"/>
      <c r="H3" s="104"/>
      <c r="I3" s="104"/>
    </row>
    <row r="4" spans="1:9" ht="15">
      <c r="A4" s="57" t="str">
        <f>'ფორმა N2'!A4</f>
        <v>ანგარიშვალდებული პირის დასახელება:</v>
      </c>
      <c r="B4" s="57"/>
      <c r="C4" s="57"/>
      <c r="D4" s="101"/>
      <c r="E4" s="101"/>
      <c r="F4" s="101"/>
      <c r="G4" s="101"/>
      <c r="H4" s="101"/>
      <c r="I4" s="109"/>
    </row>
    <row r="5" spans="1:9" ht="15">
      <c r="A5" s="79" t="str">
        <f>'ფორმა N1'!$A$5</f>
        <v>მ.პ.გ. ,,ქართული ოცნება - დემოკრატიული საქართველო"</v>
      </c>
      <c r="B5" s="61"/>
      <c r="C5" s="61"/>
      <c r="D5" s="169"/>
      <c r="E5" s="169"/>
      <c r="F5" s="169"/>
      <c r="G5" s="169"/>
      <c r="H5" s="169"/>
      <c r="I5" s="168"/>
    </row>
    <row r="6" spans="1:9" ht="13.5">
      <c r="A6" s="105"/>
      <c r="B6" s="106"/>
      <c r="C6" s="106"/>
      <c r="D6" s="101"/>
      <c r="E6" s="101"/>
      <c r="F6" s="101"/>
      <c r="G6" s="101"/>
      <c r="H6" s="101"/>
      <c r="I6" s="101"/>
    </row>
    <row r="7" spans="1:9" ht="60">
      <c r="A7" s="112" t="s">
        <v>64</v>
      </c>
      <c r="B7" s="99" t="s">
        <v>385</v>
      </c>
      <c r="C7" s="99" t="s">
        <v>386</v>
      </c>
      <c r="D7" s="99" t="s">
        <v>391</v>
      </c>
      <c r="E7" s="99" t="s">
        <v>393</v>
      </c>
      <c r="F7" s="99" t="s">
        <v>387</v>
      </c>
      <c r="G7" s="99" t="s">
        <v>388</v>
      </c>
      <c r="H7" s="99" t="s">
        <v>400</v>
      </c>
      <c r="I7" s="99" t="s">
        <v>389</v>
      </c>
    </row>
    <row r="8" spans="1:9">
      <c r="A8" s="502">
        <v>1</v>
      </c>
      <c r="B8" s="502">
        <v>2</v>
      </c>
      <c r="C8" s="503">
        <v>3</v>
      </c>
      <c r="D8" s="502">
        <v>6</v>
      </c>
      <c r="E8" s="503">
        <v>7</v>
      </c>
      <c r="F8" s="502">
        <v>8</v>
      </c>
      <c r="G8" s="502">
        <v>9</v>
      </c>
      <c r="H8" s="502">
        <v>10</v>
      </c>
      <c r="I8" s="503">
        <v>11</v>
      </c>
    </row>
    <row r="9" spans="1:9" ht="15">
      <c r="A9" s="49">
        <v>1</v>
      </c>
      <c r="B9" s="579" t="s">
        <v>3151</v>
      </c>
      <c r="C9" s="580"/>
      <c r="D9" s="807">
        <v>8000</v>
      </c>
      <c r="E9" s="580"/>
      <c r="F9" s="581"/>
      <c r="G9" s="581"/>
      <c r="H9" s="582">
        <v>205177057</v>
      </c>
      <c r="I9" s="583" t="s">
        <v>3152</v>
      </c>
    </row>
    <row r="10" spans="1:9" ht="15">
      <c r="A10" s="49">
        <v>2</v>
      </c>
      <c r="B10" s="579" t="s">
        <v>3153</v>
      </c>
      <c r="C10" s="580"/>
      <c r="D10" s="808"/>
      <c r="E10" s="580"/>
      <c r="F10" s="581"/>
      <c r="G10" s="581"/>
      <c r="H10" s="582">
        <v>205177057</v>
      </c>
      <c r="I10" s="583" t="s">
        <v>3152</v>
      </c>
    </row>
    <row r="11" spans="1:9" ht="15">
      <c r="A11" s="49">
        <v>3</v>
      </c>
      <c r="B11" s="579" t="s">
        <v>3154</v>
      </c>
      <c r="C11" s="580"/>
      <c r="D11" s="808"/>
      <c r="E11" s="580"/>
      <c r="F11" s="581"/>
      <c r="G11" s="581"/>
      <c r="H11" s="582">
        <v>205177057</v>
      </c>
      <c r="I11" s="583" t="s">
        <v>3152</v>
      </c>
    </row>
    <row r="12" spans="1:9" ht="15">
      <c r="A12" s="49">
        <v>4</v>
      </c>
      <c r="B12" s="579" t="s">
        <v>3155</v>
      </c>
      <c r="C12" s="580"/>
      <c r="D12" s="808"/>
      <c r="E12" s="580"/>
      <c r="F12" s="581"/>
      <c r="G12" s="581"/>
      <c r="H12" s="582">
        <v>205177057</v>
      </c>
      <c r="I12" s="583" t="s">
        <v>3152</v>
      </c>
    </row>
    <row r="13" spans="1:9" ht="15">
      <c r="A13" s="49">
        <v>5</v>
      </c>
      <c r="B13" s="579" t="s">
        <v>3156</v>
      </c>
      <c r="C13" s="580"/>
      <c r="D13" s="808"/>
      <c r="E13" s="580"/>
      <c r="F13" s="581"/>
      <c r="G13" s="581"/>
      <c r="H13" s="582">
        <v>205177057</v>
      </c>
      <c r="I13" s="583" t="s">
        <v>3152</v>
      </c>
    </row>
    <row r="14" spans="1:9" ht="15">
      <c r="A14" s="49">
        <v>6</v>
      </c>
      <c r="B14" s="579" t="s">
        <v>3157</v>
      </c>
      <c r="C14" s="580"/>
      <c r="D14" s="808"/>
      <c r="E14" s="580"/>
      <c r="F14" s="581"/>
      <c r="G14" s="581"/>
      <c r="H14" s="582">
        <v>205177057</v>
      </c>
      <c r="I14" s="583" t="s">
        <v>3152</v>
      </c>
    </row>
    <row r="15" spans="1:9" ht="15">
      <c r="A15" s="49">
        <v>7</v>
      </c>
      <c r="B15" s="579" t="s">
        <v>3158</v>
      </c>
      <c r="C15" s="580"/>
      <c r="D15" s="808"/>
      <c r="E15" s="580"/>
      <c r="F15" s="581"/>
      <c r="G15" s="581"/>
      <c r="H15" s="582">
        <v>205177057</v>
      </c>
      <c r="I15" s="583" t="s">
        <v>3152</v>
      </c>
    </row>
    <row r="16" spans="1:9" ht="15">
      <c r="A16" s="49">
        <v>8</v>
      </c>
      <c r="B16" s="579" t="s">
        <v>3159</v>
      </c>
      <c r="C16" s="580"/>
      <c r="D16" s="808"/>
      <c r="E16" s="580"/>
      <c r="F16" s="581"/>
      <c r="G16" s="581"/>
      <c r="H16" s="582">
        <v>205177057</v>
      </c>
      <c r="I16" s="583" t="s">
        <v>3152</v>
      </c>
    </row>
    <row r="17" spans="1:9" ht="15">
      <c r="A17" s="49">
        <v>9</v>
      </c>
      <c r="B17" s="579" t="s">
        <v>3160</v>
      </c>
      <c r="C17" s="580"/>
      <c r="D17" s="808"/>
      <c r="E17" s="580"/>
      <c r="F17" s="581"/>
      <c r="G17" s="581"/>
      <c r="H17" s="582">
        <v>205177057</v>
      </c>
      <c r="I17" s="583" t="s">
        <v>3152</v>
      </c>
    </row>
    <row r="18" spans="1:9" ht="15">
      <c r="A18" s="49">
        <v>10</v>
      </c>
      <c r="B18" s="579" t="s">
        <v>3161</v>
      </c>
      <c r="C18" s="580"/>
      <c r="D18" s="808"/>
      <c r="E18" s="580"/>
      <c r="F18" s="581"/>
      <c r="G18" s="581"/>
      <c r="H18" s="582">
        <v>205177057</v>
      </c>
      <c r="I18" s="583" t="s">
        <v>3152</v>
      </c>
    </row>
    <row r="19" spans="1:9" ht="15">
      <c r="A19" s="49">
        <v>11</v>
      </c>
      <c r="B19" s="579" t="s">
        <v>3162</v>
      </c>
      <c r="C19" s="580"/>
      <c r="D19" s="808"/>
      <c r="E19" s="580"/>
      <c r="F19" s="581"/>
      <c r="G19" s="581"/>
      <c r="H19" s="582">
        <v>205177057</v>
      </c>
      <c r="I19" s="583" t="s">
        <v>3152</v>
      </c>
    </row>
    <row r="20" spans="1:9" ht="15">
      <c r="A20" s="49">
        <v>12</v>
      </c>
      <c r="B20" s="579" t="s">
        <v>3163</v>
      </c>
      <c r="C20" s="580"/>
      <c r="D20" s="808"/>
      <c r="E20" s="580"/>
      <c r="F20" s="581"/>
      <c r="G20" s="581"/>
      <c r="H20" s="582">
        <v>205177057</v>
      </c>
      <c r="I20" s="583" t="s">
        <v>3152</v>
      </c>
    </row>
    <row r="21" spans="1:9" ht="15">
      <c r="A21" s="49">
        <v>13</v>
      </c>
      <c r="B21" s="579" t="s">
        <v>3164</v>
      </c>
      <c r="C21" s="580"/>
      <c r="D21" s="808"/>
      <c r="E21" s="580"/>
      <c r="F21" s="581"/>
      <c r="G21" s="581"/>
      <c r="H21" s="582">
        <v>205177057</v>
      </c>
      <c r="I21" s="583" t="s">
        <v>3152</v>
      </c>
    </row>
    <row r="22" spans="1:9" ht="15">
      <c r="A22" s="49">
        <v>14</v>
      </c>
      <c r="B22" s="579" t="s">
        <v>3165</v>
      </c>
      <c r="C22" s="580"/>
      <c r="D22" s="808"/>
      <c r="E22" s="580"/>
      <c r="F22" s="581"/>
      <c r="G22" s="581"/>
      <c r="H22" s="582">
        <v>205177057</v>
      </c>
      <c r="I22" s="583" t="s">
        <v>3152</v>
      </c>
    </row>
    <row r="23" spans="1:9" ht="15">
      <c r="A23" s="49">
        <v>15</v>
      </c>
      <c r="B23" s="579" t="s">
        <v>3166</v>
      </c>
      <c r="C23" s="580"/>
      <c r="D23" s="808"/>
      <c r="E23" s="580"/>
      <c r="F23" s="581"/>
      <c r="G23" s="581"/>
      <c r="H23" s="582">
        <v>205177057</v>
      </c>
      <c r="I23" s="583" t="s">
        <v>3152</v>
      </c>
    </row>
    <row r="24" spans="1:9" ht="15">
      <c r="A24" s="49">
        <v>16</v>
      </c>
      <c r="B24" s="579" t="s">
        <v>3167</v>
      </c>
      <c r="C24" s="580"/>
      <c r="D24" s="808"/>
      <c r="E24" s="580"/>
      <c r="F24" s="581"/>
      <c r="G24" s="581"/>
      <c r="H24" s="582">
        <v>205177057</v>
      </c>
      <c r="I24" s="583" t="s">
        <v>3152</v>
      </c>
    </row>
    <row r="25" spans="1:9" ht="15">
      <c r="A25" s="49">
        <v>17</v>
      </c>
      <c r="B25" s="579" t="s">
        <v>3168</v>
      </c>
      <c r="C25" s="580"/>
      <c r="D25" s="808"/>
      <c r="E25" s="580"/>
      <c r="F25" s="581"/>
      <c r="G25" s="581"/>
      <c r="H25" s="582">
        <v>205177057</v>
      </c>
      <c r="I25" s="583" t="s">
        <v>3152</v>
      </c>
    </row>
    <row r="26" spans="1:9" ht="15">
      <c r="A26" s="49">
        <v>18</v>
      </c>
      <c r="B26" s="579" t="s">
        <v>3169</v>
      </c>
      <c r="C26" s="580"/>
      <c r="D26" s="808"/>
      <c r="E26" s="580"/>
      <c r="F26" s="581"/>
      <c r="G26" s="581"/>
      <c r="H26" s="582">
        <v>205177057</v>
      </c>
      <c r="I26" s="583" t="s">
        <v>3152</v>
      </c>
    </row>
    <row r="27" spans="1:9" ht="15">
      <c r="A27" s="49">
        <v>19</v>
      </c>
      <c r="B27" s="579" t="s">
        <v>3170</v>
      </c>
      <c r="C27" s="580"/>
      <c r="D27" s="808"/>
      <c r="E27" s="580"/>
      <c r="F27" s="581"/>
      <c r="G27" s="581"/>
      <c r="H27" s="582">
        <v>205177057</v>
      </c>
      <c r="I27" s="583" t="s">
        <v>3152</v>
      </c>
    </row>
    <row r="28" spans="1:9" ht="15">
      <c r="A28" s="49">
        <v>20</v>
      </c>
      <c r="B28" s="579" t="s">
        <v>3171</v>
      </c>
      <c r="C28" s="580"/>
      <c r="D28" s="808"/>
      <c r="E28" s="580"/>
      <c r="F28" s="581"/>
      <c r="G28" s="581"/>
      <c r="H28" s="582">
        <v>205177057</v>
      </c>
      <c r="I28" s="583" t="s">
        <v>3152</v>
      </c>
    </row>
    <row r="29" spans="1:9" ht="15">
      <c r="A29" s="49">
        <v>21</v>
      </c>
      <c r="B29" s="579" t="s">
        <v>3172</v>
      </c>
      <c r="C29" s="580"/>
      <c r="D29" s="808"/>
      <c r="E29" s="580"/>
      <c r="F29" s="581"/>
      <c r="G29" s="581"/>
      <c r="H29" s="582">
        <v>205177057</v>
      </c>
      <c r="I29" s="583" t="s">
        <v>3152</v>
      </c>
    </row>
    <row r="30" spans="1:9" ht="15">
      <c r="A30" s="49">
        <v>22</v>
      </c>
      <c r="B30" s="579" t="s">
        <v>3173</v>
      </c>
      <c r="C30" s="580"/>
      <c r="D30" s="808"/>
      <c r="E30" s="580"/>
      <c r="F30" s="581"/>
      <c r="G30" s="581"/>
      <c r="H30" s="582">
        <v>205177057</v>
      </c>
      <c r="I30" s="583" t="s">
        <v>3152</v>
      </c>
    </row>
    <row r="31" spans="1:9" ht="15">
      <c r="A31" s="49">
        <v>23</v>
      </c>
      <c r="B31" s="579" t="s">
        <v>3174</v>
      </c>
      <c r="C31" s="580"/>
      <c r="D31" s="808"/>
      <c r="E31" s="580"/>
      <c r="F31" s="581"/>
      <c r="G31" s="581"/>
      <c r="H31" s="582">
        <v>205177057</v>
      </c>
      <c r="I31" s="583" t="s">
        <v>3152</v>
      </c>
    </row>
    <row r="32" spans="1:9" ht="15">
      <c r="A32" s="49">
        <v>24</v>
      </c>
      <c r="B32" s="579" t="s">
        <v>3175</v>
      </c>
      <c r="C32" s="580"/>
      <c r="D32" s="808"/>
      <c r="E32" s="580"/>
      <c r="F32" s="581"/>
      <c r="G32" s="581"/>
      <c r="H32" s="582">
        <v>205177057</v>
      </c>
      <c r="I32" s="583" t="s">
        <v>3152</v>
      </c>
    </row>
    <row r="33" spans="1:9" ht="15">
      <c r="A33" s="49">
        <v>25</v>
      </c>
      <c r="B33" s="579" t="s">
        <v>3176</v>
      </c>
      <c r="C33" s="580"/>
      <c r="D33" s="808"/>
      <c r="E33" s="580"/>
      <c r="F33" s="581"/>
      <c r="G33" s="581"/>
      <c r="H33" s="582">
        <v>205177057</v>
      </c>
      <c r="I33" s="583" t="s">
        <v>3152</v>
      </c>
    </row>
    <row r="34" spans="1:9" ht="15">
      <c r="A34" s="49">
        <v>26</v>
      </c>
      <c r="B34" s="579" t="s">
        <v>3177</v>
      </c>
      <c r="C34" s="580"/>
      <c r="D34" s="808"/>
      <c r="E34" s="580"/>
      <c r="F34" s="581"/>
      <c r="G34" s="581"/>
      <c r="H34" s="582">
        <v>205177057</v>
      </c>
      <c r="I34" s="583" t="s">
        <v>3152</v>
      </c>
    </row>
    <row r="35" spans="1:9" ht="15">
      <c r="A35" s="49">
        <v>27</v>
      </c>
      <c r="B35" s="579" t="s">
        <v>3178</v>
      </c>
      <c r="C35" s="580"/>
      <c r="D35" s="808"/>
      <c r="E35" s="580"/>
      <c r="F35" s="581"/>
      <c r="G35" s="581"/>
      <c r="H35" s="582">
        <v>205177057</v>
      </c>
      <c r="I35" s="583" t="s">
        <v>3152</v>
      </c>
    </row>
    <row r="36" spans="1:9" ht="15">
      <c r="A36" s="49">
        <v>28</v>
      </c>
      <c r="B36" s="579" t="s">
        <v>3179</v>
      </c>
      <c r="C36" s="580"/>
      <c r="D36" s="808"/>
      <c r="E36" s="580"/>
      <c r="F36" s="581"/>
      <c r="G36" s="581"/>
      <c r="H36" s="582">
        <v>205177057</v>
      </c>
      <c r="I36" s="583" t="s">
        <v>3152</v>
      </c>
    </row>
    <row r="37" spans="1:9" ht="15">
      <c r="A37" s="49">
        <v>29</v>
      </c>
      <c r="B37" s="579" t="s">
        <v>3180</v>
      </c>
      <c r="C37" s="580"/>
      <c r="D37" s="808"/>
      <c r="E37" s="580"/>
      <c r="F37" s="581"/>
      <c r="G37" s="581"/>
      <c r="H37" s="582">
        <v>205177057</v>
      </c>
      <c r="I37" s="583" t="s">
        <v>3152</v>
      </c>
    </row>
    <row r="38" spans="1:9" ht="15">
      <c r="A38" s="49">
        <v>30</v>
      </c>
      <c r="B38" s="579" t="s">
        <v>3181</v>
      </c>
      <c r="C38" s="580"/>
      <c r="D38" s="808"/>
      <c r="E38" s="580"/>
      <c r="F38" s="581"/>
      <c r="G38" s="581"/>
      <c r="H38" s="582">
        <v>205177057</v>
      </c>
      <c r="I38" s="583" t="s">
        <v>3152</v>
      </c>
    </row>
    <row r="39" spans="1:9" ht="15">
      <c r="A39" s="49">
        <v>31</v>
      </c>
      <c r="B39" s="579" t="s">
        <v>3182</v>
      </c>
      <c r="C39" s="580"/>
      <c r="D39" s="808"/>
      <c r="E39" s="580"/>
      <c r="F39" s="581"/>
      <c r="G39" s="581"/>
      <c r="H39" s="582">
        <v>205177057</v>
      </c>
      <c r="I39" s="583" t="s">
        <v>3152</v>
      </c>
    </row>
    <row r="40" spans="1:9" ht="15">
      <c r="A40" s="49">
        <v>32</v>
      </c>
      <c r="B40" s="579" t="s">
        <v>3183</v>
      </c>
      <c r="C40" s="580"/>
      <c r="D40" s="808"/>
      <c r="E40" s="580"/>
      <c r="F40" s="581"/>
      <c r="G40" s="581"/>
      <c r="H40" s="582">
        <v>205177057</v>
      </c>
      <c r="I40" s="583" t="s">
        <v>3152</v>
      </c>
    </row>
    <row r="41" spans="1:9" ht="15">
      <c r="A41" s="49">
        <v>33</v>
      </c>
      <c r="B41" s="579" t="s">
        <v>3184</v>
      </c>
      <c r="C41" s="580"/>
      <c r="D41" s="808"/>
      <c r="E41" s="580"/>
      <c r="F41" s="581"/>
      <c r="G41" s="581"/>
      <c r="H41" s="582">
        <v>205177057</v>
      </c>
      <c r="I41" s="583" t="s">
        <v>3152</v>
      </c>
    </row>
    <row r="42" spans="1:9" ht="15">
      <c r="A42" s="49">
        <v>34</v>
      </c>
      <c r="B42" s="579" t="s">
        <v>3185</v>
      </c>
      <c r="C42" s="580"/>
      <c r="D42" s="808"/>
      <c r="E42" s="580"/>
      <c r="F42" s="581"/>
      <c r="G42" s="581"/>
      <c r="H42" s="582">
        <v>205177057</v>
      </c>
      <c r="I42" s="583" t="s">
        <v>3152</v>
      </c>
    </row>
    <row r="43" spans="1:9" ht="15">
      <c r="A43" s="49">
        <v>35</v>
      </c>
      <c r="B43" s="579" t="s">
        <v>3186</v>
      </c>
      <c r="C43" s="580"/>
      <c r="D43" s="809"/>
      <c r="E43" s="580"/>
      <c r="F43" s="581"/>
      <c r="G43" s="581"/>
      <c r="H43" s="582">
        <v>205177057</v>
      </c>
      <c r="I43" s="583" t="s">
        <v>3152</v>
      </c>
    </row>
    <row r="44" spans="1:9" ht="15">
      <c r="A44" s="504"/>
      <c r="B44" s="18"/>
      <c r="C44" s="18"/>
      <c r="D44" s="331"/>
      <c r="E44" s="18"/>
      <c r="F44" s="165"/>
      <c r="G44" s="165"/>
      <c r="H44" s="165"/>
      <c r="I44" s="18"/>
    </row>
    <row r="45" spans="1:9" ht="15">
      <c r="A45" s="504"/>
      <c r="B45" s="18"/>
      <c r="C45" s="18"/>
      <c r="D45" s="331"/>
      <c r="E45" s="18"/>
      <c r="F45" s="165"/>
      <c r="G45" s="165"/>
      <c r="H45" s="165"/>
      <c r="I45" s="18"/>
    </row>
    <row r="46" spans="1:9" ht="15">
      <c r="A46" s="504"/>
      <c r="B46" s="18"/>
      <c r="C46" s="18"/>
      <c r="D46" s="331"/>
      <c r="E46" s="18"/>
      <c r="F46" s="165"/>
      <c r="G46" s="165"/>
      <c r="H46" s="165"/>
      <c r="I46" s="18"/>
    </row>
    <row r="47" spans="1:9" ht="15">
      <c r="A47" s="504" t="s">
        <v>280</v>
      </c>
      <c r="B47" s="18"/>
      <c r="C47" s="18"/>
      <c r="D47" s="331"/>
      <c r="E47" s="18"/>
      <c r="F47" s="165"/>
      <c r="G47" s="165"/>
      <c r="H47" s="165"/>
      <c r="I47" s="18"/>
    </row>
    <row r="48" spans="1:9">
      <c r="A48" s="170"/>
      <c r="B48" s="170"/>
      <c r="C48" s="170"/>
      <c r="D48" s="170"/>
      <c r="E48" s="170"/>
      <c r="F48" s="170"/>
      <c r="G48" s="170"/>
      <c r="H48" s="170"/>
      <c r="I48" s="170"/>
    </row>
    <row r="49" spans="1:9">
      <c r="A49" s="170"/>
      <c r="B49" s="170"/>
      <c r="C49" s="170"/>
      <c r="D49" s="170"/>
      <c r="E49" s="170"/>
      <c r="F49" s="170"/>
      <c r="G49" s="170"/>
      <c r="H49" s="170"/>
      <c r="I49" s="170"/>
    </row>
    <row r="50" spans="1:9">
      <c r="A50" s="171"/>
      <c r="B50" s="170"/>
      <c r="C50" s="170"/>
      <c r="D50" s="170"/>
      <c r="E50" s="170"/>
      <c r="F50" s="170"/>
      <c r="G50" s="170"/>
      <c r="H50" s="170"/>
      <c r="I50" s="170"/>
    </row>
    <row r="51" spans="1:9" ht="15">
      <c r="A51" s="130"/>
      <c r="B51" s="132" t="s">
        <v>107</v>
      </c>
      <c r="C51" s="130"/>
      <c r="D51" s="130"/>
      <c r="E51" s="133"/>
      <c r="F51" s="130"/>
      <c r="G51" s="130"/>
      <c r="H51" s="130"/>
      <c r="I51" s="130"/>
    </row>
    <row r="52" spans="1:9" ht="15">
      <c r="A52" s="130"/>
      <c r="B52" s="130"/>
      <c r="C52" s="134"/>
      <c r="D52" s="130"/>
      <c r="F52" s="134"/>
      <c r="G52" s="176"/>
    </row>
    <row r="53" spans="1:9" ht="15">
      <c r="B53" s="130"/>
      <c r="C53" s="136" t="s">
        <v>269</v>
      </c>
      <c r="D53" s="130"/>
      <c r="F53" s="137" t="s">
        <v>274</v>
      </c>
    </row>
    <row r="54" spans="1:9" ht="15">
      <c r="B54" s="130"/>
      <c r="C54" s="138" t="s">
        <v>140</v>
      </c>
      <c r="D54" s="130"/>
      <c r="F54" s="130" t="s">
        <v>270</v>
      </c>
    </row>
    <row r="55" spans="1:9" ht="15">
      <c r="B55" s="130"/>
      <c r="C55" s="138"/>
    </row>
  </sheetData>
  <mergeCells count="2">
    <mergeCell ref="H2:I2"/>
    <mergeCell ref="D9:D43"/>
  </mergeCells>
  <pageMargins left="0.7" right="0.7" top="0.75" bottom="0.75" header="0.3" footer="0.3"/>
  <pageSetup scale="7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zoomScale="80" zoomScaleNormal="80" zoomScaleSheetLayoutView="70" workbookViewId="0">
      <pane xSplit="3" ySplit="8" topLeftCell="D78" activePane="bottomRight" state="frozen"/>
      <selection pane="topRight" activeCell="D1" sqref="D1"/>
      <selection pane="bottomLeft" activeCell="A9" sqref="A9"/>
      <selection pane="bottomRight" activeCell="H11" sqref="H11"/>
    </sheetView>
  </sheetViews>
  <sheetFormatPr defaultRowHeight="15"/>
  <cols>
    <col min="1" max="1" width="10" style="130" customWidth="1"/>
    <col min="2" max="2" width="20.28515625" style="130" customWidth="1"/>
    <col min="3" max="3" width="30" style="130" customWidth="1"/>
    <col min="4" max="4" width="29" style="130" customWidth="1"/>
    <col min="5" max="5" width="22.5703125" style="130" customWidth="1"/>
    <col min="6" max="6" width="20" style="130" customWidth="1"/>
    <col min="7" max="7" width="29.28515625" style="130" customWidth="1"/>
    <col min="8" max="8" width="27.140625" style="130" customWidth="1"/>
    <col min="9" max="9" width="26.42578125" style="130" customWidth="1"/>
    <col min="10" max="16384" width="9.140625" style="130"/>
  </cols>
  <sheetData>
    <row r="1" spans="1:9">
      <c r="A1" s="55" t="s">
        <v>405</v>
      </c>
      <c r="B1" s="57"/>
      <c r="C1" s="57"/>
      <c r="D1" s="57"/>
      <c r="E1" s="57"/>
      <c r="F1" s="57"/>
      <c r="G1" s="57"/>
      <c r="H1" s="57"/>
      <c r="I1" s="119" t="s">
        <v>199</v>
      </c>
    </row>
    <row r="2" spans="1:9">
      <c r="A2" s="57" t="s">
        <v>141</v>
      </c>
      <c r="B2" s="57"/>
      <c r="C2" s="57"/>
      <c r="D2" s="57"/>
      <c r="E2" s="57"/>
      <c r="F2" s="57"/>
      <c r="G2" s="57"/>
      <c r="H2" s="748" t="str">
        <f>'ფორმა N1'!$K$2</f>
        <v>01/01/2014 - 31/12/2014</v>
      </c>
      <c r="I2" s="749"/>
    </row>
    <row r="3" spans="1:9">
      <c r="A3" s="57"/>
      <c r="B3" s="57"/>
      <c r="C3" s="57"/>
      <c r="D3" s="57"/>
      <c r="E3" s="57"/>
      <c r="F3" s="57"/>
      <c r="G3" s="57"/>
      <c r="H3" s="57"/>
      <c r="I3" s="72"/>
    </row>
    <row r="4" spans="1:9">
      <c r="A4" s="58" t="str">
        <f>'[2]ფორმა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</row>
    <row r="5" spans="1:9">
      <c r="A5" s="79" t="str">
        <f>'ფორმა N1'!$A$5</f>
        <v>მ.პ.გ. ,,ქართული ოცნება - დემოკრატიული საქართველო"</v>
      </c>
      <c r="B5" s="167"/>
      <c r="C5" s="167"/>
      <c r="D5" s="167"/>
      <c r="E5" s="167"/>
      <c r="F5" s="167"/>
      <c r="G5" s="167"/>
      <c r="H5" s="167"/>
      <c r="I5" s="167"/>
    </row>
    <row r="6" spans="1:9">
      <c r="A6" s="58"/>
      <c r="B6" s="57"/>
      <c r="C6" s="57"/>
      <c r="D6" s="57"/>
      <c r="E6" s="57"/>
      <c r="F6" s="57"/>
      <c r="G6" s="57"/>
      <c r="H6" s="57"/>
      <c r="I6" s="57"/>
    </row>
    <row r="7" spans="1:9">
      <c r="A7" s="57"/>
      <c r="B7" s="57"/>
      <c r="C7" s="57"/>
      <c r="D7" s="57"/>
      <c r="E7" s="57"/>
      <c r="F7" s="57"/>
      <c r="G7" s="57"/>
      <c r="H7" s="57"/>
      <c r="I7" s="57"/>
    </row>
    <row r="8" spans="1:9" ht="63.75" customHeight="1">
      <c r="A8" s="120" t="s">
        <v>64</v>
      </c>
      <c r="B8" s="120" t="s">
        <v>377</v>
      </c>
      <c r="C8" s="121" t="s">
        <v>439</v>
      </c>
      <c r="D8" s="121" t="s">
        <v>440</v>
      </c>
      <c r="E8" s="121" t="s">
        <v>378</v>
      </c>
      <c r="F8" s="121" t="s">
        <v>397</v>
      </c>
      <c r="G8" s="121" t="s">
        <v>398</v>
      </c>
      <c r="H8" s="121" t="s">
        <v>444</v>
      </c>
      <c r="I8" s="121" t="s">
        <v>399</v>
      </c>
    </row>
    <row r="9" spans="1:9" ht="30">
      <c r="A9" s="595">
        <v>1</v>
      </c>
      <c r="B9" s="596">
        <v>41759</v>
      </c>
      <c r="C9" s="597" t="s">
        <v>3207</v>
      </c>
      <c r="D9" s="598">
        <v>205283637</v>
      </c>
      <c r="E9" s="599" t="s">
        <v>3208</v>
      </c>
      <c r="F9" s="600">
        <v>79126.509999999995</v>
      </c>
      <c r="G9" s="600">
        <v>79126.509999999995</v>
      </c>
      <c r="H9" s="600">
        <v>0</v>
      </c>
      <c r="I9" s="600">
        <v>79126.509999999995</v>
      </c>
    </row>
    <row r="10" spans="1:9" ht="30">
      <c r="A10" s="595">
        <v>2</v>
      </c>
      <c r="B10" s="596">
        <v>41131</v>
      </c>
      <c r="C10" s="597" t="s">
        <v>3209</v>
      </c>
      <c r="D10" s="598"/>
      <c r="E10" s="599" t="s">
        <v>3210</v>
      </c>
      <c r="F10" s="600">
        <v>41437.199999999997</v>
      </c>
      <c r="G10" s="600">
        <v>41437.199999999997</v>
      </c>
      <c r="H10" s="601">
        <f t="shared" ref="H10:H36" si="0">F10-I10</f>
        <v>0</v>
      </c>
      <c r="I10" s="600">
        <f>54913.9-13476.7</f>
        <v>41437.199999999997</v>
      </c>
    </row>
    <row r="11" spans="1:9" ht="60">
      <c r="A11" s="595">
        <v>3</v>
      </c>
      <c r="B11" s="596">
        <v>41139</v>
      </c>
      <c r="C11" s="597" t="s">
        <v>3211</v>
      </c>
      <c r="D11" s="598">
        <v>205282905</v>
      </c>
      <c r="E11" s="602" t="s">
        <v>3212</v>
      </c>
      <c r="F11" s="600">
        <v>141390</v>
      </c>
      <c r="G11" s="600">
        <v>141390</v>
      </c>
      <c r="H11" s="601">
        <f t="shared" si="0"/>
        <v>0</v>
      </c>
      <c r="I11" s="600">
        <v>141390</v>
      </c>
    </row>
    <row r="12" spans="1:9">
      <c r="A12" s="595">
        <v>4</v>
      </c>
      <c r="B12" s="596">
        <v>41084</v>
      </c>
      <c r="C12" s="597" t="s">
        <v>3213</v>
      </c>
      <c r="D12" s="598">
        <v>60001104537</v>
      </c>
      <c r="E12" s="599" t="s">
        <v>3214</v>
      </c>
      <c r="F12" s="603">
        <v>162.5</v>
      </c>
      <c r="G12" s="603">
        <v>162.5</v>
      </c>
      <c r="H12" s="601">
        <f t="shared" si="0"/>
        <v>0</v>
      </c>
      <c r="I12" s="603">
        <v>162.5</v>
      </c>
    </row>
    <row r="13" spans="1:9">
      <c r="A13" s="595">
        <v>5</v>
      </c>
      <c r="B13" s="596">
        <v>41083</v>
      </c>
      <c r="C13" s="597" t="s">
        <v>3215</v>
      </c>
      <c r="D13" s="598">
        <v>16001002430</v>
      </c>
      <c r="E13" s="599" t="s">
        <v>3214</v>
      </c>
      <c r="F13" s="603">
        <v>100</v>
      </c>
      <c r="G13" s="603">
        <v>100</v>
      </c>
      <c r="H13" s="601">
        <f t="shared" si="0"/>
        <v>0</v>
      </c>
      <c r="I13" s="603">
        <v>100</v>
      </c>
    </row>
    <row r="14" spans="1:9">
      <c r="A14" s="595">
        <v>6</v>
      </c>
      <c r="B14" s="596">
        <v>41083</v>
      </c>
      <c r="C14" s="597" t="s">
        <v>3216</v>
      </c>
      <c r="D14" s="598">
        <v>16201033680</v>
      </c>
      <c r="E14" s="599" t="s">
        <v>3214</v>
      </c>
      <c r="F14" s="603">
        <v>100</v>
      </c>
      <c r="G14" s="603">
        <v>100</v>
      </c>
      <c r="H14" s="601">
        <f t="shared" si="0"/>
        <v>0</v>
      </c>
      <c r="I14" s="603">
        <v>100</v>
      </c>
    </row>
    <row r="15" spans="1:9">
      <c r="A15" s="595">
        <v>7</v>
      </c>
      <c r="B15" s="596">
        <v>41084</v>
      </c>
      <c r="C15" s="597" t="s">
        <v>3217</v>
      </c>
      <c r="D15" s="598">
        <v>61006053900</v>
      </c>
      <c r="E15" s="599" t="s">
        <v>3214</v>
      </c>
      <c r="F15" s="603">
        <v>162.5</v>
      </c>
      <c r="G15" s="603">
        <v>162.5</v>
      </c>
      <c r="H15" s="604">
        <f t="shared" si="0"/>
        <v>0</v>
      </c>
      <c r="I15" s="603">
        <v>162.5</v>
      </c>
    </row>
    <row r="16" spans="1:9">
      <c r="A16" s="595">
        <v>8</v>
      </c>
      <c r="B16" s="596">
        <v>41083</v>
      </c>
      <c r="C16" s="597" t="s">
        <v>3218</v>
      </c>
      <c r="D16" s="598">
        <v>61008001136</v>
      </c>
      <c r="E16" s="599" t="s">
        <v>3214</v>
      </c>
      <c r="F16" s="603">
        <v>125</v>
      </c>
      <c r="G16" s="603">
        <v>125</v>
      </c>
      <c r="H16" s="601">
        <f t="shared" si="0"/>
        <v>0</v>
      </c>
      <c r="I16" s="603">
        <v>125</v>
      </c>
    </row>
    <row r="17" spans="1:9">
      <c r="A17" s="595">
        <v>9</v>
      </c>
      <c r="B17" s="596">
        <v>41084</v>
      </c>
      <c r="C17" s="597" t="s">
        <v>3219</v>
      </c>
      <c r="D17" s="598">
        <v>61006068519</v>
      </c>
      <c r="E17" s="599" t="s">
        <v>3214</v>
      </c>
      <c r="F17" s="603">
        <v>162.5</v>
      </c>
      <c r="G17" s="603">
        <v>162.5</v>
      </c>
      <c r="H17" s="601">
        <f t="shared" si="0"/>
        <v>0</v>
      </c>
      <c r="I17" s="603">
        <v>162.5</v>
      </c>
    </row>
    <row r="18" spans="1:9">
      <c r="A18" s="595">
        <v>10</v>
      </c>
      <c r="B18" s="596">
        <v>41083</v>
      </c>
      <c r="C18" s="597" t="s">
        <v>3220</v>
      </c>
      <c r="D18" s="598">
        <v>61008001937</v>
      </c>
      <c r="E18" s="599" t="s">
        <v>3214</v>
      </c>
      <c r="F18" s="603">
        <v>162.5</v>
      </c>
      <c r="G18" s="603">
        <v>162.5</v>
      </c>
      <c r="H18" s="604">
        <f t="shared" si="0"/>
        <v>0</v>
      </c>
      <c r="I18" s="603">
        <v>162.5</v>
      </c>
    </row>
    <row r="19" spans="1:9">
      <c r="A19" s="595">
        <v>11</v>
      </c>
      <c r="B19" s="596">
        <v>41084</v>
      </c>
      <c r="C19" s="597" t="s">
        <v>3221</v>
      </c>
      <c r="D19" s="598">
        <v>61006047190</v>
      </c>
      <c r="E19" s="599" t="s">
        <v>3214</v>
      </c>
      <c r="F19" s="603">
        <v>162.5</v>
      </c>
      <c r="G19" s="603">
        <v>162.5</v>
      </c>
      <c r="H19" s="601">
        <f t="shared" si="0"/>
        <v>0</v>
      </c>
      <c r="I19" s="603">
        <v>162.5</v>
      </c>
    </row>
    <row r="20" spans="1:9">
      <c r="A20" s="595">
        <v>12</v>
      </c>
      <c r="B20" s="596">
        <v>41083</v>
      </c>
      <c r="C20" s="597" t="s">
        <v>3222</v>
      </c>
      <c r="D20" s="598">
        <v>61006053166</v>
      </c>
      <c r="E20" s="599" t="s">
        <v>3214</v>
      </c>
      <c r="F20" s="603">
        <v>162.5</v>
      </c>
      <c r="G20" s="603">
        <v>162.5</v>
      </c>
      <c r="H20" s="601">
        <f t="shared" si="0"/>
        <v>0</v>
      </c>
      <c r="I20" s="603">
        <v>162.5</v>
      </c>
    </row>
    <row r="21" spans="1:9">
      <c r="A21" s="595">
        <v>13</v>
      </c>
      <c r="B21" s="596">
        <v>41084</v>
      </c>
      <c r="C21" s="597" t="s">
        <v>3223</v>
      </c>
      <c r="D21" s="598" t="s">
        <v>3224</v>
      </c>
      <c r="E21" s="599" t="s">
        <v>3214</v>
      </c>
      <c r="F21" s="603">
        <v>125</v>
      </c>
      <c r="G21" s="603">
        <v>125</v>
      </c>
      <c r="H21" s="601">
        <f t="shared" si="0"/>
        <v>0</v>
      </c>
      <c r="I21" s="603">
        <v>125</v>
      </c>
    </row>
    <row r="22" spans="1:9">
      <c r="A22" s="595">
        <v>14</v>
      </c>
      <c r="B22" s="596">
        <v>41084</v>
      </c>
      <c r="C22" s="597" t="s">
        <v>3225</v>
      </c>
      <c r="D22" s="598" t="s">
        <v>3226</v>
      </c>
      <c r="E22" s="599" t="s">
        <v>3214</v>
      </c>
      <c r="F22" s="603">
        <v>162.5</v>
      </c>
      <c r="G22" s="603">
        <v>162.5</v>
      </c>
      <c r="H22" s="601">
        <f t="shared" si="0"/>
        <v>0</v>
      </c>
      <c r="I22" s="603">
        <v>162.5</v>
      </c>
    </row>
    <row r="23" spans="1:9">
      <c r="A23" s="595">
        <v>15</v>
      </c>
      <c r="B23" s="596">
        <v>41084</v>
      </c>
      <c r="C23" s="597" t="s">
        <v>3227</v>
      </c>
      <c r="D23" s="598" t="s">
        <v>3228</v>
      </c>
      <c r="E23" s="599" t="s">
        <v>3214</v>
      </c>
      <c r="F23" s="603">
        <v>162.5</v>
      </c>
      <c r="G23" s="603">
        <v>162.5</v>
      </c>
      <c r="H23" s="601">
        <f t="shared" si="0"/>
        <v>0</v>
      </c>
      <c r="I23" s="603">
        <v>162.5</v>
      </c>
    </row>
    <row r="24" spans="1:9">
      <c r="A24" s="595">
        <v>16</v>
      </c>
      <c r="B24" s="596">
        <v>41083</v>
      </c>
      <c r="C24" s="597" t="s">
        <v>3229</v>
      </c>
      <c r="D24" s="598" t="s">
        <v>3230</v>
      </c>
      <c r="E24" s="599" t="s">
        <v>3214</v>
      </c>
      <c r="F24" s="603">
        <v>100</v>
      </c>
      <c r="G24" s="603">
        <v>100</v>
      </c>
      <c r="H24" s="601">
        <f t="shared" si="0"/>
        <v>0</v>
      </c>
      <c r="I24" s="603">
        <v>100</v>
      </c>
    </row>
    <row r="25" spans="1:9">
      <c r="A25" s="595">
        <v>17</v>
      </c>
      <c r="B25" s="596">
        <v>41083</v>
      </c>
      <c r="C25" s="597" t="s">
        <v>3231</v>
      </c>
      <c r="D25" s="598" t="s">
        <v>3232</v>
      </c>
      <c r="E25" s="599" t="s">
        <v>3214</v>
      </c>
      <c r="F25" s="603">
        <v>162.5</v>
      </c>
      <c r="G25" s="603">
        <v>162.5</v>
      </c>
      <c r="H25" s="604">
        <f t="shared" si="0"/>
        <v>0</v>
      </c>
      <c r="I25" s="603">
        <v>162.5</v>
      </c>
    </row>
    <row r="26" spans="1:9">
      <c r="A26" s="595">
        <v>18</v>
      </c>
      <c r="B26" s="596">
        <v>41085</v>
      </c>
      <c r="C26" s="597" t="s">
        <v>3233</v>
      </c>
      <c r="D26" s="598" t="s">
        <v>3234</v>
      </c>
      <c r="E26" s="599" t="s">
        <v>3214</v>
      </c>
      <c r="F26" s="603">
        <v>100</v>
      </c>
      <c r="G26" s="603">
        <v>100</v>
      </c>
      <c r="H26" s="604">
        <f t="shared" si="0"/>
        <v>0</v>
      </c>
      <c r="I26" s="603">
        <v>100</v>
      </c>
    </row>
    <row r="27" spans="1:9">
      <c r="A27" s="595">
        <v>19</v>
      </c>
      <c r="B27" s="596">
        <v>41088</v>
      </c>
      <c r="C27" s="597" t="s">
        <v>3235</v>
      </c>
      <c r="D27" s="598" t="s">
        <v>3236</v>
      </c>
      <c r="E27" s="599" t="s">
        <v>3214</v>
      </c>
      <c r="F27" s="603">
        <v>100</v>
      </c>
      <c r="G27" s="603">
        <v>100</v>
      </c>
      <c r="H27" s="604">
        <f t="shared" si="0"/>
        <v>0</v>
      </c>
      <c r="I27" s="603">
        <v>100</v>
      </c>
    </row>
    <row r="28" spans="1:9">
      <c r="A28" s="595">
        <v>20</v>
      </c>
      <c r="B28" s="596">
        <v>41083</v>
      </c>
      <c r="C28" s="597" t="s">
        <v>3237</v>
      </c>
      <c r="D28" s="598" t="s">
        <v>3238</v>
      </c>
      <c r="E28" s="599" t="s">
        <v>3214</v>
      </c>
      <c r="F28" s="603">
        <v>162.5</v>
      </c>
      <c r="G28" s="603">
        <v>162.5</v>
      </c>
      <c r="H28" s="601">
        <f t="shared" si="0"/>
        <v>0</v>
      </c>
      <c r="I28" s="603">
        <v>162.5</v>
      </c>
    </row>
    <row r="29" spans="1:9">
      <c r="A29" s="595">
        <v>21</v>
      </c>
      <c r="B29" s="596">
        <v>41083</v>
      </c>
      <c r="C29" s="597" t="s">
        <v>3239</v>
      </c>
      <c r="D29" s="598" t="s">
        <v>3240</v>
      </c>
      <c r="E29" s="599" t="s">
        <v>3214</v>
      </c>
      <c r="F29" s="603">
        <v>125</v>
      </c>
      <c r="G29" s="603">
        <v>125</v>
      </c>
      <c r="H29" s="601">
        <f t="shared" si="0"/>
        <v>0</v>
      </c>
      <c r="I29" s="603">
        <v>125</v>
      </c>
    </row>
    <row r="30" spans="1:9">
      <c r="A30" s="595">
        <v>22</v>
      </c>
      <c r="B30" s="596">
        <v>41083</v>
      </c>
      <c r="C30" s="597" t="s">
        <v>3241</v>
      </c>
      <c r="D30" s="598" t="s">
        <v>3242</v>
      </c>
      <c r="E30" s="599" t="s">
        <v>3214</v>
      </c>
      <c r="F30" s="603">
        <v>162.5</v>
      </c>
      <c r="G30" s="603">
        <v>162.5</v>
      </c>
      <c r="H30" s="601">
        <f t="shared" si="0"/>
        <v>0</v>
      </c>
      <c r="I30" s="603">
        <v>162.5</v>
      </c>
    </row>
    <row r="31" spans="1:9">
      <c r="A31" s="595">
        <v>23</v>
      </c>
      <c r="B31" s="596">
        <v>41084</v>
      </c>
      <c r="C31" s="597" t="s">
        <v>3243</v>
      </c>
      <c r="D31" s="598" t="s">
        <v>3244</v>
      </c>
      <c r="E31" s="599" t="s">
        <v>3214</v>
      </c>
      <c r="F31" s="603">
        <v>162.5</v>
      </c>
      <c r="G31" s="603">
        <v>162.5</v>
      </c>
      <c r="H31" s="601">
        <f t="shared" si="0"/>
        <v>0</v>
      </c>
      <c r="I31" s="603">
        <v>162.5</v>
      </c>
    </row>
    <row r="32" spans="1:9">
      <c r="A32" s="595">
        <v>24</v>
      </c>
      <c r="B32" s="596">
        <v>41084</v>
      </c>
      <c r="C32" s="597" t="s">
        <v>3245</v>
      </c>
      <c r="D32" s="598" t="s">
        <v>3246</v>
      </c>
      <c r="E32" s="599" t="s">
        <v>3214</v>
      </c>
      <c r="F32" s="603">
        <v>162.5</v>
      </c>
      <c r="G32" s="603">
        <v>162.5</v>
      </c>
      <c r="H32" s="601">
        <f t="shared" si="0"/>
        <v>0</v>
      </c>
      <c r="I32" s="603">
        <v>162.5</v>
      </c>
    </row>
    <row r="33" spans="1:9">
      <c r="A33" s="595">
        <v>25</v>
      </c>
      <c r="B33" s="596">
        <v>41083</v>
      </c>
      <c r="C33" s="597" t="s">
        <v>3247</v>
      </c>
      <c r="D33" s="598" t="s">
        <v>3248</v>
      </c>
      <c r="E33" s="599" t="s">
        <v>3214</v>
      </c>
      <c r="F33" s="603">
        <v>162.5</v>
      </c>
      <c r="G33" s="603">
        <v>162.5</v>
      </c>
      <c r="H33" s="601">
        <f t="shared" si="0"/>
        <v>0</v>
      </c>
      <c r="I33" s="603">
        <v>162.5</v>
      </c>
    </row>
    <row r="34" spans="1:9">
      <c r="A34" s="595">
        <v>26</v>
      </c>
      <c r="B34" s="596">
        <v>41083</v>
      </c>
      <c r="C34" s="597" t="s">
        <v>3249</v>
      </c>
      <c r="D34" s="598" t="s">
        <v>3250</v>
      </c>
      <c r="E34" s="599" t="s">
        <v>3214</v>
      </c>
      <c r="F34" s="603">
        <v>125</v>
      </c>
      <c r="G34" s="603">
        <v>125</v>
      </c>
      <c r="H34" s="601">
        <f t="shared" si="0"/>
        <v>0</v>
      </c>
      <c r="I34" s="603">
        <v>125</v>
      </c>
    </row>
    <row r="35" spans="1:9">
      <c r="A35" s="595">
        <v>27</v>
      </c>
      <c r="B35" s="596">
        <v>41084</v>
      </c>
      <c r="C35" s="597" t="s">
        <v>3251</v>
      </c>
      <c r="D35" s="598" t="s">
        <v>3252</v>
      </c>
      <c r="E35" s="599" t="s">
        <v>3214</v>
      </c>
      <c r="F35" s="603">
        <v>125</v>
      </c>
      <c r="G35" s="603">
        <v>125</v>
      </c>
      <c r="H35" s="601">
        <f t="shared" si="0"/>
        <v>0</v>
      </c>
      <c r="I35" s="603">
        <v>125</v>
      </c>
    </row>
    <row r="36" spans="1:9">
      <c r="A36" s="595">
        <v>28</v>
      </c>
      <c r="B36" s="596">
        <v>41083</v>
      </c>
      <c r="C36" s="597" t="s">
        <v>3253</v>
      </c>
      <c r="D36" s="598" t="s">
        <v>3254</v>
      </c>
      <c r="E36" s="599" t="s">
        <v>3214</v>
      </c>
      <c r="F36" s="603">
        <v>125</v>
      </c>
      <c r="G36" s="603">
        <v>125</v>
      </c>
      <c r="H36" s="601">
        <f t="shared" si="0"/>
        <v>0</v>
      </c>
      <c r="I36" s="603">
        <v>125</v>
      </c>
    </row>
    <row r="37" spans="1:9">
      <c r="A37" s="595">
        <v>29</v>
      </c>
      <c r="B37" s="596">
        <v>41084</v>
      </c>
      <c r="C37" s="597" t="s">
        <v>3255</v>
      </c>
      <c r="D37" s="598" t="s">
        <v>3256</v>
      </c>
      <c r="E37" s="599" t="s">
        <v>3214</v>
      </c>
      <c r="F37" s="603">
        <v>125</v>
      </c>
      <c r="G37" s="603">
        <v>125</v>
      </c>
      <c r="H37" s="601">
        <f>F37-I37</f>
        <v>0</v>
      </c>
      <c r="I37" s="603">
        <v>125</v>
      </c>
    </row>
    <row r="38" spans="1:9">
      <c r="A38" s="595">
        <v>30</v>
      </c>
      <c r="B38" s="596">
        <v>41089</v>
      </c>
      <c r="C38" s="597" t="s">
        <v>3257</v>
      </c>
      <c r="D38" s="598" t="s">
        <v>3258</v>
      </c>
      <c r="E38" s="599" t="s">
        <v>3214</v>
      </c>
      <c r="F38" s="603">
        <v>125</v>
      </c>
      <c r="G38" s="603">
        <v>125</v>
      </c>
      <c r="H38" s="601">
        <f>F38-I38</f>
        <v>0</v>
      </c>
      <c r="I38" s="603">
        <v>125</v>
      </c>
    </row>
    <row r="39" spans="1:9">
      <c r="A39" s="595">
        <v>31</v>
      </c>
      <c r="B39" s="596">
        <v>41065</v>
      </c>
      <c r="C39" s="597" t="s">
        <v>3259</v>
      </c>
      <c r="D39" s="598" t="s">
        <v>3260</v>
      </c>
      <c r="E39" s="599" t="s">
        <v>3214</v>
      </c>
      <c r="F39" s="603">
        <v>100</v>
      </c>
      <c r="G39" s="603">
        <v>100</v>
      </c>
      <c r="H39" s="604">
        <f>F39-I39</f>
        <v>0</v>
      </c>
      <c r="I39" s="603">
        <v>100</v>
      </c>
    </row>
    <row r="40" spans="1:9">
      <c r="A40" s="595">
        <v>32</v>
      </c>
      <c r="B40" s="596">
        <v>41065</v>
      </c>
      <c r="C40" s="597" t="s">
        <v>3261</v>
      </c>
      <c r="D40" s="598" t="s">
        <v>3262</v>
      </c>
      <c r="E40" s="599" t="s">
        <v>3214</v>
      </c>
      <c r="F40" s="603">
        <v>125</v>
      </c>
      <c r="G40" s="603">
        <v>125</v>
      </c>
      <c r="H40" s="601">
        <f t="shared" ref="H40:H68" si="1">F40-I40</f>
        <v>0</v>
      </c>
      <c r="I40" s="603">
        <v>125</v>
      </c>
    </row>
    <row r="41" spans="1:9">
      <c r="A41" s="595">
        <v>33</v>
      </c>
      <c r="B41" s="596">
        <v>41065</v>
      </c>
      <c r="C41" s="597" t="s">
        <v>3263</v>
      </c>
      <c r="D41" s="598" t="s">
        <v>3264</v>
      </c>
      <c r="E41" s="599" t="s">
        <v>3214</v>
      </c>
      <c r="F41" s="603">
        <v>162.5</v>
      </c>
      <c r="G41" s="603">
        <v>162.5</v>
      </c>
      <c r="H41" s="601">
        <f t="shared" si="1"/>
        <v>0</v>
      </c>
      <c r="I41" s="603">
        <v>162.5</v>
      </c>
    </row>
    <row r="42" spans="1:9">
      <c r="A42" s="595">
        <v>34</v>
      </c>
      <c r="B42" s="596">
        <v>41065</v>
      </c>
      <c r="C42" s="597" t="s">
        <v>3265</v>
      </c>
      <c r="D42" s="598" t="s">
        <v>3266</v>
      </c>
      <c r="E42" s="599" t="s">
        <v>3214</v>
      </c>
      <c r="F42" s="603">
        <v>162.5</v>
      </c>
      <c r="G42" s="603">
        <v>162.5</v>
      </c>
      <c r="H42" s="601">
        <f t="shared" si="1"/>
        <v>0</v>
      </c>
      <c r="I42" s="603">
        <v>162.5</v>
      </c>
    </row>
    <row r="43" spans="1:9">
      <c r="A43" s="595">
        <v>35</v>
      </c>
      <c r="B43" s="596">
        <v>41065</v>
      </c>
      <c r="C43" s="597" t="s">
        <v>3267</v>
      </c>
      <c r="D43" s="598" t="s">
        <v>3268</v>
      </c>
      <c r="E43" s="599" t="s">
        <v>3214</v>
      </c>
      <c r="F43" s="603">
        <v>162.5</v>
      </c>
      <c r="G43" s="603">
        <v>162.5</v>
      </c>
      <c r="H43" s="601">
        <f t="shared" si="1"/>
        <v>0</v>
      </c>
      <c r="I43" s="603">
        <v>162.5</v>
      </c>
    </row>
    <row r="44" spans="1:9">
      <c r="A44" s="595">
        <v>36</v>
      </c>
      <c r="B44" s="596">
        <v>41065</v>
      </c>
      <c r="C44" s="597" t="s">
        <v>3269</v>
      </c>
      <c r="D44" s="598" t="s">
        <v>3270</v>
      </c>
      <c r="E44" s="599" t="s">
        <v>3214</v>
      </c>
      <c r="F44" s="603">
        <v>162.5</v>
      </c>
      <c r="G44" s="603">
        <v>162.5</v>
      </c>
      <c r="H44" s="601">
        <f t="shared" si="1"/>
        <v>0</v>
      </c>
      <c r="I44" s="603">
        <v>162.5</v>
      </c>
    </row>
    <row r="45" spans="1:9">
      <c r="A45" s="595">
        <v>37</v>
      </c>
      <c r="B45" s="596">
        <v>41065</v>
      </c>
      <c r="C45" s="597" t="s">
        <v>3271</v>
      </c>
      <c r="D45" s="598" t="s">
        <v>3272</v>
      </c>
      <c r="E45" s="599" t="s">
        <v>3214</v>
      </c>
      <c r="F45" s="603">
        <v>125</v>
      </c>
      <c r="G45" s="603">
        <v>125</v>
      </c>
      <c r="H45" s="601">
        <f t="shared" si="1"/>
        <v>0</v>
      </c>
      <c r="I45" s="603">
        <v>125</v>
      </c>
    </row>
    <row r="46" spans="1:9">
      <c r="A46" s="595">
        <v>38</v>
      </c>
      <c r="B46" s="596">
        <v>41122</v>
      </c>
      <c r="C46" s="597" t="s">
        <v>3273</v>
      </c>
      <c r="D46" s="598" t="s">
        <v>3274</v>
      </c>
      <c r="E46" s="599" t="s">
        <v>722</v>
      </c>
      <c r="F46" s="603">
        <v>250</v>
      </c>
      <c r="G46" s="603">
        <v>250</v>
      </c>
      <c r="H46" s="601">
        <f t="shared" si="1"/>
        <v>0</v>
      </c>
      <c r="I46" s="603">
        <v>250</v>
      </c>
    </row>
    <row r="47" spans="1:9">
      <c r="A47" s="595">
        <v>39</v>
      </c>
      <c r="B47" s="596">
        <v>41122</v>
      </c>
      <c r="C47" s="597" t="s">
        <v>3275</v>
      </c>
      <c r="D47" s="598" t="s">
        <v>3276</v>
      </c>
      <c r="E47" s="599" t="s">
        <v>722</v>
      </c>
      <c r="F47" s="603">
        <v>375</v>
      </c>
      <c r="G47" s="603">
        <v>375</v>
      </c>
      <c r="H47" s="601">
        <f t="shared" si="1"/>
        <v>0</v>
      </c>
      <c r="I47" s="603">
        <v>375</v>
      </c>
    </row>
    <row r="48" spans="1:9">
      <c r="A48" s="595">
        <v>40</v>
      </c>
      <c r="B48" s="596">
        <v>41136</v>
      </c>
      <c r="C48" s="597" t="s">
        <v>3277</v>
      </c>
      <c r="D48" s="598" t="s">
        <v>3278</v>
      </c>
      <c r="E48" s="599" t="s">
        <v>722</v>
      </c>
      <c r="F48" s="603">
        <v>3125</v>
      </c>
      <c r="G48" s="603">
        <v>3125</v>
      </c>
      <c r="H48" s="601">
        <f t="shared" si="1"/>
        <v>0</v>
      </c>
      <c r="I48" s="603">
        <v>3125</v>
      </c>
    </row>
    <row r="49" spans="1:9">
      <c r="A49" s="595">
        <v>41</v>
      </c>
      <c r="B49" s="596">
        <v>41136</v>
      </c>
      <c r="C49" s="597" t="s">
        <v>3279</v>
      </c>
      <c r="D49" s="598" t="s">
        <v>3280</v>
      </c>
      <c r="E49" s="599" t="s">
        <v>722</v>
      </c>
      <c r="F49" s="603">
        <v>500</v>
      </c>
      <c r="G49" s="603">
        <v>500</v>
      </c>
      <c r="H49" s="601">
        <f t="shared" si="1"/>
        <v>0</v>
      </c>
      <c r="I49" s="603">
        <v>500</v>
      </c>
    </row>
    <row r="50" spans="1:9">
      <c r="A50" s="595">
        <v>42</v>
      </c>
      <c r="B50" s="596">
        <v>41136</v>
      </c>
      <c r="C50" s="597" t="s">
        <v>3281</v>
      </c>
      <c r="D50" s="598" t="s">
        <v>3282</v>
      </c>
      <c r="E50" s="599" t="s">
        <v>722</v>
      </c>
      <c r="F50" s="603">
        <v>520.83000000000004</v>
      </c>
      <c r="G50" s="603">
        <v>520.83000000000004</v>
      </c>
      <c r="H50" s="605">
        <f t="shared" si="1"/>
        <v>0</v>
      </c>
      <c r="I50" s="603">
        <v>520.83000000000004</v>
      </c>
    </row>
    <row r="51" spans="1:9">
      <c r="A51" s="595">
        <v>43</v>
      </c>
      <c r="B51" s="596">
        <v>41136</v>
      </c>
      <c r="C51" s="597" t="s">
        <v>3283</v>
      </c>
      <c r="D51" s="598" t="s">
        <v>3284</v>
      </c>
      <c r="E51" s="599" t="s">
        <v>722</v>
      </c>
      <c r="F51" s="603">
        <v>1375</v>
      </c>
      <c r="G51" s="603">
        <v>1375</v>
      </c>
      <c r="H51" s="606">
        <f t="shared" si="1"/>
        <v>0</v>
      </c>
      <c r="I51" s="603">
        <v>1375</v>
      </c>
    </row>
    <row r="52" spans="1:9">
      <c r="A52" s="595">
        <v>44</v>
      </c>
      <c r="B52" s="596">
        <v>41136</v>
      </c>
      <c r="C52" s="597" t="s">
        <v>3285</v>
      </c>
      <c r="D52" s="598" t="s">
        <v>3286</v>
      </c>
      <c r="E52" s="599" t="s">
        <v>722</v>
      </c>
      <c r="F52" s="603">
        <v>1375</v>
      </c>
      <c r="G52" s="603">
        <v>1375</v>
      </c>
      <c r="H52" s="606">
        <f t="shared" si="1"/>
        <v>0</v>
      </c>
      <c r="I52" s="603">
        <v>1375</v>
      </c>
    </row>
    <row r="53" spans="1:9">
      <c r="A53" s="595">
        <v>45</v>
      </c>
      <c r="B53" s="596">
        <v>41145</v>
      </c>
      <c r="C53" s="597" t="s">
        <v>3287</v>
      </c>
      <c r="D53" s="598">
        <v>404897215</v>
      </c>
      <c r="E53" s="599" t="s">
        <v>3288</v>
      </c>
      <c r="F53" s="600">
        <v>110</v>
      </c>
      <c r="G53" s="600">
        <v>110</v>
      </c>
      <c r="H53" s="606">
        <f t="shared" si="1"/>
        <v>0</v>
      </c>
      <c r="I53" s="600">
        <v>110</v>
      </c>
    </row>
    <row r="54" spans="1:9">
      <c r="A54" s="595">
        <v>46</v>
      </c>
      <c r="B54" s="596">
        <v>41157</v>
      </c>
      <c r="C54" s="597" t="s">
        <v>3289</v>
      </c>
      <c r="D54" s="598"/>
      <c r="E54" s="599" t="s">
        <v>3290</v>
      </c>
      <c r="F54" s="600">
        <v>544069.96</v>
      </c>
      <c r="G54" s="600">
        <v>544069.96</v>
      </c>
      <c r="H54" s="606">
        <f t="shared" si="1"/>
        <v>0</v>
      </c>
      <c r="I54" s="600">
        <v>544069.96</v>
      </c>
    </row>
    <row r="55" spans="1:9">
      <c r="A55" s="595">
        <v>47</v>
      </c>
      <c r="B55" s="596">
        <v>41136</v>
      </c>
      <c r="C55" s="597" t="s">
        <v>3291</v>
      </c>
      <c r="D55" s="598" t="s">
        <v>3292</v>
      </c>
      <c r="E55" s="599" t="s">
        <v>3293</v>
      </c>
      <c r="F55" s="600">
        <v>0.3</v>
      </c>
      <c r="G55" s="600">
        <v>0.3</v>
      </c>
      <c r="H55" s="606">
        <f t="shared" si="1"/>
        <v>0</v>
      </c>
      <c r="I55" s="600">
        <v>0.3</v>
      </c>
    </row>
    <row r="56" spans="1:9">
      <c r="A56" s="595">
        <v>48</v>
      </c>
      <c r="B56" s="596">
        <v>41134</v>
      </c>
      <c r="C56" s="597" t="s">
        <v>3294</v>
      </c>
      <c r="D56" s="598" t="s">
        <v>3295</v>
      </c>
      <c r="E56" s="599" t="s">
        <v>3293</v>
      </c>
      <c r="F56" s="600">
        <v>1412.48</v>
      </c>
      <c r="G56" s="600">
        <v>1412.48</v>
      </c>
      <c r="H56" s="606">
        <f t="shared" si="1"/>
        <v>0</v>
      </c>
      <c r="I56" s="600">
        <v>1412.48</v>
      </c>
    </row>
    <row r="57" spans="1:9">
      <c r="A57" s="595">
        <v>49</v>
      </c>
      <c r="B57" s="596">
        <v>41130</v>
      </c>
      <c r="C57" s="597" t="s">
        <v>3296</v>
      </c>
      <c r="D57" s="598" t="s">
        <v>3297</v>
      </c>
      <c r="E57" s="599" t="s">
        <v>3293</v>
      </c>
      <c r="F57" s="600">
        <v>541.53</v>
      </c>
      <c r="G57" s="600">
        <v>541.53</v>
      </c>
      <c r="H57" s="606">
        <f t="shared" si="1"/>
        <v>0</v>
      </c>
      <c r="I57" s="600">
        <v>541.53</v>
      </c>
    </row>
    <row r="58" spans="1:9">
      <c r="A58" s="595">
        <v>50</v>
      </c>
      <c r="B58" s="596">
        <v>41182</v>
      </c>
      <c r="C58" s="597" t="s">
        <v>3298</v>
      </c>
      <c r="D58" s="598" t="s">
        <v>3299</v>
      </c>
      <c r="E58" s="599" t="s">
        <v>3293</v>
      </c>
      <c r="F58" s="600">
        <v>887.5</v>
      </c>
      <c r="G58" s="600">
        <v>887.5</v>
      </c>
      <c r="H58" s="606">
        <f t="shared" si="1"/>
        <v>0</v>
      </c>
      <c r="I58" s="600">
        <v>887.5</v>
      </c>
    </row>
    <row r="59" spans="1:9">
      <c r="A59" s="595">
        <v>51</v>
      </c>
      <c r="B59" s="596">
        <v>41177</v>
      </c>
      <c r="C59" s="597" t="s">
        <v>3300</v>
      </c>
      <c r="D59" s="598"/>
      <c r="E59" s="599" t="s">
        <v>3301</v>
      </c>
      <c r="F59" s="600">
        <v>373676.21</v>
      </c>
      <c r="G59" s="600">
        <v>373676.21</v>
      </c>
      <c r="H59" s="606">
        <f t="shared" si="1"/>
        <v>0</v>
      </c>
      <c r="I59" s="600">
        <v>373676.21</v>
      </c>
    </row>
    <row r="60" spans="1:9" ht="30">
      <c r="A60" s="595">
        <v>52</v>
      </c>
      <c r="B60" s="596">
        <v>41172</v>
      </c>
      <c r="C60" s="597" t="s">
        <v>3302</v>
      </c>
      <c r="D60" s="598" t="s">
        <v>3303</v>
      </c>
      <c r="E60" s="599" t="s">
        <v>720</v>
      </c>
      <c r="F60" s="600">
        <v>19950</v>
      </c>
      <c r="G60" s="600">
        <v>19950</v>
      </c>
      <c r="H60" s="606">
        <f t="shared" si="1"/>
        <v>0</v>
      </c>
      <c r="I60" s="600">
        <v>19950</v>
      </c>
    </row>
    <row r="61" spans="1:9" ht="30">
      <c r="A61" s="595">
        <v>53</v>
      </c>
      <c r="B61" s="596">
        <v>41170</v>
      </c>
      <c r="C61" s="597" t="s">
        <v>3304</v>
      </c>
      <c r="D61" s="598" t="s">
        <v>3305</v>
      </c>
      <c r="E61" s="599" t="s">
        <v>3306</v>
      </c>
      <c r="F61" s="600">
        <v>625</v>
      </c>
      <c r="G61" s="600">
        <v>625</v>
      </c>
      <c r="H61" s="606">
        <f t="shared" si="1"/>
        <v>0</v>
      </c>
      <c r="I61" s="600">
        <v>625</v>
      </c>
    </row>
    <row r="62" spans="1:9" ht="30">
      <c r="A62" s="595">
        <v>54</v>
      </c>
      <c r="B62" s="596">
        <v>41176</v>
      </c>
      <c r="C62" s="597" t="s">
        <v>3307</v>
      </c>
      <c r="D62" s="598" t="s">
        <v>3308</v>
      </c>
      <c r="E62" s="599" t="s">
        <v>3306</v>
      </c>
      <c r="F62" s="600">
        <v>187.5</v>
      </c>
      <c r="G62" s="600">
        <v>187.5</v>
      </c>
      <c r="H62" s="606">
        <f t="shared" si="1"/>
        <v>0</v>
      </c>
      <c r="I62" s="600">
        <v>187.5</v>
      </c>
    </row>
    <row r="63" spans="1:9">
      <c r="A63" s="595">
        <v>55</v>
      </c>
      <c r="B63" s="596">
        <v>41759</v>
      </c>
      <c r="C63" s="597" t="s">
        <v>3309</v>
      </c>
      <c r="D63" s="598" t="s">
        <v>3310</v>
      </c>
      <c r="E63" s="599" t="s">
        <v>3311</v>
      </c>
      <c r="F63" s="607">
        <v>41513.67</v>
      </c>
      <c r="G63" s="607">
        <v>41513.67</v>
      </c>
      <c r="H63" s="600">
        <v>0</v>
      </c>
      <c r="I63" s="607">
        <v>41513.67</v>
      </c>
    </row>
    <row r="64" spans="1:9">
      <c r="A64" s="595">
        <v>56</v>
      </c>
      <c r="B64" s="596">
        <v>41182</v>
      </c>
      <c r="C64" s="597" t="s">
        <v>3312</v>
      </c>
      <c r="D64" s="598" t="s">
        <v>3313</v>
      </c>
      <c r="E64" s="599" t="s">
        <v>3293</v>
      </c>
      <c r="F64" s="600">
        <v>846.78</v>
      </c>
      <c r="G64" s="600">
        <v>846.78</v>
      </c>
      <c r="H64" s="606">
        <f t="shared" si="1"/>
        <v>0</v>
      </c>
      <c r="I64" s="600">
        <v>846.78</v>
      </c>
    </row>
    <row r="65" spans="1:9">
      <c r="A65" s="595">
        <v>57</v>
      </c>
      <c r="B65" s="596">
        <v>41182</v>
      </c>
      <c r="C65" s="597" t="s">
        <v>3314</v>
      </c>
      <c r="D65" s="598" t="s">
        <v>3315</v>
      </c>
      <c r="E65" s="599" t="s">
        <v>3293</v>
      </c>
      <c r="F65" s="600">
        <v>2916.65</v>
      </c>
      <c r="G65" s="600">
        <v>2916.65</v>
      </c>
      <c r="H65" s="606">
        <f t="shared" si="1"/>
        <v>0</v>
      </c>
      <c r="I65" s="600">
        <v>2916.65</v>
      </c>
    </row>
    <row r="66" spans="1:9">
      <c r="A66" s="595">
        <v>58</v>
      </c>
      <c r="B66" s="596">
        <v>41182</v>
      </c>
      <c r="C66" s="597" t="s">
        <v>3316</v>
      </c>
      <c r="D66" s="598" t="s">
        <v>3317</v>
      </c>
      <c r="E66" s="599" t="s">
        <v>3293</v>
      </c>
      <c r="F66" s="600">
        <v>500</v>
      </c>
      <c r="G66" s="600">
        <v>500</v>
      </c>
      <c r="H66" s="606">
        <f t="shared" si="1"/>
        <v>0</v>
      </c>
      <c r="I66" s="600">
        <v>500</v>
      </c>
    </row>
    <row r="67" spans="1:9">
      <c r="A67" s="595">
        <v>59</v>
      </c>
      <c r="B67" s="596">
        <v>41182</v>
      </c>
      <c r="C67" s="597" t="s">
        <v>3318</v>
      </c>
      <c r="D67" s="598" t="s">
        <v>3319</v>
      </c>
      <c r="E67" s="599" t="s">
        <v>3293</v>
      </c>
      <c r="F67" s="600">
        <v>625</v>
      </c>
      <c r="G67" s="600">
        <v>625</v>
      </c>
      <c r="H67" s="606">
        <f t="shared" si="1"/>
        <v>0</v>
      </c>
      <c r="I67" s="600">
        <v>625</v>
      </c>
    </row>
    <row r="68" spans="1:9">
      <c r="A68" s="595">
        <v>60</v>
      </c>
      <c r="B68" s="596">
        <v>41187</v>
      </c>
      <c r="C68" s="597" t="s">
        <v>3320</v>
      </c>
      <c r="D68" s="598"/>
      <c r="E68" s="608" t="s">
        <v>3321</v>
      </c>
      <c r="F68" s="609">
        <v>52478.12</v>
      </c>
      <c r="G68" s="609">
        <v>52478.12</v>
      </c>
      <c r="H68" s="610">
        <f t="shared" si="1"/>
        <v>0</v>
      </c>
      <c r="I68" s="609">
        <v>52478.12</v>
      </c>
    </row>
    <row r="69" spans="1:9">
      <c r="A69" s="595">
        <v>61</v>
      </c>
      <c r="B69" s="596">
        <v>41153</v>
      </c>
      <c r="C69" s="611" t="s">
        <v>3322</v>
      </c>
      <c r="D69" s="612" t="s">
        <v>3323</v>
      </c>
      <c r="E69" s="599" t="s">
        <v>3293</v>
      </c>
      <c r="F69" s="613">
        <v>747.32</v>
      </c>
      <c r="G69" s="613">
        <v>747.32</v>
      </c>
      <c r="H69" s="614">
        <v>0</v>
      </c>
      <c r="I69" s="613">
        <v>747.32</v>
      </c>
    </row>
    <row r="70" spans="1:9">
      <c r="A70" s="595">
        <v>62</v>
      </c>
      <c r="B70" s="596">
        <v>41059</v>
      </c>
      <c r="C70" s="611" t="s">
        <v>3324</v>
      </c>
      <c r="D70" s="612" t="s">
        <v>3325</v>
      </c>
      <c r="E70" s="615" t="s">
        <v>3326</v>
      </c>
      <c r="F70" s="613">
        <v>65</v>
      </c>
      <c r="G70" s="613">
        <v>65</v>
      </c>
      <c r="H70" s="614">
        <v>0</v>
      </c>
      <c r="I70" s="613">
        <v>65</v>
      </c>
    </row>
    <row r="71" spans="1:9" ht="45">
      <c r="A71" s="595">
        <v>63</v>
      </c>
      <c r="B71" s="596">
        <v>41783</v>
      </c>
      <c r="C71" s="597" t="s">
        <v>3327</v>
      </c>
      <c r="D71" s="598" t="s">
        <v>3328</v>
      </c>
      <c r="E71" s="599" t="s">
        <v>3329</v>
      </c>
      <c r="F71" s="613">
        <v>80104.399999999994</v>
      </c>
      <c r="G71" s="613">
        <v>80104.399999999994</v>
      </c>
      <c r="H71" s="600">
        <v>0</v>
      </c>
      <c r="I71" s="613">
        <v>80104.399999999994</v>
      </c>
    </row>
    <row r="72" spans="1:9" ht="30">
      <c r="A72" s="595">
        <v>64</v>
      </c>
      <c r="B72" s="596">
        <v>41805</v>
      </c>
      <c r="C72" s="126" t="s">
        <v>3330</v>
      </c>
      <c r="D72" s="598" t="s">
        <v>3331</v>
      </c>
      <c r="E72" s="599" t="s">
        <v>3332</v>
      </c>
      <c r="F72" s="600">
        <v>0.06</v>
      </c>
      <c r="G72" s="600">
        <v>0.06</v>
      </c>
      <c r="H72" s="600">
        <v>0</v>
      </c>
      <c r="I72" s="600">
        <v>0.06</v>
      </c>
    </row>
    <row r="73" spans="1:9">
      <c r="A73" s="595">
        <v>65</v>
      </c>
      <c r="B73" s="616" t="s">
        <v>3333</v>
      </c>
      <c r="C73" s="593" t="s">
        <v>3334</v>
      </c>
      <c r="D73" s="617">
        <v>45001015655</v>
      </c>
      <c r="E73" s="618" t="s">
        <v>3335</v>
      </c>
      <c r="F73" s="619">
        <f>G73</f>
        <v>104.16</v>
      </c>
      <c r="G73" s="619">
        <v>104.16</v>
      </c>
      <c r="H73" s="619"/>
      <c r="I73" s="619">
        <f t="shared" ref="I73" si="2">G73-H73</f>
        <v>104.16</v>
      </c>
    </row>
    <row r="74" spans="1:9">
      <c r="A74" s="595">
        <v>66</v>
      </c>
      <c r="B74" s="596" t="s">
        <v>3336</v>
      </c>
      <c r="C74" s="128" t="s">
        <v>3337</v>
      </c>
      <c r="D74" s="598" t="s">
        <v>3338</v>
      </c>
      <c r="E74" s="618" t="s">
        <v>3335</v>
      </c>
      <c r="F74" s="619">
        <v>0.35</v>
      </c>
      <c r="G74" s="619">
        <v>0.35</v>
      </c>
      <c r="H74" s="600">
        <v>0</v>
      </c>
      <c r="I74" s="619">
        <v>0.35</v>
      </c>
    </row>
    <row r="75" spans="1:9">
      <c r="A75" s="595">
        <v>67</v>
      </c>
      <c r="B75" s="596" t="s">
        <v>3339</v>
      </c>
      <c r="C75" s="128" t="s">
        <v>3340</v>
      </c>
      <c r="D75" s="598" t="s">
        <v>3341</v>
      </c>
      <c r="E75" s="618" t="s">
        <v>3335</v>
      </c>
      <c r="F75" s="619">
        <v>500</v>
      </c>
      <c r="G75" s="619">
        <v>500</v>
      </c>
      <c r="H75" s="600">
        <v>0</v>
      </c>
      <c r="I75" s="619">
        <v>500</v>
      </c>
    </row>
    <row r="76" spans="1:9">
      <c r="A76" s="595">
        <v>68</v>
      </c>
      <c r="B76" s="596" t="s">
        <v>3339</v>
      </c>
      <c r="C76" s="128" t="s">
        <v>3342</v>
      </c>
      <c r="D76" s="598" t="s">
        <v>3343</v>
      </c>
      <c r="E76" s="618" t="s">
        <v>3335</v>
      </c>
      <c r="F76" s="619">
        <v>625</v>
      </c>
      <c r="G76" s="619">
        <v>625</v>
      </c>
      <c r="H76" s="600">
        <v>0</v>
      </c>
      <c r="I76" s="619">
        <v>625</v>
      </c>
    </row>
    <row r="77" spans="1:9">
      <c r="A77" s="595">
        <v>69</v>
      </c>
      <c r="B77" s="596" t="s">
        <v>3339</v>
      </c>
      <c r="C77" s="128" t="s">
        <v>3344</v>
      </c>
      <c r="D77" s="598" t="s">
        <v>3345</v>
      </c>
      <c r="E77" s="618" t="s">
        <v>3335</v>
      </c>
      <c r="F77" s="619">
        <v>226.43</v>
      </c>
      <c r="G77" s="619">
        <v>226.43</v>
      </c>
      <c r="H77" s="600">
        <v>0</v>
      </c>
      <c r="I77" s="619">
        <v>226.43</v>
      </c>
    </row>
    <row r="78" spans="1:9">
      <c r="A78" s="595">
        <v>70</v>
      </c>
      <c r="B78" s="596" t="s">
        <v>3339</v>
      </c>
      <c r="C78" s="128" t="s">
        <v>3346</v>
      </c>
      <c r="D78" s="598" t="s">
        <v>3347</v>
      </c>
      <c r="E78" s="618" t="s">
        <v>3335</v>
      </c>
      <c r="F78" s="619">
        <v>563</v>
      </c>
      <c r="G78" s="619">
        <v>563</v>
      </c>
      <c r="H78" s="600">
        <v>0</v>
      </c>
      <c r="I78" s="619">
        <v>563</v>
      </c>
    </row>
    <row r="79" spans="1:9" ht="45">
      <c r="A79" s="595">
        <v>71</v>
      </c>
      <c r="B79" s="596" t="s">
        <v>3339</v>
      </c>
      <c r="C79" s="128" t="s">
        <v>3348</v>
      </c>
      <c r="D79" s="598" t="s">
        <v>3349</v>
      </c>
      <c r="E79" s="618" t="s">
        <v>3335</v>
      </c>
      <c r="F79" s="619">
        <v>801.23</v>
      </c>
      <c r="G79" s="619">
        <v>801.23</v>
      </c>
      <c r="H79" s="600">
        <v>0</v>
      </c>
      <c r="I79" s="619">
        <v>801.23</v>
      </c>
    </row>
    <row r="80" spans="1:9">
      <c r="A80" s="595">
        <v>72</v>
      </c>
      <c r="B80" s="596" t="s">
        <v>3339</v>
      </c>
      <c r="C80" s="128" t="s">
        <v>3350</v>
      </c>
      <c r="D80" s="598" t="s">
        <v>3351</v>
      </c>
      <c r="E80" s="618" t="s">
        <v>3335</v>
      </c>
      <c r="F80" s="619">
        <v>500</v>
      </c>
      <c r="G80" s="619">
        <v>500</v>
      </c>
      <c r="H80" s="600">
        <v>0</v>
      </c>
      <c r="I80" s="619">
        <v>500</v>
      </c>
    </row>
    <row r="81" spans="1:11">
      <c r="A81" s="595">
        <v>73</v>
      </c>
      <c r="B81" s="596" t="s">
        <v>3352</v>
      </c>
      <c r="C81" s="128" t="s">
        <v>3353</v>
      </c>
      <c r="D81" s="598" t="s">
        <v>3354</v>
      </c>
      <c r="E81" s="618" t="s">
        <v>3335</v>
      </c>
      <c r="F81" s="619">
        <v>1200</v>
      </c>
      <c r="G81" s="619">
        <v>1200</v>
      </c>
      <c r="H81" s="600">
        <v>0</v>
      </c>
      <c r="I81" s="619">
        <v>1200</v>
      </c>
    </row>
    <row r="82" spans="1:11">
      <c r="A82" s="595">
        <v>74</v>
      </c>
      <c r="B82" s="596" t="s">
        <v>3339</v>
      </c>
      <c r="C82" s="128" t="s">
        <v>3355</v>
      </c>
      <c r="D82" s="598" t="s">
        <v>3356</v>
      </c>
      <c r="E82" s="618" t="s">
        <v>3335</v>
      </c>
      <c r="F82" s="619">
        <v>1600</v>
      </c>
      <c r="G82" s="619">
        <v>1600</v>
      </c>
      <c r="H82" s="600">
        <v>0</v>
      </c>
      <c r="I82" s="619">
        <v>1600</v>
      </c>
    </row>
    <row r="83" spans="1:11">
      <c r="A83" s="595">
        <v>75</v>
      </c>
      <c r="B83" s="596" t="s">
        <v>3339</v>
      </c>
      <c r="C83" s="128" t="s">
        <v>3357</v>
      </c>
      <c r="D83" s="598">
        <v>61002014645</v>
      </c>
      <c r="E83" s="618" t="s">
        <v>3335</v>
      </c>
      <c r="F83" s="619">
        <v>522.54</v>
      </c>
      <c r="G83" s="619">
        <v>522.54</v>
      </c>
      <c r="H83" s="600">
        <v>0</v>
      </c>
      <c r="I83" s="619">
        <v>522.54</v>
      </c>
    </row>
    <row r="84" spans="1:11">
      <c r="A84" s="595">
        <v>76</v>
      </c>
      <c r="B84" s="596" t="s">
        <v>3339</v>
      </c>
      <c r="C84" s="128" t="s">
        <v>3358</v>
      </c>
      <c r="D84" s="598" t="s">
        <v>3359</v>
      </c>
      <c r="E84" s="618" t="s">
        <v>3335</v>
      </c>
      <c r="F84" s="619">
        <v>873</v>
      </c>
      <c r="G84" s="619">
        <v>873</v>
      </c>
      <c r="H84" s="600">
        <v>0</v>
      </c>
      <c r="I84" s="619">
        <v>873</v>
      </c>
    </row>
    <row r="85" spans="1:11">
      <c r="A85" s="595">
        <v>77</v>
      </c>
      <c r="B85" s="596" t="s">
        <v>3339</v>
      </c>
      <c r="C85" s="128" t="s">
        <v>3360</v>
      </c>
      <c r="D85" s="598" t="s">
        <v>3361</v>
      </c>
      <c r="E85" s="618" t="s">
        <v>3335</v>
      </c>
      <c r="F85" s="619">
        <v>870.9</v>
      </c>
      <c r="G85" s="619">
        <v>870.9</v>
      </c>
      <c r="H85" s="600">
        <v>0</v>
      </c>
      <c r="I85" s="619">
        <v>870.9</v>
      </c>
    </row>
    <row r="86" spans="1:11">
      <c r="A86" s="595">
        <v>78</v>
      </c>
      <c r="B86" s="596" t="s">
        <v>3339</v>
      </c>
      <c r="C86" s="128" t="s">
        <v>3362</v>
      </c>
      <c r="D86" s="598" t="s">
        <v>3363</v>
      </c>
      <c r="E86" s="618" t="s">
        <v>3335</v>
      </c>
      <c r="F86" s="619">
        <v>500</v>
      </c>
      <c r="G86" s="619">
        <v>500</v>
      </c>
      <c r="H86" s="600">
        <v>0</v>
      </c>
      <c r="I86" s="619">
        <v>500</v>
      </c>
    </row>
    <row r="87" spans="1:11">
      <c r="A87" s="595">
        <v>79</v>
      </c>
      <c r="B87" s="596" t="s">
        <v>3339</v>
      </c>
      <c r="C87" s="128" t="s">
        <v>3364</v>
      </c>
      <c r="D87" s="598" t="s">
        <v>3365</v>
      </c>
      <c r="E87" s="618" t="s">
        <v>3335</v>
      </c>
      <c r="F87" s="619">
        <v>200</v>
      </c>
      <c r="G87" s="619">
        <v>200</v>
      </c>
      <c r="H87" s="600">
        <v>0</v>
      </c>
      <c r="I87" s="619">
        <v>200</v>
      </c>
    </row>
    <row r="88" spans="1:11">
      <c r="A88" s="337" t="s">
        <v>432</v>
      </c>
      <c r="B88" s="152"/>
      <c r="C88" s="128"/>
      <c r="D88" s="128"/>
      <c r="E88" s="127"/>
      <c r="F88" s="336"/>
      <c r="G88" s="338">
        <f>SUM(G9:G87)</f>
        <v>1404593.63</v>
      </c>
      <c r="H88" s="338">
        <f>SUM(H9:H87)</f>
        <v>0</v>
      </c>
      <c r="I88" s="338">
        <f>SUM(I9:I87)</f>
        <v>1404593.63</v>
      </c>
    </row>
    <row r="90" spans="1:11">
      <c r="A90" s="130" t="s">
        <v>468</v>
      </c>
    </row>
    <row r="92" spans="1:11">
      <c r="B92" s="132" t="s">
        <v>107</v>
      </c>
      <c r="F92" s="133"/>
    </row>
    <row r="93" spans="1:11">
      <c r="F93" s="131"/>
      <c r="I93" s="131"/>
      <c r="J93" s="131"/>
      <c r="K93" s="131"/>
    </row>
    <row r="94" spans="1:11">
      <c r="C94" s="134"/>
      <c r="F94" s="134"/>
      <c r="G94" s="134"/>
      <c r="H94" s="137"/>
      <c r="I94" s="135"/>
      <c r="J94" s="131"/>
      <c r="K94" s="131"/>
    </row>
    <row r="95" spans="1:11">
      <c r="A95" s="131"/>
      <c r="C95" s="136" t="s">
        <v>269</v>
      </c>
      <c r="F95" s="137" t="s">
        <v>274</v>
      </c>
      <c r="G95" s="136"/>
      <c r="H95" s="136"/>
      <c r="I95" s="135"/>
      <c r="J95" s="131"/>
      <c r="K95" s="131"/>
    </row>
    <row r="96" spans="1:11">
      <c r="A96" s="131"/>
      <c r="C96" s="138" t="s">
        <v>140</v>
      </c>
      <c r="F96" s="130" t="s">
        <v>270</v>
      </c>
      <c r="I96" s="131"/>
      <c r="J96" s="131"/>
      <c r="K96" s="131"/>
    </row>
    <row r="97" spans="2:8" s="131" customFormat="1">
      <c r="B97" s="130"/>
      <c r="C97" s="138"/>
      <c r="G97" s="138"/>
      <c r="H97" s="138"/>
    </row>
    <row r="98" spans="2:8" s="131" customFormat="1" ht="12.75"/>
    <row r="99" spans="2:8" s="131" customFormat="1" ht="12.75"/>
    <row r="100" spans="2:8" s="131" customFormat="1" ht="12.75"/>
    <row r="101" spans="2:8" s="131" customFormat="1" ht="12.75"/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8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6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="80" zoomScaleNormal="80" zoomScaleSheetLayoutView="8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21" sqref="H21"/>
    </sheetView>
  </sheetViews>
  <sheetFormatPr defaultRowHeight="12.75"/>
  <cols>
    <col min="1" max="1" width="2.7109375" style="142" customWidth="1"/>
    <col min="2" max="2" width="9" style="142" customWidth="1"/>
    <col min="3" max="3" width="23.42578125" style="142" customWidth="1"/>
    <col min="4" max="4" width="13.28515625" style="142" customWidth="1"/>
    <col min="5" max="5" width="9.5703125" style="142" customWidth="1"/>
    <col min="6" max="6" width="11.5703125" style="142" customWidth="1"/>
    <col min="7" max="7" width="12.28515625" style="142" customWidth="1"/>
    <col min="8" max="8" width="15.28515625" style="142" customWidth="1"/>
    <col min="9" max="9" width="17.5703125" style="142" customWidth="1"/>
    <col min="10" max="11" width="12.42578125" style="142" customWidth="1"/>
    <col min="12" max="12" width="23.5703125" style="142" customWidth="1"/>
    <col min="13" max="13" width="18.5703125" style="142" customWidth="1"/>
    <col min="14" max="16384" width="9.140625" style="142"/>
  </cols>
  <sheetData>
    <row r="1" spans="1:14" ht="13.5">
      <c r="A1" s="139" t="s">
        <v>470</v>
      </c>
      <c r="B1" s="140"/>
      <c r="C1" s="140"/>
      <c r="D1" s="140"/>
      <c r="E1" s="140"/>
      <c r="F1" s="140"/>
      <c r="G1" s="140"/>
      <c r="H1" s="140"/>
      <c r="I1" s="143"/>
      <c r="J1" s="200"/>
      <c r="K1" s="200"/>
      <c r="L1" s="200"/>
      <c r="M1" s="200" t="s">
        <v>421</v>
      </c>
    </row>
    <row r="2" spans="1:14">
      <c r="A2" s="143" t="s">
        <v>319</v>
      </c>
      <c r="B2" s="140"/>
      <c r="C2" s="140"/>
      <c r="D2" s="141"/>
      <c r="E2" s="141"/>
      <c r="F2" s="141"/>
      <c r="G2" s="141"/>
      <c r="H2" s="141"/>
      <c r="I2" s="140"/>
      <c r="J2" s="140"/>
      <c r="K2" s="140"/>
      <c r="L2" s="748" t="str">
        <f>'ფორმა N1'!$K$2</f>
        <v>01/01/2014 - 31/12/2014</v>
      </c>
      <c r="M2" s="749"/>
      <c r="N2" s="159"/>
    </row>
    <row r="3" spans="1:14">
      <c r="A3" s="143"/>
      <c r="B3" s="140"/>
      <c r="C3" s="140"/>
      <c r="D3" s="141"/>
      <c r="E3" s="141"/>
      <c r="F3" s="141"/>
      <c r="G3" s="141"/>
      <c r="H3" s="141"/>
      <c r="I3" s="140"/>
      <c r="J3" s="140"/>
      <c r="K3" s="140"/>
      <c r="L3" s="140"/>
      <c r="M3" s="140"/>
    </row>
    <row r="4" spans="1:14" ht="15">
      <c r="A4" s="81" t="s">
        <v>275</v>
      </c>
      <c r="B4" s="140"/>
      <c r="C4" s="140"/>
      <c r="D4" s="144"/>
      <c r="E4" s="201"/>
      <c r="F4" s="144"/>
      <c r="G4" s="141"/>
      <c r="H4" s="141"/>
      <c r="I4" s="141"/>
      <c r="J4" s="141"/>
      <c r="K4" s="141"/>
      <c r="L4" s="140"/>
      <c r="M4" s="141"/>
    </row>
    <row r="5" spans="1:14" ht="15">
      <c r="A5" s="79" t="str">
        <f>'ფორმა N1'!$A$5</f>
        <v>მ.პ.გ. ,,ქართული ოცნება - დემოკრატიული საქართველო"</v>
      </c>
      <c r="B5" s="145"/>
      <c r="C5" s="145"/>
      <c r="D5" s="145"/>
      <c r="E5" s="146"/>
      <c r="F5" s="146"/>
      <c r="G5" s="146"/>
      <c r="H5" s="146"/>
      <c r="I5" s="146"/>
      <c r="J5" s="146"/>
      <c r="K5" s="146"/>
      <c r="L5" s="146"/>
      <c r="M5" s="146"/>
    </row>
    <row r="6" spans="1:14" ht="13.5" thickBot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</row>
    <row r="7" spans="1:14" ht="51">
      <c r="A7" s="203" t="s">
        <v>64</v>
      </c>
      <c r="B7" s="204" t="s">
        <v>422</v>
      </c>
      <c r="C7" s="204" t="s">
        <v>423</v>
      </c>
      <c r="D7" s="205" t="s">
        <v>424</v>
      </c>
      <c r="E7" s="205" t="s">
        <v>276</v>
      </c>
      <c r="F7" s="205" t="s">
        <v>425</v>
      </c>
      <c r="G7" s="205" t="s">
        <v>426</v>
      </c>
      <c r="H7" s="204" t="s">
        <v>427</v>
      </c>
      <c r="I7" s="206" t="s">
        <v>428</v>
      </c>
      <c r="J7" s="206" t="s">
        <v>429</v>
      </c>
      <c r="K7" s="207" t="s">
        <v>430</v>
      </c>
      <c r="L7" s="207" t="s">
        <v>431</v>
      </c>
      <c r="M7" s="205" t="s">
        <v>421</v>
      </c>
    </row>
    <row r="8" spans="1:14">
      <c r="A8" s="148">
        <v>1</v>
      </c>
      <c r="B8" s="149">
        <v>2</v>
      </c>
      <c r="C8" s="149">
        <v>3</v>
      </c>
      <c r="D8" s="150">
        <v>4</v>
      </c>
      <c r="E8" s="150">
        <v>5</v>
      </c>
      <c r="F8" s="150">
        <v>6</v>
      </c>
      <c r="G8" s="150">
        <v>7</v>
      </c>
      <c r="H8" s="150">
        <v>8</v>
      </c>
      <c r="I8" s="150">
        <v>9</v>
      </c>
      <c r="J8" s="150">
        <v>10</v>
      </c>
      <c r="K8" s="150">
        <v>11</v>
      </c>
      <c r="L8" s="150">
        <v>12</v>
      </c>
      <c r="M8" s="150">
        <v>13</v>
      </c>
    </row>
    <row r="9" spans="1:14" ht="63.75">
      <c r="A9" s="586">
        <v>1</v>
      </c>
      <c r="B9" s="587">
        <v>41704</v>
      </c>
      <c r="C9" s="588" t="s">
        <v>489</v>
      </c>
      <c r="D9" s="589" t="s">
        <v>3187</v>
      </c>
      <c r="E9" s="584" t="s">
        <v>1028</v>
      </c>
      <c r="F9" s="591">
        <v>480000</v>
      </c>
      <c r="G9" s="586">
        <v>3</v>
      </c>
      <c r="H9" s="586">
        <v>12</v>
      </c>
      <c r="I9" s="587">
        <v>41679</v>
      </c>
      <c r="J9" s="585" t="s">
        <v>3188</v>
      </c>
      <c r="K9" s="586"/>
      <c r="L9" s="586"/>
      <c r="M9" s="590">
        <f t="shared" ref="M9" si="0">IF(ISBLANK(B9),"",$M$2)</f>
        <v>0</v>
      </c>
    </row>
    <row r="10" spans="1:14" ht="15">
      <c r="A10" s="151">
        <v>2</v>
      </c>
      <c r="B10" s="152"/>
      <c r="C10" s="208"/>
      <c r="D10" s="151"/>
      <c r="E10" s="151"/>
      <c r="F10" s="335"/>
      <c r="G10" s="151"/>
      <c r="H10" s="151"/>
      <c r="I10" s="151"/>
      <c r="J10" s="151"/>
      <c r="K10" s="151"/>
      <c r="L10" s="151"/>
      <c r="M10" s="209" t="str">
        <f t="shared" ref="M10:M33" si="1">IF(ISBLANK(B10),"",$M$2)</f>
        <v/>
      </c>
    </row>
    <row r="11" spans="1:14" ht="15">
      <c r="A11" s="151">
        <v>3</v>
      </c>
      <c r="B11" s="152"/>
      <c r="C11" s="208"/>
      <c r="D11" s="151"/>
      <c r="E11" s="151"/>
      <c r="F11" s="335"/>
      <c r="G11" s="151"/>
      <c r="H11" s="151"/>
      <c r="I11" s="151"/>
      <c r="J11" s="151"/>
      <c r="K11" s="151"/>
      <c r="L11" s="151"/>
      <c r="M11" s="209" t="str">
        <f t="shared" si="1"/>
        <v/>
      </c>
    </row>
    <row r="12" spans="1:14" ht="15">
      <c r="A12" s="151">
        <v>4</v>
      </c>
      <c r="B12" s="152"/>
      <c r="C12" s="208"/>
      <c r="D12" s="151"/>
      <c r="E12" s="151"/>
      <c r="F12" s="335"/>
      <c r="G12" s="151"/>
      <c r="H12" s="151"/>
      <c r="I12" s="151"/>
      <c r="J12" s="151"/>
      <c r="K12" s="151"/>
      <c r="L12" s="151"/>
      <c r="M12" s="209" t="str">
        <f t="shared" si="1"/>
        <v/>
      </c>
    </row>
    <row r="13" spans="1:14" ht="15">
      <c r="A13" s="151">
        <v>5</v>
      </c>
      <c r="B13" s="152"/>
      <c r="C13" s="208"/>
      <c r="D13" s="151"/>
      <c r="E13" s="151"/>
      <c r="F13" s="335"/>
      <c r="G13" s="151"/>
      <c r="H13" s="151"/>
      <c r="I13" s="151"/>
      <c r="J13" s="151"/>
      <c r="K13" s="151"/>
      <c r="L13" s="151"/>
      <c r="M13" s="209" t="str">
        <f t="shared" si="1"/>
        <v/>
      </c>
    </row>
    <row r="14" spans="1:14" ht="15">
      <c r="A14" s="151">
        <v>6</v>
      </c>
      <c r="B14" s="152"/>
      <c r="C14" s="208"/>
      <c r="D14" s="151"/>
      <c r="E14" s="151"/>
      <c r="F14" s="335"/>
      <c r="G14" s="151"/>
      <c r="H14" s="151"/>
      <c r="I14" s="151"/>
      <c r="J14" s="151"/>
      <c r="K14" s="151"/>
      <c r="L14" s="151"/>
      <c r="M14" s="209" t="str">
        <f t="shared" si="1"/>
        <v/>
      </c>
    </row>
    <row r="15" spans="1:14" ht="15">
      <c r="A15" s="151">
        <v>7</v>
      </c>
      <c r="B15" s="152"/>
      <c r="C15" s="208"/>
      <c r="D15" s="151"/>
      <c r="E15" s="151"/>
      <c r="F15" s="335"/>
      <c r="G15" s="151"/>
      <c r="H15" s="151"/>
      <c r="I15" s="151"/>
      <c r="J15" s="151"/>
      <c r="K15" s="151"/>
      <c r="L15" s="151"/>
      <c r="M15" s="209" t="str">
        <f t="shared" si="1"/>
        <v/>
      </c>
    </row>
    <row r="16" spans="1:14" ht="15">
      <c r="A16" s="151">
        <v>8</v>
      </c>
      <c r="B16" s="152"/>
      <c r="C16" s="208"/>
      <c r="D16" s="151"/>
      <c r="E16" s="151"/>
      <c r="F16" s="335"/>
      <c r="G16" s="151"/>
      <c r="H16" s="151"/>
      <c r="I16" s="151"/>
      <c r="J16" s="151"/>
      <c r="K16" s="151"/>
      <c r="L16" s="151"/>
      <c r="M16" s="209" t="str">
        <f t="shared" si="1"/>
        <v/>
      </c>
    </row>
    <row r="17" spans="1:13" ht="15">
      <c r="A17" s="151">
        <v>9</v>
      </c>
      <c r="B17" s="152"/>
      <c r="C17" s="208"/>
      <c r="D17" s="151"/>
      <c r="E17" s="151"/>
      <c r="F17" s="335"/>
      <c r="G17" s="151"/>
      <c r="H17" s="151"/>
      <c r="I17" s="151"/>
      <c r="J17" s="151"/>
      <c r="K17" s="151"/>
      <c r="L17" s="151"/>
      <c r="M17" s="209" t="str">
        <f t="shared" si="1"/>
        <v/>
      </c>
    </row>
    <row r="18" spans="1:13" ht="15">
      <c r="A18" s="151">
        <v>10</v>
      </c>
      <c r="B18" s="152"/>
      <c r="C18" s="208"/>
      <c r="D18" s="151"/>
      <c r="E18" s="151"/>
      <c r="F18" s="335"/>
      <c r="G18" s="151"/>
      <c r="H18" s="151"/>
      <c r="I18" s="151"/>
      <c r="J18" s="151"/>
      <c r="K18" s="151"/>
      <c r="L18" s="151"/>
      <c r="M18" s="209" t="str">
        <f t="shared" si="1"/>
        <v/>
      </c>
    </row>
    <row r="19" spans="1:13" ht="15">
      <c r="A19" s="151">
        <v>11</v>
      </c>
      <c r="B19" s="152"/>
      <c r="C19" s="208"/>
      <c r="D19" s="151"/>
      <c r="E19" s="151"/>
      <c r="F19" s="335"/>
      <c r="G19" s="151"/>
      <c r="H19" s="151"/>
      <c r="I19" s="151"/>
      <c r="J19" s="151"/>
      <c r="K19" s="151"/>
      <c r="L19" s="151"/>
      <c r="M19" s="209" t="str">
        <f t="shared" si="1"/>
        <v/>
      </c>
    </row>
    <row r="20" spans="1:13" ht="15">
      <c r="A20" s="151">
        <v>12</v>
      </c>
      <c r="B20" s="152"/>
      <c r="C20" s="208"/>
      <c r="D20" s="151"/>
      <c r="E20" s="151"/>
      <c r="F20" s="335"/>
      <c r="G20" s="151"/>
      <c r="H20" s="151"/>
      <c r="I20" s="151"/>
      <c r="J20" s="151"/>
      <c r="K20" s="151"/>
      <c r="L20" s="151"/>
      <c r="M20" s="209" t="str">
        <f t="shared" si="1"/>
        <v/>
      </c>
    </row>
    <row r="21" spans="1:13" ht="15">
      <c r="A21" s="151">
        <v>13</v>
      </c>
      <c r="B21" s="152"/>
      <c r="C21" s="208"/>
      <c r="D21" s="151"/>
      <c r="E21" s="151"/>
      <c r="F21" s="335"/>
      <c r="G21" s="151"/>
      <c r="H21" s="151"/>
      <c r="I21" s="151"/>
      <c r="J21" s="151"/>
      <c r="K21" s="151"/>
      <c r="L21" s="151"/>
      <c r="M21" s="209" t="str">
        <f t="shared" si="1"/>
        <v/>
      </c>
    </row>
    <row r="22" spans="1:13" ht="15">
      <c r="A22" s="151">
        <v>14</v>
      </c>
      <c r="B22" s="152"/>
      <c r="C22" s="208"/>
      <c r="D22" s="151"/>
      <c r="E22" s="151"/>
      <c r="F22" s="335"/>
      <c r="G22" s="151"/>
      <c r="H22" s="151"/>
      <c r="I22" s="151"/>
      <c r="J22" s="151"/>
      <c r="K22" s="151"/>
      <c r="L22" s="151"/>
      <c r="M22" s="209" t="str">
        <f t="shared" si="1"/>
        <v/>
      </c>
    </row>
    <row r="23" spans="1:13" ht="15">
      <c r="A23" s="151">
        <v>15</v>
      </c>
      <c r="B23" s="152"/>
      <c r="C23" s="208"/>
      <c r="D23" s="151"/>
      <c r="E23" s="151"/>
      <c r="F23" s="335"/>
      <c r="G23" s="151"/>
      <c r="H23" s="151"/>
      <c r="I23" s="151"/>
      <c r="J23" s="151"/>
      <c r="K23" s="151"/>
      <c r="L23" s="151"/>
      <c r="M23" s="209" t="str">
        <f t="shared" si="1"/>
        <v/>
      </c>
    </row>
    <row r="24" spans="1:13" ht="15">
      <c r="A24" s="151">
        <v>16</v>
      </c>
      <c r="B24" s="152"/>
      <c r="C24" s="208"/>
      <c r="D24" s="151"/>
      <c r="E24" s="151"/>
      <c r="F24" s="335"/>
      <c r="G24" s="151"/>
      <c r="H24" s="151"/>
      <c r="I24" s="151"/>
      <c r="J24" s="151"/>
      <c r="K24" s="151"/>
      <c r="L24" s="151"/>
      <c r="M24" s="209" t="str">
        <f t="shared" si="1"/>
        <v/>
      </c>
    </row>
    <row r="25" spans="1:13" ht="15">
      <c r="A25" s="151">
        <v>17</v>
      </c>
      <c r="B25" s="152"/>
      <c r="C25" s="208"/>
      <c r="D25" s="151"/>
      <c r="E25" s="151"/>
      <c r="F25" s="335"/>
      <c r="G25" s="151"/>
      <c r="H25" s="151"/>
      <c r="I25" s="151"/>
      <c r="J25" s="151"/>
      <c r="K25" s="151"/>
      <c r="L25" s="151"/>
      <c r="M25" s="209" t="str">
        <f t="shared" si="1"/>
        <v/>
      </c>
    </row>
    <row r="26" spans="1:13" ht="15">
      <c r="A26" s="151">
        <v>18</v>
      </c>
      <c r="B26" s="152"/>
      <c r="C26" s="208"/>
      <c r="D26" s="151"/>
      <c r="E26" s="151"/>
      <c r="F26" s="335"/>
      <c r="G26" s="151"/>
      <c r="H26" s="151"/>
      <c r="I26" s="151"/>
      <c r="J26" s="151"/>
      <c r="K26" s="151"/>
      <c r="L26" s="151"/>
      <c r="M26" s="209" t="str">
        <f t="shared" si="1"/>
        <v/>
      </c>
    </row>
    <row r="27" spans="1:13" ht="15">
      <c r="A27" s="151">
        <v>19</v>
      </c>
      <c r="B27" s="152"/>
      <c r="C27" s="208"/>
      <c r="D27" s="151"/>
      <c r="E27" s="151"/>
      <c r="F27" s="335"/>
      <c r="G27" s="151"/>
      <c r="H27" s="151"/>
      <c r="I27" s="151"/>
      <c r="J27" s="151"/>
      <c r="K27" s="151"/>
      <c r="L27" s="151"/>
      <c r="M27" s="209" t="str">
        <f t="shared" si="1"/>
        <v/>
      </c>
    </row>
    <row r="28" spans="1:13" ht="15">
      <c r="A28" s="151">
        <v>20</v>
      </c>
      <c r="B28" s="152"/>
      <c r="C28" s="208"/>
      <c r="D28" s="151"/>
      <c r="E28" s="151"/>
      <c r="F28" s="335"/>
      <c r="G28" s="151"/>
      <c r="H28" s="151"/>
      <c r="I28" s="151"/>
      <c r="J28" s="151"/>
      <c r="K28" s="151"/>
      <c r="L28" s="151"/>
      <c r="M28" s="209" t="str">
        <f t="shared" si="1"/>
        <v/>
      </c>
    </row>
    <row r="29" spans="1:13" ht="15">
      <c r="A29" s="151">
        <v>21</v>
      </c>
      <c r="B29" s="152"/>
      <c r="C29" s="208"/>
      <c r="D29" s="151"/>
      <c r="E29" s="151"/>
      <c r="F29" s="335"/>
      <c r="G29" s="151"/>
      <c r="H29" s="151"/>
      <c r="I29" s="151"/>
      <c r="J29" s="151"/>
      <c r="K29" s="151"/>
      <c r="L29" s="151"/>
      <c r="M29" s="209" t="str">
        <f t="shared" si="1"/>
        <v/>
      </c>
    </row>
    <row r="30" spans="1:13" ht="15">
      <c r="A30" s="151">
        <v>22</v>
      </c>
      <c r="B30" s="152"/>
      <c r="C30" s="208"/>
      <c r="D30" s="151"/>
      <c r="E30" s="151"/>
      <c r="F30" s="335"/>
      <c r="G30" s="151"/>
      <c r="H30" s="151"/>
      <c r="I30" s="151"/>
      <c r="J30" s="151"/>
      <c r="K30" s="151"/>
      <c r="L30" s="151"/>
      <c r="M30" s="209" t="str">
        <f t="shared" si="1"/>
        <v/>
      </c>
    </row>
    <row r="31" spans="1:13" ht="15">
      <c r="A31" s="151">
        <v>23</v>
      </c>
      <c r="B31" s="152"/>
      <c r="C31" s="208"/>
      <c r="D31" s="151"/>
      <c r="E31" s="151"/>
      <c r="F31" s="335"/>
      <c r="G31" s="151"/>
      <c r="H31" s="151"/>
      <c r="I31" s="151"/>
      <c r="J31" s="151"/>
      <c r="K31" s="151"/>
      <c r="L31" s="151"/>
      <c r="M31" s="209" t="str">
        <f t="shared" si="1"/>
        <v/>
      </c>
    </row>
    <row r="32" spans="1:13" ht="15">
      <c r="A32" s="151">
        <v>24</v>
      </c>
      <c r="B32" s="152"/>
      <c r="C32" s="208"/>
      <c r="D32" s="151"/>
      <c r="E32" s="151"/>
      <c r="F32" s="335"/>
      <c r="G32" s="151"/>
      <c r="H32" s="151"/>
      <c r="I32" s="151"/>
      <c r="J32" s="151"/>
      <c r="K32" s="151"/>
      <c r="L32" s="151"/>
      <c r="M32" s="209" t="str">
        <f t="shared" si="1"/>
        <v/>
      </c>
    </row>
    <row r="33" spans="1:13" ht="15">
      <c r="A33" s="210" t="s">
        <v>280</v>
      </c>
      <c r="B33" s="152"/>
      <c r="C33" s="208"/>
      <c r="D33" s="151"/>
      <c r="E33" s="151"/>
      <c r="F33" s="335"/>
      <c r="G33" s="151"/>
      <c r="H33" s="151"/>
      <c r="I33" s="151"/>
      <c r="J33" s="151"/>
      <c r="K33" s="151"/>
      <c r="L33" s="151"/>
      <c r="M33" s="209" t="str">
        <f t="shared" si="1"/>
        <v/>
      </c>
    </row>
    <row r="34" spans="1:13" s="158" customFormat="1"/>
    <row r="37" spans="1:13" s="14" customFormat="1" ht="15">
      <c r="B37" s="153" t="s">
        <v>107</v>
      </c>
    </row>
    <row r="38" spans="1:13" s="14" customFormat="1" ht="15">
      <c r="B38" s="153"/>
    </row>
    <row r="39" spans="1:13" s="14" customFormat="1" ht="15">
      <c r="C39" s="155"/>
      <c r="D39" s="154"/>
      <c r="E39" s="154"/>
      <c r="H39" s="155"/>
      <c r="I39" s="155"/>
      <c r="J39" s="154"/>
      <c r="K39" s="154"/>
      <c r="L39" s="154"/>
    </row>
    <row r="40" spans="1:13" s="14" customFormat="1" ht="15">
      <c r="C40" s="156" t="s">
        <v>269</v>
      </c>
      <c r="D40" s="154"/>
      <c r="E40" s="154"/>
      <c r="H40" s="153" t="s">
        <v>321</v>
      </c>
      <c r="M40" s="154"/>
    </row>
    <row r="41" spans="1:13" s="14" customFormat="1" ht="15">
      <c r="C41" s="156" t="s">
        <v>140</v>
      </c>
      <c r="D41" s="154"/>
      <c r="E41" s="154"/>
      <c r="H41" s="157" t="s">
        <v>270</v>
      </c>
      <c r="M41" s="154"/>
    </row>
    <row r="42" spans="1:13" ht="15">
      <c r="C42" s="156"/>
      <c r="F42" s="157"/>
      <c r="J42" s="159"/>
      <c r="K42" s="159"/>
      <c r="L42" s="159"/>
      <c r="M42" s="159"/>
    </row>
    <row r="43" spans="1:13" ht="15">
      <c r="C43" s="156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N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43">
        <v>40907</v>
      </c>
      <c r="C2" t="s">
        <v>201</v>
      </c>
      <c r="E2" t="s">
        <v>232</v>
      </c>
      <c r="G2" s="44" t="s">
        <v>238</v>
      </c>
    </row>
    <row r="3" spans="1:7" ht="15">
      <c r="A3" s="43">
        <v>40908</v>
      </c>
      <c r="C3" t="s">
        <v>202</v>
      </c>
      <c r="E3" t="s">
        <v>233</v>
      </c>
      <c r="G3" s="44" t="s">
        <v>239</v>
      </c>
    </row>
    <row r="4" spans="1:7" ht="15">
      <c r="A4" s="43">
        <v>40909</v>
      </c>
      <c r="C4" t="s">
        <v>203</v>
      </c>
      <c r="E4" t="s">
        <v>234</v>
      </c>
      <c r="G4" s="44" t="s">
        <v>240</v>
      </c>
    </row>
    <row r="5" spans="1:7">
      <c r="A5" s="43">
        <v>40910</v>
      </c>
      <c r="C5" t="s">
        <v>204</v>
      </c>
      <c r="E5" t="s">
        <v>235</v>
      </c>
    </row>
    <row r="6" spans="1:7">
      <c r="A6" s="43">
        <v>40911</v>
      </c>
      <c r="C6" t="s">
        <v>205</v>
      </c>
    </row>
    <row r="7" spans="1:7">
      <c r="A7" s="43">
        <v>40912</v>
      </c>
      <c r="C7" t="s">
        <v>206</v>
      </c>
    </row>
    <row r="8" spans="1:7">
      <c r="A8" s="43">
        <v>40913</v>
      </c>
      <c r="C8" t="s">
        <v>207</v>
      </c>
    </row>
    <row r="9" spans="1:7">
      <c r="A9" s="43">
        <v>40914</v>
      </c>
      <c r="C9" t="s">
        <v>208</v>
      </c>
    </row>
    <row r="10" spans="1:7">
      <c r="A10" s="43">
        <v>40915</v>
      </c>
      <c r="C10" t="s">
        <v>209</v>
      </c>
    </row>
    <row r="11" spans="1:7">
      <c r="A11" s="43">
        <v>40916</v>
      </c>
      <c r="C11" t="s">
        <v>210</v>
      </c>
    </row>
    <row r="12" spans="1:7">
      <c r="A12" s="43">
        <v>40917</v>
      </c>
      <c r="C12" t="s">
        <v>211</v>
      </c>
    </row>
    <row r="13" spans="1:7">
      <c r="A13" s="43">
        <v>40918</v>
      </c>
      <c r="C13" t="s">
        <v>212</v>
      </c>
    </row>
    <row r="14" spans="1:7">
      <c r="A14" s="43">
        <v>40919</v>
      </c>
      <c r="C14" t="s">
        <v>213</v>
      </c>
    </row>
    <row r="15" spans="1:7">
      <c r="A15" s="43">
        <v>40920</v>
      </c>
      <c r="C15" t="s">
        <v>214</v>
      </c>
    </row>
    <row r="16" spans="1:7">
      <c r="A16" s="43">
        <v>40921</v>
      </c>
      <c r="C16" t="s">
        <v>215</v>
      </c>
    </row>
    <row r="17" spans="1:3">
      <c r="A17" s="43">
        <v>40922</v>
      </c>
      <c r="C17" t="s">
        <v>216</v>
      </c>
    </row>
    <row r="18" spans="1:3">
      <c r="A18" s="43">
        <v>40923</v>
      </c>
      <c r="C18" t="s">
        <v>217</v>
      </c>
    </row>
    <row r="19" spans="1:3">
      <c r="A19" s="43">
        <v>40924</v>
      </c>
      <c r="C19" t="s">
        <v>218</v>
      </c>
    </row>
    <row r="20" spans="1:3">
      <c r="A20" s="43">
        <v>40925</v>
      </c>
      <c r="C20" t="s">
        <v>219</v>
      </c>
    </row>
    <row r="21" spans="1:3">
      <c r="A21" s="43">
        <v>40926</v>
      </c>
    </row>
    <row r="22" spans="1:3">
      <c r="A22" s="43">
        <v>40927</v>
      </c>
    </row>
    <row r="23" spans="1:3">
      <c r="A23" s="43">
        <v>40928</v>
      </c>
    </row>
    <row r="24" spans="1:3">
      <c r="A24" s="43">
        <v>40929</v>
      </c>
    </row>
    <row r="25" spans="1:3">
      <c r="A25" s="43">
        <v>40930</v>
      </c>
    </row>
    <row r="26" spans="1:3">
      <c r="A26" s="43">
        <v>40931</v>
      </c>
    </row>
    <row r="27" spans="1:3">
      <c r="A27" s="43">
        <v>40932</v>
      </c>
    </row>
    <row r="28" spans="1:3">
      <c r="A28" s="43">
        <v>40933</v>
      </c>
    </row>
    <row r="29" spans="1:3">
      <c r="A29" s="43">
        <v>40934</v>
      </c>
    </row>
    <row r="30" spans="1:3">
      <c r="A30" s="43">
        <v>40935</v>
      </c>
    </row>
    <row r="31" spans="1:3">
      <c r="A31" s="43">
        <v>40936</v>
      </c>
    </row>
    <row r="32" spans="1:3">
      <c r="A32" s="43">
        <v>40937</v>
      </c>
    </row>
    <row r="33" spans="1:1">
      <c r="A33" s="43">
        <v>40938</v>
      </c>
    </row>
    <row r="34" spans="1:1">
      <c r="A34" s="43">
        <v>40939</v>
      </c>
    </row>
    <row r="35" spans="1:1">
      <c r="A35" s="43">
        <v>40941</v>
      </c>
    </row>
    <row r="36" spans="1:1">
      <c r="A36" s="43">
        <v>40942</v>
      </c>
    </row>
    <row r="37" spans="1:1">
      <c r="A37" s="43">
        <v>40943</v>
      </c>
    </row>
    <row r="38" spans="1:1">
      <c r="A38" s="43">
        <v>40944</v>
      </c>
    </row>
    <row r="39" spans="1:1">
      <c r="A39" s="43">
        <v>40945</v>
      </c>
    </row>
    <row r="40" spans="1:1">
      <c r="A40" s="43">
        <v>40946</v>
      </c>
    </row>
    <row r="41" spans="1:1">
      <c r="A41" s="43">
        <v>40947</v>
      </c>
    </row>
    <row r="42" spans="1:1">
      <c r="A42" s="43">
        <v>40948</v>
      </c>
    </row>
    <row r="43" spans="1:1">
      <c r="A43" s="43">
        <v>40949</v>
      </c>
    </row>
    <row r="44" spans="1:1">
      <c r="A44" s="43">
        <v>40950</v>
      </c>
    </row>
    <row r="45" spans="1:1">
      <c r="A45" s="43">
        <v>40951</v>
      </c>
    </row>
    <row r="46" spans="1:1">
      <c r="A46" s="43">
        <v>40952</v>
      </c>
    </row>
    <row r="47" spans="1:1">
      <c r="A47" s="43">
        <v>40953</v>
      </c>
    </row>
    <row r="48" spans="1:1">
      <c r="A48" s="43">
        <v>40954</v>
      </c>
    </row>
    <row r="49" spans="1:1">
      <c r="A49" s="43">
        <v>40955</v>
      </c>
    </row>
    <row r="50" spans="1:1">
      <c r="A50" s="43">
        <v>40956</v>
      </c>
    </row>
    <row r="51" spans="1:1">
      <c r="A51" s="43">
        <v>40957</v>
      </c>
    </row>
    <row r="52" spans="1:1">
      <c r="A52" s="43">
        <v>40958</v>
      </c>
    </row>
    <row r="53" spans="1:1">
      <c r="A53" s="43">
        <v>40959</v>
      </c>
    </row>
    <row r="54" spans="1:1">
      <c r="A54" s="43">
        <v>40960</v>
      </c>
    </row>
    <row r="55" spans="1:1">
      <c r="A55" s="43">
        <v>40961</v>
      </c>
    </row>
    <row r="56" spans="1:1">
      <c r="A56" s="43">
        <v>40962</v>
      </c>
    </row>
    <row r="57" spans="1:1">
      <c r="A57" s="43">
        <v>40963</v>
      </c>
    </row>
    <row r="58" spans="1:1">
      <c r="A58" s="43">
        <v>40964</v>
      </c>
    </row>
    <row r="59" spans="1:1">
      <c r="A59" s="43">
        <v>40965</v>
      </c>
    </row>
    <row r="60" spans="1:1">
      <c r="A60" s="43">
        <v>40966</v>
      </c>
    </row>
    <row r="61" spans="1:1">
      <c r="A61" s="43">
        <v>40967</v>
      </c>
    </row>
    <row r="62" spans="1:1">
      <c r="A62" s="43">
        <v>40968</v>
      </c>
    </row>
    <row r="63" spans="1:1">
      <c r="A63" s="43">
        <v>40969</v>
      </c>
    </row>
    <row r="64" spans="1:1">
      <c r="A64" s="43">
        <v>40970</v>
      </c>
    </row>
    <row r="65" spans="1:1">
      <c r="A65" s="43">
        <v>40971</v>
      </c>
    </row>
    <row r="66" spans="1:1">
      <c r="A66" s="43">
        <v>40972</v>
      </c>
    </row>
    <row r="67" spans="1:1">
      <c r="A67" s="43">
        <v>40973</v>
      </c>
    </row>
    <row r="68" spans="1:1">
      <c r="A68" s="43">
        <v>40974</v>
      </c>
    </row>
    <row r="69" spans="1:1">
      <c r="A69" s="43">
        <v>40975</v>
      </c>
    </row>
    <row r="70" spans="1:1">
      <c r="A70" s="43">
        <v>40976</v>
      </c>
    </row>
    <row r="71" spans="1:1">
      <c r="A71" s="43">
        <v>40977</v>
      </c>
    </row>
    <row r="72" spans="1:1">
      <c r="A72" s="43">
        <v>40978</v>
      </c>
    </row>
    <row r="73" spans="1:1">
      <c r="A73" s="43">
        <v>40979</v>
      </c>
    </row>
    <row r="74" spans="1:1">
      <c r="A74" s="43">
        <v>40980</v>
      </c>
    </row>
    <row r="75" spans="1:1">
      <c r="A75" s="43">
        <v>40981</v>
      </c>
    </row>
    <row r="76" spans="1:1">
      <c r="A76" s="43">
        <v>40982</v>
      </c>
    </row>
    <row r="77" spans="1:1">
      <c r="A77" s="43">
        <v>40983</v>
      </c>
    </row>
    <row r="78" spans="1:1">
      <c r="A78" s="43">
        <v>40984</v>
      </c>
    </row>
    <row r="79" spans="1:1">
      <c r="A79" s="43">
        <v>40985</v>
      </c>
    </row>
    <row r="80" spans="1:1">
      <c r="A80" s="43">
        <v>40986</v>
      </c>
    </row>
    <row r="81" spans="1:1">
      <c r="A81" s="43">
        <v>40987</v>
      </c>
    </row>
    <row r="82" spans="1:1">
      <c r="A82" s="43">
        <v>40988</v>
      </c>
    </row>
    <row r="83" spans="1:1">
      <c r="A83" s="43">
        <v>40989</v>
      </c>
    </row>
    <row r="84" spans="1:1">
      <c r="A84" s="43">
        <v>40990</v>
      </c>
    </row>
    <row r="85" spans="1:1">
      <c r="A85" s="43">
        <v>40991</v>
      </c>
    </row>
    <row r="86" spans="1:1">
      <c r="A86" s="43">
        <v>40992</v>
      </c>
    </row>
    <row r="87" spans="1:1">
      <c r="A87" s="43">
        <v>40993</v>
      </c>
    </row>
    <row r="88" spans="1:1">
      <c r="A88" s="43">
        <v>40994</v>
      </c>
    </row>
    <row r="89" spans="1:1">
      <c r="A89" s="43">
        <v>40995</v>
      </c>
    </row>
    <row r="90" spans="1:1">
      <c r="A90" s="43">
        <v>40996</v>
      </c>
    </row>
    <row r="91" spans="1:1">
      <c r="A91" s="43">
        <v>40997</v>
      </c>
    </row>
    <row r="92" spans="1:1">
      <c r="A92" s="43">
        <v>40998</v>
      </c>
    </row>
    <row r="93" spans="1:1">
      <c r="A93" s="43">
        <v>40999</v>
      </c>
    </row>
    <row r="94" spans="1:1">
      <c r="A94" s="43">
        <v>41000</v>
      </c>
    </row>
    <row r="95" spans="1:1">
      <c r="A95" s="43">
        <v>41001</v>
      </c>
    </row>
    <row r="96" spans="1:1">
      <c r="A96" s="43">
        <v>41002</v>
      </c>
    </row>
    <row r="97" spans="1:1">
      <c r="A97" s="43">
        <v>41003</v>
      </c>
    </row>
    <row r="98" spans="1:1">
      <c r="A98" s="43">
        <v>41004</v>
      </c>
    </row>
    <row r="99" spans="1:1">
      <c r="A99" s="43">
        <v>41005</v>
      </c>
    </row>
    <row r="100" spans="1:1">
      <c r="A100" s="43">
        <v>41006</v>
      </c>
    </row>
    <row r="101" spans="1:1">
      <c r="A101" s="43">
        <v>41007</v>
      </c>
    </row>
    <row r="102" spans="1:1">
      <c r="A102" s="43">
        <v>41008</v>
      </c>
    </row>
    <row r="103" spans="1:1">
      <c r="A103" s="43">
        <v>41009</v>
      </c>
    </row>
    <row r="104" spans="1:1">
      <c r="A104" s="43">
        <v>41010</v>
      </c>
    </row>
    <row r="105" spans="1:1">
      <c r="A105" s="43">
        <v>41011</v>
      </c>
    </row>
    <row r="106" spans="1:1">
      <c r="A106" s="43">
        <v>41012</v>
      </c>
    </row>
    <row r="107" spans="1:1">
      <c r="A107" s="43">
        <v>41013</v>
      </c>
    </row>
    <row r="108" spans="1:1">
      <c r="A108" s="43">
        <v>41014</v>
      </c>
    </row>
    <row r="109" spans="1:1">
      <c r="A109" s="43">
        <v>41015</v>
      </c>
    </row>
    <row r="110" spans="1:1">
      <c r="A110" s="43">
        <v>41016</v>
      </c>
    </row>
    <row r="111" spans="1:1">
      <c r="A111" s="43">
        <v>41017</v>
      </c>
    </row>
    <row r="112" spans="1:1">
      <c r="A112" s="43">
        <v>41018</v>
      </c>
    </row>
    <row r="113" spans="1:1">
      <c r="A113" s="43">
        <v>41019</v>
      </c>
    </row>
    <row r="114" spans="1:1">
      <c r="A114" s="43">
        <v>41020</v>
      </c>
    </row>
    <row r="115" spans="1:1">
      <c r="A115" s="43">
        <v>41021</v>
      </c>
    </row>
    <row r="116" spans="1:1">
      <c r="A116" s="43">
        <v>41022</v>
      </c>
    </row>
    <row r="117" spans="1:1">
      <c r="A117" s="43">
        <v>41023</v>
      </c>
    </row>
    <row r="118" spans="1:1">
      <c r="A118" s="43">
        <v>41024</v>
      </c>
    </row>
    <row r="119" spans="1:1">
      <c r="A119" s="43">
        <v>41025</v>
      </c>
    </row>
    <row r="120" spans="1:1">
      <c r="A120" s="43">
        <v>41026</v>
      </c>
    </row>
    <row r="121" spans="1:1">
      <c r="A121" s="43">
        <v>41027</v>
      </c>
    </row>
    <row r="122" spans="1:1">
      <c r="A122" s="43">
        <v>41028</v>
      </c>
    </row>
    <row r="123" spans="1:1">
      <c r="A123" s="43">
        <v>41029</v>
      </c>
    </row>
    <row r="124" spans="1:1">
      <c r="A124" s="43">
        <v>41030</v>
      </c>
    </row>
    <row r="125" spans="1:1">
      <c r="A125" s="43">
        <v>41031</v>
      </c>
    </row>
    <row r="126" spans="1:1">
      <c r="A126" s="43">
        <v>41032</v>
      </c>
    </row>
    <row r="127" spans="1:1">
      <c r="A127" s="43">
        <v>41033</v>
      </c>
    </row>
    <row r="128" spans="1:1">
      <c r="A128" s="43">
        <v>41034</v>
      </c>
    </row>
    <row r="129" spans="1:1">
      <c r="A129" s="43">
        <v>41035</v>
      </c>
    </row>
    <row r="130" spans="1:1">
      <c r="A130" s="43">
        <v>41036</v>
      </c>
    </row>
    <row r="131" spans="1:1">
      <c r="A131" s="43">
        <v>41037</v>
      </c>
    </row>
    <row r="132" spans="1:1">
      <c r="A132" s="43">
        <v>41038</v>
      </c>
    </row>
    <row r="133" spans="1:1">
      <c r="A133" s="43">
        <v>41039</v>
      </c>
    </row>
    <row r="134" spans="1:1">
      <c r="A134" s="43">
        <v>41040</v>
      </c>
    </row>
    <row r="135" spans="1:1">
      <c r="A135" s="43">
        <v>41041</v>
      </c>
    </row>
    <row r="136" spans="1:1">
      <c r="A136" s="43">
        <v>41042</v>
      </c>
    </row>
    <row r="137" spans="1:1">
      <c r="A137" s="43">
        <v>41043</v>
      </c>
    </row>
    <row r="138" spans="1:1">
      <c r="A138" s="43">
        <v>41044</v>
      </c>
    </row>
    <row r="139" spans="1:1">
      <c r="A139" s="43">
        <v>41045</v>
      </c>
    </row>
    <row r="140" spans="1:1">
      <c r="A140" s="43">
        <v>41046</v>
      </c>
    </row>
    <row r="141" spans="1:1">
      <c r="A141" s="43">
        <v>41047</v>
      </c>
    </row>
    <row r="142" spans="1:1">
      <c r="A142" s="43">
        <v>41048</v>
      </c>
    </row>
    <row r="143" spans="1:1">
      <c r="A143" s="43">
        <v>41049</v>
      </c>
    </row>
    <row r="144" spans="1:1">
      <c r="A144" s="43">
        <v>41050</v>
      </c>
    </row>
    <row r="145" spans="1:1">
      <c r="A145" s="43">
        <v>41051</v>
      </c>
    </row>
    <row r="146" spans="1:1">
      <c r="A146" s="43">
        <v>41052</v>
      </c>
    </row>
    <row r="147" spans="1:1">
      <c r="A147" s="43">
        <v>41053</v>
      </c>
    </row>
    <row r="148" spans="1:1">
      <c r="A148" s="43">
        <v>41054</v>
      </c>
    </row>
    <row r="149" spans="1:1">
      <c r="A149" s="43">
        <v>41055</v>
      </c>
    </row>
    <row r="150" spans="1:1">
      <c r="A150" s="43">
        <v>41056</v>
      </c>
    </row>
    <row r="151" spans="1:1">
      <c r="A151" s="43">
        <v>41057</v>
      </c>
    </row>
    <row r="152" spans="1:1">
      <c r="A152" s="43">
        <v>41058</v>
      </c>
    </row>
    <row r="153" spans="1:1">
      <c r="A153" s="43">
        <v>41059</v>
      </c>
    </row>
    <row r="154" spans="1:1">
      <c r="A154" s="43">
        <v>41060</v>
      </c>
    </row>
    <row r="155" spans="1:1">
      <c r="A155" s="43">
        <v>41061</v>
      </c>
    </row>
    <row r="156" spans="1:1">
      <c r="A156" s="43">
        <v>41062</v>
      </c>
    </row>
    <row r="157" spans="1:1">
      <c r="A157" s="43">
        <v>41063</v>
      </c>
    </row>
    <row r="158" spans="1:1">
      <c r="A158" s="43">
        <v>41064</v>
      </c>
    </row>
    <row r="159" spans="1:1">
      <c r="A159" s="43">
        <v>41065</v>
      </c>
    </row>
    <row r="160" spans="1:1">
      <c r="A160" s="43">
        <v>41066</v>
      </c>
    </row>
    <row r="161" spans="1:1">
      <c r="A161" s="43">
        <v>41067</v>
      </c>
    </row>
    <row r="162" spans="1:1">
      <c r="A162" s="43">
        <v>41068</v>
      </c>
    </row>
    <row r="163" spans="1:1">
      <c r="A163" s="43">
        <v>41069</v>
      </c>
    </row>
    <row r="164" spans="1:1">
      <c r="A164" s="43">
        <v>41070</v>
      </c>
    </row>
    <row r="165" spans="1:1">
      <c r="A165" s="43">
        <v>41071</v>
      </c>
    </row>
    <row r="166" spans="1:1">
      <c r="A166" s="43">
        <v>41072</v>
      </c>
    </row>
    <row r="167" spans="1:1">
      <c r="A167" s="43">
        <v>41073</v>
      </c>
    </row>
    <row r="168" spans="1:1">
      <c r="A168" s="43">
        <v>41074</v>
      </c>
    </row>
    <row r="169" spans="1:1">
      <c r="A169" s="43">
        <v>41075</v>
      </c>
    </row>
    <row r="170" spans="1:1">
      <c r="A170" s="43">
        <v>41076</v>
      </c>
    </row>
    <row r="171" spans="1:1">
      <c r="A171" s="43">
        <v>41077</v>
      </c>
    </row>
    <row r="172" spans="1:1">
      <c r="A172" s="43">
        <v>41078</v>
      </c>
    </row>
    <row r="173" spans="1:1">
      <c r="A173" s="43">
        <v>41079</v>
      </c>
    </row>
    <row r="174" spans="1:1">
      <c r="A174" s="43">
        <v>41080</v>
      </c>
    </row>
    <row r="175" spans="1:1">
      <c r="A175" s="43">
        <v>41081</v>
      </c>
    </row>
    <row r="176" spans="1:1">
      <c r="A176" s="43">
        <v>41082</v>
      </c>
    </row>
    <row r="177" spans="1:1">
      <c r="A177" s="43">
        <v>41083</v>
      </c>
    </row>
    <row r="178" spans="1:1">
      <c r="A178" s="43">
        <v>41084</v>
      </c>
    </row>
    <row r="179" spans="1:1">
      <c r="A179" s="43">
        <v>41085</v>
      </c>
    </row>
    <row r="180" spans="1:1">
      <c r="A180" s="43">
        <v>41086</v>
      </c>
    </row>
    <row r="181" spans="1:1">
      <c r="A181" s="43">
        <v>41087</v>
      </c>
    </row>
    <row r="182" spans="1:1">
      <c r="A182" s="43">
        <v>41088</v>
      </c>
    </row>
    <row r="183" spans="1:1">
      <c r="A183" s="43">
        <v>41089</v>
      </c>
    </row>
    <row r="184" spans="1:1">
      <c r="A184" s="43">
        <v>41090</v>
      </c>
    </row>
    <row r="185" spans="1:1">
      <c r="A185" s="43">
        <v>41091</v>
      </c>
    </row>
    <row r="186" spans="1:1">
      <c r="A186" s="43">
        <v>41092</v>
      </c>
    </row>
    <row r="187" spans="1:1">
      <c r="A187" s="43">
        <v>41093</v>
      </c>
    </row>
    <row r="188" spans="1:1">
      <c r="A188" s="43">
        <v>41094</v>
      </c>
    </row>
    <row r="189" spans="1:1">
      <c r="A189" s="43">
        <v>41095</v>
      </c>
    </row>
    <row r="190" spans="1:1">
      <c r="A190" s="43">
        <v>41096</v>
      </c>
    </row>
    <row r="191" spans="1:1">
      <c r="A191" s="43">
        <v>41097</v>
      </c>
    </row>
    <row r="192" spans="1:1">
      <c r="A192" s="43">
        <v>41098</v>
      </c>
    </row>
    <row r="193" spans="1:1">
      <c r="A193" s="43">
        <v>41099</v>
      </c>
    </row>
    <row r="194" spans="1:1">
      <c r="A194" s="43">
        <v>41100</v>
      </c>
    </row>
    <row r="195" spans="1:1">
      <c r="A195" s="43">
        <v>41101</v>
      </c>
    </row>
    <row r="196" spans="1:1">
      <c r="A196" s="43">
        <v>41102</v>
      </c>
    </row>
    <row r="197" spans="1:1">
      <c r="A197" s="43">
        <v>41103</v>
      </c>
    </row>
    <row r="198" spans="1:1">
      <c r="A198" s="43">
        <v>41104</v>
      </c>
    </row>
    <row r="199" spans="1:1">
      <c r="A199" s="43">
        <v>41105</v>
      </c>
    </row>
    <row r="200" spans="1:1">
      <c r="A200" s="43">
        <v>41106</v>
      </c>
    </row>
    <row r="201" spans="1:1">
      <c r="A201" s="43">
        <v>41107</v>
      </c>
    </row>
    <row r="202" spans="1:1">
      <c r="A202" s="43">
        <v>41108</v>
      </c>
    </row>
    <row r="203" spans="1:1">
      <c r="A203" s="43">
        <v>41109</v>
      </c>
    </row>
    <row r="204" spans="1:1">
      <c r="A204" s="43">
        <v>41110</v>
      </c>
    </row>
    <row r="205" spans="1:1">
      <c r="A205" s="43">
        <v>41111</v>
      </c>
    </row>
    <row r="206" spans="1:1">
      <c r="A206" s="43">
        <v>41112</v>
      </c>
    </row>
    <row r="207" spans="1:1">
      <c r="A207" s="43">
        <v>41113</v>
      </c>
    </row>
    <row r="208" spans="1:1">
      <c r="A208" s="43">
        <v>41114</v>
      </c>
    </row>
    <row r="209" spans="1:1">
      <c r="A209" s="43">
        <v>41115</v>
      </c>
    </row>
    <row r="210" spans="1:1">
      <c r="A210" s="43">
        <v>41116</v>
      </c>
    </row>
    <row r="211" spans="1:1">
      <c r="A211" s="43">
        <v>41117</v>
      </c>
    </row>
    <row r="212" spans="1:1">
      <c r="A212" s="43">
        <v>41118</v>
      </c>
    </row>
    <row r="213" spans="1:1">
      <c r="A213" s="43">
        <v>41119</v>
      </c>
    </row>
    <row r="214" spans="1:1">
      <c r="A214" s="43">
        <v>41120</v>
      </c>
    </row>
    <row r="215" spans="1:1">
      <c r="A215" s="43">
        <v>41121</v>
      </c>
    </row>
    <row r="216" spans="1:1">
      <c r="A216" s="43">
        <v>41122</v>
      </c>
    </row>
    <row r="217" spans="1:1">
      <c r="A217" s="43">
        <v>41123</v>
      </c>
    </row>
    <row r="218" spans="1:1">
      <c r="A218" s="43">
        <v>41124</v>
      </c>
    </row>
    <row r="219" spans="1:1">
      <c r="A219" s="43">
        <v>41125</v>
      </c>
    </row>
    <row r="220" spans="1:1">
      <c r="A220" s="43">
        <v>41126</v>
      </c>
    </row>
    <row r="221" spans="1:1">
      <c r="A221" s="43">
        <v>41127</v>
      </c>
    </row>
    <row r="222" spans="1:1">
      <c r="A222" s="43">
        <v>41128</v>
      </c>
    </row>
    <row r="223" spans="1:1">
      <c r="A223" s="43">
        <v>41129</v>
      </c>
    </row>
    <row r="224" spans="1:1">
      <c r="A224" s="43">
        <v>41130</v>
      </c>
    </row>
    <row r="225" spans="1:1">
      <c r="A225" s="43">
        <v>41131</v>
      </c>
    </row>
    <row r="226" spans="1:1">
      <c r="A226" s="43">
        <v>41132</v>
      </c>
    </row>
    <row r="227" spans="1:1">
      <c r="A227" s="43">
        <v>41133</v>
      </c>
    </row>
    <row r="228" spans="1:1">
      <c r="A228" s="43">
        <v>41134</v>
      </c>
    </row>
    <row r="229" spans="1:1">
      <c r="A229" s="43">
        <v>41135</v>
      </c>
    </row>
    <row r="230" spans="1:1">
      <c r="A230" s="43">
        <v>41136</v>
      </c>
    </row>
    <row r="231" spans="1:1">
      <c r="A231" s="43">
        <v>41137</v>
      </c>
    </row>
    <row r="232" spans="1:1">
      <c r="A232" s="43">
        <v>41138</v>
      </c>
    </row>
    <row r="233" spans="1:1">
      <c r="A233" s="43">
        <v>41139</v>
      </c>
    </row>
    <row r="234" spans="1:1">
      <c r="A234" s="43">
        <v>41140</v>
      </c>
    </row>
    <row r="235" spans="1:1">
      <c r="A235" s="43">
        <v>41141</v>
      </c>
    </row>
    <row r="236" spans="1:1">
      <c r="A236" s="43">
        <v>41142</v>
      </c>
    </row>
    <row r="237" spans="1:1">
      <c r="A237" s="43">
        <v>41143</v>
      </c>
    </row>
    <row r="238" spans="1:1">
      <c r="A238" s="43">
        <v>41144</v>
      </c>
    </row>
    <row r="239" spans="1:1">
      <c r="A239" s="43">
        <v>41145</v>
      </c>
    </row>
    <row r="240" spans="1:1">
      <c r="A240" s="43">
        <v>41146</v>
      </c>
    </row>
    <row r="241" spans="1:1">
      <c r="A241" s="43">
        <v>41147</v>
      </c>
    </row>
    <row r="242" spans="1:1">
      <c r="A242" s="43">
        <v>41148</v>
      </c>
    </row>
    <row r="243" spans="1:1">
      <c r="A243" s="43">
        <v>41149</v>
      </c>
    </row>
    <row r="244" spans="1:1">
      <c r="A244" s="43">
        <v>41150</v>
      </c>
    </row>
    <row r="245" spans="1:1">
      <c r="A245" s="43">
        <v>41151</v>
      </c>
    </row>
    <row r="246" spans="1:1">
      <c r="A246" s="43">
        <v>41152</v>
      </c>
    </row>
    <row r="247" spans="1:1">
      <c r="A247" s="43">
        <v>41153</v>
      </c>
    </row>
    <row r="248" spans="1:1">
      <c r="A248" s="43">
        <v>41154</v>
      </c>
    </row>
    <row r="249" spans="1:1">
      <c r="A249" s="43">
        <v>41155</v>
      </c>
    </row>
    <row r="250" spans="1:1">
      <c r="A250" s="43">
        <v>41156</v>
      </c>
    </row>
    <row r="251" spans="1:1">
      <c r="A251" s="43">
        <v>41157</v>
      </c>
    </row>
    <row r="252" spans="1:1">
      <c r="A252" s="43">
        <v>41158</v>
      </c>
    </row>
    <row r="253" spans="1:1">
      <c r="A253" s="43">
        <v>41159</v>
      </c>
    </row>
    <row r="254" spans="1:1">
      <c r="A254" s="43">
        <v>41160</v>
      </c>
    </row>
    <row r="255" spans="1:1">
      <c r="A255" s="43">
        <v>41161</v>
      </c>
    </row>
    <row r="256" spans="1:1">
      <c r="A256" s="43">
        <v>41162</v>
      </c>
    </row>
    <row r="257" spans="1:1">
      <c r="A257" s="43">
        <v>41163</v>
      </c>
    </row>
    <row r="258" spans="1:1">
      <c r="A258" s="43">
        <v>41164</v>
      </c>
    </row>
    <row r="259" spans="1:1">
      <c r="A259" s="43">
        <v>41165</v>
      </c>
    </row>
    <row r="260" spans="1:1">
      <c r="A260" s="43">
        <v>41166</v>
      </c>
    </row>
    <row r="261" spans="1:1">
      <c r="A261" s="43">
        <v>41167</v>
      </c>
    </row>
    <row r="262" spans="1:1">
      <c r="A262" s="43">
        <v>41168</v>
      </c>
    </row>
    <row r="263" spans="1:1">
      <c r="A263" s="43">
        <v>41169</v>
      </c>
    </row>
    <row r="264" spans="1:1">
      <c r="A264" s="43">
        <v>41170</v>
      </c>
    </row>
    <row r="265" spans="1:1">
      <c r="A265" s="43">
        <v>41171</v>
      </c>
    </row>
    <row r="266" spans="1:1">
      <c r="A266" s="43">
        <v>41172</v>
      </c>
    </row>
    <row r="267" spans="1:1">
      <c r="A267" s="43">
        <v>41173</v>
      </c>
    </row>
    <row r="268" spans="1:1">
      <c r="A268" s="43">
        <v>41174</v>
      </c>
    </row>
    <row r="269" spans="1:1">
      <c r="A269" s="43">
        <v>41175</v>
      </c>
    </row>
    <row r="270" spans="1:1">
      <c r="A270" s="43">
        <v>41176</v>
      </c>
    </row>
    <row r="271" spans="1:1">
      <c r="A271" s="43">
        <v>41177</v>
      </c>
    </row>
    <row r="272" spans="1:1">
      <c r="A272" s="43">
        <v>41178</v>
      </c>
    </row>
    <row r="273" spans="1:1">
      <c r="A273" s="43">
        <v>41179</v>
      </c>
    </row>
    <row r="274" spans="1:1">
      <c r="A274" s="43">
        <v>41180</v>
      </c>
    </row>
    <row r="275" spans="1:1">
      <c r="A275" s="43">
        <v>41181</v>
      </c>
    </row>
    <row r="276" spans="1:1">
      <c r="A276" s="43">
        <v>41182</v>
      </c>
    </row>
    <row r="277" spans="1:1">
      <c r="A277" s="43">
        <v>41183</v>
      </c>
    </row>
    <row r="278" spans="1:1">
      <c r="A278" s="43">
        <v>41184</v>
      </c>
    </row>
    <row r="279" spans="1:1">
      <c r="A279" s="43">
        <v>41185</v>
      </c>
    </row>
    <row r="280" spans="1:1">
      <c r="A280" s="43">
        <v>41186</v>
      </c>
    </row>
    <row r="281" spans="1:1">
      <c r="A281" s="43">
        <v>41187</v>
      </c>
    </row>
    <row r="282" spans="1:1">
      <c r="A282" s="43">
        <v>41188</v>
      </c>
    </row>
    <row r="283" spans="1:1">
      <c r="A283" s="43">
        <v>41189</v>
      </c>
    </row>
    <row r="284" spans="1:1">
      <c r="A284" s="43">
        <v>41190</v>
      </c>
    </row>
    <row r="285" spans="1:1">
      <c r="A285" s="43">
        <v>41191</v>
      </c>
    </row>
    <row r="286" spans="1:1">
      <c r="A286" s="43">
        <v>41192</v>
      </c>
    </row>
    <row r="287" spans="1:1">
      <c r="A287" s="43">
        <v>41193</v>
      </c>
    </row>
    <row r="288" spans="1:1">
      <c r="A288" s="43">
        <v>41194</v>
      </c>
    </row>
    <row r="289" spans="1:1">
      <c r="A289" s="43">
        <v>41195</v>
      </c>
    </row>
    <row r="290" spans="1:1">
      <c r="A290" s="43">
        <v>41196</v>
      </c>
    </row>
    <row r="291" spans="1:1">
      <c r="A291" s="43">
        <v>41197</v>
      </c>
    </row>
    <row r="292" spans="1:1">
      <c r="A292" s="43">
        <v>41198</v>
      </c>
    </row>
    <row r="293" spans="1:1">
      <c r="A293" s="43">
        <v>41199</v>
      </c>
    </row>
    <row r="294" spans="1:1">
      <c r="A294" s="43">
        <v>41200</v>
      </c>
    </row>
    <row r="295" spans="1:1">
      <c r="A295" s="43">
        <v>41201</v>
      </c>
    </row>
    <row r="296" spans="1:1">
      <c r="A296" s="43">
        <v>41202</v>
      </c>
    </row>
    <row r="297" spans="1:1">
      <c r="A297" s="43">
        <v>41203</v>
      </c>
    </row>
    <row r="298" spans="1:1">
      <c r="A298" s="43">
        <v>41204</v>
      </c>
    </row>
    <row r="299" spans="1:1">
      <c r="A299" s="43">
        <v>41205</v>
      </c>
    </row>
    <row r="300" spans="1:1">
      <c r="A300" s="43">
        <v>41206</v>
      </c>
    </row>
    <row r="301" spans="1:1">
      <c r="A301" s="43">
        <v>41207</v>
      </c>
    </row>
    <row r="302" spans="1:1">
      <c r="A302" s="43">
        <v>41208</v>
      </c>
    </row>
    <row r="303" spans="1:1">
      <c r="A303" s="43">
        <v>41209</v>
      </c>
    </row>
    <row r="304" spans="1:1">
      <c r="A304" s="43">
        <v>41210</v>
      </c>
    </row>
    <row r="305" spans="1:1">
      <c r="A305" s="43">
        <v>41211</v>
      </c>
    </row>
    <row r="306" spans="1:1">
      <c r="A306" s="43">
        <v>41212</v>
      </c>
    </row>
    <row r="307" spans="1:1">
      <c r="A307" s="43">
        <v>41213</v>
      </c>
    </row>
    <row r="308" spans="1:1">
      <c r="A308" s="43">
        <v>41214</v>
      </c>
    </row>
    <row r="309" spans="1:1">
      <c r="A309" s="43">
        <v>41215</v>
      </c>
    </row>
    <row r="310" spans="1:1">
      <c r="A310" s="43">
        <v>41216</v>
      </c>
    </row>
    <row r="311" spans="1:1">
      <c r="A311" s="43">
        <v>41217</v>
      </c>
    </row>
    <row r="312" spans="1:1">
      <c r="A312" s="43">
        <v>41218</v>
      </c>
    </row>
    <row r="313" spans="1:1">
      <c r="A313" s="43">
        <v>41219</v>
      </c>
    </row>
    <row r="314" spans="1:1">
      <c r="A314" s="43">
        <v>41220</v>
      </c>
    </row>
    <row r="315" spans="1:1">
      <c r="A315" s="43">
        <v>41221</v>
      </c>
    </row>
    <row r="316" spans="1:1">
      <c r="A316" s="43">
        <v>41222</v>
      </c>
    </row>
    <row r="317" spans="1:1">
      <c r="A317" s="43">
        <v>41223</v>
      </c>
    </row>
    <row r="318" spans="1:1">
      <c r="A318" s="43">
        <v>41224</v>
      </c>
    </row>
    <row r="319" spans="1:1">
      <c r="A319" s="43">
        <v>41225</v>
      </c>
    </row>
    <row r="320" spans="1:1">
      <c r="A320" s="43">
        <v>41226</v>
      </c>
    </row>
    <row r="321" spans="1:1">
      <c r="A321" s="43">
        <v>41227</v>
      </c>
    </row>
    <row r="322" spans="1:1">
      <c r="A322" s="43">
        <v>41228</v>
      </c>
    </row>
    <row r="323" spans="1:1">
      <c r="A323" s="43">
        <v>41229</v>
      </c>
    </row>
    <row r="324" spans="1:1">
      <c r="A324" s="43">
        <v>41230</v>
      </c>
    </row>
    <row r="325" spans="1:1">
      <c r="A325" s="43">
        <v>41231</v>
      </c>
    </row>
    <row r="326" spans="1:1">
      <c r="A326" s="43">
        <v>41232</v>
      </c>
    </row>
    <row r="327" spans="1:1">
      <c r="A327" s="43">
        <v>41233</v>
      </c>
    </row>
    <row r="328" spans="1:1">
      <c r="A328" s="43">
        <v>41234</v>
      </c>
    </row>
    <row r="329" spans="1:1">
      <c r="A329" s="43">
        <v>41235</v>
      </c>
    </row>
    <row r="330" spans="1:1">
      <c r="A330" s="43">
        <v>41236</v>
      </c>
    </row>
    <row r="331" spans="1:1">
      <c r="A331" s="43">
        <v>41237</v>
      </c>
    </row>
    <row r="332" spans="1:1">
      <c r="A332" s="43">
        <v>41238</v>
      </c>
    </row>
    <row r="333" spans="1:1">
      <c r="A333" s="43">
        <v>41239</v>
      </c>
    </row>
    <row r="334" spans="1:1">
      <c r="A334" s="43">
        <v>41240</v>
      </c>
    </row>
    <row r="335" spans="1:1">
      <c r="A335" s="43">
        <v>41241</v>
      </c>
    </row>
    <row r="336" spans="1:1">
      <c r="A336" s="43">
        <v>41242</v>
      </c>
    </row>
    <row r="337" spans="1:1">
      <c r="A337" s="43">
        <v>41243</v>
      </c>
    </row>
    <row r="338" spans="1:1">
      <c r="A338" s="43">
        <v>41244</v>
      </c>
    </row>
    <row r="339" spans="1:1">
      <c r="A339" s="43">
        <v>41245</v>
      </c>
    </row>
    <row r="340" spans="1:1">
      <c r="A340" s="43">
        <v>41246</v>
      </c>
    </row>
    <row r="341" spans="1:1">
      <c r="A341" s="43">
        <v>41247</v>
      </c>
    </row>
    <row r="342" spans="1:1">
      <c r="A342" s="43">
        <v>41248</v>
      </c>
    </row>
    <row r="343" spans="1:1">
      <c r="A343" s="43">
        <v>41249</v>
      </c>
    </row>
    <row r="344" spans="1:1">
      <c r="A344" s="43">
        <v>41250</v>
      </c>
    </row>
    <row r="345" spans="1:1">
      <c r="A345" s="43">
        <v>41251</v>
      </c>
    </row>
    <row r="346" spans="1:1">
      <c r="A346" s="43">
        <v>41252</v>
      </c>
    </row>
    <row r="347" spans="1:1">
      <c r="A347" s="43">
        <v>41253</v>
      </c>
    </row>
    <row r="348" spans="1:1">
      <c r="A348" s="43">
        <v>41254</v>
      </c>
    </row>
    <row r="349" spans="1:1">
      <c r="A349" s="43">
        <v>41255</v>
      </c>
    </row>
    <row r="350" spans="1:1">
      <c r="A350" s="43">
        <v>41256</v>
      </c>
    </row>
    <row r="351" spans="1:1">
      <c r="A351" s="43">
        <v>41257</v>
      </c>
    </row>
    <row r="352" spans="1:1">
      <c r="A352" s="43">
        <v>41258</v>
      </c>
    </row>
    <row r="353" spans="1:1">
      <c r="A353" s="43">
        <v>41259</v>
      </c>
    </row>
    <row r="354" spans="1:1">
      <c r="A354" s="43">
        <v>41260</v>
      </c>
    </row>
    <row r="355" spans="1:1">
      <c r="A355" s="43">
        <v>41261</v>
      </c>
    </row>
    <row r="356" spans="1:1">
      <c r="A356" s="43">
        <v>41262</v>
      </c>
    </row>
    <row r="357" spans="1:1">
      <c r="A357" s="43">
        <v>41263</v>
      </c>
    </row>
    <row r="358" spans="1:1">
      <c r="A358" s="43">
        <v>41264</v>
      </c>
    </row>
    <row r="359" spans="1:1">
      <c r="A359" s="43">
        <v>41265</v>
      </c>
    </row>
    <row r="360" spans="1:1">
      <c r="A360" s="43">
        <v>41266</v>
      </c>
    </row>
    <row r="361" spans="1:1">
      <c r="A361" s="43">
        <v>41267</v>
      </c>
    </row>
    <row r="362" spans="1:1">
      <c r="A362" s="43">
        <v>41268</v>
      </c>
    </row>
    <row r="363" spans="1:1">
      <c r="A363" s="43">
        <v>41269</v>
      </c>
    </row>
    <row r="364" spans="1:1">
      <c r="A364" s="43">
        <v>41270</v>
      </c>
    </row>
    <row r="365" spans="1:1">
      <c r="A365" s="43">
        <v>41271</v>
      </c>
    </row>
    <row r="366" spans="1:1">
      <c r="A366" s="43">
        <v>41272</v>
      </c>
    </row>
    <row r="367" spans="1:1">
      <c r="A367" s="43">
        <v>41273</v>
      </c>
    </row>
    <row r="368" spans="1:1">
      <c r="A368" s="43">
        <v>41274</v>
      </c>
    </row>
    <row r="369" spans="1:1">
      <c r="A369" s="43">
        <v>41275</v>
      </c>
    </row>
    <row r="370" spans="1:1">
      <c r="A370" s="43">
        <v>41276</v>
      </c>
    </row>
    <row r="371" spans="1:1">
      <c r="A371" s="43">
        <v>41277</v>
      </c>
    </row>
    <row r="372" spans="1:1">
      <c r="A372" s="43">
        <v>41278</v>
      </c>
    </row>
    <row r="373" spans="1:1">
      <c r="A373" s="43">
        <v>41279</v>
      </c>
    </row>
    <row r="374" spans="1:1">
      <c r="A374" s="43">
        <v>41280</v>
      </c>
    </row>
    <row r="375" spans="1:1">
      <c r="A375" s="43">
        <v>41281</v>
      </c>
    </row>
    <row r="376" spans="1:1">
      <c r="A376" s="43">
        <v>41282</v>
      </c>
    </row>
    <row r="377" spans="1:1">
      <c r="A377" s="43">
        <v>41283</v>
      </c>
    </row>
    <row r="378" spans="1:1">
      <c r="A378" s="43">
        <v>41284</v>
      </c>
    </row>
    <row r="379" spans="1:1">
      <c r="A379" s="43">
        <v>41285</v>
      </c>
    </row>
    <row r="380" spans="1:1">
      <c r="A380" s="43">
        <v>41286</v>
      </c>
    </row>
    <row r="381" spans="1:1">
      <c r="A381" s="43">
        <v>41287</v>
      </c>
    </row>
    <row r="382" spans="1:1">
      <c r="A382" s="43">
        <v>41288</v>
      </c>
    </row>
    <row r="383" spans="1:1">
      <c r="A383" s="43">
        <v>41289</v>
      </c>
    </row>
    <row r="384" spans="1:1">
      <c r="A384" s="43">
        <v>41290</v>
      </c>
    </row>
    <row r="385" spans="1:1">
      <c r="A385" s="43">
        <v>41291</v>
      </c>
    </row>
    <row r="386" spans="1:1">
      <c r="A386" s="43">
        <v>41292</v>
      </c>
    </row>
    <row r="387" spans="1:1">
      <c r="A387" s="43">
        <v>41293</v>
      </c>
    </row>
    <row r="388" spans="1:1">
      <c r="A388" s="43">
        <v>41294</v>
      </c>
    </row>
    <row r="389" spans="1:1">
      <c r="A389" s="43">
        <v>41295</v>
      </c>
    </row>
    <row r="390" spans="1:1">
      <c r="A390" s="43">
        <v>41296</v>
      </c>
    </row>
    <row r="391" spans="1:1">
      <c r="A391" s="43">
        <v>41297</v>
      </c>
    </row>
    <row r="392" spans="1:1">
      <c r="A392" s="43">
        <v>41298</v>
      </c>
    </row>
    <row r="393" spans="1:1">
      <c r="A393" s="43">
        <v>41299</v>
      </c>
    </row>
    <row r="394" spans="1:1">
      <c r="A394" s="43">
        <v>41300</v>
      </c>
    </row>
    <row r="395" spans="1:1">
      <c r="A395" s="43">
        <v>41301</v>
      </c>
    </row>
    <row r="396" spans="1:1">
      <c r="A396" s="43">
        <v>41302</v>
      </c>
    </row>
    <row r="397" spans="1:1">
      <c r="A397" s="43">
        <v>41303</v>
      </c>
    </row>
    <row r="398" spans="1:1">
      <c r="A398" s="43">
        <v>41304</v>
      </c>
    </row>
    <row r="399" spans="1:1">
      <c r="A399" s="43">
        <v>41305</v>
      </c>
    </row>
    <row r="400" spans="1:1">
      <c r="A400" s="43">
        <v>41306</v>
      </c>
    </row>
    <row r="401" spans="1:1">
      <c r="A401" s="43">
        <v>41307</v>
      </c>
    </row>
    <row r="402" spans="1:1">
      <c r="A402" s="43">
        <v>41308</v>
      </c>
    </row>
    <row r="403" spans="1:1">
      <c r="A403" s="43">
        <v>41309</v>
      </c>
    </row>
    <row r="404" spans="1:1">
      <c r="A404" s="43">
        <v>41310</v>
      </c>
    </row>
    <row r="405" spans="1:1">
      <c r="A405" s="43">
        <v>41311</v>
      </c>
    </row>
    <row r="406" spans="1:1">
      <c r="A406" s="43">
        <v>41312</v>
      </c>
    </row>
    <row r="407" spans="1:1">
      <c r="A407" s="43">
        <v>41313</v>
      </c>
    </row>
    <row r="408" spans="1:1">
      <c r="A408" s="43">
        <v>41314</v>
      </c>
    </row>
    <row r="409" spans="1:1">
      <c r="A409" s="43">
        <v>41315</v>
      </c>
    </row>
    <row r="410" spans="1:1">
      <c r="A410" s="43">
        <v>41316</v>
      </c>
    </row>
    <row r="411" spans="1:1">
      <c r="A411" s="43">
        <v>41317</v>
      </c>
    </row>
    <row r="412" spans="1:1">
      <c r="A412" s="43">
        <v>41318</v>
      </c>
    </row>
    <row r="413" spans="1:1">
      <c r="A413" s="43">
        <v>41319</v>
      </c>
    </row>
    <row r="414" spans="1:1">
      <c r="A414" s="43">
        <v>41320</v>
      </c>
    </row>
    <row r="415" spans="1:1">
      <c r="A415" s="43">
        <v>41321</v>
      </c>
    </row>
    <row r="416" spans="1:1">
      <c r="A416" s="43">
        <v>41322</v>
      </c>
    </row>
    <row r="417" spans="1:1">
      <c r="A417" s="43">
        <v>41323</v>
      </c>
    </row>
    <row r="418" spans="1:1">
      <c r="A418" s="43">
        <v>41324</v>
      </c>
    </row>
    <row r="419" spans="1:1">
      <c r="A419" s="43">
        <v>41325</v>
      </c>
    </row>
    <row r="420" spans="1:1">
      <c r="A420" s="43">
        <v>41326</v>
      </c>
    </row>
    <row r="421" spans="1:1">
      <c r="A421" s="43">
        <v>41327</v>
      </c>
    </row>
    <row r="422" spans="1:1">
      <c r="A422" s="43">
        <v>41328</v>
      </c>
    </row>
    <row r="423" spans="1:1">
      <c r="A423" s="43">
        <v>41329</v>
      </c>
    </row>
    <row r="424" spans="1:1">
      <c r="A424" s="43">
        <v>41330</v>
      </c>
    </row>
    <row r="425" spans="1:1">
      <c r="A425" s="43">
        <v>41331</v>
      </c>
    </row>
    <row r="426" spans="1:1">
      <c r="A426" s="43">
        <v>41332</v>
      </c>
    </row>
    <row r="427" spans="1:1">
      <c r="A427" s="43">
        <v>41333</v>
      </c>
    </row>
    <row r="428" spans="1:1">
      <c r="A428" s="43">
        <v>41334</v>
      </c>
    </row>
    <row r="429" spans="1:1">
      <c r="A429" s="43">
        <v>41335</v>
      </c>
    </row>
    <row r="430" spans="1:1">
      <c r="A430" s="43">
        <v>41336</v>
      </c>
    </row>
    <row r="431" spans="1:1">
      <c r="A431" s="43">
        <v>41337</v>
      </c>
    </row>
    <row r="432" spans="1:1">
      <c r="A432" s="43">
        <v>41338</v>
      </c>
    </row>
    <row r="433" spans="1:1">
      <c r="A433" s="43">
        <v>41339</v>
      </c>
    </row>
    <row r="434" spans="1:1">
      <c r="A434" s="43">
        <v>41340</v>
      </c>
    </row>
    <row r="435" spans="1:1">
      <c r="A435" s="43">
        <v>41341</v>
      </c>
    </row>
    <row r="436" spans="1:1">
      <c r="A436" s="43">
        <v>41342</v>
      </c>
    </row>
    <row r="437" spans="1:1">
      <c r="A437" s="43">
        <v>41343</v>
      </c>
    </row>
    <row r="438" spans="1:1">
      <c r="A438" s="43">
        <v>41344</v>
      </c>
    </row>
    <row r="439" spans="1:1">
      <c r="A439" s="43">
        <v>41345</v>
      </c>
    </row>
    <row r="440" spans="1:1">
      <c r="A440" s="43">
        <v>41346</v>
      </c>
    </row>
    <row r="441" spans="1:1">
      <c r="A441" s="43">
        <v>41347</v>
      </c>
    </row>
    <row r="442" spans="1:1">
      <c r="A442" s="43">
        <v>41348</v>
      </c>
    </row>
    <row r="443" spans="1:1">
      <c r="A443" s="43">
        <v>41349</v>
      </c>
    </row>
    <row r="444" spans="1:1">
      <c r="A444" s="43">
        <v>41350</v>
      </c>
    </row>
    <row r="445" spans="1:1">
      <c r="A445" s="43">
        <v>41351</v>
      </c>
    </row>
    <row r="446" spans="1:1">
      <c r="A446" s="43">
        <v>41352</v>
      </c>
    </row>
    <row r="447" spans="1:1">
      <c r="A447" s="43">
        <v>41353</v>
      </c>
    </row>
    <row r="448" spans="1:1">
      <c r="A448" s="43">
        <v>41354</v>
      </c>
    </row>
    <row r="449" spans="1:1">
      <c r="A449" s="43">
        <v>41355</v>
      </c>
    </row>
    <row r="450" spans="1:1">
      <c r="A450" s="43">
        <v>41356</v>
      </c>
    </row>
    <row r="451" spans="1:1">
      <c r="A451" s="43">
        <v>41357</v>
      </c>
    </row>
    <row r="452" spans="1:1">
      <c r="A452" s="43">
        <v>41358</v>
      </c>
    </row>
    <row r="453" spans="1:1">
      <c r="A453" s="43">
        <v>41359</v>
      </c>
    </row>
    <row r="454" spans="1:1">
      <c r="A454" s="43">
        <v>41360</v>
      </c>
    </row>
    <row r="455" spans="1:1">
      <c r="A455" s="43">
        <v>41361</v>
      </c>
    </row>
    <row r="456" spans="1:1">
      <c r="A456" s="43">
        <v>41362</v>
      </c>
    </row>
    <row r="457" spans="1:1">
      <c r="A457" s="43">
        <v>41363</v>
      </c>
    </row>
    <row r="458" spans="1:1">
      <c r="A458" s="43">
        <v>41364</v>
      </c>
    </row>
    <row r="459" spans="1:1">
      <c r="A459" s="43">
        <v>41365</v>
      </c>
    </row>
    <row r="460" spans="1:1">
      <c r="A460" s="43">
        <v>41366</v>
      </c>
    </row>
    <row r="461" spans="1:1">
      <c r="A461" s="43">
        <v>41367</v>
      </c>
    </row>
    <row r="462" spans="1:1">
      <c r="A462" s="43">
        <v>41368</v>
      </c>
    </row>
    <row r="463" spans="1:1">
      <c r="A463" s="43">
        <v>41369</v>
      </c>
    </row>
    <row r="464" spans="1:1">
      <c r="A464" s="43">
        <v>41370</v>
      </c>
    </row>
    <row r="465" spans="1:1">
      <c r="A465" s="43">
        <v>41371</v>
      </c>
    </row>
    <row r="466" spans="1:1">
      <c r="A466" s="43">
        <v>41372</v>
      </c>
    </row>
    <row r="467" spans="1:1">
      <c r="A467" s="43">
        <v>41373</v>
      </c>
    </row>
    <row r="468" spans="1:1">
      <c r="A468" s="43">
        <v>41374</v>
      </c>
    </row>
    <row r="469" spans="1:1">
      <c r="A469" s="43">
        <v>41375</v>
      </c>
    </row>
    <row r="470" spans="1:1">
      <c r="A470" s="43">
        <v>41376</v>
      </c>
    </row>
    <row r="471" spans="1:1">
      <c r="A471" s="43">
        <v>41377</v>
      </c>
    </row>
    <row r="472" spans="1:1">
      <c r="A472" s="43">
        <v>41378</v>
      </c>
    </row>
    <row r="473" spans="1:1">
      <c r="A473" s="43">
        <v>41379</v>
      </c>
    </row>
    <row r="474" spans="1:1">
      <c r="A474" s="43">
        <v>41380</v>
      </c>
    </row>
    <row r="475" spans="1:1">
      <c r="A475" s="43">
        <v>41381</v>
      </c>
    </row>
    <row r="476" spans="1:1">
      <c r="A476" s="43">
        <v>41382</v>
      </c>
    </row>
    <row r="477" spans="1:1">
      <c r="A477" s="43">
        <v>41383</v>
      </c>
    </row>
    <row r="478" spans="1:1">
      <c r="A478" s="43">
        <v>41384</v>
      </c>
    </row>
    <row r="479" spans="1:1">
      <c r="A479" s="43">
        <v>41385</v>
      </c>
    </row>
    <row r="480" spans="1:1">
      <c r="A480" s="43">
        <v>41386</v>
      </c>
    </row>
    <row r="481" spans="1:1">
      <c r="A481" s="43">
        <v>41387</v>
      </c>
    </row>
    <row r="482" spans="1:1">
      <c r="A482" s="43">
        <v>41388</v>
      </c>
    </row>
    <row r="483" spans="1:1">
      <c r="A483" s="43">
        <v>41389</v>
      </c>
    </row>
    <row r="484" spans="1:1">
      <c r="A484" s="43">
        <v>41390</v>
      </c>
    </row>
    <row r="485" spans="1:1">
      <c r="A485" s="43">
        <v>41391</v>
      </c>
    </row>
    <row r="486" spans="1:1">
      <c r="A486" s="43">
        <v>41392</v>
      </c>
    </row>
    <row r="487" spans="1:1">
      <c r="A487" s="43">
        <v>41393</v>
      </c>
    </row>
    <row r="488" spans="1:1">
      <c r="A488" s="43">
        <v>41394</v>
      </c>
    </row>
    <row r="489" spans="1:1">
      <c r="A489" s="43">
        <v>41395</v>
      </c>
    </row>
    <row r="490" spans="1:1">
      <c r="A490" s="43">
        <v>41396</v>
      </c>
    </row>
    <row r="491" spans="1:1">
      <c r="A491" s="43">
        <v>41397</v>
      </c>
    </row>
    <row r="492" spans="1:1">
      <c r="A492" s="43">
        <v>41398</v>
      </c>
    </row>
    <row r="493" spans="1:1">
      <c r="A493" s="43">
        <v>41399</v>
      </c>
    </row>
    <row r="494" spans="1:1">
      <c r="A494" s="43">
        <v>41400</v>
      </c>
    </row>
    <row r="495" spans="1:1">
      <c r="A495" s="43">
        <v>41401</v>
      </c>
    </row>
    <row r="496" spans="1:1">
      <c r="A496" s="43">
        <v>41402</v>
      </c>
    </row>
    <row r="497" spans="1:1">
      <c r="A497" s="43">
        <v>41403</v>
      </c>
    </row>
    <row r="498" spans="1:1">
      <c r="A498" s="43">
        <v>41404</v>
      </c>
    </row>
    <row r="499" spans="1:1">
      <c r="A499" s="43">
        <v>41405</v>
      </c>
    </row>
    <row r="500" spans="1:1">
      <c r="A500" s="43">
        <v>41406</v>
      </c>
    </row>
    <row r="501" spans="1:1">
      <c r="A501" s="43">
        <v>41407</v>
      </c>
    </row>
    <row r="502" spans="1:1">
      <c r="A502" s="43">
        <v>41408</v>
      </c>
    </row>
    <row r="503" spans="1:1">
      <c r="A503" s="43">
        <v>41409</v>
      </c>
    </row>
    <row r="504" spans="1:1">
      <c r="A504" s="43">
        <v>41410</v>
      </c>
    </row>
    <row r="505" spans="1:1">
      <c r="A505" s="43">
        <v>41411</v>
      </c>
    </row>
    <row r="506" spans="1:1">
      <c r="A506" s="43">
        <v>41412</v>
      </c>
    </row>
    <row r="507" spans="1:1">
      <c r="A507" s="43">
        <v>41413</v>
      </c>
    </row>
    <row r="508" spans="1:1">
      <c r="A508" s="43">
        <v>41414</v>
      </c>
    </row>
    <row r="509" spans="1:1">
      <c r="A509" s="43">
        <v>41415</v>
      </c>
    </row>
    <row r="510" spans="1:1">
      <c r="A510" s="43">
        <v>41416</v>
      </c>
    </row>
    <row r="511" spans="1:1">
      <c r="A511" s="43">
        <v>41417</v>
      </c>
    </row>
    <row r="512" spans="1:1">
      <c r="A512" s="43">
        <v>41418</v>
      </c>
    </row>
    <row r="513" spans="1:1">
      <c r="A513" s="43">
        <v>41419</v>
      </c>
    </row>
    <row r="514" spans="1:1">
      <c r="A514" s="43">
        <v>41420</v>
      </c>
    </row>
    <row r="515" spans="1:1">
      <c r="A515" s="43">
        <v>41421</v>
      </c>
    </row>
    <row r="516" spans="1:1">
      <c r="A516" s="43">
        <v>41422</v>
      </c>
    </row>
    <row r="517" spans="1:1">
      <c r="A517" s="43">
        <v>41423</v>
      </c>
    </row>
    <row r="518" spans="1:1">
      <c r="A518" s="43">
        <v>41424</v>
      </c>
    </row>
    <row r="519" spans="1:1">
      <c r="A519" s="43">
        <v>41425</v>
      </c>
    </row>
    <row r="520" spans="1:1">
      <c r="A520" s="43">
        <v>41426</v>
      </c>
    </row>
    <row r="521" spans="1:1">
      <c r="A521" s="43">
        <v>41427</v>
      </c>
    </row>
    <row r="522" spans="1:1">
      <c r="A522" s="43">
        <v>41428</v>
      </c>
    </row>
    <row r="523" spans="1:1">
      <c r="A523" s="43">
        <v>41429</v>
      </c>
    </row>
    <row r="524" spans="1:1">
      <c r="A524" s="43">
        <v>41430</v>
      </c>
    </row>
    <row r="525" spans="1:1">
      <c r="A525" s="43">
        <v>41431</v>
      </c>
    </row>
    <row r="526" spans="1:1">
      <c r="A526" s="43">
        <v>41432</v>
      </c>
    </row>
    <row r="527" spans="1:1">
      <c r="A527" s="43">
        <v>41433</v>
      </c>
    </row>
    <row r="528" spans="1:1">
      <c r="A528" s="43">
        <v>41434</v>
      </c>
    </row>
    <row r="529" spans="1:1">
      <c r="A529" s="43">
        <v>41435</v>
      </c>
    </row>
    <row r="530" spans="1:1">
      <c r="A530" s="43">
        <v>41436</v>
      </c>
    </row>
    <row r="531" spans="1:1">
      <c r="A531" s="43">
        <v>41437</v>
      </c>
    </row>
    <row r="532" spans="1:1">
      <c r="A532" s="43">
        <v>41438</v>
      </c>
    </row>
    <row r="533" spans="1:1">
      <c r="A533" s="43">
        <v>41439</v>
      </c>
    </row>
    <row r="534" spans="1:1">
      <c r="A534" s="43">
        <v>41440</v>
      </c>
    </row>
    <row r="535" spans="1:1">
      <c r="A535" s="43">
        <v>41441</v>
      </c>
    </row>
    <row r="536" spans="1:1">
      <c r="A536" s="43">
        <v>41442</v>
      </c>
    </row>
    <row r="537" spans="1:1">
      <c r="A537" s="43">
        <v>41443</v>
      </c>
    </row>
    <row r="538" spans="1:1">
      <c r="A538" s="43">
        <v>41444</v>
      </c>
    </row>
    <row r="539" spans="1:1">
      <c r="A539" s="43">
        <v>41445</v>
      </c>
    </row>
    <row r="540" spans="1:1">
      <c r="A540" s="43">
        <v>41446</v>
      </c>
    </row>
    <row r="541" spans="1:1">
      <c r="A541" s="43">
        <v>41447</v>
      </c>
    </row>
    <row r="542" spans="1:1">
      <c r="A542" s="43">
        <v>41448</v>
      </c>
    </row>
    <row r="543" spans="1:1">
      <c r="A543" s="43">
        <v>41449</v>
      </c>
    </row>
    <row r="544" spans="1:1">
      <c r="A544" s="43">
        <v>41450</v>
      </c>
    </row>
    <row r="545" spans="1:1">
      <c r="A545" s="43">
        <v>41451</v>
      </c>
    </row>
    <row r="546" spans="1:1">
      <c r="A546" s="43">
        <v>41452</v>
      </c>
    </row>
    <row r="547" spans="1:1">
      <c r="A547" s="43">
        <v>41453</v>
      </c>
    </row>
    <row r="548" spans="1:1">
      <c r="A548" s="43">
        <v>41454</v>
      </c>
    </row>
    <row r="549" spans="1:1">
      <c r="A549" s="43">
        <v>41455</v>
      </c>
    </row>
    <row r="550" spans="1:1">
      <c r="A550" s="43">
        <v>41456</v>
      </c>
    </row>
    <row r="551" spans="1:1">
      <c r="A551" s="43">
        <v>41457</v>
      </c>
    </row>
    <row r="552" spans="1:1">
      <c r="A552" s="43">
        <v>41458</v>
      </c>
    </row>
    <row r="553" spans="1:1">
      <c r="A553" s="43">
        <v>41459</v>
      </c>
    </row>
    <row r="554" spans="1:1">
      <c r="A554" s="43">
        <v>41460</v>
      </c>
    </row>
    <row r="555" spans="1:1">
      <c r="A555" s="43">
        <v>41461</v>
      </c>
    </row>
    <row r="556" spans="1:1">
      <c r="A556" s="43">
        <v>41462</v>
      </c>
    </row>
    <row r="557" spans="1:1">
      <c r="A557" s="43">
        <v>41463</v>
      </c>
    </row>
    <row r="558" spans="1:1">
      <c r="A558" s="43">
        <v>41464</v>
      </c>
    </row>
    <row r="559" spans="1:1">
      <c r="A559" s="43">
        <v>41465</v>
      </c>
    </row>
    <row r="560" spans="1:1">
      <c r="A560" s="43">
        <v>41466</v>
      </c>
    </row>
    <row r="561" spans="1:1">
      <c r="A561" s="43">
        <v>41467</v>
      </c>
    </row>
    <row r="562" spans="1:1">
      <c r="A562" s="43">
        <v>41468</v>
      </c>
    </row>
    <row r="563" spans="1:1">
      <c r="A563" s="43">
        <v>41469</v>
      </c>
    </row>
    <row r="564" spans="1:1">
      <c r="A564" s="43">
        <v>41470</v>
      </c>
    </row>
    <row r="565" spans="1:1">
      <c r="A565" s="43">
        <v>41471</v>
      </c>
    </row>
    <row r="566" spans="1:1">
      <c r="A566" s="43">
        <v>41472</v>
      </c>
    </row>
    <row r="567" spans="1:1">
      <c r="A567" s="43">
        <v>41473</v>
      </c>
    </row>
    <row r="568" spans="1:1">
      <c r="A568" s="43">
        <v>41474</v>
      </c>
    </row>
    <row r="569" spans="1:1">
      <c r="A569" s="43">
        <v>41475</v>
      </c>
    </row>
    <row r="570" spans="1:1">
      <c r="A570" s="43">
        <v>41476</v>
      </c>
    </row>
    <row r="571" spans="1:1">
      <c r="A571" s="43">
        <v>41477</v>
      </c>
    </row>
    <row r="572" spans="1:1">
      <c r="A572" s="43">
        <v>41478</v>
      </c>
    </row>
    <row r="573" spans="1:1">
      <c r="A573" s="43">
        <v>41479</v>
      </c>
    </row>
    <row r="574" spans="1:1">
      <c r="A574" s="43">
        <v>41480</v>
      </c>
    </row>
    <row r="575" spans="1:1">
      <c r="A575" s="43">
        <v>41481</v>
      </c>
    </row>
    <row r="576" spans="1:1">
      <c r="A576" s="43">
        <v>41482</v>
      </c>
    </row>
    <row r="577" spans="1:1">
      <c r="A577" s="43">
        <v>41483</v>
      </c>
    </row>
    <row r="578" spans="1:1">
      <c r="A578" s="43">
        <v>41484</v>
      </c>
    </row>
    <row r="579" spans="1:1">
      <c r="A579" s="43">
        <v>41485</v>
      </c>
    </row>
    <row r="580" spans="1:1">
      <c r="A580" s="43">
        <v>41486</v>
      </c>
    </row>
    <row r="581" spans="1:1">
      <c r="A581" s="43">
        <v>41487</v>
      </c>
    </row>
    <row r="582" spans="1:1">
      <c r="A582" s="43">
        <v>41488</v>
      </c>
    </row>
    <row r="583" spans="1:1">
      <c r="A583" s="43">
        <v>41489</v>
      </c>
    </row>
    <row r="584" spans="1:1">
      <c r="A584" s="43">
        <v>41490</v>
      </c>
    </row>
    <row r="585" spans="1:1">
      <c r="A585" s="43">
        <v>41491</v>
      </c>
    </row>
    <row r="586" spans="1:1">
      <c r="A586" s="43">
        <v>41492</v>
      </c>
    </row>
    <row r="587" spans="1:1">
      <c r="A587" s="43">
        <v>41493</v>
      </c>
    </row>
    <row r="588" spans="1:1">
      <c r="A588" s="43">
        <v>41494</v>
      </c>
    </row>
    <row r="589" spans="1:1">
      <c r="A589" s="43">
        <v>41495</v>
      </c>
    </row>
    <row r="590" spans="1:1">
      <c r="A590" s="43">
        <v>41496</v>
      </c>
    </row>
    <row r="591" spans="1:1">
      <c r="A591" s="43">
        <v>41497</v>
      </c>
    </row>
    <row r="592" spans="1:1">
      <c r="A592" s="43">
        <v>41498</v>
      </c>
    </row>
    <row r="593" spans="1:1">
      <c r="A593" s="43">
        <v>41499</v>
      </c>
    </row>
    <row r="594" spans="1:1">
      <c r="A594" s="43">
        <v>41500</v>
      </c>
    </row>
    <row r="595" spans="1:1">
      <c r="A595" s="43">
        <v>41501</v>
      </c>
    </row>
    <row r="596" spans="1:1">
      <c r="A596" s="43">
        <v>41502</v>
      </c>
    </row>
    <row r="597" spans="1:1">
      <c r="A597" s="43">
        <v>41503</v>
      </c>
    </row>
    <row r="598" spans="1:1">
      <c r="A598" s="43">
        <v>41504</v>
      </c>
    </row>
    <row r="599" spans="1:1">
      <c r="A599" s="43">
        <v>41505</v>
      </c>
    </row>
    <row r="600" spans="1:1">
      <c r="A600" s="43">
        <v>41506</v>
      </c>
    </row>
    <row r="601" spans="1:1">
      <c r="A601" s="43">
        <v>41507</v>
      </c>
    </row>
    <row r="602" spans="1:1">
      <c r="A602" s="43">
        <v>41508</v>
      </c>
    </row>
    <row r="603" spans="1:1">
      <c r="A603" s="43">
        <v>41509</v>
      </c>
    </row>
    <row r="604" spans="1:1">
      <c r="A604" s="43">
        <v>41510</v>
      </c>
    </row>
    <row r="605" spans="1:1">
      <c r="A605" s="43">
        <v>41511</v>
      </c>
    </row>
    <row r="606" spans="1:1">
      <c r="A606" s="43">
        <v>41512</v>
      </c>
    </row>
    <row r="607" spans="1:1">
      <c r="A607" s="43">
        <v>41513</v>
      </c>
    </row>
    <row r="608" spans="1:1">
      <c r="A608" s="43">
        <v>41514</v>
      </c>
    </row>
    <row r="609" spans="1:1">
      <c r="A609" s="43">
        <v>41515</v>
      </c>
    </row>
    <row r="610" spans="1:1">
      <c r="A610" s="43">
        <v>41516</v>
      </c>
    </row>
    <row r="611" spans="1:1">
      <c r="A611" s="43">
        <v>41517</v>
      </c>
    </row>
    <row r="612" spans="1:1">
      <c r="A612" s="43">
        <v>41518</v>
      </c>
    </row>
    <row r="613" spans="1:1">
      <c r="A613" s="43">
        <v>41519</v>
      </c>
    </row>
    <row r="614" spans="1:1">
      <c r="A614" s="43">
        <v>41520</v>
      </c>
    </row>
    <row r="615" spans="1:1">
      <c r="A615" s="43">
        <v>41521</v>
      </c>
    </row>
    <row r="616" spans="1:1">
      <c r="A616" s="43">
        <v>41522</v>
      </c>
    </row>
    <row r="617" spans="1:1">
      <c r="A617" s="43">
        <v>41523</v>
      </c>
    </row>
    <row r="618" spans="1:1">
      <c r="A618" s="43">
        <v>41524</v>
      </c>
    </row>
    <row r="619" spans="1:1">
      <c r="A619" s="43">
        <v>41525</v>
      </c>
    </row>
    <row r="620" spans="1:1">
      <c r="A620" s="43">
        <v>41526</v>
      </c>
    </row>
    <row r="621" spans="1:1">
      <c r="A621" s="43">
        <v>41527</v>
      </c>
    </row>
    <row r="622" spans="1:1">
      <c r="A622" s="43">
        <v>41528</v>
      </c>
    </row>
    <row r="623" spans="1:1">
      <c r="A623" s="43">
        <v>41529</v>
      </c>
    </row>
    <row r="624" spans="1:1">
      <c r="A624" s="43">
        <v>41530</v>
      </c>
    </row>
    <row r="625" spans="1:1">
      <c r="A625" s="43">
        <v>41531</v>
      </c>
    </row>
    <row r="626" spans="1:1">
      <c r="A626" s="43">
        <v>41532</v>
      </c>
    </row>
    <row r="627" spans="1:1">
      <c r="A627" s="43">
        <v>41533</v>
      </c>
    </row>
    <row r="628" spans="1:1">
      <c r="A628" s="43">
        <v>41534</v>
      </c>
    </row>
    <row r="629" spans="1:1">
      <c r="A629" s="43">
        <v>41535</v>
      </c>
    </row>
    <row r="630" spans="1:1">
      <c r="A630" s="43">
        <v>41536</v>
      </c>
    </row>
    <row r="631" spans="1:1">
      <c r="A631" s="43">
        <v>41537</v>
      </c>
    </row>
    <row r="632" spans="1:1">
      <c r="A632" s="43">
        <v>41538</v>
      </c>
    </row>
    <row r="633" spans="1:1">
      <c r="A633" s="43">
        <v>41539</v>
      </c>
    </row>
    <row r="634" spans="1:1">
      <c r="A634" s="43">
        <v>41540</v>
      </c>
    </row>
    <row r="635" spans="1:1">
      <c r="A635" s="43">
        <v>41541</v>
      </c>
    </row>
    <row r="636" spans="1:1">
      <c r="A636" s="43">
        <v>41542</v>
      </c>
    </row>
    <row r="637" spans="1:1">
      <c r="A637" s="43">
        <v>41543</v>
      </c>
    </row>
    <row r="638" spans="1:1">
      <c r="A638" s="43">
        <v>41544</v>
      </c>
    </row>
    <row r="639" spans="1:1">
      <c r="A639" s="43">
        <v>41545</v>
      </c>
    </row>
    <row r="640" spans="1:1">
      <c r="A640" s="43">
        <v>41546</v>
      </c>
    </row>
    <row r="641" spans="1:1">
      <c r="A641" s="43">
        <v>41547</v>
      </c>
    </row>
    <row r="642" spans="1:1">
      <c r="A642" s="43">
        <v>41548</v>
      </c>
    </row>
    <row r="643" spans="1:1">
      <c r="A643" s="43">
        <v>41549</v>
      </c>
    </row>
    <row r="644" spans="1:1">
      <c r="A644" s="43">
        <v>41550</v>
      </c>
    </row>
    <row r="645" spans="1:1">
      <c r="A645" s="43">
        <v>41551</v>
      </c>
    </row>
    <row r="646" spans="1:1">
      <c r="A646" s="43">
        <v>41552</v>
      </c>
    </row>
    <row r="647" spans="1:1">
      <c r="A647" s="43">
        <v>41553</v>
      </c>
    </row>
    <row r="648" spans="1:1">
      <c r="A648" s="43">
        <v>41554</v>
      </c>
    </row>
    <row r="649" spans="1:1">
      <c r="A649" s="43">
        <v>41555</v>
      </c>
    </row>
    <row r="650" spans="1:1">
      <c r="A650" s="43">
        <v>41556</v>
      </c>
    </row>
    <row r="651" spans="1:1">
      <c r="A651" s="43">
        <v>41557</v>
      </c>
    </row>
    <row r="652" spans="1:1">
      <c r="A652" s="43">
        <v>41558</v>
      </c>
    </row>
    <row r="653" spans="1:1">
      <c r="A653" s="43">
        <v>41559</v>
      </c>
    </row>
    <row r="654" spans="1:1">
      <c r="A654" s="43">
        <v>41560</v>
      </c>
    </row>
    <row r="655" spans="1:1">
      <c r="A655" s="43">
        <v>41561</v>
      </c>
    </row>
    <row r="656" spans="1:1">
      <c r="A656" s="43">
        <v>41562</v>
      </c>
    </row>
    <row r="657" spans="1:1">
      <c r="A657" s="43">
        <v>41563</v>
      </c>
    </row>
    <row r="658" spans="1:1">
      <c r="A658" s="43">
        <v>41564</v>
      </c>
    </row>
    <row r="659" spans="1:1">
      <c r="A659" s="43">
        <v>41565</v>
      </c>
    </row>
    <row r="660" spans="1:1">
      <c r="A660" s="43">
        <v>41566</v>
      </c>
    </row>
    <row r="661" spans="1:1">
      <c r="A661" s="43">
        <v>41567</v>
      </c>
    </row>
    <row r="662" spans="1:1">
      <c r="A662" s="43">
        <v>41568</v>
      </c>
    </row>
    <row r="663" spans="1:1">
      <c r="A663" s="43">
        <v>41569</v>
      </c>
    </row>
    <row r="664" spans="1:1">
      <c r="A664" s="43">
        <v>41570</v>
      </c>
    </row>
    <row r="665" spans="1:1">
      <c r="A665" s="43">
        <v>41571</v>
      </c>
    </row>
    <row r="666" spans="1:1">
      <c r="A666" s="43">
        <v>41572</v>
      </c>
    </row>
    <row r="667" spans="1:1">
      <c r="A667" s="43">
        <v>41573</v>
      </c>
    </row>
    <row r="668" spans="1:1">
      <c r="A668" s="43">
        <v>41574</v>
      </c>
    </row>
    <row r="669" spans="1:1">
      <c r="A669" s="43">
        <v>41575</v>
      </c>
    </row>
    <row r="670" spans="1:1">
      <c r="A670" s="43">
        <v>41576</v>
      </c>
    </row>
    <row r="671" spans="1:1">
      <c r="A671" s="43">
        <v>41577</v>
      </c>
    </row>
    <row r="672" spans="1:1">
      <c r="A672" s="43">
        <v>41578</v>
      </c>
    </row>
    <row r="673" spans="1:1">
      <c r="A673" s="43">
        <v>41579</v>
      </c>
    </row>
    <row r="674" spans="1:1">
      <c r="A674" s="43">
        <v>41580</v>
      </c>
    </row>
    <row r="675" spans="1:1">
      <c r="A675" s="43">
        <v>41581</v>
      </c>
    </row>
    <row r="676" spans="1:1">
      <c r="A676" s="43">
        <v>41582</v>
      </c>
    </row>
    <row r="677" spans="1:1">
      <c r="A677" s="43">
        <v>41583</v>
      </c>
    </row>
    <row r="678" spans="1:1">
      <c r="A678" s="43">
        <v>41584</v>
      </c>
    </row>
    <row r="679" spans="1:1">
      <c r="A679" s="43">
        <v>41585</v>
      </c>
    </row>
    <row r="680" spans="1:1">
      <c r="A680" s="43">
        <v>41586</v>
      </c>
    </row>
    <row r="681" spans="1:1">
      <c r="A681" s="43">
        <v>41587</v>
      </c>
    </row>
    <row r="682" spans="1:1">
      <c r="A682" s="43">
        <v>41588</v>
      </c>
    </row>
    <row r="683" spans="1:1">
      <c r="A683" s="43">
        <v>41589</v>
      </c>
    </row>
    <row r="684" spans="1:1">
      <c r="A684" s="43">
        <v>41590</v>
      </c>
    </row>
    <row r="685" spans="1:1">
      <c r="A685" s="43">
        <v>41591</v>
      </c>
    </row>
    <row r="686" spans="1:1">
      <c r="A686" s="43">
        <v>41592</v>
      </c>
    </row>
    <row r="687" spans="1:1">
      <c r="A687" s="43">
        <v>41593</v>
      </c>
    </row>
    <row r="688" spans="1:1">
      <c r="A688" s="43">
        <v>41594</v>
      </c>
    </row>
    <row r="689" spans="1:1">
      <c r="A689" s="43">
        <v>41595</v>
      </c>
    </row>
    <row r="690" spans="1:1">
      <c r="A690" s="43">
        <v>41596</v>
      </c>
    </row>
    <row r="691" spans="1:1">
      <c r="A691" s="43">
        <v>41597</v>
      </c>
    </row>
    <row r="692" spans="1:1">
      <c r="A692" s="43">
        <v>41598</v>
      </c>
    </row>
    <row r="693" spans="1:1">
      <c r="A693" s="43">
        <v>41599</v>
      </c>
    </row>
    <row r="694" spans="1:1">
      <c r="A694" s="43">
        <v>41600</v>
      </c>
    </row>
    <row r="695" spans="1:1">
      <c r="A695" s="43">
        <v>41601</v>
      </c>
    </row>
    <row r="696" spans="1:1">
      <c r="A696" s="43">
        <v>41602</v>
      </c>
    </row>
    <row r="697" spans="1:1">
      <c r="A697" s="43">
        <v>41603</v>
      </c>
    </row>
    <row r="698" spans="1:1">
      <c r="A698" s="43">
        <v>41604</v>
      </c>
    </row>
    <row r="699" spans="1:1">
      <c r="A699" s="43">
        <v>41605</v>
      </c>
    </row>
    <row r="700" spans="1:1">
      <c r="A700" s="43">
        <v>41606</v>
      </c>
    </row>
    <row r="701" spans="1:1">
      <c r="A701" s="43">
        <v>41607</v>
      </c>
    </row>
    <row r="702" spans="1:1">
      <c r="A702" s="43">
        <v>41608</v>
      </c>
    </row>
    <row r="703" spans="1:1">
      <c r="A703" s="43">
        <v>41609</v>
      </c>
    </row>
    <row r="704" spans="1:1">
      <c r="A704" s="43">
        <v>41610</v>
      </c>
    </row>
    <row r="705" spans="1:1">
      <c r="A705" s="43">
        <v>41611</v>
      </c>
    </row>
    <row r="706" spans="1:1">
      <c r="A706" s="43">
        <v>41612</v>
      </c>
    </row>
    <row r="707" spans="1:1">
      <c r="A707" s="43">
        <v>41613</v>
      </c>
    </row>
    <row r="708" spans="1:1">
      <c r="A708" s="43">
        <v>41614</v>
      </c>
    </row>
    <row r="709" spans="1:1">
      <c r="A709" s="43">
        <v>41615</v>
      </c>
    </row>
    <row r="710" spans="1:1">
      <c r="A710" s="43">
        <v>41616</v>
      </c>
    </row>
    <row r="711" spans="1:1">
      <c r="A711" s="43">
        <v>41617</v>
      </c>
    </row>
    <row r="712" spans="1:1">
      <c r="A712" s="43">
        <v>41618</v>
      </c>
    </row>
    <row r="713" spans="1:1">
      <c r="A713" s="43">
        <v>41619</v>
      </c>
    </row>
    <row r="714" spans="1:1">
      <c r="A714" s="43">
        <v>41620</v>
      </c>
    </row>
    <row r="715" spans="1:1">
      <c r="A715" s="43">
        <v>41621</v>
      </c>
    </row>
    <row r="716" spans="1:1">
      <c r="A716" s="43">
        <v>41622</v>
      </c>
    </row>
    <row r="717" spans="1:1">
      <c r="A717" s="43">
        <v>41623</v>
      </c>
    </row>
    <row r="718" spans="1:1">
      <c r="A718" s="43">
        <v>41624</v>
      </c>
    </row>
    <row r="719" spans="1:1">
      <c r="A719" s="43">
        <v>41625</v>
      </c>
    </row>
    <row r="720" spans="1:1">
      <c r="A720" s="43">
        <v>41626</v>
      </c>
    </row>
    <row r="721" spans="1:1">
      <c r="A721" s="43">
        <v>41627</v>
      </c>
    </row>
    <row r="722" spans="1:1">
      <c r="A722" s="43">
        <v>41628</v>
      </c>
    </row>
    <row r="723" spans="1:1">
      <c r="A723" s="43">
        <v>41629</v>
      </c>
    </row>
    <row r="724" spans="1:1">
      <c r="A724" s="43">
        <v>41630</v>
      </c>
    </row>
    <row r="725" spans="1:1">
      <c r="A725" s="43">
        <v>41631</v>
      </c>
    </row>
    <row r="726" spans="1:1">
      <c r="A726" s="43">
        <v>41632</v>
      </c>
    </row>
    <row r="727" spans="1:1">
      <c r="A727" s="43">
        <v>41633</v>
      </c>
    </row>
    <row r="728" spans="1:1">
      <c r="A728" s="43">
        <v>41634</v>
      </c>
    </row>
    <row r="729" spans="1:1">
      <c r="A729" s="43">
        <v>41635</v>
      </c>
    </row>
    <row r="730" spans="1:1">
      <c r="A730" s="43">
        <v>41636</v>
      </c>
    </row>
    <row r="731" spans="1:1">
      <c r="A731" s="43">
        <v>41637</v>
      </c>
    </row>
    <row r="732" spans="1:1">
      <c r="A732" s="43">
        <v>41638</v>
      </c>
    </row>
    <row r="733" spans="1:1">
      <c r="A733" s="4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showGridLines="0" zoomScale="80" zoomScaleNormal="80" zoomScaleSheetLayoutView="70" workbookViewId="0">
      <pane xSplit="4" ySplit="8" topLeftCell="L9" activePane="bottomRight" state="frozen"/>
      <selection pane="topRight" activeCell="E1" sqref="E1"/>
      <selection pane="bottomLeft" activeCell="A9" sqref="A9"/>
      <selection pane="bottomRight" activeCell="D15" sqref="D15"/>
    </sheetView>
  </sheetViews>
  <sheetFormatPr defaultRowHeight="15" outlineLevelCol="1"/>
  <cols>
    <col min="1" max="1" width="14.28515625" style="14" bestFit="1" customWidth="1"/>
    <col min="2" max="2" width="80" style="194" customWidth="1"/>
    <col min="3" max="3" width="16.5703125" style="14" customWidth="1"/>
    <col min="4" max="4" width="15" style="14" customWidth="1"/>
    <col min="5" max="5" width="1.42578125" style="14" customWidth="1" outlineLevel="1"/>
    <col min="6" max="7" width="15" style="14" customWidth="1" outlineLevel="1"/>
    <col min="8" max="8" width="1.42578125" style="14" customWidth="1" outlineLevel="1"/>
    <col min="9" max="9" width="16.28515625" style="14" customWidth="1" outlineLevel="1"/>
    <col min="10" max="10" width="14.7109375" style="14" customWidth="1" outlineLevel="1"/>
    <col min="11" max="11" width="1.42578125" style="14" customWidth="1" outlineLevel="1"/>
    <col min="12" max="13" width="15.42578125" style="14" customWidth="1" outlineLevel="1"/>
    <col min="14" max="14" width="1.42578125" style="14" customWidth="1" outlineLevel="1"/>
    <col min="15" max="16" width="15" style="14" customWidth="1" outlineLevel="1"/>
    <col min="17" max="17" width="1.42578125" style="14" customWidth="1" outlineLevel="1"/>
    <col min="18" max="19" width="15" style="14" customWidth="1" outlineLevel="1"/>
    <col min="20" max="16384" width="9.140625" style="14"/>
  </cols>
  <sheetData>
    <row r="1" spans="1:19" s="4" customFormat="1">
      <c r="A1" s="55" t="s">
        <v>273</v>
      </c>
      <c r="B1" s="189"/>
      <c r="C1" s="750" t="s">
        <v>110</v>
      </c>
      <c r="D1" s="750"/>
    </row>
    <row r="2" spans="1:19" s="4" customFormat="1">
      <c r="A2" s="57" t="s">
        <v>141</v>
      </c>
      <c r="B2" s="189"/>
      <c r="C2" s="746" t="str">
        <f>'ფორმა N2'!C2:D2</f>
        <v>01/01/2014 - 31/12/2014</v>
      </c>
      <c r="D2" s="747"/>
      <c r="F2" s="746" t="str">
        <f>'ფორმა N2'!F2:G2</f>
        <v>01/01/2014 - 14/04/2014</v>
      </c>
      <c r="G2" s="747"/>
      <c r="H2" s="351"/>
      <c r="I2" s="746" t="str">
        <f>'ფორმა N2'!I2:J2</f>
        <v>14/04/2014 - 22/07/2014</v>
      </c>
      <c r="J2" s="747"/>
      <c r="K2" s="351"/>
      <c r="L2" s="746" t="str">
        <f>'ფორმა N2'!L2:M2</f>
        <v>23/07/2014 - 07/09/2014</v>
      </c>
      <c r="M2" s="747"/>
      <c r="N2" s="351"/>
      <c r="O2" s="746" t="str">
        <f>'ფორმა N2'!O2:P2</f>
        <v>08/09/2014 - 04/11/2014</v>
      </c>
      <c r="P2" s="747"/>
      <c r="Q2" s="351"/>
      <c r="R2" s="746" t="str">
        <f>'ფორმა N2'!R2:S2</f>
        <v>05/11/2014 - 31/12/2014</v>
      </c>
      <c r="S2" s="747"/>
    </row>
    <row r="3" spans="1:19" s="4" customFormat="1">
      <c r="A3" s="57"/>
      <c r="B3" s="189"/>
      <c r="C3" s="56"/>
      <c r="D3" s="56"/>
      <c r="F3" s="294"/>
      <c r="G3" s="294"/>
      <c r="I3" s="294"/>
      <c r="J3" s="294"/>
      <c r="L3" s="294"/>
      <c r="M3" s="294"/>
      <c r="O3" s="294"/>
      <c r="P3" s="294"/>
      <c r="R3" s="294"/>
      <c r="S3" s="294"/>
    </row>
    <row r="4" spans="1:19" s="2" customFormat="1">
      <c r="A4" s="58" t="str">
        <f>'ფორმა N2'!A4</f>
        <v>ანგარიშვალდებული პირის დასახელება:</v>
      </c>
      <c r="B4" s="190"/>
      <c r="C4" s="57"/>
      <c r="D4" s="57"/>
      <c r="F4" s="57"/>
      <c r="G4" s="57"/>
      <c r="I4" s="57"/>
      <c r="J4" s="57"/>
      <c r="K4" s="4"/>
      <c r="L4" s="57"/>
      <c r="M4" s="57"/>
      <c r="O4" s="57"/>
      <c r="P4" s="57"/>
      <c r="R4" s="57"/>
      <c r="S4" s="57"/>
    </row>
    <row r="5" spans="1:19" s="2" customFormat="1">
      <c r="A5" s="79" t="str">
        <f>'ფორმა N1'!$A$5</f>
        <v>მ.პ.გ. ,,ქართული ოცნება - დემოკრატიული საქართველო"</v>
      </c>
      <c r="B5" s="191"/>
      <c r="C5" s="40"/>
      <c r="D5" s="40"/>
      <c r="F5" s="40"/>
      <c r="G5" s="40"/>
      <c r="I5" s="40"/>
      <c r="J5" s="40"/>
      <c r="L5" s="40"/>
      <c r="M5" s="40"/>
      <c r="O5" s="40"/>
      <c r="P5" s="40"/>
      <c r="R5" s="40"/>
      <c r="S5" s="40"/>
    </row>
    <row r="6" spans="1:19" s="2" customFormat="1">
      <c r="A6" s="58"/>
      <c r="B6" s="190"/>
      <c r="C6" s="57"/>
      <c r="D6" s="57"/>
      <c r="F6" s="57"/>
      <c r="G6" s="57"/>
      <c r="I6" s="57"/>
      <c r="J6" s="57"/>
      <c r="L6" s="57"/>
      <c r="M6" s="57"/>
      <c r="O6" s="57"/>
      <c r="P6" s="57"/>
      <c r="R6" s="57"/>
      <c r="S6" s="57"/>
    </row>
    <row r="7" spans="1:19" s="4" customFormat="1" ht="18">
      <c r="A7" s="70"/>
      <c r="B7" s="80"/>
      <c r="C7" s="59"/>
      <c r="D7" s="59"/>
      <c r="F7" s="59"/>
      <c r="G7" s="59"/>
      <c r="I7" s="59"/>
      <c r="J7" s="59"/>
      <c r="L7" s="59"/>
      <c r="M7" s="59"/>
      <c r="O7" s="59"/>
      <c r="P7" s="59"/>
      <c r="R7" s="59"/>
      <c r="S7" s="59"/>
    </row>
    <row r="8" spans="1:19" s="4" customFormat="1" ht="30">
      <c r="A8" s="76" t="s">
        <v>64</v>
      </c>
      <c r="B8" s="60" t="s">
        <v>250</v>
      </c>
      <c r="C8" s="60" t="s">
        <v>66</v>
      </c>
      <c r="D8" s="60" t="s">
        <v>67</v>
      </c>
      <c r="E8" s="13"/>
      <c r="F8" s="60" t="s">
        <v>66</v>
      </c>
      <c r="G8" s="60" t="s">
        <v>67</v>
      </c>
      <c r="I8" s="60" t="s">
        <v>66</v>
      </c>
      <c r="J8" s="60" t="s">
        <v>67</v>
      </c>
      <c r="L8" s="60" t="s">
        <v>66</v>
      </c>
      <c r="M8" s="60" t="s">
        <v>67</v>
      </c>
      <c r="O8" s="60" t="s">
        <v>66</v>
      </c>
      <c r="P8" s="60" t="s">
        <v>67</v>
      </c>
      <c r="R8" s="60" t="s">
        <v>66</v>
      </c>
      <c r="S8" s="60" t="s">
        <v>67</v>
      </c>
    </row>
    <row r="9" spans="1:19" s="302" customFormat="1">
      <c r="A9" s="376">
        <v>1</v>
      </c>
      <c r="B9" s="186" t="s">
        <v>65</v>
      </c>
      <c r="C9" s="297">
        <f>SUM(C10,C25)</f>
        <v>7116892.2000000002</v>
      </c>
      <c r="D9" s="297">
        <f>SUM(D10,D25)</f>
        <v>7482825.2999999998</v>
      </c>
      <c r="F9" s="297">
        <f>SUM(F10,F25)</f>
        <v>0</v>
      </c>
      <c r="G9" s="297">
        <f>SUM(G10,G25)</f>
        <v>0</v>
      </c>
      <c r="I9" s="297">
        <f>SUM(I10,I25)</f>
        <v>7032045.2000000002</v>
      </c>
      <c r="J9" s="297">
        <f>SUM(J10,J25)</f>
        <v>7143232.96</v>
      </c>
      <c r="L9" s="297">
        <f>SUM(L10,L25)</f>
        <v>0</v>
      </c>
      <c r="M9" s="297">
        <f>SUM(M10,M25)</f>
        <v>0</v>
      </c>
      <c r="O9" s="297">
        <f>SUM(O10,O25)</f>
        <v>84847</v>
      </c>
      <c r="P9" s="297">
        <f>SUM(P10,P25)</f>
        <v>339592.33999999997</v>
      </c>
      <c r="R9" s="297">
        <f>SUM(R10,R25)</f>
        <v>0</v>
      </c>
      <c r="S9" s="297">
        <f>SUM(S10,S25)</f>
        <v>0</v>
      </c>
    </row>
    <row r="10" spans="1:19" s="302" customFormat="1">
      <c r="A10" s="363">
        <v>1.1000000000000001</v>
      </c>
      <c r="B10" s="63" t="s">
        <v>80</v>
      </c>
      <c r="C10" s="297">
        <f>SUM(C11,C12,C15,C18,C24)</f>
        <v>7039079.7000000002</v>
      </c>
      <c r="D10" s="297">
        <f>SUM(D11,D12,D15,D18,D23,D24)</f>
        <v>7482825.2999999998</v>
      </c>
      <c r="F10" s="297">
        <f>SUM(F11,F12,F15,F18,F24)</f>
        <v>0</v>
      </c>
      <c r="G10" s="297">
        <f>SUM(G11,G12,G15,G18,G23,G24)</f>
        <v>0</v>
      </c>
      <c r="I10" s="297">
        <f>SUM(I11,I12,I15,I18,I24)</f>
        <v>6954382.7000000002</v>
      </c>
      <c r="J10" s="297">
        <f>SUM(J11,J12,J15,J18,J23,J24)</f>
        <v>7143232.96</v>
      </c>
      <c r="L10" s="297">
        <f>SUM(L11,L12,L15,L18,L24)</f>
        <v>0</v>
      </c>
      <c r="M10" s="297">
        <f>SUM(M11,M12,M15,M18,M23,M24)</f>
        <v>0</v>
      </c>
      <c r="O10" s="297">
        <f>SUM(O11,O12,O15,O18,O24)</f>
        <v>84697</v>
      </c>
      <c r="P10" s="297">
        <f>SUM(P11,P12,P15,P18,P23,P24)</f>
        <v>339592.33999999997</v>
      </c>
      <c r="R10" s="297">
        <f>SUM(R11,R12,R15,R18,R24)</f>
        <v>0</v>
      </c>
      <c r="S10" s="297">
        <f>SUM(S11,S12,S15,S18,S23,S24)</f>
        <v>0</v>
      </c>
    </row>
    <row r="11" spans="1:19" s="303" customFormat="1" ht="15.75">
      <c r="A11" s="377" t="s">
        <v>30</v>
      </c>
      <c r="B11" s="64" t="s">
        <v>79</v>
      </c>
      <c r="C11" s="298">
        <f>SUM(F11,I11,L11,O11,R11)</f>
        <v>4950</v>
      </c>
      <c r="D11" s="298">
        <f>SUM(G11,J11,M11,P11,S11)</f>
        <v>4950</v>
      </c>
      <c r="E11" s="353"/>
      <c r="F11" s="298"/>
      <c r="G11" s="298"/>
      <c r="H11" s="353"/>
      <c r="I11" s="298">
        <v>4950</v>
      </c>
      <c r="J11" s="298">
        <v>4950</v>
      </c>
      <c r="K11" s="353"/>
      <c r="L11" s="298"/>
      <c r="M11" s="298"/>
      <c r="N11" s="353"/>
      <c r="O11" s="298"/>
      <c r="P11" s="298"/>
      <c r="Q11" s="353"/>
      <c r="R11" s="298"/>
      <c r="S11" s="298"/>
    </row>
    <row r="12" spans="1:19" s="305" customFormat="1">
      <c r="A12" s="377" t="s">
        <v>31</v>
      </c>
      <c r="B12" s="64" t="s">
        <v>310</v>
      </c>
      <c r="C12" s="299">
        <f>SUM(C13:C14)</f>
        <v>5290378</v>
      </c>
      <c r="D12" s="299">
        <f>SUM(D13:D14)</f>
        <v>5330378</v>
      </c>
      <c r="E12" s="306"/>
      <c r="F12" s="299">
        <f>SUM(F13:F14)</f>
        <v>0</v>
      </c>
      <c r="G12" s="299">
        <f>SUM(G13:G14)</f>
        <v>0</v>
      </c>
      <c r="H12" s="306"/>
      <c r="I12" s="299">
        <f>SUM(I13:I14)</f>
        <v>5289428</v>
      </c>
      <c r="J12" s="299">
        <f>SUM(J13:J14)</f>
        <v>5329428</v>
      </c>
      <c r="K12" s="306"/>
      <c r="L12" s="299">
        <f>SUM(L13:L14)</f>
        <v>0</v>
      </c>
      <c r="M12" s="299">
        <f>SUM(M13:M14)</f>
        <v>0</v>
      </c>
      <c r="N12" s="306"/>
      <c r="O12" s="299">
        <f>SUM(O13:O14)</f>
        <v>950</v>
      </c>
      <c r="P12" s="299">
        <f>SUM(P13:P14)</f>
        <v>950</v>
      </c>
      <c r="Q12" s="306"/>
      <c r="R12" s="299">
        <f>SUM(R13:R14)</f>
        <v>0</v>
      </c>
      <c r="S12" s="299">
        <f>SUM(S13:S14)</f>
        <v>0</v>
      </c>
    </row>
    <row r="13" spans="1:19" s="306" customFormat="1">
      <c r="A13" s="372" t="s">
        <v>81</v>
      </c>
      <c r="B13" s="67" t="s">
        <v>313</v>
      </c>
      <c r="C13" s="298">
        <f t="shared" ref="C13:C14" si="0">SUM(F13,I13,L13,O13,R13)</f>
        <v>5290378</v>
      </c>
      <c r="D13" s="298">
        <f t="shared" ref="D13:D14" si="1">SUM(G13,J13,M13,P13,S13)</f>
        <v>5330378</v>
      </c>
      <c r="F13" s="298"/>
      <c r="G13" s="298"/>
      <c r="I13" s="298">
        <v>5289428</v>
      </c>
      <c r="J13" s="298">
        <v>5329428</v>
      </c>
      <c r="L13" s="298"/>
      <c r="M13" s="298"/>
      <c r="O13" s="298">
        <v>950</v>
      </c>
      <c r="P13" s="298">
        <v>950</v>
      </c>
      <c r="R13" s="298"/>
      <c r="S13" s="298"/>
    </row>
    <row r="14" spans="1:19" s="306" customFormat="1">
      <c r="A14" s="372" t="s">
        <v>109</v>
      </c>
      <c r="B14" s="67" t="s">
        <v>97</v>
      </c>
      <c r="C14" s="298">
        <f t="shared" si="0"/>
        <v>0</v>
      </c>
      <c r="D14" s="298">
        <f t="shared" si="1"/>
        <v>0</v>
      </c>
      <c r="F14" s="298"/>
      <c r="G14" s="298"/>
      <c r="I14" s="298"/>
      <c r="J14" s="298"/>
      <c r="L14" s="298"/>
      <c r="M14" s="298"/>
      <c r="O14" s="298"/>
      <c r="P14" s="298"/>
      <c r="R14" s="298"/>
      <c r="S14" s="298"/>
    </row>
    <row r="15" spans="1:19" s="306" customFormat="1">
      <c r="A15" s="377" t="s">
        <v>82</v>
      </c>
      <c r="B15" s="64" t="s">
        <v>83</v>
      </c>
      <c r="C15" s="299">
        <f>SUM(C16:C17)</f>
        <v>1743751.7000000002</v>
      </c>
      <c r="D15" s="299">
        <f>SUM(D16:D17)</f>
        <v>1430668</v>
      </c>
      <c r="F15" s="299">
        <f>SUM(F16:F17)</f>
        <v>0</v>
      </c>
      <c r="G15" s="299">
        <f>SUM(G16:G17)</f>
        <v>0</v>
      </c>
      <c r="I15" s="299">
        <f>SUM(I16:I17)</f>
        <v>1660004.7000000002</v>
      </c>
      <c r="J15" s="299">
        <f>SUM(J16:J17)</f>
        <v>1293384</v>
      </c>
      <c r="L15" s="299">
        <f>SUM(L16:L17)</f>
        <v>0</v>
      </c>
      <c r="M15" s="299">
        <f>SUM(M16:M17)</f>
        <v>0</v>
      </c>
      <c r="O15" s="299">
        <f>SUM(O16:O17)</f>
        <v>83747</v>
      </c>
      <c r="P15" s="299">
        <f>SUM(P16:P17)</f>
        <v>137284</v>
      </c>
      <c r="R15" s="299">
        <f>SUM(R16:R17)</f>
        <v>0</v>
      </c>
      <c r="S15" s="299">
        <f>SUM(S16:S17)</f>
        <v>0</v>
      </c>
    </row>
    <row r="16" spans="1:19" s="306" customFormat="1">
      <c r="A16" s="372" t="s">
        <v>84</v>
      </c>
      <c r="B16" s="67" t="s">
        <v>86</v>
      </c>
      <c r="C16" s="298">
        <f t="shared" ref="C16:C17" si="2">SUM(F16,I16,L16,O16,R16)</f>
        <v>1704266.7000000002</v>
      </c>
      <c r="D16" s="298">
        <f t="shared" ref="D16:D17" si="3">SUM(G16,J16,M16,P16,S16)</f>
        <v>1391183</v>
      </c>
      <c r="F16" s="298"/>
      <c r="G16" s="298"/>
      <c r="I16" s="298">
        <v>1640179.7000000002</v>
      </c>
      <c r="J16" s="298">
        <f>713409+560150</f>
        <v>1273559</v>
      </c>
      <c r="L16" s="298"/>
      <c r="M16" s="298"/>
      <c r="O16" s="298">
        <v>64087</v>
      </c>
      <c r="P16" s="298">
        <v>117624</v>
      </c>
      <c r="R16" s="298"/>
      <c r="S16" s="298"/>
    </row>
    <row r="17" spans="1:19" s="306" customFormat="1" ht="30">
      <c r="A17" s="372" t="s">
        <v>85</v>
      </c>
      <c r="B17" s="67" t="s">
        <v>111</v>
      </c>
      <c r="C17" s="298">
        <f t="shared" si="2"/>
        <v>39485</v>
      </c>
      <c r="D17" s="298">
        <f t="shared" si="3"/>
        <v>39485</v>
      </c>
      <c r="F17" s="298"/>
      <c r="G17" s="298"/>
      <c r="I17" s="298">
        <v>19825</v>
      </c>
      <c r="J17" s="298">
        <v>19825</v>
      </c>
      <c r="L17" s="298"/>
      <c r="M17" s="298"/>
      <c r="O17" s="298">
        <v>19660</v>
      </c>
      <c r="P17" s="298">
        <v>19660</v>
      </c>
      <c r="R17" s="298"/>
      <c r="S17" s="298"/>
    </row>
    <row r="18" spans="1:19" s="306" customFormat="1">
      <c r="A18" s="377" t="s">
        <v>87</v>
      </c>
      <c r="B18" s="64" t="s">
        <v>418</v>
      </c>
      <c r="C18" s="299">
        <f>SUM(C19:C22)</f>
        <v>0</v>
      </c>
      <c r="D18" s="299">
        <f>SUM(D19:D22)</f>
        <v>0</v>
      </c>
      <c r="F18" s="299">
        <f>SUM(F19:F22)</f>
        <v>0</v>
      </c>
      <c r="G18" s="299">
        <f>SUM(G19:G22)</f>
        <v>0</v>
      </c>
      <c r="I18" s="299">
        <f>SUM(I19:I22)</f>
        <v>0</v>
      </c>
      <c r="J18" s="299">
        <f>SUM(J19:J22)</f>
        <v>0</v>
      </c>
      <c r="L18" s="299">
        <f>SUM(L19:L22)</f>
        <v>0</v>
      </c>
      <c r="M18" s="299">
        <f>SUM(M19:M22)</f>
        <v>0</v>
      </c>
      <c r="O18" s="299">
        <f>SUM(O19:O22)</f>
        <v>0</v>
      </c>
      <c r="P18" s="299">
        <f>SUM(P19:P22)</f>
        <v>0</v>
      </c>
      <c r="R18" s="299">
        <f>SUM(R19:R22)</f>
        <v>0</v>
      </c>
      <c r="S18" s="299">
        <f>SUM(S19:S22)</f>
        <v>0</v>
      </c>
    </row>
    <row r="19" spans="1:19" s="306" customFormat="1">
      <c r="A19" s="372" t="s">
        <v>88</v>
      </c>
      <c r="B19" s="67" t="s">
        <v>89</v>
      </c>
      <c r="C19" s="298">
        <f t="shared" ref="C19:C24" si="4">SUM(F19,I19,L19,O19,R19)</f>
        <v>0</v>
      </c>
      <c r="D19" s="298">
        <f t="shared" ref="D19:D24" si="5">SUM(G19,J19,M19,P19,S19)</f>
        <v>0</v>
      </c>
      <c r="F19" s="298"/>
      <c r="G19" s="298"/>
      <c r="I19" s="298"/>
      <c r="J19" s="298"/>
      <c r="L19" s="298"/>
      <c r="M19" s="298"/>
      <c r="O19" s="298"/>
      <c r="P19" s="298"/>
      <c r="R19" s="298"/>
      <c r="S19" s="298"/>
    </row>
    <row r="20" spans="1:19" s="306" customFormat="1" ht="30">
      <c r="A20" s="372" t="s">
        <v>92</v>
      </c>
      <c r="B20" s="67" t="s">
        <v>90</v>
      </c>
      <c r="C20" s="298">
        <f t="shared" si="4"/>
        <v>0</v>
      </c>
      <c r="D20" s="298">
        <f t="shared" si="5"/>
        <v>0</v>
      </c>
      <c r="F20" s="298"/>
      <c r="G20" s="298"/>
      <c r="I20" s="298"/>
      <c r="J20" s="298"/>
      <c r="L20" s="298"/>
      <c r="M20" s="298"/>
      <c r="O20" s="298"/>
      <c r="P20" s="298"/>
      <c r="R20" s="298"/>
      <c r="S20" s="298"/>
    </row>
    <row r="21" spans="1:19" s="306" customFormat="1">
      <c r="A21" s="372" t="s">
        <v>93</v>
      </c>
      <c r="B21" s="67" t="s">
        <v>91</v>
      </c>
      <c r="C21" s="298">
        <f t="shared" si="4"/>
        <v>0</v>
      </c>
      <c r="D21" s="298">
        <f t="shared" si="5"/>
        <v>0</v>
      </c>
      <c r="F21" s="298"/>
      <c r="G21" s="298"/>
      <c r="I21" s="298"/>
      <c r="J21" s="298"/>
      <c r="L21" s="298"/>
      <c r="M21" s="298"/>
      <c r="O21" s="298"/>
      <c r="P21" s="298"/>
      <c r="R21" s="298"/>
      <c r="S21" s="298"/>
    </row>
    <row r="22" spans="1:19" s="306" customFormat="1">
      <c r="A22" s="372" t="s">
        <v>94</v>
      </c>
      <c r="B22" s="67" t="s">
        <v>446</v>
      </c>
      <c r="C22" s="298">
        <f t="shared" si="4"/>
        <v>0</v>
      </c>
      <c r="D22" s="298">
        <f t="shared" si="5"/>
        <v>0</v>
      </c>
      <c r="F22" s="298"/>
      <c r="G22" s="298"/>
      <c r="I22" s="298"/>
      <c r="J22" s="298"/>
      <c r="L22" s="298"/>
      <c r="M22" s="298"/>
      <c r="O22" s="298"/>
      <c r="P22" s="298"/>
      <c r="R22" s="298"/>
      <c r="S22" s="298"/>
    </row>
    <row r="23" spans="1:19" s="306" customFormat="1">
      <c r="A23" s="377" t="s">
        <v>95</v>
      </c>
      <c r="B23" s="64" t="s">
        <v>447</v>
      </c>
      <c r="C23" s="298">
        <f t="shared" si="4"/>
        <v>0</v>
      </c>
      <c r="D23" s="298">
        <f t="shared" si="5"/>
        <v>480000</v>
      </c>
      <c r="F23" s="300"/>
      <c r="G23" s="298"/>
      <c r="I23" s="300"/>
      <c r="J23" s="298">
        <v>480000</v>
      </c>
      <c r="L23" s="300"/>
      <c r="M23" s="298"/>
      <c r="O23" s="300"/>
      <c r="P23" s="298"/>
      <c r="R23" s="300"/>
      <c r="S23" s="298"/>
    </row>
    <row r="24" spans="1:19" s="306" customFormat="1">
      <c r="A24" s="377" t="s">
        <v>252</v>
      </c>
      <c r="B24" s="64" t="s">
        <v>453</v>
      </c>
      <c r="C24" s="298">
        <f t="shared" si="4"/>
        <v>0</v>
      </c>
      <c r="D24" s="298">
        <f t="shared" si="5"/>
        <v>236829.29999999996</v>
      </c>
      <c r="F24" s="298"/>
      <c r="G24" s="298"/>
      <c r="I24" s="298">
        <v>0</v>
      </c>
      <c r="J24" s="298">
        <f>1075620.96-480000-560150</f>
        <v>35470.959999999963</v>
      </c>
      <c r="L24" s="298"/>
      <c r="M24" s="298"/>
      <c r="O24" s="298">
        <v>0</v>
      </c>
      <c r="P24" s="298">
        <v>201358.34</v>
      </c>
      <c r="R24" s="298"/>
      <c r="S24" s="298"/>
    </row>
    <row r="25" spans="1:19" s="306" customFormat="1">
      <c r="A25" s="363">
        <v>1.2</v>
      </c>
      <c r="B25" s="186" t="s">
        <v>96</v>
      </c>
      <c r="C25" s="297">
        <f>SUM(C26,C30)</f>
        <v>77812.5</v>
      </c>
      <c r="D25" s="297">
        <f>SUM(D26,D30)</f>
        <v>0</v>
      </c>
      <c r="F25" s="297">
        <f>SUM(F26,F30)</f>
        <v>0</v>
      </c>
      <c r="G25" s="297">
        <f>SUM(G26,G30)</f>
        <v>0</v>
      </c>
      <c r="I25" s="297">
        <f>SUM(I26,I30)</f>
        <v>77662.5</v>
      </c>
      <c r="J25" s="297">
        <f>SUM(J26,J30)</f>
        <v>0</v>
      </c>
      <c r="L25" s="297">
        <f>SUM(L26,L30)</f>
        <v>0</v>
      </c>
      <c r="M25" s="297">
        <f>SUM(M26,M30)</f>
        <v>0</v>
      </c>
      <c r="O25" s="297">
        <f>SUM(O26,O30)</f>
        <v>150</v>
      </c>
      <c r="P25" s="297">
        <f>SUM(P26,P30)</f>
        <v>0</v>
      </c>
      <c r="R25" s="297">
        <f>SUM(R26,R30)</f>
        <v>0</v>
      </c>
      <c r="S25" s="297">
        <f>SUM(S26,S30)</f>
        <v>0</v>
      </c>
    </row>
    <row r="26" spans="1:19" s="314" customFormat="1">
      <c r="A26" s="377" t="s">
        <v>32</v>
      </c>
      <c r="B26" s="64" t="s">
        <v>313</v>
      </c>
      <c r="C26" s="299">
        <f>SUM(C27:C29)</f>
        <v>77812.5</v>
      </c>
      <c r="D26" s="299">
        <f>SUM(D27:D29)</f>
        <v>0</v>
      </c>
      <c r="F26" s="299">
        <f>SUM(F27:F29)</f>
        <v>0</v>
      </c>
      <c r="G26" s="299">
        <f>SUM(G27:G29)</f>
        <v>0</v>
      </c>
      <c r="I26" s="299">
        <f>SUM(I27:I29)</f>
        <v>77662.5</v>
      </c>
      <c r="J26" s="299">
        <f>SUM(J27:J29)</f>
        <v>0</v>
      </c>
      <c r="L26" s="299">
        <f>SUM(L27:L29)</f>
        <v>0</v>
      </c>
      <c r="M26" s="299">
        <f>SUM(M27:M29)</f>
        <v>0</v>
      </c>
      <c r="O26" s="299">
        <f>SUM(O27:O29)</f>
        <v>150</v>
      </c>
      <c r="P26" s="299">
        <f>SUM(P27:P29)</f>
        <v>0</v>
      </c>
      <c r="R26" s="299">
        <f>SUM(R27:R29)</f>
        <v>0</v>
      </c>
      <c r="S26" s="299">
        <f>SUM(S27:S29)</f>
        <v>0</v>
      </c>
    </row>
    <row r="27" spans="1:19" s="314" customFormat="1">
      <c r="A27" s="378" t="s">
        <v>98</v>
      </c>
      <c r="B27" s="67" t="s">
        <v>311</v>
      </c>
      <c r="C27" s="298">
        <f t="shared" ref="C27:C30" si="6">SUM(F27,I27,L27,O27,R27)</f>
        <v>39037.5</v>
      </c>
      <c r="D27" s="298">
        <f t="shared" ref="D27:D30" si="7">SUM(G27,J27,M27,P27,S27)</f>
        <v>0</v>
      </c>
      <c r="F27" s="298"/>
      <c r="G27" s="298"/>
      <c r="I27" s="298">
        <v>38887.5</v>
      </c>
      <c r="J27" s="298">
        <v>0</v>
      </c>
      <c r="L27" s="298"/>
      <c r="M27" s="298"/>
      <c r="O27" s="298">
        <v>150</v>
      </c>
      <c r="P27" s="298">
        <v>0</v>
      </c>
      <c r="R27" s="298"/>
      <c r="S27" s="298"/>
    </row>
    <row r="28" spans="1:19" s="314" customFormat="1">
      <c r="A28" s="378" t="s">
        <v>99</v>
      </c>
      <c r="B28" s="67" t="s">
        <v>314</v>
      </c>
      <c r="C28" s="298">
        <f t="shared" si="6"/>
        <v>0</v>
      </c>
      <c r="D28" s="298">
        <f t="shared" si="7"/>
        <v>0</v>
      </c>
      <c r="F28" s="298"/>
      <c r="G28" s="298"/>
      <c r="I28" s="298"/>
      <c r="J28" s="298"/>
      <c r="L28" s="298"/>
      <c r="M28" s="298"/>
      <c r="O28" s="298"/>
      <c r="P28" s="298"/>
      <c r="R28" s="298"/>
      <c r="S28" s="298"/>
    </row>
    <row r="29" spans="1:19" s="314" customFormat="1">
      <c r="A29" s="378" t="s">
        <v>456</v>
      </c>
      <c r="B29" s="67" t="s">
        <v>312</v>
      </c>
      <c r="C29" s="298">
        <f t="shared" si="6"/>
        <v>38775</v>
      </c>
      <c r="D29" s="298">
        <f t="shared" si="7"/>
        <v>0</v>
      </c>
      <c r="F29" s="298"/>
      <c r="G29" s="298"/>
      <c r="I29" s="298">
        <v>38775</v>
      </c>
      <c r="J29" s="298">
        <v>0</v>
      </c>
      <c r="L29" s="298"/>
      <c r="M29" s="298"/>
      <c r="O29" s="298"/>
      <c r="P29" s="298"/>
      <c r="R29" s="298"/>
      <c r="S29" s="298"/>
    </row>
    <row r="30" spans="1:19" s="314" customFormat="1">
      <c r="A30" s="377" t="s">
        <v>33</v>
      </c>
      <c r="B30" s="212" t="s">
        <v>454</v>
      </c>
      <c r="C30" s="298">
        <f t="shared" si="6"/>
        <v>0</v>
      </c>
      <c r="D30" s="298">
        <f t="shared" si="7"/>
        <v>0</v>
      </c>
      <c r="F30" s="298"/>
      <c r="G30" s="298"/>
      <c r="I30" s="298"/>
      <c r="J30" s="298"/>
      <c r="L30" s="298"/>
      <c r="M30" s="298"/>
      <c r="O30" s="298"/>
      <c r="P30" s="298"/>
      <c r="R30" s="298"/>
      <c r="S30" s="298"/>
    </row>
    <row r="31" spans="1:19" s="310" customFormat="1" ht="12.75">
      <c r="A31" s="15"/>
      <c r="B31" s="192"/>
    </row>
    <row r="32" spans="1:19" s="310" customFormat="1">
      <c r="A32" s="1"/>
      <c r="B32" s="193"/>
    </row>
    <row r="33" spans="1:8" s="310" customFormat="1">
      <c r="A33" s="2"/>
      <c r="B33" s="193"/>
    </row>
    <row r="34" spans="1:8" s="314" customFormat="1">
      <c r="A34" s="1"/>
      <c r="B34" s="194"/>
    </row>
    <row r="35" spans="1:8" s="314" customFormat="1">
      <c r="A35" s="2"/>
      <c r="B35" s="194"/>
    </row>
    <row r="36" spans="1:8" s="2" customFormat="1">
      <c r="A36" s="50" t="s">
        <v>107</v>
      </c>
      <c r="B36" s="193"/>
    </row>
    <row r="37" spans="1:8" s="2" customFormat="1">
      <c r="B37" s="193"/>
      <c r="E37"/>
      <c r="F37"/>
      <c r="G37"/>
      <c r="H37"/>
    </row>
    <row r="38" spans="1:8" s="2" customFormat="1">
      <c r="B38" s="193"/>
      <c r="D38" s="6"/>
      <c r="E38"/>
      <c r="F38"/>
      <c r="G38"/>
      <c r="H38"/>
    </row>
    <row r="39" spans="1:8" s="2" customFormat="1">
      <c r="A39"/>
      <c r="B39" s="195" t="s">
        <v>450</v>
      </c>
      <c r="D39" s="6"/>
      <c r="E39"/>
      <c r="F39"/>
      <c r="G39"/>
      <c r="H39"/>
    </row>
    <row r="40" spans="1:8" s="2" customFormat="1">
      <c r="A40"/>
      <c r="B40" s="193" t="s">
        <v>271</v>
      </c>
      <c r="D40" s="6"/>
      <c r="E40"/>
      <c r="F40"/>
      <c r="G40"/>
      <c r="H40"/>
    </row>
    <row r="41" spans="1:8" customFormat="1" ht="12.75">
      <c r="B41" s="196" t="s">
        <v>140</v>
      </c>
    </row>
    <row r="42" spans="1:8" customFormat="1" ht="12.75">
      <c r="B42" s="197"/>
    </row>
  </sheetData>
  <mergeCells count="7">
    <mergeCell ref="O2:P2"/>
    <mergeCell ref="R2:S2"/>
    <mergeCell ref="C1:D1"/>
    <mergeCell ref="C2:D2"/>
    <mergeCell ref="F2:G2"/>
    <mergeCell ref="I2:J2"/>
    <mergeCell ref="L2:M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4" max="47" man="1"/>
  </colBreaks>
  <ignoredErrors>
    <ignoredError sqref="C11:D11" unlockedFormula="1"/>
    <ignoredError sqref="C12:D12" formula="1"/>
    <ignoredError sqref="C13:D30" formula="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GridLines="0" zoomScale="80" zoomScaleNormal="80" zoomScaleSheetLayoutView="70" workbookViewId="0">
      <pane xSplit="4" ySplit="10" topLeftCell="F11" activePane="bottomRight" state="frozen"/>
      <selection pane="topRight" activeCell="E1" sqref="E1"/>
      <selection pane="bottomLeft" activeCell="A11" sqref="A11"/>
      <selection pane="bottomRight" activeCell="D11" sqref="D11"/>
    </sheetView>
  </sheetViews>
  <sheetFormatPr defaultRowHeight="15" outlineLevelCol="1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85546875" style="2" customWidth="1" outlineLevel="1"/>
    <col min="6" max="6" width="15.140625" style="2" customWidth="1" outlineLevel="1"/>
    <col min="7" max="7" width="13.5703125" style="2" customWidth="1" outlineLevel="1"/>
    <col min="8" max="8" width="0.85546875" style="2" customWidth="1" outlineLevel="1"/>
    <col min="9" max="9" width="15.140625" style="2" customWidth="1" outlineLevel="1"/>
    <col min="10" max="10" width="13.5703125" style="2" customWidth="1" outlineLevel="1"/>
    <col min="11" max="11" width="0.85546875" style="2" customWidth="1" outlineLevel="1"/>
    <col min="12" max="12" width="15.140625" style="2" customWidth="1" outlineLevel="1"/>
    <col min="13" max="13" width="13.5703125" style="2" customWidth="1" outlineLevel="1"/>
    <col min="14" max="14" width="0.85546875" style="2" customWidth="1" outlineLevel="1"/>
    <col min="15" max="15" width="15.140625" style="2" customWidth="1" outlineLevel="1"/>
    <col min="16" max="16" width="13.5703125" style="2" customWidth="1" outlineLevel="1"/>
    <col min="17" max="17" width="0.85546875" style="2" customWidth="1" outlineLevel="1"/>
    <col min="18" max="18" width="15.140625" style="2" customWidth="1" outlineLevel="1"/>
    <col min="19" max="19" width="13.5703125" style="2" customWidth="1" outlineLevel="1"/>
    <col min="20" max="16384" width="9.140625" style="2"/>
  </cols>
  <sheetData>
    <row r="1" spans="1:19" s="4" customFormat="1">
      <c r="A1" s="55" t="s">
        <v>406</v>
      </c>
      <c r="B1" s="184"/>
      <c r="C1" s="750" t="s">
        <v>110</v>
      </c>
      <c r="D1" s="750"/>
      <c r="F1" s="750"/>
      <c r="G1" s="750"/>
      <c r="I1" s="750"/>
      <c r="J1" s="750"/>
      <c r="L1" s="750"/>
      <c r="M1" s="750"/>
      <c r="O1" s="750"/>
      <c r="P1" s="750"/>
      <c r="R1" s="750"/>
      <c r="S1" s="750"/>
    </row>
    <row r="2" spans="1:19" s="4" customFormat="1">
      <c r="A2" s="55" t="s">
        <v>407</v>
      </c>
      <c r="B2" s="184"/>
      <c r="C2" s="748" t="str">
        <f>'ფორმა N2'!C2:D2</f>
        <v>01/01/2014 - 31/12/2014</v>
      </c>
      <c r="D2" s="749"/>
      <c r="F2" s="748" t="str">
        <f>'ფორმა N2'!F2:G2</f>
        <v>01/01/2014 - 14/04/2014</v>
      </c>
      <c r="G2" s="749"/>
      <c r="I2" s="748" t="str">
        <f>'ფორმა N2'!I2:J2</f>
        <v>14/04/2014 - 22/07/2014</v>
      </c>
      <c r="J2" s="749"/>
      <c r="L2" s="748" t="str">
        <f>'ფორმა N2'!L2:M2</f>
        <v>23/07/2014 - 07/09/2014</v>
      </c>
      <c r="M2" s="749"/>
      <c r="O2" s="748" t="str">
        <f>'ფორმა N2'!O2:P2</f>
        <v>08/09/2014 - 04/11/2014</v>
      </c>
      <c r="P2" s="749"/>
      <c r="R2" s="748" t="str">
        <f>'ფორმა N2'!R2:S2</f>
        <v>05/11/2014 - 31/12/2014</v>
      </c>
      <c r="S2" s="749"/>
    </row>
    <row r="3" spans="1:19" s="4" customFormat="1">
      <c r="A3" s="55" t="s">
        <v>408</v>
      </c>
      <c r="B3" s="184"/>
      <c r="C3" s="185"/>
      <c r="D3" s="185"/>
      <c r="F3" s="294"/>
      <c r="G3" s="294"/>
      <c r="I3" s="294"/>
      <c r="J3" s="294"/>
      <c r="L3" s="294"/>
      <c r="M3" s="294"/>
      <c r="O3" s="294"/>
      <c r="P3" s="294"/>
      <c r="R3" s="294"/>
      <c r="S3" s="294"/>
    </row>
    <row r="4" spans="1:19" s="4" customFormat="1">
      <c r="A4" s="57" t="s">
        <v>141</v>
      </c>
      <c r="B4" s="184"/>
      <c r="C4" s="185"/>
      <c r="D4" s="185"/>
      <c r="F4" s="294"/>
      <c r="G4" s="294"/>
      <c r="I4" s="294"/>
      <c r="J4" s="294"/>
      <c r="L4" s="294"/>
      <c r="M4" s="294"/>
      <c r="O4" s="294"/>
      <c r="P4" s="294"/>
      <c r="R4" s="294"/>
      <c r="S4" s="294"/>
    </row>
    <row r="5" spans="1:19" s="4" customFormat="1">
      <c r="A5" s="57"/>
      <c r="B5" s="184"/>
      <c r="C5" s="185"/>
      <c r="D5" s="185"/>
      <c r="F5" s="294"/>
      <c r="G5" s="294"/>
      <c r="I5" s="294"/>
      <c r="J5" s="294"/>
      <c r="L5" s="294"/>
      <c r="M5" s="294"/>
      <c r="O5" s="294"/>
      <c r="P5" s="294"/>
      <c r="R5" s="294"/>
      <c r="S5" s="294"/>
    </row>
    <row r="6" spans="1:19">
      <c r="A6" s="58" t="str">
        <f>'[1]ფორმა N2'!A4</f>
        <v>ანგარიშვალდებული პირის დასახელება:</v>
      </c>
      <c r="B6" s="58"/>
      <c r="C6" s="57"/>
      <c r="D6" s="57"/>
      <c r="F6" s="57"/>
      <c r="G6" s="57"/>
      <c r="I6" s="57"/>
      <c r="J6" s="57"/>
      <c r="L6" s="57"/>
      <c r="M6" s="57"/>
      <c r="O6" s="57"/>
      <c r="P6" s="57"/>
      <c r="R6" s="57"/>
      <c r="S6" s="57"/>
    </row>
    <row r="7" spans="1:19">
      <c r="A7" s="79" t="str">
        <f>'ფორმა N1'!$A$5</f>
        <v>მ.პ.გ. ,,ქართული ოცნება - დემოკრატიული საქართველო"</v>
      </c>
      <c r="B7" s="61"/>
      <c r="C7" s="62"/>
      <c r="D7" s="62"/>
      <c r="F7" s="62"/>
      <c r="G7" s="62"/>
      <c r="I7" s="62"/>
      <c r="J7" s="62"/>
      <c r="L7" s="62"/>
      <c r="M7" s="62"/>
      <c r="O7" s="62"/>
      <c r="P7" s="62"/>
      <c r="R7" s="62"/>
      <c r="S7" s="62"/>
    </row>
    <row r="8" spans="1:19">
      <c r="A8" s="58"/>
      <c r="B8" s="58"/>
      <c r="C8" s="57"/>
      <c r="D8" s="57"/>
      <c r="F8" s="57"/>
      <c r="G8" s="57"/>
      <c r="I8" s="57"/>
      <c r="J8" s="57"/>
      <c r="L8" s="57"/>
      <c r="M8" s="57"/>
      <c r="O8" s="57"/>
      <c r="P8" s="57"/>
      <c r="R8" s="57"/>
      <c r="S8" s="57"/>
    </row>
    <row r="9" spans="1:19" s="4" customFormat="1">
      <c r="A9" s="184"/>
      <c r="B9" s="184"/>
      <c r="C9" s="59"/>
      <c r="D9" s="59"/>
      <c r="F9" s="59"/>
      <c r="G9" s="59"/>
      <c r="I9" s="59"/>
      <c r="J9" s="59"/>
      <c r="L9" s="59"/>
      <c r="M9" s="59"/>
      <c r="O9" s="59"/>
      <c r="P9" s="59"/>
      <c r="R9" s="59"/>
      <c r="S9" s="59"/>
    </row>
    <row r="10" spans="1:19" s="4" customFormat="1" ht="30">
      <c r="A10" s="65" t="s">
        <v>64</v>
      </c>
      <c r="B10" s="66" t="s">
        <v>11</v>
      </c>
      <c r="C10" s="60" t="s">
        <v>10</v>
      </c>
      <c r="D10" s="60" t="s">
        <v>9</v>
      </c>
      <c r="F10" s="60" t="s">
        <v>10</v>
      </c>
      <c r="G10" s="60" t="s">
        <v>9</v>
      </c>
      <c r="I10" s="60" t="s">
        <v>10</v>
      </c>
      <c r="J10" s="60" t="s">
        <v>9</v>
      </c>
      <c r="L10" s="60" t="s">
        <v>10</v>
      </c>
      <c r="M10" s="60" t="s">
        <v>9</v>
      </c>
      <c r="O10" s="60" t="s">
        <v>10</v>
      </c>
      <c r="P10" s="60" t="s">
        <v>9</v>
      </c>
      <c r="R10" s="60" t="s">
        <v>10</v>
      </c>
      <c r="S10" s="60" t="s">
        <v>9</v>
      </c>
    </row>
    <row r="11" spans="1:19" s="302" customFormat="1">
      <c r="A11" s="376">
        <v>1</v>
      </c>
      <c r="B11" s="186" t="s">
        <v>57</v>
      </c>
      <c r="C11" s="301">
        <f>SUM(C12,C15,C54,C57,C58,C59,C77)</f>
        <v>844482.73</v>
      </c>
      <c r="D11" s="301">
        <f>SUM(D12,D15,D54,D57,D58,D59,D65,D73,D74)</f>
        <v>1963065.2599999998</v>
      </c>
      <c r="F11" s="301">
        <f>SUM(F12,F15,F54,F57,F58,F59,F77)</f>
        <v>372121.17</v>
      </c>
      <c r="G11" s="301">
        <f>SUM(G12,G15,G54,G57,G58,G59,G65,G73,G74)</f>
        <v>879527.33</v>
      </c>
      <c r="I11" s="301">
        <f>SUM(I12,I15,I54,I57,I58,I59,I77)</f>
        <v>0</v>
      </c>
      <c r="J11" s="301">
        <f>SUM(J12,J15,J54,J57,J58,J59,J65,J73,J74)</f>
        <v>0</v>
      </c>
      <c r="L11" s="301">
        <f>SUM(L12,L15,L54,L57,L58,L59,L77)</f>
        <v>221376.8</v>
      </c>
      <c r="M11" s="301">
        <f>SUM(M12,M15,M54,M57,M58,M59,M65,M73,M74)</f>
        <v>711791.53</v>
      </c>
      <c r="O11" s="301">
        <f>SUM(O12,O15,O54,O57,O58,O59,O77)</f>
        <v>0</v>
      </c>
      <c r="P11" s="301">
        <f>SUM(P12,P15,P54,P57,P58,P59,P65,P73,P74)</f>
        <v>0</v>
      </c>
      <c r="R11" s="301">
        <f>SUM(R12,R15,R54,R57,R58,R59,R77)</f>
        <v>227979.76</v>
      </c>
      <c r="S11" s="301">
        <f>SUM(S12,S15,S54,S57,S58,S59,S65,S73,S74)</f>
        <v>385206.4</v>
      </c>
    </row>
    <row r="12" spans="1:19" s="303" customFormat="1" ht="15.75">
      <c r="A12" s="363">
        <v>1.1000000000000001</v>
      </c>
      <c r="B12" s="63" t="s">
        <v>58</v>
      </c>
      <c r="C12" s="301">
        <f>SUM(C13:C14)</f>
        <v>23625</v>
      </c>
      <c r="D12" s="301">
        <f>SUM(D13:D14)</f>
        <v>23075</v>
      </c>
      <c r="E12" s="302"/>
      <c r="F12" s="301">
        <f>SUM(F13:F14)</f>
        <v>10500</v>
      </c>
      <c r="G12" s="301">
        <f>SUM(G13:G14)</f>
        <v>9950</v>
      </c>
      <c r="H12" s="302"/>
      <c r="I12" s="301">
        <f>SUM(I13:I14)</f>
        <v>0</v>
      </c>
      <c r="J12" s="301">
        <f>SUM(J13:J14)</f>
        <v>0</v>
      </c>
      <c r="K12" s="302"/>
      <c r="L12" s="301">
        <f>SUM(L13:L14)</f>
        <v>5625</v>
      </c>
      <c r="M12" s="301">
        <f>SUM(M13:M14)</f>
        <v>5625</v>
      </c>
      <c r="N12" s="302"/>
      <c r="O12" s="301">
        <f>SUM(O13:O14)</f>
        <v>0</v>
      </c>
      <c r="P12" s="301">
        <f>SUM(P13:P14)</f>
        <v>0</v>
      </c>
      <c r="Q12" s="302"/>
      <c r="R12" s="301">
        <f>SUM(R13:R14)</f>
        <v>7500</v>
      </c>
      <c r="S12" s="301">
        <f>SUM(S13:S14)</f>
        <v>7500</v>
      </c>
    </row>
    <row r="13" spans="1:19" s="305" customFormat="1">
      <c r="A13" s="377" t="s">
        <v>30</v>
      </c>
      <c r="B13" s="64" t="s">
        <v>59</v>
      </c>
      <c r="C13" s="320">
        <f>SUM(F13,I13,L13,O13,R13)</f>
        <v>23625</v>
      </c>
      <c r="D13" s="320">
        <f>SUM(G13,J13,M13,P13,S13)</f>
        <v>23075</v>
      </c>
      <c r="E13" s="306"/>
      <c r="F13" s="320">
        <f>SUM('ფორმა 4.2'!G9:G10)</f>
        <v>10500</v>
      </c>
      <c r="G13" s="320">
        <f>SUM('ფორმა 4.2'!H9:H10)</f>
        <v>9950</v>
      </c>
      <c r="H13" s="306"/>
      <c r="I13" s="320"/>
      <c r="J13" s="320"/>
      <c r="K13" s="306"/>
      <c r="L13" s="320">
        <v>5625</v>
      </c>
      <c r="M13" s="320">
        <v>5625</v>
      </c>
      <c r="N13" s="306"/>
      <c r="O13" s="320"/>
      <c r="P13" s="320"/>
      <c r="Q13" s="306"/>
      <c r="R13" s="320">
        <v>7500</v>
      </c>
      <c r="S13" s="320">
        <v>7500</v>
      </c>
    </row>
    <row r="14" spans="1:19" s="306" customFormat="1">
      <c r="A14" s="377" t="s">
        <v>31</v>
      </c>
      <c r="B14" s="64" t="s">
        <v>0</v>
      </c>
      <c r="C14" s="320">
        <f>SUM(F14,I14,L14,O14,R14)</f>
        <v>0</v>
      </c>
      <c r="D14" s="320">
        <f>SUM(G14,J14,M14,P14,S14)</f>
        <v>0</v>
      </c>
      <c r="F14" s="320"/>
      <c r="G14" s="320"/>
      <c r="I14" s="320"/>
      <c r="J14" s="320"/>
      <c r="L14" s="320"/>
      <c r="M14" s="320"/>
      <c r="O14" s="320"/>
      <c r="P14" s="320"/>
      <c r="R14" s="320"/>
      <c r="S14" s="320"/>
    </row>
    <row r="15" spans="1:19" s="302" customFormat="1">
      <c r="A15" s="363">
        <v>1.2</v>
      </c>
      <c r="B15" s="63" t="s">
        <v>60</v>
      </c>
      <c r="C15" s="301">
        <f>SUM(C16,C19,C31,C32,C33,C34,C37,C38,C44:C48,C52,C53)</f>
        <v>784248.73</v>
      </c>
      <c r="D15" s="301">
        <f>SUM(D16,D19,D31,D32,D33,D34,D37,D38,D44:D48,D52,D53)</f>
        <v>1459740.2599999998</v>
      </c>
      <c r="F15" s="301">
        <f>SUM(F16,F19,F31,F32,F33,F34,F37,F38,F44:F48,F52,F53)</f>
        <v>361621.17</v>
      </c>
      <c r="G15" s="301">
        <f>SUM(G16,G19,G31,G32,G33,G34,G37,G38,G44:G48,G52,G53)</f>
        <v>869577.33</v>
      </c>
      <c r="I15" s="301">
        <f>SUM(I16,I19,I31,I32,I33,I34,I37,I38,I44:I48,I52,I53)</f>
        <v>0</v>
      </c>
      <c r="J15" s="301">
        <f>SUM(J16,J19,J31,J32,J33,J34,J37,J38,J44:J48,J52,J53)</f>
        <v>0</v>
      </c>
      <c r="L15" s="301">
        <f>SUM(L16,L19,L31,L32,L33,L34,L37,L38,L44:L48,L52,L53)</f>
        <v>215501.8</v>
      </c>
      <c r="M15" s="301">
        <f>SUM(M16,M19,M31,M32,M33,M34,M37,M38,M44:M48,M52,M53)</f>
        <v>225916.53</v>
      </c>
      <c r="O15" s="301">
        <f>SUM(O16,O19,O31,O32,O33,O34,O37,O38,O44:O48,O52,O53)</f>
        <v>0</v>
      </c>
      <c r="P15" s="301">
        <f>SUM(P16,P19,P31,P32,P33,P34,P37,P38,P44:P48,P52,P53)</f>
        <v>0</v>
      </c>
      <c r="R15" s="301">
        <f>SUM(R16,R19,R31,R32,R33,R34,R37,R38,R44:R48,R52,R53)</f>
        <v>220479.76</v>
      </c>
      <c r="S15" s="301">
        <f>SUM(S16,S19,S31,S32,S33,S34,S37,S38,S44:S48,S52,S53)</f>
        <v>377706.4</v>
      </c>
    </row>
    <row r="16" spans="1:19" s="306" customFormat="1">
      <c r="A16" s="377" t="s">
        <v>32</v>
      </c>
      <c r="B16" s="64" t="s">
        <v>1</v>
      </c>
      <c r="C16" s="352">
        <f>SUM(C17:C18)</f>
        <v>7.999999999992724E-2</v>
      </c>
      <c r="D16" s="352">
        <f>SUM(D17:D18)</f>
        <v>0.32999999999992724</v>
      </c>
      <c r="F16" s="352">
        <f>SUM(F17:F18)</f>
        <v>2160.75</v>
      </c>
      <c r="G16" s="352">
        <f>SUM(G17:G18)</f>
        <v>2267</v>
      </c>
      <c r="I16" s="352">
        <f>SUM(I17:I18)</f>
        <v>0</v>
      </c>
      <c r="J16" s="352">
        <f>SUM(J17:J18)</f>
        <v>0</v>
      </c>
      <c r="L16" s="352">
        <f>SUM(L17:L18)</f>
        <v>0</v>
      </c>
      <c r="M16" s="352">
        <f>SUM(M17:M18)</f>
        <v>0</v>
      </c>
      <c r="O16" s="352">
        <f>SUM(O17:O18)</f>
        <v>0</v>
      </c>
      <c r="P16" s="352">
        <f>SUM(P17:P18)</f>
        <v>0</v>
      </c>
      <c r="R16" s="352">
        <f>SUM(R17:R18)</f>
        <v>11193.33</v>
      </c>
      <c r="S16" s="352">
        <f>SUM(S17:S18)</f>
        <v>11193.33</v>
      </c>
    </row>
    <row r="17" spans="1:19" s="306" customFormat="1">
      <c r="A17" s="372" t="s">
        <v>98</v>
      </c>
      <c r="B17" s="67" t="s">
        <v>61</v>
      </c>
      <c r="C17" s="320">
        <f t="shared" ref="C17" si="0">SUM(F17,I17,L17,O17,R17)</f>
        <v>0</v>
      </c>
      <c r="D17" s="320">
        <f t="shared" ref="D17" si="1">SUM(G17,J17,M17,P17,S17)</f>
        <v>0</v>
      </c>
      <c r="F17" s="320"/>
      <c r="G17" s="430"/>
      <c r="I17" s="320"/>
      <c r="J17" s="320"/>
      <c r="L17" s="320"/>
      <c r="M17" s="320"/>
      <c r="O17" s="320"/>
      <c r="P17" s="320"/>
      <c r="R17" s="320"/>
      <c r="S17" s="320"/>
    </row>
    <row r="18" spans="1:19" s="306" customFormat="1">
      <c r="A18" s="372" t="s">
        <v>99</v>
      </c>
      <c r="B18" s="67" t="s">
        <v>62</v>
      </c>
      <c r="C18" s="320">
        <f>SUM(F18,I18,L18,O18,R18)-13354</f>
        <v>7.999999999992724E-2</v>
      </c>
      <c r="D18" s="320">
        <f>SUM(G18,J18,M18,P18,S18)-13460</f>
        <v>0.32999999999992724</v>
      </c>
      <c r="F18" s="320">
        <v>2160.75</v>
      </c>
      <c r="G18" s="430">
        <f>2267+133-133</f>
        <v>2267</v>
      </c>
      <c r="I18" s="320"/>
      <c r="J18" s="320"/>
      <c r="L18" s="320"/>
      <c r="M18" s="320"/>
      <c r="O18" s="320"/>
      <c r="P18" s="320"/>
      <c r="R18" s="320">
        <f>7524.8+1164.53+2504</f>
        <v>11193.33</v>
      </c>
      <c r="S18" s="320">
        <v>11193.33</v>
      </c>
    </row>
    <row r="19" spans="1:19" s="306" customFormat="1">
      <c r="A19" s="377" t="s">
        <v>33</v>
      </c>
      <c r="B19" s="64" t="s">
        <v>2</v>
      </c>
      <c r="C19" s="352">
        <f>SUM(C20:C25,C30)</f>
        <v>225399.92</v>
      </c>
      <c r="D19" s="352">
        <f>SUM(D20:D25,D30)</f>
        <v>225667.14999999997</v>
      </c>
      <c r="F19" s="352">
        <f>SUM(F20:F25,F30)</f>
        <v>120647.03</v>
      </c>
      <c r="G19" s="352">
        <f>SUM(G20:G25,G30)</f>
        <v>122860.35</v>
      </c>
      <c r="I19" s="352">
        <f>SUM(I20:I25,I30)</f>
        <v>0</v>
      </c>
      <c r="J19" s="352">
        <f>SUM(J20:J25,J30)</f>
        <v>0</v>
      </c>
      <c r="L19" s="352">
        <f>SUM(L20:L25,L30)</f>
        <v>66601</v>
      </c>
      <c r="M19" s="352">
        <f>SUM(M20:M25,M30)</f>
        <v>65085.3</v>
      </c>
      <c r="O19" s="352">
        <f>SUM(O20:O25,O30)</f>
        <v>0</v>
      </c>
      <c r="P19" s="352">
        <f>SUM(P20:P25,P30)</f>
        <v>0</v>
      </c>
      <c r="R19" s="352">
        <f>SUM(R20:R25,R30)</f>
        <v>38151.89</v>
      </c>
      <c r="S19" s="352">
        <f>SUM(S20:S25,S30)</f>
        <v>37721.5</v>
      </c>
    </row>
    <row r="20" spans="1:19" s="309" customFormat="1" ht="30">
      <c r="A20" s="372" t="s">
        <v>12</v>
      </c>
      <c r="B20" s="67" t="s">
        <v>251</v>
      </c>
      <c r="C20" s="320">
        <f t="shared" ref="C20:C24" si="2">SUM(F20,I20,L20,O20,R20)</f>
        <v>10187.77</v>
      </c>
      <c r="D20" s="320">
        <f t="shared" ref="D20:D24" si="3">SUM(G20,J20,M20,P20,S20)</f>
        <v>8721.43</v>
      </c>
      <c r="E20" s="310"/>
      <c r="F20" s="308">
        <v>7190.08</v>
      </c>
      <c r="G20" s="308">
        <v>6555.58</v>
      </c>
      <c r="H20" s="310"/>
      <c r="I20" s="308"/>
      <c r="J20" s="308"/>
      <c r="K20" s="310"/>
      <c r="L20" s="308">
        <v>2057</v>
      </c>
      <c r="M20" s="308">
        <v>1305.1600000000001</v>
      </c>
      <c r="N20" s="310"/>
      <c r="O20" s="308"/>
      <c r="P20" s="308"/>
      <c r="Q20" s="310"/>
      <c r="R20" s="308">
        <f>240+700.69</f>
        <v>940.69</v>
      </c>
      <c r="S20" s="308">
        <v>860.69</v>
      </c>
    </row>
    <row r="21" spans="1:19" s="309" customFormat="1">
      <c r="A21" s="372" t="s">
        <v>13</v>
      </c>
      <c r="B21" s="67" t="s">
        <v>14</v>
      </c>
      <c r="C21" s="320"/>
      <c r="D21" s="320">
        <f t="shared" si="3"/>
        <v>0</v>
      </c>
      <c r="E21" s="310"/>
      <c r="F21" s="308"/>
      <c r="G21" s="308"/>
      <c r="H21" s="310"/>
      <c r="I21" s="308"/>
      <c r="J21" s="308"/>
      <c r="K21" s="310"/>
      <c r="L21" s="308"/>
      <c r="M21" s="308"/>
      <c r="N21" s="310"/>
      <c r="O21" s="308"/>
      <c r="P21" s="308"/>
      <c r="Q21" s="310"/>
      <c r="R21" s="308"/>
      <c r="S21" s="308"/>
    </row>
    <row r="22" spans="1:19" s="309" customFormat="1" ht="30">
      <c r="A22" s="372" t="s">
        <v>283</v>
      </c>
      <c r="B22" s="67" t="s">
        <v>22</v>
      </c>
      <c r="C22" s="320">
        <f t="shared" si="2"/>
        <v>0</v>
      </c>
      <c r="D22" s="320">
        <f t="shared" si="3"/>
        <v>0</v>
      </c>
      <c r="E22" s="310"/>
      <c r="F22" s="308"/>
      <c r="G22" s="308"/>
      <c r="H22" s="310"/>
      <c r="I22" s="308"/>
      <c r="J22" s="308"/>
      <c r="K22" s="310"/>
      <c r="L22" s="308"/>
      <c r="M22" s="308"/>
      <c r="N22" s="310"/>
      <c r="O22" s="308"/>
      <c r="P22" s="308"/>
      <c r="Q22" s="310"/>
      <c r="R22" s="308"/>
      <c r="S22" s="308"/>
    </row>
    <row r="23" spans="1:19" s="309" customFormat="1" ht="16.5" customHeight="1">
      <c r="A23" s="372" t="s">
        <v>284</v>
      </c>
      <c r="B23" s="67" t="s">
        <v>15</v>
      </c>
      <c r="C23" s="320">
        <f t="shared" si="2"/>
        <v>101506.54000000001</v>
      </c>
      <c r="D23" s="320">
        <f t="shared" si="3"/>
        <v>103319.88</v>
      </c>
      <c r="E23" s="310"/>
      <c r="F23" s="308">
        <v>41199.01</v>
      </c>
      <c r="G23" s="308">
        <v>44136.460000000006</v>
      </c>
      <c r="H23" s="310"/>
      <c r="I23" s="308"/>
      <c r="J23" s="308"/>
      <c r="K23" s="310"/>
      <c r="L23" s="308">
        <v>41808</v>
      </c>
      <c r="M23" s="308">
        <v>41044.28</v>
      </c>
      <c r="N23" s="310"/>
      <c r="O23" s="308"/>
      <c r="P23" s="308"/>
      <c r="Q23" s="310"/>
      <c r="R23" s="308">
        <v>18499.53</v>
      </c>
      <c r="S23" s="308">
        <v>18139.14</v>
      </c>
    </row>
    <row r="24" spans="1:19" s="309" customFormat="1" ht="16.5" customHeight="1">
      <c r="A24" s="372" t="s">
        <v>285</v>
      </c>
      <c r="B24" s="67" t="s">
        <v>16</v>
      </c>
      <c r="C24" s="320">
        <f t="shared" si="2"/>
        <v>93</v>
      </c>
      <c r="D24" s="320">
        <f t="shared" si="3"/>
        <v>22</v>
      </c>
      <c r="E24" s="310"/>
      <c r="F24" s="308">
        <v>89</v>
      </c>
      <c r="G24" s="308">
        <v>18</v>
      </c>
      <c r="H24" s="310"/>
      <c r="I24" s="308"/>
      <c r="J24" s="308"/>
      <c r="K24" s="310"/>
      <c r="L24" s="308">
        <v>4</v>
      </c>
      <c r="M24" s="308">
        <v>4</v>
      </c>
      <c r="N24" s="310"/>
      <c r="O24" s="308"/>
      <c r="P24" s="308"/>
      <c r="Q24" s="310"/>
      <c r="R24" s="308">
        <v>0</v>
      </c>
      <c r="S24" s="308">
        <v>0</v>
      </c>
    </row>
    <row r="25" spans="1:19" s="309" customFormat="1" ht="16.5" customHeight="1">
      <c r="A25" s="372" t="s">
        <v>286</v>
      </c>
      <c r="B25" s="67" t="s">
        <v>17</v>
      </c>
      <c r="C25" s="352">
        <f>SUM(C26:C29)</f>
        <v>113612.61</v>
      </c>
      <c r="D25" s="352">
        <f>SUM(D26:D29)</f>
        <v>113603.83999999998</v>
      </c>
      <c r="E25" s="310"/>
      <c r="F25" s="352">
        <f>SUM(F26:F29)</f>
        <v>72168.94</v>
      </c>
      <c r="G25" s="352">
        <f>SUM(G26:G29)</f>
        <v>72150.31</v>
      </c>
      <c r="H25" s="310"/>
      <c r="I25" s="352">
        <f>SUM(I26:I29)</f>
        <v>0</v>
      </c>
      <c r="J25" s="352">
        <f>SUM(J26:J29)</f>
        <v>0</v>
      </c>
      <c r="K25" s="310"/>
      <c r="L25" s="352">
        <f>SUM(L26:L29)</f>
        <v>22732</v>
      </c>
      <c r="M25" s="352">
        <f>SUM(M26:M29)</f>
        <v>22731.86</v>
      </c>
      <c r="N25" s="310"/>
      <c r="O25" s="352">
        <f>SUM(O26:O29)</f>
        <v>0</v>
      </c>
      <c r="P25" s="352">
        <f>SUM(P26:P29)</f>
        <v>0</v>
      </c>
      <c r="Q25" s="310"/>
      <c r="R25" s="352">
        <f>SUM(R26:R29)</f>
        <v>18711.669999999998</v>
      </c>
      <c r="S25" s="352">
        <f>SUM(S26:S29)</f>
        <v>18721.669999999998</v>
      </c>
    </row>
    <row r="26" spans="1:19" s="309" customFormat="1" ht="16.5" customHeight="1">
      <c r="A26" s="378" t="s">
        <v>287</v>
      </c>
      <c r="B26" s="187" t="s">
        <v>18</v>
      </c>
      <c r="C26" s="320">
        <f t="shared" ref="C26:C33" si="4">SUM(F26,I26,L26,O26,R26)</f>
        <v>56664.63</v>
      </c>
      <c r="D26" s="320">
        <f t="shared" ref="D26:D33" si="5">SUM(G26,J26,M26,P26,S26)</f>
        <v>56645.950000000004</v>
      </c>
      <c r="E26" s="310"/>
      <c r="F26" s="308">
        <v>30607.26</v>
      </c>
      <c r="G26" s="308">
        <v>30588.63</v>
      </c>
      <c r="H26" s="310"/>
      <c r="I26" s="308"/>
      <c r="J26" s="308"/>
      <c r="K26" s="310"/>
      <c r="L26" s="308">
        <v>17372</v>
      </c>
      <c r="M26" s="308">
        <v>17371.95</v>
      </c>
      <c r="N26" s="310"/>
      <c r="O26" s="308"/>
      <c r="P26" s="308"/>
      <c r="Q26" s="310"/>
      <c r="R26" s="308">
        <v>8685.3700000000008</v>
      </c>
      <c r="S26" s="308">
        <v>8685.3700000000008</v>
      </c>
    </row>
    <row r="27" spans="1:19" s="309" customFormat="1" ht="16.5" customHeight="1">
      <c r="A27" s="378" t="s">
        <v>288</v>
      </c>
      <c r="B27" s="187" t="s">
        <v>19</v>
      </c>
      <c r="C27" s="320">
        <f t="shared" si="4"/>
        <v>18431.490000000002</v>
      </c>
      <c r="D27" s="320">
        <f t="shared" si="5"/>
        <v>18431.669999999998</v>
      </c>
      <c r="E27" s="310"/>
      <c r="F27" s="308">
        <v>10694.19</v>
      </c>
      <c r="G27" s="308">
        <v>10694.189999999999</v>
      </c>
      <c r="H27" s="310"/>
      <c r="I27" s="308"/>
      <c r="J27" s="308"/>
      <c r="K27" s="310"/>
      <c r="L27" s="308">
        <v>5252</v>
      </c>
      <c r="M27" s="308">
        <v>5252.18</v>
      </c>
      <c r="N27" s="310"/>
      <c r="O27" s="308"/>
      <c r="P27" s="308"/>
      <c r="Q27" s="310"/>
      <c r="R27" s="308">
        <v>2485.3000000000002</v>
      </c>
      <c r="S27" s="308">
        <v>2485.3000000000002</v>
      </c>
    </row>
    <row r="28" spans="1:19" s="309" customFormat="1" ht="16.5" customHeight="1">
      <c r="A28" s="378" t="s">
        <v>289</v>
      </c>
      <c r="B28" s="187" t="s">
        <v>20</v>
      </c>
      <c r="C28" s="320">
        <f t="shared" si="4"/>
        <v>38391.42</v>
      </c>
      <c r="D28" s="320">
        <f t="shared" si="5"/>
        <v>38400.93</v>
      </c>
      <c r="E28" s="310"/>
      <c r="F28" s="308">
        <v>30846.02</v>
      </c>
      <c r="G28" s="308">
        <v>30846.02</v>
      </c>
      <c r="H28" s="310"/>
      <c r="I28" s="308"/>
      <c r="J28" s="308"/>
      <c r="K28" s="310"/>
      <c r="L28" s="308">
        <v>22</v>
      </c>
      <c r="M28" s="308">
        <v>21.51</v>
      </c>
      <c r="N28" s="310"/>
      <c r="O28" s="308"/>
      <c r="P28" s="308"/>
      <c r="Q28" s="310"/>
      <c r="R28" s="308">
        <v>7523.4</v>
      </c>
      <c r="S28" s="308">
        <v>7533.4</v>
      </c>
    </row>
    <row r="29" spans="1:19" s="309" customFormat="1" ht="16.5" customHeight="1">
      <c r="A29" s="378" t="s">
        <v>290</v>
      </c>
      <c r="B29" s="187" t="s">
        <v>23</v>
      </c>
      <c r="C29" s="320">
        <f t="shared" si="4"/>
        <v>125.07</v>
      </c>
      <c r="D29" s="320">
        <f t="shared" si="5"/>
        <v>125.28999999999999</v>
      </c>
      <c r="E29" s="310"/>
      <c r="F29" s="308">
        <v>21.47</v>
      </c>
      <c r="G29" s="308">
        <v>21.47</v>
      </c>
      <c r="H29" s="310"/>
      <c r="I29" s="308"/>
      <c r="J29" s="308"/>
      <c r="K29" s="310"/>
      <c r="L29" s="308">
        <v>86</v>
      </c>
      <c r="M29" s="308">
        <v>86.22</v>
      </c>
      <c r="N29" s="310"/>
      <c r="O29" s="308"/>
      <c r="P29" s="308"/>
      <c r="Q29" s="310"/>
      <c r="R29" s="308">
        <v>17.600000000000001</v>
      </c>
      <c r="S29" s="308">
        <v>17.600000000000001</v>
      </c>
    </row>
    <row r="30" spans="1:19" s="309" customFormat="1" ht="16.5" customHeight="1">
      <c r="A30" s="372" t="s">
        <v>291</v>
      </c>
      <c r="B30" s="67" t="s">
        <v>21</v>
      </c>
      <c r="C30" s="320">
        <f t="shared" si="4"/>
        <v>0</v>
      </c>
      <c r="D30" s="320">
        <f t="shared" si="5"/>
        <v>0</v>
      </c>
      <c r="E30" s="310"/>
      <c r="F30" s="308"/>
      <c r="G30" s="308"/>
      <c r="H30" s="310"/>
      <c r="I30" s="308"/>
      <c r="J30" s="308"/>
      <c r="K30" s="310"/>
      <c r="L30" s="308"/>
      <c r="M30" s="308"/>
      <c r="N30" s="310"/>
      <c r="O30" s="308"/>
      <c r="P30" s="308"/>
      <c r="Q30" s="310"/>
      <c r="R30" s="308"/>
      <c r="S30" s="308"/>
    </row>
    <row r="31" spans="1:19" s="306" customFormat="1" ht="16.5" customHeight="1">
      <c r="A31" s="377" t="s">
        <v>34</v>
      </c>
      <c r="B31" s="64" t="s">
        <v>3</v>
      </c>
      <c r="C31" s="320">
        <f t="shared" si="4"/>
        <v>3313.8</v>
      </c>
      <c r="D31" s="320">
        <f t="shared" si="5"/>
        <v>2601</v>
      </c>
      <c r="F31" s="320">
        <v>1761</v>
      </c>
      <c r="G31" s="320">
        <v>1761</v>
      </c>
      <c r="I31" s="320"/>
      <c r="J31" s="320"/>
      <c r="L31" s="320">
        <v>840</v>
      </c>
      <c r="M31" s="320">
        <v>840</v>
      </c>
      <c r="O31" s="320"/>
      <c r="P31" s="320"/>
      <c r="R31" s="320">
        <v>712.8</v>
      </c>
      <c r="S31" s="320">
        <v>0</v>
      </c>
    </row>
    <row r="32" spans="1:19" s="306" customFormat="1" ht="16.5" customHeight="1">
      <c r="A32" s="377" t="s">
        <v>35</v>
      </c>
      <c r="B32" s="64" t="s">
        <v>4</v>
      </c>
      <c r="C32" s="320">
        <f t="shared" si="4"/>
        <v>0</v>
      </c>
      <c r="D32" s="320">
        <f t="shared" si="5"/>
        <v>0</v>
      </c>
      <c r="F32" s="320"/>
      <c r="G32" s="320"/>
      <c r="I32" s="320"/>
      <c r="J32" s="320"/>
      <c r="L32" s="320"/>
      <c r="M32" s="320"/>
      <c r="O32" s="320"/>
      <c r="P32" s="320"/>
      <c r="R32" s="320"/>
      <c r="S32" s="320"/>
    </row>
    <row r="33" spans="1:19" s="306" customFormat="1" ht="16.5" customHeight="1">
      <c r="A33" s="377" t="s">
        <v>36</v>
      </c>
      <c r="B33" s="64" t="s">
        <v>5</v>
      </c>
      <c r="C33" s="320">
        <f t="shared" si="4"/>
        <v>0</v>
      </c>
      <c r="D33" s="320">
        <f t="shared" si="5"/>
        <v>0</v>
      </c>
      <c r="F33" s="320"/>
      <c r="G33" s="320"/>
      <c r="I33" s="320"/>
      <c r="J33" s="320"/>
      <c r="L33" s="320"/>
      <c r="M33" s="320"/>
      <c r="O33" s="320"/>
      <c r="P33" s="320"/>
      <c r="R33" s="320"/>
      <c r="S33" s="320"/>
    </row>
    <row r="34" spans="1:19" s="306" customFormat="1">
      <c r="A34" s="377" t="s">
        <v>37</v>
      </c>
      <c r="B34" s="64" t="s">
        <v>63</v>
      </c>
      <c r="C34" s="352">
        <f>SUM(C35:C36)</f>
        <v>340</v>
      </c>
      <c r="D34" s="352">
        <f>SUM(D35:D36)</f>
        <v>0</v>
      </c>
      <c r="F34" s="352">
        <f>SUM(F35:F36)</f>
        <v>340</v>
      </c>
      <c r="G34" s="352">
        <f>SUM(G35:G36)</f>
        <v>0</v>
      </c>
      <c r="I34" s="352">
        <f>SUM(I35:I36)</f>
        <v>0</v>
      </c>
      <c r="J34" s="352">
        <f>SUM(J35:J36)</f>
        <v>0</v>
      </c>
      <c r="L34" s="352">
        <f>SUM(L35:L36)</f>
        <v>0</v>
      </c>
      <c r="M34" s="352">
        <f>SUM(M35:M36)</f>
        <v>0</v>
      </c>
      <c r="O34" s="352">
        <f>SUM(O35:O36)</f>
        <v>0</v>
      </c>
      <c r="P34" s="352">
        <f>SUM(P35:P36)</f>
        <v>0</v>
      </c>
      <c r="R34" s="352">
        <f>SUM(R35:R36)</f>
        <v>0</v>
      </c>
      <c r="S34" s="352">
        <f>SUM(S35:S36)</f>
        <v>0</v>
      </c>
    </row>
    <row r="35" spans="1:19" s="306" customFormat="1" ht="16.5" customHeight="1">
      <c r="A35" s="372" t="s">
        <v>292</v>
      </c>
      <c r="B35" s="67" t="s">
        <v>56</v>
      </c>
      <c r="C35" s="320">
        <f t="shared" ref="C35:C37" si="6">SUM(F35,I35,L35,O35,R35)</f>
        <v>0</v>
      </c>
      <c r="D35" s="320">
        <f t="shared" ref="D35:D37" si="7">SUM(G35,J35,M35,P35,S35)</f>
        <v>0</v>
      </c>
      <c r="F35" s="320"/>
      <c r="G35" s="320"/>
      <c r="I35" s="320"/>
      <c r="J35" s="320"/>
      <c r="L35" s="320"/>
      <c r="M35" s="320"/>
      <c r="O35" s="320"/>
      <c r="P35" s="320"/>
      <c r="R35" s="320">
        <v>0</v>
      </c>
      <c r="S35" s="320"/>
    </row>
    <row r="36" spans="1:19" s="306" customFormat="1" ht="16.5" customHeight="1">
      <c r="A36" s="372" t="s">
        <v>293</v>
      </c>
      <c r="B36" s="67" t="s">
        <v>55</v>
      </c>
      <c r="C36" s="320">
        <f t="shared" si="6"/>
        <v>340</v>
      </c>
      <c r="D36" s="320">
        <f t="shared" si="7"/>
        <v>0</v>
      </c>
      <c r="F36" s="320">
        <v>340</v>
      </c>
      <c r="G36" s="320"/>
      <c r="I36" s="320"/>
      <c r="J36" s="320"/>
      <c r="L36" s="320"/>
      <c r="M36" s="320"/>
      <c r="O36" s="320"/>
      <c r="P36" s="320"/>
      <c r="R36" s="320">
        <v>0</v>
      </c>
      <c r="S36" s="320"/>
    </row>
    <row r="37" spans="1:19" s="306" customFormat="1" ht="16.5" customHeight="1">
      <c r="A37" s="377" t="s">
        <v>38</v>
      </c>
      <c r="B37" s="64" t="s">
        <v>49</v>
      </c>
      <c r="C37" s="320">
        <f t="shared" si="6"/>
        <v>1208.51</v>
      </c>
      <c r="D37" s="320">
        <f t="shared" si="7"/>
        <v>1208.6999999999998</v>
      </c>
      <c r="F37" s="320">
        <v>666.39</v>
      </c>
      <c r="G37" s="320">
        <v>666.39</v>
      </c>
      <c r="I37" s="320"/>
      <c r="J37" s="320"/>
      <c r="L37" s="320">
        <v>225</v>
      </c>
      <c r="M37" s="320">
        <v>225.19</v>
      </c>
      <c r="O37" s="320"/>
      <c r="P37" s="320"/>
      <c r="R37" s="320">
        <v>317.12</v>
      </c>
      <c r="S37" s="320">
        <v>317.12</v>
      </c>
    </row>
    <row r="38" spans="1:19" s="306" customFormat="1" ht="16.5" customHeight="1">
      <c r="A38" s="377" t="s">
        <v>39</v>
      </c>
      <c r="B38" s="64" t="s">
        <v>409</v>
      </c>
      <c r="C38" s="352">
        <f>SUM(C39:C43)</f>
        <v>2044</v>
      </c>
      <c r="D38" s="352">
        <f>SUM(D39:D43)</f>
        <v>2043.17</v>
      </c>
      <c r="F38" s="352">
        <f>SUM(F39:F43)</f>
        <v>0</v>
      </c>
      <c r="G38" s="352">
        <f>SUM(G39:G43)</f>
        <v>0</v>
      </c>
      <c r="I38" s="352">
        <f>SUM(I39:I43)</f>
        <v>0</v>
      </c>
      <c r="J38" s="352">
        <f>SUM(J39:J43)</f>
        <v>0</v>
      </c>
      <c r="L38" s="352">
        <f>SUM(L39:L43)</f>
        <v>2044</v>
      </c>
      <c r="M38" s="352">
        <f>SUM(M39:M43)</f>
        <v>2043.17</v>
      </c>
      <c r="O38" s="352">
        <f>SUM(O39:O43)</f>
        <v>0</v>
      </c>
      <c r="P38" s="352">
        <f>SUM(P39:P43)</f>
        <v>0</v>
      </c>
      <c r="R38" s="352">
        <f>SUM(R39:R43)</f>
        <v>0</v>
      </c>
      <c r="S38" s="352">
        <f>SUM(S39:S43)</f>
        <v>0</v>
      </c>
    </row>
    <row r="39" spans="1:19" s="306" customFormat="1" ht="16.5" customHeight="1">
      <c r="A39" s="370" t="s">
        <v>355</v>
      </c>
      <c r="B39" s="11" t="s">
        <v>359</v>
      </c>
      <c r="C39" s="320">
        <f t="shared" ref="C39:C47" si="8">SUM(F39,I39,L39,O39,R39)</f>
        <v>0</v>
      </c>
      <c r="D39" s="320">
        <f t="shared" ref="D39:D47" si="9">SUM(G39,J39,M39,P39,S39)</f>
        <v>0</v>
      </c>
      <c r="F39" s="320"/>
      <c r="G39" s="320"/>
      <c r="I39" s="320"/>
      <c r="J39" s="320"/>
      <c r="L39" s="320"/>
      <c r="M39" s="320"/>
      <c r="O39" s="320"/>
      <c r="P39" s="320"/>
      <c r="R39" s="320"/>
      <c r="S39" s="320"/>
    </row>
    <row r="40" spans="1:19" s="306" customFormat="1" ht="16.5" customHeight="1">
      <c r="A40" s="370" t="s">
        <v>356</v>
      </c>
      <c r="B40" s="11" t="s">
        <v>360</v>
      </c>
      <c r="C40" s="320">
        <f t="shared" si="8"/>
        <v>0</v>
      </c>
      <c r="D40" s="320">
        <f t="shared" si="9"/>
        <v>0</v>
      </c>
      <c r="F40" s="320"/>
      <c r="G40" s="320"/>
      <c r="I40" s="320"/>
      <c r="J40" s="320"/>
      <c r="L40" s="320"/>
      <c r="M40" s="320"/>
      <c r="O40" s="320"/>
      <c r="P40" s="320"/>
      <c r="R40" s="320"/>
      <c r="S40" s="320"/>
    </row>
    <row r="41" spans="1:19" s="306" customFormat="1" ht="16.5" customHeight="1">
      <c r="A41" s="370" t="s">
        <v>357</v>
      </c>
      <c r="B41" s="11" t="s">
        <v>363</v>
      </c>
      <c r="C41" s="320">
        <f t="shared" si="8"/>
        <v>0</v>
      </c>
      <c r="D41" s="320">
        <f t="shared" si="9"/>
        <v>0</v>
      </c>
      <c r="F41" s="320"/>
      <c r="G41" s="320"/>
      <c r="I41" s="320"/>
      <c r="J41" s="320"/>
      <c r="L41" s="320"/>
      <c r="M41" s="320"/>
      <c r="O41" s="320"/>
      <c r="P41" s="320"/>
      <c r="R41" s="320"/>
      <c r="S41" s="320"/>
    </row>
    <row r="42" spans="1:19" s="306" customFormat="1" ht="16.5" customHeight="1">
      <c r="A42" s="370" t="s">
        <v>362</v>
      </c>
      <c r="B42" s="11" t="s">
        <v>364</v>
      </c>
      <c r="C42" s="320">
        <f t="shared" si="8"/>
        <v>0</v>
      </c>
      <c r="D42" s="320">
        <f t="shared" si="9"/>
        <v>0</v>
      </c>
      <c r="F42" s="320"/>
      <c r="G42" s="320"/>
      <c r="I42" s="320"/>
      <c r="J42" s="320"/>
      <c r="L42" s="320"/>
      <c r="M42" s="320"/>
      <c r="O42" s="320"/>
      <c r="P42" s="320"/>
      <c r="R42" s="320"/>
      <c r="S42" s="320"/>
    </row>
    <row r="43" spans="1:19" s="306" customFormat="1" ht="16.5" customHeight="1">
      <c r="A43" s="370" t="s">
        <v>365</v>
      </c>
      <c r="B43" s="11" t="s">
        <v>361</v>
      </c>
      <c r="C43" s="320">
        <f t="shared" si="8"/>
        <v>2044</v>
      </c>
      <c r="D43" s="320">
        <f t="shared" si="9"/>
        <v>2043.17</v>
      </c>
      <c r="F43" s="320"/>
      <c r="G43" s="320"/>
      <c r="I43" s="320"/>
      <c r="J43" s="320"/>
      <c r="L43" s="320">
        <v>2044</v>
      </c>
      <c r="M43" s="320">
        <v>2043.17</v>
      </c>
      <c r="O43" s="320"/>
      <c r="P43" s="320"/>
      <c r="R43" s="320"/>
      <c r="S43" s="320"/>
    </row>
    <row r="44" spans="1:19" s="306" customFormat="1" ht="30">
      <c r="A44" s="377" t="s">
        <v>40</v>
      </c>
      <c r="B44" s="64" t="s">
        <v>28</v>
      </c>
      <c r="C44" s="320">
        <f t="shared" si="8"/>
        <v>9301</v>
      </c>
      <c r="D44" s="320">
        <f t="shared" si="9"/>
        <v>9790.5499999999993</v>
      </c>
      <c r="F44" s="320">
        <v>9301</v>
      </c>
      <c r="G44" s="320">
        <v>9790.5499999999993</v>
      </c>
      <c r="I44" s="320"/>
      <c r="J44" s="320"/>
      <c r="L44" s="320"/>
      <c r="M44" s="320"/>
      <c r="O44" s="320"/>
      <c r="P44" s="320"/>
      <c r="R44" s="320">
        <v>0</v>
      </c>
      <c r="S44" s="320">
        <v>0</v>
      </c>
    </row>
    <row r="45" spans="1:19" s="306" customFormat="1" ht="16.5" customHeight="1">
      <c r="A45" s="377" t="s">
        <v>41</v>
      </c>
      <c r="B45" s="64" t="s">
        <v>24</v>
      </c>
      <c r="C45" s="320">
        <f t="shared" si="8"/>
        <v>14.62</v>
      </c>
      <c r="D45" s="320">
        <f t="shared" si="9"/>
        <v>14.62</v>
      </c>
      <c r="F45" s="320"/>
      <c r="G45" s="320"/>
      <c r="I45" s="320"/>
      <c r="J45" s="320"/>
      <c r="L45" s="320"/>
      <c r="M45" s="320"/>
      <c r="O45" s="320"/>
      <c r="P45" s="320"/>
      <c r="R45" s="320">
        <v>14.62</v>
      </c>
      <c r="S45" s="320">
        <v>14.62</v>
      </c>
    </row>
    <row r="46" spans="1:19" s="306" customFormat="1" ht="16.5" customHeight="1">
      <c r="A46" s="377" t="s">
        <v>42</v>
      </c>
      <c r="B46" s="64" t="s">
        <v>25</v>
      </c>
      <c r="C46" s="320">
        <f t="shared" si="8"/>
        <v>5500</v>
      </c>
      <c r="D46" s="320">
        <f t="shared" si="9"/>
        <v>5500</v>
      </c>
      <c r="F46" s="320">
        <v>4000</v>
      </c>
      <c r="G46" s="320">
        <v>4000</v>
      </c>
      <c r="I46" s="320"/>
      <c r="J46" s="320"/>
      <c r="L46" s="320"/>
      <c r="M46" s="320"/>
      <c r="O46" s="320"/>
      <c r="P46" s="320"/>
      <c r="R46" s="320">
        <v>1500</v>
      </c>
      <c r="S46" s="320">
        <v>1500</v>
      </c>
    </row>
    <row r="47" spans="1:19" s="306" customFormat="1" ht="16.5" customHeight="1">
      <c r="A47" s="377" t="s">
        <v>43</v>
      </c>
      <c r="B47" s="64" t="s">
        <v>26</v>
      </c>
      <c r="C47" s="320">
        <f t="shared" si="8"/>
        <v>0</v>
      </c>
      <c r="D47" s="320">
        <f t="shared" si="9"/>
        <v>0</v>
      </c>
      <c r="F47" s="320"/>
      <c r="G47" s="320"/>
      <c r="I47" s="320"/>
      <c r="J47" s="320"/>
      <c r="L47" s="320"/>
      <c r="M47" s="320"/>
      <c r="O47" s="320"/>
      <c r="P47" s="320"/>
      <c r="R47" s="320"/>
      <c r="S47" s="320"/>
    </row>
    <row r="48" spans="1:19" s="306" customFormat="1" ht="16.5" customHeight="1">
      <c r="A48" s="377" t="s">
        <v>44</v>
      </c>
      <c r="B48" s="64" t="s">
        <v>410</v>
      </c>
      <c r="C48" s="352">
        <f>SUM(C49:C51)</f>
        <v>458425</v>
      </c>
      <c r="D48" s="352">
        <f>SUM(D49:D51)</f>
        <v>459992.1</v>
      </c>
      <c r="F48" s="352">
        <f>SUM(F49:F51)</f>
        <v>216350</v>
      </c>
      <c r="G48" s="352">
        <f>SUM(G49:G51)</f>
        <v>236544.16</v>
      </c>
      <c r="I48" s="352">
        <f>SUM(I49:I51)</f>
        <v>0</v>
      </c>
      <c r="J48" s="352">
        <f>SUM(J49:J51)</f>
        <v>0</v>
      </c>
      <c r="L48" s="352">
        <f>SUM(L49:L51)</f>
        <v>134076</v>
      </c>
      <c r="M48" s="352">
        <f>SUM(M49:M51)</f>
        <v>116698.94</v>
      </c>
      <c r="O48" s="352">
        <f>SUM(O49:O51)</f>
        <v>0</v>
      </c>
      <c r="P48" s="352">
        <f>SUM(P49:P51)</f>
        <v>0</v>
      </c>
      <c r="R48" s="352">
        <f>SUM(R49:R51)</f>
        <v>107999</v>
      </c>
      <c r="S48" s="352">
        <f>SUM(S49:S51)</f>
        <v>106749</v>
      </c>
    </row>
    <row r="49" spans="1:19" s="306" customFormat="1" ht="16.5" customHeight="1">
      <c r="A49" s="372" t="s">
        <v>371</v>
      </c>
      <c r="B49" s="67" t="s">
        <v>374</v>
      </c>
      <c r="C49" s="320">
        <f t="shared" ref="C49:C53" si="10">SUM(F49,I49,L49,O49,R49)</f>
        <v>458425</v>
      </c>
      <c r="D49" s="320">
        <f t="shared" ref="D49:D53" si="11">SUM(G49,J49,M49,P49,S49)</f>
        <v>447992.1</v>
      </c>
      <c r="F49" s="320">
        <v>216350</v>
      </c>
      <c r="G49" s="320">
        <v>224544.16</v>
      </c>
      <c r="I49" s="320"/>
      <c r="J49" s="320"/>
      <c r="L49" s="320">
        <v>134076</v>
      </c>
      <c r="M49" s="320">
        <v>116698.94</v>
      </c>
      <c r="O49" s="320"/>
      <c r="P49" s="320"/>
      <c r="R49" s="320">
        <v>107999</v>
      </c>
      <c r="S49" s="320">
        <v>106749</v>
      </c>
    </row>
    <row r="50" spans="1:19" s="306" customFormat="1" ht="16.5" customHeight="1">
      <c r="A50" s="372" t="s">
        <v>372</v>
      </c>
      <c r="B50" s="67" t="s">
        <v>373</v>
      </c>
      <c r="C50" s="320">
        <f t="shared" si="10"/>
        <v>0</v>
      </c>
      <c r="D50" s="320">
        <f t="shared" si="11"/>
        <v>0</v>
      </c>
      <c r="F50" s="320"/>
      <c r="G50" s="320"/>
      <c r="I50" s="320"/>
      <c r="J50" s="320"/>
      <c r="L50" s="320"/>
      <c r="M50" s="320"/>
      <c r="O50" s="320"/>
      <c r="P50" s="320"/>
      <c r="R50" s="320"/>
      <c r="S50" s="320"/>
    </row>
    <row r="51" spans="1:19" s="306" customFormat="1" ht="16.5" customHeight="1">
      <c r="A51" s="372" t="s">
        <v>375</v>
      </c>
      <c r="B51" s="67" t="s">
        <v>376</v>
      </c>
      <c r="C51" s="320">
        <f t="shared" si="10"/>
        <v>0</v>
      </c>
      <c r="D51" s="320">
        <f t="shared" si="11"/>
        <v>12000</v>
      </c>
      <c r="F51" s="320"/>
      <c r="G51" s="320">
        <v>12000</v>
      </c>
      <c r="I51" s="320"/>
      <c r="J51" s="320"/>
      <c r="L51" s="320"/>
      <c r="M51" s="320"/>
      <c r="O51" s="320"/>
      <c r="P51" s="320"/>
      <c r="R51" s="320"/>
      <c r="S51" s="320">
        <v>0</v>
      </c>
    </row>
    <row r="52" spans="1:19" s="306" customFormat="1">
      <c r="A52" s="377" t="s">
        <v>45</v>
      </c>
      <c r="B52" s="64" t="s">
        <v>29</v>
      </c>
      <c r="C52" s="320">
        <f t="shared" si="10"/>
        <v>0</v>
      </c>
      <c r="D52" s="320">
        <f t="shared" si="11"/>
        <v>0</v>
      </c>
      <c r="F52" s="320"/>
      <c r="G52" s="320"/>
      <c r="I52" s="320"/>
      <c r="J52" s="320"/>
      <c r="L52" s="320"/>
      <c r="M52" s="320"/>
      <c r="O52" s="320"/>
      <c r="P52" s="320"/>
      <c r="R52" s="320"/>
      <c r="S52" s="320"/>
    </row>
    <row r="53" spans="1:19" s="306" customFormat="1" ht="16.5" customHeight="1">
      <c r="A53" s="377" t="s">
        <v>46</v>
      </c>
      <c r="B53" s="64" t="s">
        <v>6</v>
      </c>
      <c r="C53" s="320">
        <f t="shared" si="10"/>
        <v>78701.8</v>
      </c>
      <c r="D53" s="320">
        <f t="shared" si="11"/>
        <v>752922.6399999999</v>
      </c>
      <c r="F53" s="320">
        <f>'ფორმა N4.1'!F25</f>
        <v>6395</v>
      </c>
      <c r="G53" s="320">
        <f>'ფორმა N4.1'!G25</f>
        <v>491687.87999999995</v>
      </c>
      <c r="I53" s="320">
        <f>'ფორმა N4.1'!I25</f>
        <v>0</v>
      </c>
      <c r="J53" s="320">
        <f>'ფორმა N4.1'!J25</f>
        <v>0</v>
      </c>
      <c r="L53" s="320">
        <f>'ფორმა N4.1'!L25</f>
        <v>11715.8</v>
      </c>
      <c r="M53" s="320">
        <f>'ფორმა N4.1'!M25</f>
        <v>41023.93</v>
      </c>
      <c r="O53" s="320">
        <f>'ფორმა N4.1'!O25</f>
        <v>0</v>
      </c>
      <c r="P53" s="320">
        <f>'ფორმა N4.1'!P25</f>
        <v>0</v>
      </c>
      <c r="R53" s="320">
        <f>'ფორმა N4.1'!R25</f>
        <v>60591</v>
      </c>
      <c r="S53" s="320">
        <f>'ფორმა N4.1'!S25</f>
        <v>220210.83</v>
      </c>
    </row>
    <row r="54" spans="1:19" s="306" customFormat="1" ht="30">
      <c r="A54" s="363">
        <v>1.3</v>
      </c>
      <c r="B54" s="63" t="s">
        <v>415</v>
      </c>
      <c r="C54" s="301">
        <f>SUM(C55:C56)</f>
        <v>0</v>
      </c>
      <c r="D54" s="301">
        <f>SUM(D55:D56)</f>
        <v>0</v>
      </c>
      <c r="F54" s="301">
        <f>SUM(F55:F56)</f>
        <v>0</v>
      </c>
      <c r="G54" s="301">
        <f>SUM(G55:G56)</f>
        <v>0</v>
      </c>
      <c r="I54" s="301">
        <f>SUM(I55:I56)</f>
        <v>0</v>
      </c>
      <c r="J54" s="301">
        <f>SUM(J55:J56)</f>
        <v>0</v>
      </c>
      <c r="L54" s="301">
        <f>SUM(L55:L56)</f>
        <v>0</v>
      </c>
      <c r="M54" s="301">
        <f>SUM(M55:M56)</f>
        <v>0</v>
      </c>
      <c r="O54" s="301">
        <f>SUM(O55:O56)</f>
        <v>0</v>
      </c>
      <c r="P54" s="301">
        <f>SUM(P55:P56)</f>
        <v>0</v>
      </c>
      <c r="R54" s="301">
        <f>SUM(R55:R56)</f>
        <v>0</v>
      </c>
      <c r="S54" s="301">
        <f>SUM(S55:S56)</f>
        <v>0</v>
      </c>
    </row>
    <row r="55" spans="1:19" s="306" customFormat="1" ht="30">
      <c r="A55" s="377" t="s">
        <v>50</v>
      </c>
      <c r="B55" s="64" t="s">
        <v>48</v>
      </c>
      <c r="C55" s="320">
        <f t="shared" ref="C55:C56" si="12">SUM(F55,I55,L55,O55,R55)</f>
        <v>0</v>
      </c>
      <c r="D55" s="320">
        <f t="shared" ref="D55:D56" si="13">SUM(G55,J55,M55,P55,S55)</f>
        <v>0</v>
      </c>
      <c r="F55" s="320"/>
      <c r="G55" s="320"/>
      <c r="I55" s="320"/>
      <c r="J55" s="320"/>
      <c r="L55" s="320"/>
      <c r="M55" s="320"/>
      <c r="O55" s="320"/>
      <c r="P55" s="320"/>
      <c r="R55" s="320"/>
      <c r="S55" s="320"/>
    </row>
    <row r="56" spans="1:19" s="306" customFormat="1" ht="16.5" customHeight="1">
      <c r="A56" s="377" t="s">
        <v>51</v>
      </c>
      <c r="B56" s="64" t="s">
        <v>47</v>
      </c>
      <c r="C56" s="320">
        <f t="shared" si="12"/>
        <v>0</v>
      </c>
      <c r="D56" s="320">
        <f t="shared" si="13"/>
        <v>0</v>
      </c>
      <c r="F56" s="320"/>
      <c r="G56" s="320"/>
      <c r="I56" s="320"/>
      <c r="J56" s="320"/>
      <c r="L56" s="320"/>
      <c r="M56" s="320"/>
      <c r="O56" s="320"/>
      <c r="P56" s="320"/>
      <c r="R56" s="320"/>
      <c r="S56" s="320"/>
    </row>
    <row r="57" spans="1:19" s="302" customFormat="1">
      <c r="A57" s="363">
        <v>1.4</v>
      </c>
      <c r="B57" s="63" t="s">
        <v>417</v>
      </c>
      <c r="C57" s="307">
        <f>SUM(F57,I57,L57,O57,R57)</f>
        <v>0</v>
      </c>
      <c r="D57" s="307">
        <f>SUM(G57,J57,M57,P57,S57)</f>
        <v>0</v>
      </c>
      <c r="F57" s="307"/>
      <c r="G57" s="307"/>
      <c r="I57" s="307"/>
      <c r="J57" s="307"/>
      <c r="L57" s="307"/>
      <c r="M57" s="307"/>
      <c r="O57" s="307"/>
      <c r="P57" s="307"/>
      <c r="R57" s="307"/>
      <c r="S57" s="307"/>
    </row>
    <row r="58" spans="1:19" s="356" customFormat="1">
      <c r="A58" s="363">
        <v>1.5</v>
      </c>
      <c r="B58" s="63" t="s">
        <v>7</v>
      </c>
      <c r="C58" s="307">
        <f>SUM(F58,I58,L58,O58,R58)</f>
        <v>0</v>
      </c>
      <c r="D58" s="307">
        <f>SUM(G58,J58,M58,P58,S58)</f>
        <v>0</v>
      </c>
      <c r="E58" s="354"/>
      <c r="F58" s="355"/>
      <c r="G58" s="355"/>
      <c r="H58" s="354"/>
      <c r="I58" s="355"/>
      <c r="J58" s="355"/>
      <c r="K58" s="354"/>
      <c r="L58" s="355"/>
      <c r="M58" s="355"/>
      <c r="N58" s="354"/>
      <c r="O58" s="355"/>
      <c r="P58" s="355"/>
      <c r="Q58" s="354"/>
      <c r="R58" s="355"/>
      <c r="S58" s="355"/>
    </row>
    <row r="59" spans="1:19" s="309" customFormat="1">
      <c r="A59" s="363">
        <v>1.6</v>
      </c>
      <c r="B59" s="26" t="s">
        <v>8</v>
      </c>
      <c r="C59" s="297">
        <f>SUM(C60:C64)</f>
        <v>250</v>
      </c>
      <c r="D59" s="297">
        <f>SUM(D60:D64)</f>
        <v>250</v>
      </c>
      <c r="E59" s="310"/>
      <c r="F59" s="297">
        <f>SUM(F60:F64)</f>
        <v>0</v>
      </c>
      <c r="G59" s="297">
        <f>SUM(G60:G64)</f>
        <v>0</v>
      </c>
      <c r="H59" s="310"/>
      <c r="I59" s="297">
        <f>SUM(I60:I64)</f>
        <v>0</v>
      </c>
      <c r="J59" s="297">
        <f>SUM(J60:J64)</f>
        <v>0</v>
      </c>
      <c r="K59" s="310"/>
      <c r="L59" s="297">
        <f>SUM(L60:L64)</f>
        <v>250</v>
      </c>
      <c r="M59" s="297">
        <f>SUM(M60:M64)</f>
        <v>250</v>
      </c>
      <c r="N59" s="310"/>
      <c r="O59" s="297">
        <f>SUM(O60:O64)</f>
        <v>0</v>
      </c>
      <c r="P59" s="297">
        <f>SUM(P60:P64)</f>
        <v>0</v>
      </c>
      <c r="Q59" s="310"/>
      <c r="R59" s="297">
        <f>SUM(R60:R64)</f>
        <v>0</v>
      </c>
      <c r="S59" s="297">
        <f>SUM(S60:S64)</f>
        <v>0</v>
      </c>
    </row>
    <row r="60" spans="1:19" s="309" customFormat="1">
      <c r="A60" s="377" t="s">
        <v>299</v>
      </c>
      <c r="B60" s="27" t="s">
        <v>52</v>
      </c>
      <c r="C60" s="320">
        <f t="shared" ref="C60:C64" si="14">SUM(F60,I60,L60,O60,R60)</f>
        <v>0</v>
      </c>
      <c r="D60" s="320">
        <f t="shared" ref="D60:D76" si="15">SUM(G60,J60,M60,P60,S60)</f>
        <v>0</v>
      </c>
      <c r="E60" s="310"/>
      <c r="F60" s="308"/>
      <c r="G60" s="308"/>
      <c r="H60" s="310"/>
      <c r="I60" s="308"/>
      <c r="J60" s="308"/>
      <c r="K60" s="310"/>
      <c r="L60" s="308"/>
      <c r="M60" s="308"/>
      <c r="N60" s="310"/>
      <c r="O60" s="308"/>
      <c r="P60" s="308"/>
      <c r="Q60" s="310"/>
      <c r="R60" s="308"/>
      <c r="S60" s="308"/>
    </row>
    <row r="61" spans="1:19" s="309" customFormat="1" ht="30">
      <c r="A61" s="377" t="s">
        <v>300</v>
      </c>
      <c r="B61" s="27" t="s">
        <v>54</v>
      </c>
      <c r="C61" s="320">
        <f t="shared" si="14"/>
        <v>0</v>
      </c>
      <c r="D61" s="320">
        <f t="shared" si="15"/>
        <v>0</v>
      </c>
      <c r="E61" s="310"/>
      <c r="F61" s="308"/>
      <c r="G61" s="308"/>
      <c r="H61" s="310"/>
      <c r="I61" s="308"/>
      <c r="J61" s="308"/>
      <c r="K61" s="310"/>
      <c r="L61" s="308"/>
      <c r="M61" s="308"/>
      <c r="N61" s="310"/>
      <c r="O61" s="308"/>
      <c r="P61" s="308"/>
      <c r="Q61" s="310"/>
      <c r="R61" s="308"/>
      <c r="S61" s="308"/>
    </row>
    <row r="62" spans="1:19" s="309" customFormat="1">
      <c r="A62" s="377" t="s">
        <v>301</v>
      </c>
      <c r="B62" s="27" t="s">
        <v>53</v>
      </c>
      <c r="C62" s="320">
        <f t="shared" si="14"/>
        <v>0</v>
      </c>
      <c r="D62" s="320">
        <f t="shared" si="15"/>
        <v>0</v>
      </c>
      <c r="E62" s="310"/>
      <c r="F62" s="308"/>
      <c r="G62" s="308"/>
      <c r="H62" s="310"/>
      <c r="I62" s="308"/>
      <c r="J62" s="308"/>
      <c r="K62" s="310"/>
      <c r="L62" s="308"/>
      <c r="M62" s="308"/>
      <c r="N62" s="310"/>
      <c r="O62" s="308"/>
      <c r="P62" s="308"/>
      <c r="Q62" s="310"/>
      <c r="R62" s="308"/>
      <c r="S62" s="308"/>
    </row>
    <row r="63" spans="1:19" s="309" customFormat="1">
      <c r="A63" s="377" t="s">
        <v>302</v>
      </c>
      <c r="B63" s="27" t="s">
        <v>27</v>
      </c>
      <c r="C63" s="320">
        <f t="shared" si="14"/>
        <v>250</v>
      </c>
      <c r="D63" s="320">
        <f t="shared" si="15"/>
        <v>250</v>
      </c>
      <c r="E63" s="310"/>
      <c r="F63" s="308"/>
      <c r="G63" s="308"/>
      <c r="H63" s="310"/>
      <c r="I63" s="308"/>
      <c r="J63" s="308"/>
      <c r="K63" s="310"/>
      <c r="L63" s="308">
        <v>250</v>
      </c>
      <c r="M63" s="308">
        <v>250</v>
      </c>
      <c r="N63" s="310"/>
      <c r="O63" s="308"/>
      <c r="P63" s="308"/>
      <c r="Q63" s="310"/>
      <c r="R63" s="308"/>
      <c r="S63" s="308"/>
    </row>
    <row r="64" spans="1:19" s="309" customFormat="1">
      <c r="A64" s="377" t="s">
        <v>337</v>
      </c>
      <c r="B64" s="27" t="s">
        <v>338</v>
      </c>
      <c r="C64" s="320">
        <f t="shared" si="14"/>
        <v>0</v>
      </c>
      <c r="D64" s="320">
        <f t="shared" si="15"/>
        <v>0</v>
      </c>
      <c r="E64" s="310"/>
      <c r="F64" s="308"/>
      <c r="G64" s="308"/>
      <c r="H64" s="310"/>
      <c r="I64" s="308"/>
      <c r="J64" s="308"/>
      <c r="K64" s="310"/>
      <c r="L64" s="308"/>
      <c r="M64" s="308"/>
      <c r="N64" s="310"/>
      <c r="O64" s="308"/>
      <c r="P64" s="308"/>
      <c r="Q64" s="310"/>
      <c r="R64" s="308"/>
      <c r="S64" s="308"/>
    </row>
    <row r="65" spans="1:19" s="310" customFormat="1">
      <c r="A65" s="376">
        <v>2</v>
      </c>
      <c r="B65" s="186" t="s">
        <v>411</v>
      </c>
      <c r="C65" s="299"/>
      <c r="D65" s="297">
        <f>SUM(D66:D72)</f>
        <v>0</v>
      </c>
      <c r="F65" s="299"/>
      <c r="G65" s="297">
        <f>SUM(G66:G72)</f>
        <v>0</v>
      </c>
      <c r="I65" s="299"/>
      <c r="J65" s="297">
        <f>SUM(J66:J72)</f>
        <v>0</v>
      </c>
      <c r="L65" s="299"/>
      <c r="M65" s="297">
        <f>SUM(M66:M72)</f>
        <v>0</v>
      </c>
      <c r="O65" s="299"/>
      <c r="P65" s="297">
        <f>SUM(P66:P72)</f>
        <v>0</v>
      </c>
      <c r="R65" s="299"/>
      <c r="S65" s="297">
        <f>SUM(S66:S72)</f>
        <v>0</v>
      </c>
    </row>
    <row r="66" spans="1:19" s="310" customFormat="1">
      <c r="A66" s="362">
        <v>2.1</v>
      </c>
      <c r="B66" s="188" t="s">
        <v>100</v>
      </c>
      <c r="C66" s="311"/>
      <c r="D66" s="320">
        <f t="shared" si="15"/>
        <v>0</v>
      </c>
      <c r="F66" s="311"/>
      <c r="G66" s="312"/>
      <c r="I66" s="311"/>
      <c r="J66" s="312"/>
      <c r="L66" s="311"/>
      <c r="M66" s="312"/>
      <c r="O66" s="311"/>
      <c r="P66" s="312"/>
      <c r="R66" s="311"/>
      <c r="S66" s="312"/>
    </row>
    <row r="67" spans="1:19" s="310" customFormat="1">
      <c r="A67" s="362">
        <v>2.2000000000000002</v>
      </c>
      <c r="B67" s="188" t="s">
        <v>412</v>
      </c>
      <c r="C67" s="311"/>
      <c r="D67" s="320">
        <f t="shared" si="15"/>
        <v>0</v>
      </c>
      <c r="F67" s="311"/>
      <c r="G67" s="312"/>
      <c r="I67" s="311"/>
      <c r="J67" s="312"/>
      <c r="L67" s="311"/>
      <c r="M67" s="312"/>
      <c r="O67" s="311"/>
      <c r="P67" s="312"/>
      <c r="R67" s="311"/>
      <c r="S67" s="312"/>
    </row>
    <row r="68" spans="1:19" s="310" customFormat="1">
      <c r="A68" s="362">
        <v>2.2999999999999998</v>
      </c>
      <c r="B68" s="188" t="s">
        <v>104</v>
      </c>
      <c r="C68" s="311"/>
      <c r="D68" s="320">
        <f t="shared" si="15"/>
        <v>0</v>
      </c>
      <c r="F68" s="311"/>
      <c r="G68" s="312"/>
      <c r="I68" s="311"/>
      <c r="J68" s="312"/>
      <c r="L68" s="311"/>
      <c r="M68" s="312"/>
      <c r="O68" s="311"/>
      <c r="P68" s="312"/>
      <c r="R68" s="311"/>
      <c r="S68" s="312"/>
    </row>
    <row r="69" spans="1:19" s="310" customFormat="1">
      <c r="A69" s="362">
        <v>2.4</v>
      </c>
      <c r="B69" s="188" t="s">
        <v>103</v>
      </c>
      <c r="C69" s="311"/>
      <c r="D69" s="320">
        <f t="shared" si="15"/>
        <v>0</v>
      </c>
      <c r="F69" s="311"/>
      <c r="G69" s="312"/>
      <c r="I69" s="311"/>
      <c r="J69" s="312"/>
      <c r="L69" s="311"/>
      <c r="M69" s="312"/>
      <c r="O69" s="311"/>
      <c r="P69" s="312"/>
      <c r="R69" s="311"/>
      <c r="S69" s="312"/>
    </row>
    <row r="70" spans="1:19" s="310" customFormat="1">
      <c r="A70" s="362">
        <v>2.5</v>
      </c>
      <c r="B70" s="188" t="s">
        <v>413</v>
      </c>
      <c r="C70" s="311"/>
      <c r="D70" s="320">
        <f t="shared" si="15"/>
        <v>0</v>
      </c>
      <c r="F70" s="311"/>
      <c r="G70" s="312"/>
      <c r="I70" s="311"/>
      <c r="J70" s="312"/>
      <c r="L70" s="311"/>
      <c r="M70" s="312"/>
      <c r="O70" s="311"/>
      <c r="P70" s="312"/>
      <c r="R70" s="311"/>
      <c r="S70" s="312"/>
    </row>
    <row r="71" spans="1:19" s="310" customFormat="1">
      <c r="A71" s="362">
        <v>2.6</v>
      </c>
      <c r="B71" s="188" t="s">
        <v>101</v>
      </c>
      <c r="C71" s="311"/>
      <c r="D71" s="320">
        <f t="shared" si="15"/>
        <v>0</v>
      </c>
      <c r="F71" s="311"/>
      <c r="G71" s="312"/>
      <c r="I71" s="311"/>
      <c r="J71" s="312"/>
      <c r="L71" s="311"/>
      <c r="M71" s="312"/>
      <c r="O71" s="311"/>
      <c r="P71" s="312"/>
      <c r="R71" s="311"/>
      <c r="S71" s="312"/>
    </row>
    <row r="72" spans="1:19" s="310" customFormat="1">
      <c r="A72" s="362">
        <v>2.7</v>
      </c>
      <c r="B72" s="188" t="s">
        <v>102</v>
      </c>
      <c r="C72" s="313"/>
      <c r="D72" s="320">
        <f t="shared" si="15"/>
        <v>0</v>
      </c>
      <c r="F72" s="313"/>
      <c r="G72" s="312"/>
      <c r="I72" s="313"/>
      <c r="J72" s="312"/>
      <c r="L72" s="313"/>
      <c r="M72" s="312"/>
      <c r="O72" s="313"/>
      <c r="P72" s="312"/>
      <c r="R72" s="313"/>
      <c r="S72" s="312"/>
    </row>
    <row r="73" spans="1:19" s="310" customFormat="1">
      <c r="A73" s="376">
        <v>3</v>
      </c>
      <c r="B73" s="186" t="s">
        <v>451</v>
      </c>
      <c r="C73" s="297"/>
      <c r="D73" s="307">
        <f t="shared" si="15"/>
        <v>0</v>
      </c>
      <c r="F73" s="297"/>
      <c r="G73" s="312"/>
      <c r="I73" s="297"/>
      <c r="J73" s="312"/>
      <c r="L73" s="297"/>
      <c r="M73" s="312"/>
      <c r="O73" s="297"/>
      <c r="P73" s="312"/>
      <c r="R73" s="297"/>
      <c r="S73" s="312"/>
    </row>
    <row r="74" spans="1:19" s="310" customFormat="1">
      <c r="A74" s="376">
        <v>4</v>
      </c>
      <c r="B74" s="186" t="s">
        <v>253</v>
      </c>
      <c r="C74" s="297"/>
      <c r="D74" s="297">
        <f>SUM(D75:D76)</f>
        <v>480000</v>
      </c>
      <c r="F74" s="297"/>
      <c r="G74" s="297">
        <f>SUM(G75:G76)</f>
        <v>0</v>
      </c>
      <c r="I74" s="297"/>
      <c r="J74" s="297">
        <f>SUM(J75:J76)</f>
        <v>0</v>
      </c>
      <c r="L74" s="297"/>
      <c r="M74" s="297">
        <f>SUM(M75:M76)</f>
        <v>480000</v>
      </c>
      <c r="O74" s="297"/>
      <c r="P74" s="297">
        <f>SUM(P75:P76)</f>
        <v>0</v>
      </c>
      <c r="R74" s="297"/>
      <c r="S74" s="297">
        <f>SUM(S75:S76)</f>
        <v>0</v>
      </c>
    </row>
    <row r="75" spans="1:19" s="310" customFormat="1">
      <c r="A75" s="362">
        <v>4.0999999999999996</v>
      </c>
      <c r="B75" s="68" t="s">
        <v>254</v>
      </c>
      <c r="C75" s="311"/>
      <c r="D75" s="320">
        <f t="shared" si="15"/>
        <v>480000</v>
      </c>
      <c r="F75" s="311"/>
      <c r="G75" s="298"/>
      <c r="I75" s="311"/>
      <c r="J75" s="298"/>
      <c r="L75" s="311"/>
      <c r="M75" s="298">
        <v>480000</v>
      </c>
      <c r="O75" s="311"/>
      <c r="P75" s="298"/>
      <c r="R75" s="311"/>
      <c r="S75" s="298"/>
    </row>
    <row r="76" spans="1:19" s="310" customFormat="1">
      <c r="A76" s="362">
        <v>4.2</v>
      </c>
      <c r="B76" s="68" t="s">
        <v>255</v>
      </c>
      <c r="C76" s="313"/>
      <c r="D76" s="320">
        <f t="shared" si="15"/>
        <v>0</v>
      </c>
      <c r="F76" s="313"/>
      <c r="G76" s="298"/>
      <c r="I76" s="313"/>
      <c r="J76" s="298"/>
      <c r="L76" s="313"/>
      <c r="M76" s="298"/>
      <c r="O76" s="313"/>
      <c r="P76" s="298"/>
      <c r="R76" s="313"/>
      <c r="S76" s="298"/>
    </row>
    <row r="77" spans="1:19" s="354" customFormat="1">
      <c r="A77" s="376">
        <v>5</v>
      </c>
      <c r="B77" s="186" t="s">
        <v>281</v>
      </c>
      <c r="C77" s="307">
        <v>36359</v>
      </c>
      <c r="D77" s="326"/>
      <c r="F77" s="357"/>
      <c r="G77" s="326"/>
      <c r="I77" s="357"/>
      <c r="J77" s="326"/>
      <c r="L77" s="357"/>
      <c r="M77" s="326"/>
      <c r="O77" s="357"/>
      <c r="P77" s="326"/>
      <c r="R77" s="357"/>
      <c r="S77" s="326"/>
    </row>
    <row r="78" spans="1:19">
      <c r="B78" s="25"/>
    </row>
    <row r="80" spans="1:19">
      <c r="B80" s="25"/>
    </row>
    <row r="81" spans="1:19" s="15" customFormat="1" ht="12.75"/>
    <row r="82" spans="1:19">
      <c r="A82" s="50" t="s">
        <v>107</v>
      </c>
    </row>
    <row r="83" spans="1:19">
      <c r="E83"/>
      <c r="H83"/>
    </row>
    <row r="84" spans="1:19">
      <c r="D84" s="6"/>
      <c r="E84"/>
      <c r="G84" s="6"/>
      <c r="H84"/>
      <c r="J84" s="6"/>
      <c r="M84" s="6"/>
      <c r="P84" s="6"/>
      <c r="S84" s="6"/>
    </row>
    <row r="85" spans="1:19">
      <c r="A85"/>
      <c r="B85" s="50" t="s">
        <v>448</v>
      </c>
      <c r="D85" s="6"/>
      <c r="E85"/>
      <c r="G85" s="6"/>
      <c r="H85"/>
      <c r="J85" s="6"/>
      <c r="M85" s="6"/>
      <c r="P85" s="6"/>
      <c r="S85" s="6"/>
    </row>
    <row r="86" spans="1:19">
      <c r="A86"/>
      <c r="B86" s="2" t="s">
        <v>449</v>
      </c>
      <c r="D86" s="6"/>
      <c r="E86"/>
      <c r="G86" s="6"/>
      <c r="H86"/>
      <c r="J86" s="6"/>
      <c r="M86" s="6"/>
      <c r="P86" s="6"/>
      <c r="S86" s="6"/>
    </row>
    <row r="87" spans="1:19" customFormat="1" ht="12.75">
      <c r="B87" s="47" t="s">
        <v>140</v>
      </c>
    </row>
    <row r="88" spans="1:19" s="15" customFormat="1" ht="12.75"/>
  </sheetData>
  <mergeCells count="12">
    <mergeCell ref="C1:D1"/>
    <mergeCell ref="C2:D2"/>
    <mergeCell ref="F2:G2"/>
    <mergeCell ref="I2:J2"/>
    <mergeCell ref="L2:M2"/>
    <mergeCell ref="O2:P2"/>
    <mergeCell ref="R2:S2"/>
    <mergeCell ref="F1:G1"/>
    <mergeCell ref="I1:J1"/>
    <mergeCell ref="L1:M1"/>
    <mergeCell ref="O1:P1"/>
    <mergeCell ref="R1:S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ignoredErrors>
    <ignoredError sqref="R20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showGridLines="0" zoomScale="80" zoomScaleNormal="80" zoomScaleSheet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" outlineLevelCol="1"/>
  <cols>
    <col min="1" max="1" width="10.140625" style="2" customWidth="1"/>
    <col min="2" max="2" width="88" style="2" customWidth="1"/>
    <col min="3" max="4" width="13.5703125" style="2" customWidth="1"/>
    <col min="5" max="5" width="0.85546875" style="2" customWidth="1" outlineLevel="1"/>
    <col min="6" max="6" width="15.28515625" style="2" customWidth="1" outlineLevel="1"/>
    <col min="7" max="7" width="13.28515625" style="2" customWidth="1" outlineLevel="1"/>
    <col min="8" max="8" width="0.85546875" style="2" customWidth="1" outlineLevel="1"/>
    <col min="9" max="9" width="15" style="2" customWidth="1" outlineLevel="1"/>
    <col min="10" max="10" width="13.5703125" style="2" customWidth="1" outlineLevel="1"/>
    <col min="11" max="11" width="0.85546875" style="2" customWidth="1" outlineLevel="1"/>
    <col min="12" max="12" width="15.28515625" style="2" customWidth="1" outlineLevel="1"/>
    <col min="13" max="13" width="13.5703125" style="2" customWidth="1" outlineLevel="1"/>
    <col min="14" max="14" width="0.85546875" style="2" customWidth="1" outlineLevel="1"/>
    <col min="15" max="15" width="15.85546875" style="2" customWidth="1" outlineLevel="1"/>
    <col min="16" max="16" width="13.5703125" style="2" customWidth="1" outlineLevel="1"/>
    <col min="17" max="17" width="0.85546875" style="2" customWidth="1" outlineLevel="1"/>
    <col min="18" max="18" width="15.85546875" style="2" customWidth="1" outlineLevel="1"/>
    <col min="19" max="19" width="13.5703125" style="2" customWidth="1" outlineLevel="1"/>
    <col min="20" max="16384" width="9.140625" style="2"/>
  </cols>
  <sheetData>
    <row r="1" spans="1:19" s="4" customFormat="1">
      <c r="A1" s="55" t="s">
        <v>329</v>
      </c>
      <c r="B1" s="58"/>
      <c r="C1" s="750" t="s">
        <v>110</v>
      </c>
      <c r="D1" s="750"/>
    </row>
    <row r="2" spans="1:19" s="4" customFormat="1">
      <c r="A2" s="55" t="s">
        <v>330</v>
      </c>
      <c r="B2" s="58"/>
      <c r="C2" s="748" t="str">
        <f>'ფორმა N2'!C2:D2</f>
        <v>01/01/2014 - 31/12/2014</v>
      </c>
      <c r="D2" s="748"/>
      <c r="E2" s="358"/>
      <c r="F2" s="748" t="str">
        <f>'ფორმა N2'!F2:G2</f>
        <v>01/01/2014 - 14/04/2014</v>
      </c>
      <c r="G2" s="748"/>
      <c r="H2" s="358"/>
      <c r="I2" s="748" t="str">
        <f>'ფორმა N2'!I2:J2</f>
        <v>14/04/2014 - 22/07/2014</v>
      </c>
      <c r="J2" s="748"/>
      <c r="K2" s="358"/>
      <c r="L2" s="748" t="str">
        <f>'ფორმა N2'!L2:M2</f>
        <v>23/07/2014 - 07/09/2014</v>
      </c>
      <c r="M2" s="748"/>
      <c r="N2" s="358"/>
      <c r="O2" s="748" t="str">
        <f>'ფორმა N2'!O2:P2</f>
        <v>08/09/2014 - 04/11/2014</v>
      </c>
      <c r="P2" s="748"/>
      <c r="Q2" s="358"/>
      <c r="R2" s="748" t="str">
        <f>'ფორმა N2'!R2:S2</f>
        <v>05/11/2014 - 31/12/2014</v>
      </c>
      <c r="S2" s="748"/>
    </row>
    <row r="3" spans="1:19" s="4" customFormat="1">
      <c r="A3" s="57" t="s">
        <v>141</v>
      </c>
      <c r="B3" s="55"/>
      <c r="C3" s="116"/>
      <c r="D3" s="116"/>
      <c r="F3" s="294"/>
      <c r="G3" s="294"/>
      <c r="I3" s="294"/>
      <c r="J3" s="294"/>
      <c r="L3" s="294"/>
      <c r="M3" s="294"/>
      <c r="O3" s="294"/>
      <c r="P3" s="294"/>
      <c r="R3" s="294"/>
      <c r="S3" s="294"/>
    </row>
    <row r="4" spans="1:19" s="4" customFormat="1">
      <c r="A4" s="57"/>
      <c r="B4" s="57"/>
      <c r="C4" s="116"/>
      <c r="D4" s="116"/>
      <c r="F4" s="294"/>
      <c r="G4" s="294"/>
      <c r="I4" s="294"/>
      <c r="J4" s="294"/>
      <c r="L4" s="294"/>
      <c r="M4" s="294"/>
      <c r="O4" s="294"/>
      <c r="P4" s="294"/>
      <c r="R4" s="294"/>
      <c r="S4" s="294"/>
    </row>
    <row r="5" spans="1:19">
      <c r="A5" s="58" t="str">
        <f>'ფორმა N2'!A4</f>
        <v>ანგარიშვალდებული პირის დასახელება:</v>
      </c>
      <c r="B5" s="58"/>
      <c r="C5" s="57"/>
      <c r="D5" s="57"/>
      <c r="F5" s="57"/>
      <c r="G5" s="57"/>
      <c r="I5" s="57"/>
      <c r="J5" s="57"/>
      <c r="L5" s="57"/>
      <c r="M5" s="57"/>
      <c r="O5" s="57"/>
      <c r="P5" s="57"/>
      <c r="R5" s="57"/>
      <c r="S5" s="57"/>
    </row>
    <row r="6" spans="1:19">
      <c r="A6" s="79" t="str">
        <f>'ფორმა N1'!$A$5</f>
        <v>მ.პ.გ. ,,ქართული ოცნება - დემოკრატიული საქართველო"</v>
      </c>
      <c r="B6" s="61"/>
      <c r="C6" s="62"/>
      <c r="D6" s="62"/>
      <c r="F6" s="62"/>
      <c r="G6" s="62"/>
      <c r="I6" s="62"/>
      <c r="J6" s="62"/>
      <c r="L6" s="62"/>
      <c r="M6" s="62"/>
      <c r="O6" s="62"/>
      <c r="P6" s="62"/>
      <c r="R6" s="62"/>
      <c r="S6" s="62"/>
    </row>
    <row r="7" spans="1:19">
      <c r="A7" s="58"/>
      <c r="B7" s="58"/>
      <c r="C7" s="57"/>
      <c r="D7" s="57"/>
      <c r="F7" s="57"/>
      <c r="G7" s="57"/>
      <c r="I7" s="57"/>
      <c r="J7" s="57"/>
      <c r="L7" s="57"/>
      <c r="M7" s="57"/>
      <c r="O7" s="57"/>
      <c r="P7" s="57"/>
      <c r="R7" s="57"/>
      <c r="S7" s="57"/>
    </row>
    <row r="8" spans="1:19" s="4" customFormat="1">
      <c r="A8" s="115"/>
      <c r="B8" s="115"/>
      <c r="C8" s="59"/>
      <c r="D8" s="59"/>
      <c r="F8" s="59"/>
      <c r="G8" s="59"/>
      <c r="I8" s="59"/>
      <c r="J8" s="59"/>
      <c r="L8" s="59"/>
      <c r="M8" s="59"/>
      <c r="O8" s="59"/>
      <c r="P8" s="59"/>
      <c r="R8" s="59"/>
      <c r="S8" s="59"/>
    </row>
    <row r="9" spans="1:19" s="4" customFormat="1" ht="30">
      <c r="A9" s="65" t="s">
        <v>64</v>
      </c>
      <c r="B9" s="65" t="s">
        <v>333</v>
      </c>
      <c r="C9" s="60" t="s">
        <v>10</v>
      </c>
      <c r="D9" s="60" t="s">
        <v>9</v>
      </c>
      <c r="F9" s="60" t="s">
        <v>10</v>
      </c>
      <c r="G9" s="60" t="s">
        <v>9</v>
      </c>
      <c r="I9" s="60" t="s">
        <v>10</v>
      </c>
      <c r="J9" s="60" t="s">
        <v>9</v>
      </c>
      <c r="L9" s="60" t="s">
        <v>10</v>
      </c>
      <c r="M9" s="60" t="s">
        <v>9</v>
      </c>
      <c r="O9" s="60" t="s">
        <v>10</v>
      </c>
      <c r="P9" s="60" t="s">
        <v>9</v>
      </c>
      <c r="R9" s="60" t="s">
        <v>10</v>
      </c>
      <c r="S9" s="60" t="s">
        <v>9</v>
      </c>
    </row>
    <row r="10" spans="1:19" s="303" customFormat="1" ht="15.75">
      <c r="A10" s="374" t="s">
        <v>331</v>
      </c>
      <c r="B10" s="360" t="s">
        <v>681</v>
      </c>
      <c r="C10" s="320">
        <f>SUM(F10,I10,L10,O10,R10)</f>
        <v>470</v>
      </c>
      <c r="D10" s="320">
        <f>SUM(G10,J10,M10,P10,S10)</f>
        <v>379045</v>
      </c>
      <c r="E10" s="361"/>
      <c r="F10" s="320"/>
      <c r="G10" s="320">
        <v>375000</v>
      </c>
      <c r="H10" s="361"/>
      <c r="I10" s="320"/>
      <c r="J10" s="320"/>
      <c r="K10" s="361"/>
      <c r="L10" s="320"/>
      <c r="M10" s="320"/>
      <c r="N10" s="361"/>
      <c r="O10" s="320"/>
      <c r="P10" s="320"/>
      <c r="Q10" s="361"/>
      <c r="R10" s="320">
        <v>470</v>
      </c>
      <c r="S10" s="320">
        <v>4045</v>
      </c>
    </row>
    <row r="11" spans="1:19" s="305" customFormat="1">
      <c r="A11" s="374" t="s">
        <v>332</v>
      </c>
      <c r="B11" s="360" t="s">
        <v>682</v>
      </c>
      <c r="C11" s="320">
        <f t="shared" ref="C11:C24" si="0">SUM(F11,I11,L11,O11,R11)</f>
        <v>6125</v>
      </c>
      <c r="D11" s="320">
        <f t="shared" ref="D11:D24" si="1">SUM(G11,J11,M11,P11,S11)</f>
        <v>6475</v>
      </c>
      <c r="E11" s="306"/>
      <c r="F11" s="320">
        <v>6125</v>
      </c>
      <c r="G11" s="320">
        <v>6475</v>
      </c>
      <c r="H11" s="306"/>
      <c r="I11" s="320"/>
      <c r="J11" s="320"/>
      <c r="K11" s="306"/>
      <c r="L11" s="320"/>
      <c r="M11" s="320"/>
      <c r="N11" s="306"/>
      <c r="O11" s="320"/>
      <c r="P11" s="320"/>
      <c r="Q11" s="306"/>
      <c r="R11" s="320"/>
      <c r="S11" s="320"/>
    </row>
    <row r="12" spans="1:19" s="305" customFormat="1" ht="30">
      <c r="A12" s="374" t="s">
        <v>683</v>
      </c>
      <c r="B12" s="572" t="s">
        <v>2992</v>
      </c>
      <c r="C12" s="320">
        <f t="shared" si="0"/>
        <v>0</v>
      </c>
      <c r="D12" s="320">
        <f t="shared" si="1"/>
        <v>213461.46</v>
      </c>
      <c r="E12" s="306"/>
      <c r="F12" s="320"/>
      <c r="G12" s="320"/>
      <c r="H12" s="306"/>
      <c r="I12" s="320"/>
      <c r="J12" s="320"/>
      <c r="K12" s="306"/>
      <c r="L12" s="320"/>
      <c r="M12" s="320">
        <v>27356.13</v>
      </c>
      <c r="N12" s="306"/>
      <c r="O12" s="320"/>
      <c r="P12" s="320"/>
      <c r="Q12" s="306"/>
      <c r="R12" s="320"/>
      <c r="S12" s="320">
        <v>186105.33</v>
      </c>
    </row>
    <row r="13" spans="1:19" s="305" customFormat="1">
      <c r="A13" s="374" t="s">
        <v>684</v>
      </c>
      <c r="B13" s="360" t="s">
        <v>705</v>
      </c>
      <c r="C13" s="320">
        <f t="shared" ref="C13" si="2">SUM(F13,I13,L13,O13,R13)</f>
        <v>0</v>
      </c>
      <c r="D13" s="320">
        <f t="shared" ref="D13" si="3">SUM(G13,J13,M13,P13,S13)</f>
        <v>0</v>
      </c>
      <c r="E13" s="306"/>
      <c r="F13" s="320"/>
      <c r="G13" s="320"/>
      <c r="H13" s="306"/>
      <c r="I13" s="320"/>
      <c r="J13" s="320"/>
      <c r="K13" s="306"/>
      <c r="L13" s="320"/>
      <c r="M13" s="320"/>
      <c r="N13" s="306"/>
      <c r="O13" s="320"/>
      <c r="P13" s="320"/>
      <c r="Q13" s="306"/>
      <c r="R13" s="320"/>
      <c r="S13" s="320"/>
    </row>
    <row r="14" spans="1:19" s="305" customFormat="1">
      <c r="A14" s="374" t="s">
        <v>686</v>
      </c>
      <c r="B14" s="360" t="s">
        <v>685</v>
      </c>
      <c r="C14" s="320">
        <f t="shared" si="0"/>
        <v>0</v>
      </c>
      <c r="D14" s="320">
        <f t="shared" si="1"/>
        <v>54422</v>
      </c>
      <c r="E14" s="306"/>
      <c r="F14" s="320"/>
      <c r="G14" s="320">
        <v>52447</v>
      </c>
      <c r="H14" s="306"/>
      <c r="I14" s="320"/>
      <c r="J14" s="320"/>
      <c r="K14" s="306"/>
      <c r="L14" s="320"/>
      <c r="M14" s="320">
        <v>1975</v>
      </c>
      <c r="N14" s="306"/>
      <c r="O14" s="320"/>
      <c r="P14" s="320"/>
      <c r="Q14" s="306"/>
      <c r="R14" s="320"/>
      <c r="S14" s="320"/>
    </row>
    <row r="15" spans="1:19" s="305" customFormat="1">
      <c r="A15" s="374" t="s">
        <v>688</v>
      </c>
      <c r="B15" s="360" t="s">
        <v>687</v>
      </c>
      <c r="C15" s="320">
        <f t="shared" si="0"/>
        <v>570</v>
      </c>
      <c r="D15" s="320">
        <f t="shared" si="1"/>
        <v>1547</v>
      </c>
      <c r="E15" s="306"/>
      <c r="F15" s="320">
        <v>270</v>
      </c>
      <c r="G15" s="320">
        <v>270</v>
      </c>
      <c r="H15" s="306"/>
      <c r="I15" s="320"/>
      <c r="J15" s="320"/>
      <c r="K15" s="306"/>
      <c r="L15" s="320">
        <v>300</v>
      </c>
      <c r="M15" s="320">
        <v>1277</v>
      </c>
      <c r="N15" s="306"/>
      <c r="O15" s="320"/>
      <c r="P15" s="320"/>
      <c r="Q15" s="306"/>
      <c r="R15" s="320"/>
      <c r="S15" s="320"/>
    </row>
    <row r="16" spans="1:19" s="305" customFormat="1">
      <c r="A16" s="374" t="s">
        <v>690</v>
      </c>
      <c r="B16" s="360" t="s">
        <v>689</v>
      </c>
      <c r="C16" s="320">
        <f t="shared" si="0"/>
        <v>0</v>
      </c>
      <c r="D16" s="320">
        <f t="shared" si="1"/>
        <v>53334.59</v>
      </c>
      <c r="E16" s="306"/>
      <c r="F16" s="320"/>
      <c r="G16" s="320">
        <v>53334.59</v>
      </c>
      <c r="H16" s="306"/>
      <c r="I16" s="320"/>
      <c r="J16" s="320"/>
      <c r="K16" s="306"/>
      <c r="L16" s="320"/>
      <c r="M16" s="320"/>
      <c r="N16" s="306"/>
      <c r="O16" s="320"/>
      <c r="P16" s="320"/>
      <c r="Q16" s="306"/>
      <c r="R16" s="320"/>
      <c r="S16" s="320"/>
    </row>
    <row r="17" spans="1:19" s="305" customFormat="1">
      <c r="A17" s="374" t="s">
        <v>692</v>
      </c>
      <c r="B17" s="360" t="s">
        <v>691</v>
      </c>
      <c r="C17" s="320">
        <f t="shared" si="0"/>
        <v>1000</v>
      </c>
      <c r="D17" s="320">
        <f t="shared" si="1"/>
        <v>3000</v>
      </c>
      <c r="E17" s="306"/>
      <c r="F17" s="320"/>
      <c r="G17" s="320">
        <v>3000</v>
      </c>
      <c r="H17" s="306"/>
      <c r="I17" s="320"/>
      <c r="J17" s="320"/>
      <c r="K17" s="306"/>
      <c r="L17" s="320">
        <v>1000</v>
      </c>
      <c r="M17" s="320"/>
      <c r="N17" s="306"/>
      <c r="O17" s="320"/>
      <c r="P17" s="320"/>
      <c r="Q17" s="306"/>
      <c r="R17" s="320"/>
      <c r="S17" s="320"/>
    </row>
    <row r="18" spans="1:19" s="305" customFormat="1" ht="17.25" customHeight="1">
      <c r="A18" s="374" t="s">
        <v>694</v>
      </c>
      <c r="B18" s="360" t="s">
        <v>693</v>
      </c>
      <c r="C18" s="320">
        <f t="shared" si="0"/>
        <v>60121</v>
      </c>
      <c r="D18" s="320">
        <f t="shared" si="1"/>
        <v>30060.5</v>
      </c>
      <c r="E18" s="306"/>
      <c r="F18" s="320"/>
      <c r="G18" s="320"/>
      <c r="H18" s="306"/>
      <c r="I18" s="320"/>
      <c r="J18" s="320"/>
      <c r="K18" s="306"/>
      <c r="L18" s="320"/>
      <c r="M18" s="320"/>
      <c r="N18" s="306"/>
      <c r="O18" s="320"/>
      <c r="P18" s="320"/>
      <c r="Q18" s="306"/>
      <c r="R18" s="320">
        <v>60121</v>
      </c>
      <c r="S18" s="320">
        <v>30060.5</v>
      </c>
    </row>
    <row r="19" spans="1:19" s="305" customFormat="1" ht="18" customHeight="1">
      <c r="A19" s="374" t="s">
        <v>696</v>
      </c>
      <c r="B19" s="360" t="s">
        <v>695</v>
      </c>
      <c r="C19" s="320">
        <f t="shared" si="0"/>
        <v>0</v>
      </c>
      <c r="D19" s="320">
        <f t="shared" si="1"/>
        <v>0</v>
      </c>
      <c r="E19" s="306"/>
      <c r="F19" s="320"/>
      <c r="G19" s="320"/>
      <c r="H19" s="306"/>
      <c r="I19" s="320"/>
      <c r="J19" s="320"/>
      <c r="K19" s="306"/>
      <c r="L19" s="320"/>
      <c r="M19" s="320"/>
      <c r="N19" s="306"/>
      <c r="O19" s="320"/>
      <c r="P19" s="320"/>
      <c r="Q19" s="306"/>
      <c r="R19" s="320"/>
      <c r="S19" s="320"/>
    </row>
    <row r="20" spans="1:19" s="305" customFormat="1">
      <c r="A20" s="374" t="s">
        <v>698</v>
      </c>
      <c r="B20" s="360" t="s">
        <v>697</v>
      </c>
      <c r="C20" s="320">
        <f t="shared" si="0"/>
        <v>0</v>
      </c>
      <c r="D20" s="320">
        <f t="shared" si="1"/>
        <v>0</v>
      </c>
      <c r="E20" s="306"/>
      <c r="F20" s="320"/>
      <c r="G20" s="320"/>
      <c r="H20" s="306"/>
      <c r="I20" s="320"/>
      <c r="J20" s="320"/>
      <c r="K20" s="306"/>
      <c r="L20" s="320"/>
      <c r="M20" s="320"/>
      <c r="N20" s="306"/>
      <c r="O20" s="320"/>
      <c r="P20" s="320"/>
      <c r="Q20" s="306"/>
      <c r="R20" s="320"/>
      <c r="S20" s="320"/>
    </row>
    <row r="21" spans="1:19" s="305" customFormat="1">
      <c r="A21" s="374" t="s">
        <v>700</v>
      </c>
      <c r="B21" s="360" t="s">
        <v>699</v>
      </c>
      <c r="C21" s="320">
        <f t="shared" si="0"/>
        <v>0</v>
      </c>
      <c r="D21" s="320">
        <f t="shared" si="1"/>
        <v>0</v>
      </c>
      <c r="E21" s="306"/>
      <c r="F21" s="320"/>
      <c r="G21" s="320"/>
      <c r="H21" s="306"/>
      <c r="I21" s="320"/>
      <c r="J21" s="320"/>
      <c r="K21" s="306"/>
      <c r="L21" s="320"/>
      <c r="M21" s="320"/>
      <c r="N21" s="306"/>
      <c r="O21" s="320"/>
      <c r="P21" s="320"/>
      <c r="Q21" s="306"/>
      <c r="R21" s="320"/>
      <c r="S21" s="320"/>
    </row>
    <row r="22" spans="1:19" s="305" customFormat="1">
      <c r="A22" s="374" t="s">
        <v>702</v>
      </c>
      <c r="B22" s="360" t="s">
        <v>701</v>
      </c>
      <c r="C22" s="320">
        <f t="shared" si="0"/>
        <v>0</v>
      </c>
      <c r="D22" s="320">
        <f t="shared" si="1"/>
        <v>1161.29</v>
      </c>
      <c r="E22" s="306"/>
      <c r="F22" s="320"/>
      <c r="G22" s="320">
        <v>1161.29</v>
      </c>
      <c r="H22" s="306"/>
      <c r="I22" s="320"/>
      <c r="J22" s="320"/>
      <c r="K22" s="306"/>
      <c r="L22" s="320"/>
      <c r="M22" s="320"/>
      <c r="N22" s="306"/>
      <c r="O22" s="320"/>
      <c r="P22" s="320"/>
      <c r="Q22" s="306"/>
      <c r="R22" s="320"/>
      <c r="S22" s="320"/>
    </row>
    <row r="23" spans="1:19" s="305" customFormat="1">
      <c r="A23" s="374" t="s">
        <v>704</v>
      </c>
      <c r="B23" s="360" t="s">
        <v>703</v>
      </c>
      <c r="C23" s="320">
        <f t="shared" si="0"/>
        <v>10415.799999999999</v>
      </c>
      <c r="D23" s="320">
        <f t="shared" si="1"/>
        <v>10415.799999999999</v>
      </c>
      <c r="E23" s="306"/>
      <c r="F23" s="320"/>
      <c r="G23" s="320"/>
      <c r="H23" s="306"/>
      <c r="I23" s="320"/>
      <c r="J23" s="320"/>
      <c r="K23" s="306"/>
      <c r="L23" s="320">
        <v>10415.799999999999</v>
      </c>
      <c r="M23" s="320">
        <v>10415.799999999999</v>
      </c>
      <c r="N23" s="306"/>
      <c r="O23" s="320"/>
      <c r="P23" s="320"/>
      <c r="Q23" s="306"/>
      <c r="R23" s="320"/>
      <c r="S23" s="320"/>
    </row>
    <row r="24" spans="1:19" s="305" customFormat="1">
      <c r="A24" s="363" t="s">
        <v>280</v>
      </c>
      <c r="B24" s="63"/>
      <c r="C24" s="320">
        <f t="shared" si="0"/>
        <v>0</v>
      </c>
      <c r="D24" s="320">
        <f t="shared" si="1"/>
        <v>0</v>
      </c>
      <c r="E24" s="306"/>
      <c r="F24" s="320"/>
      <c r="G24" s="320"/>
      <c r="H24" s="306"/>
      <c r="I24" s="320"/>
      <c r="J24" s="320"/>
      <c r="K24" s="306"/>
      <c r="L24" s="320"/>
      <c r="M24" s="320"/>
      <c r="N24" s="306"/>
      <c r="O24" s="320"/>
      <c r="P24" s="320"/>
      <c r="Q24" s="306"/>
      <c r="R24" s="320"/>
      <c r="S24" s="320"/>
    </row>
    <row r="25" spans="1:19" s="310" customFormat="1">
      <c r="A25" s="375"/>
      <c r="B25" s="69" t="s">
        <v>336</v>
      </c>
      <c r="C25" s="297">
        <f>SUM(C10:C24)</f>
        <v>78701.8</v>
      </c>
      <c r="D25" s="297">
        <f>SUM(D10:D24)</f>
        <v>752922.64</v>
      </c>
      <c r="F25" s="297">
        <f>SUM(F10:F24)</f>
        <v>6395</v>
      </c>
      <c r="G25" s="297">
        <f>SUM(G10:G24)</f>
        <v>491687.87999999995</v>
      </c>
      <c r="I25" s="297">
        <f>SUM(I10:I24)</f>
        <v>0</v>
      </c>
      <c r="J25" s="297">
        <f>SUM(J10:J24)</f>
        <v>0</v>
      </c>
      <c r="L25" s="297">
        <f>SUM(L10:L24)</f>
        <v>11715.8</v>
      </c>
      <c r="M25" s="297">
        <f>SUM(M10:M24)</f>
        <v>41023.93</v>
      </c>
      <c r="O25" s="297">
        <f>SUM(O10:O24)</f>
        <v>0</v>
      </c>
      <c r="P25" s="297">
        <f>SUM(P10:P24)</f>
        <v>0</v>
      </c>
      <c r="R25" s="297">
        <f>SUM(R10:R24)</f>
        <v>60591</v>
      </c>
      <c r="S25" s="297">
        <f>SUM(S10:S24)</f>
        <v>220210.83</v>
      </c>
    </row>
    <row r="26" spans="1:19">
      <c r="A26" s="25"/>
      <c r="B26" s="25"/>
    </row>
    <row r="27" spans="1:19">
      <c r="A27" s="198" t="s">
        <v>441</v>
      </c>
    </row>
    <row r="28" spans="1:19">
      <c r="A28" s="2" t="s">
        <v>442</v>
      </c>
    </row>
    <row r="29" spans="1:19">
      <c r="A29" s="161" t="s">
        <v>443</v>
      </c>
    </row>
    <row r="30" spans="1:19">
      <c r="A30" s="161"/>
    </row>
    <row r="31" spans="1:19">
      <c r="A31" s="161" t="s">
        <v>351</v>
      </c>
    </row>
    <row r="32" spans="1:19" s="15" customFormat="1" ht="12.75"/>
    <row r="33" spans="1:8">
      <c r="A33" s="50" t="s">
        <v>107</v>
      </c>
    </row>
    <row r="34" spans="1:8">
      <c r="E34"/>
      <c r="F34"/>
      <c r="G34"/>
      <c r="H34"/>
    </row>
    <row r="35" spans="1:8">
      <c r="D35" s="6"/>
      <c r="E35"/>
      <c r="F35"/>
      <c r="G35"/>
      <c r="H35"/>
    </row>
    <row r="36" spans="1:8">
      <c r="A36" s="50"/>
      <c r="B36" s="50" t="s">
        <v>272</v>
      </c>
      <c r="D36" s="6"/>
      <c r="E36"/>
      <c r="F36"/>
      <c r="G36"/>
      <c r="H36"/>
    </row>
    <row r="37" spans="1:8">
      <c r="B37" s="2" t="s">
        <v>271</v>
      </c>
      <c r="D37" s="6"/>
      <c r="E37"/>
      <c r="F37"/>
      <c r="G37"/>
      <c r="H37"/>
    </row>
    <row r="38" spans="1:8" customFormat="1" ht="12.75">
      <c r="A38" s="47"/>
      <c r="B38" s="47" t="s">
        <v>140</v>
      </c>
    </row>
    <row r="39" spans="1:8" s="15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C14:D24 C10:D12 C13:D13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="80" zoomScaleNormal="80" zoomScaleSheetLayoutView="7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H17" sqref="H17"/>
    </sheetView>
  </sheetViews>
  <sheetFormatPr defaultRowHeight="12.75"/>
  <cols>
    <col min="1" max="1" width="5.42578125" style="131" customWidth="1"/>
    <col min="2" max="2" width="20.85546875" style="131" customWidth="1"/>
    <col min="3" max="3" width="26" style="131" customWidth="1"/>
    <col min="4" max="4" width="17" style="131" customWidth="1"/>
    <col min="5" max="5" width="18.140625" style="131" customWidth="1"/>
    <col min="6" max="6" width="14.7109375" style="131" customWidth="1"/>
    <col min="7" max="7" width="15.5703125" style="131" customWidth="1"/>
    <col min="8" max="8" width="14.7109375" style="131" customWidth="1"/>
    <col min="9" max="9" width="31.7109375" style="131" bestFit="1" customWidth="1"/>
    <col min="10" max="10" width="10.140625" style="131" bestFit="1" customWidth="1"/>
    <col min="11" max="16384" width="9.140625" style="131"/>
  </cols>
  <sheetData>
    <row r="1" spans="1:10" ht="15">
      <c r="A1" s="55" t="s">
        <v>414</v>
      </c>
      <c r="B1" s="55"/>
      <c r="C1" s="58"/>
      <c r="D1" s="58"/>
      <c r="E1" s="58"/>
      <c r="F1" s="58"/>
      <c r="G1" s="172"/>
      <c r="H1" s="172"/>
      <c r="I1" s="59" t="s">
        <v>110</v>
      </c>
      <c r="J1" s="494"/>
    </row>
    <row r="2" spans="1:10" ht="15">
      <c r="A2" s="57" t="s">
        <v>141</v>
      </c>
      <c r="B2" s="55"/>
      <c r="C2" s="58"/>
      <c r="D2" s="58"/>
      <c r="E2" s="58"/>
      <c r="F2" s="58"/>
      <c r="G2" s="172"/>
      <c r="H2" s="172"/>
      <c r="I2" s="441" t="str">
        <f>'ფორმა N1'!$K$2</f>
        <v>01/01/2014 - 31/12/2014</v>
      </c>
      <c r="J2" s="495"/>
    </row>
    <row r="3" spans="1:10" ht="15">
      <c r="A3" s="57"/>
      <c r="B3" s="57"/>
      <c r="C3" s="55"/>
      <c r="D3" s="55"/>
      <c r="E3" s="55"/>
      <c r="F3" s="55"/>
      <c r="G3" s="118"/>
      <c r="H3" s="118"/>
      <c r="I3" s="172"/>
    </row>
    <row r="4" spans="1:10" ht="15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58"/>
      <c r="F4" s="58"/>
      <c r="G4" s="57"/>
      <c r="H4" s="57"/>
      <c r="I4" s="57"/>
    </row>
    <row r="5" spans="1:10" ht="15">
      <c r="A5" s="79" t="str">
        <f>'ფორმა N1'!$A$5</f>
        <v>მ.პ.გ. ,,ქართული ოცნება - დემოკრატიული საქართველო"</v>
      </c>
      <c r="B5" s="61"/>
      <c r="C5" s="61"/>
      <c r="D5" s="61"/>
      <c r="E5" s="61"/>
      <c r="F5" s="61"/>
      <c r="G5" s="62"/>
      <c r="H5" s="62"/>
      <c r="I5" s="62"/>
    </row>
    <row r="6" spans="1:10" ht="15">
      <c r="A6" s="58"/>
      <c r="B6" s="58"/>
      <c r="C6" s="58"/>
      <c r="D6" s="58"/>
      <c r="E6" s="58"/>
      <c r="F6" s="58"/>
      <c r="G6" s="57"/>
      <c r="H6" s="57"/>
      <c r="I6" s="57"/>
    </row>
    <row r="7" spans="1:10" ht="15">
      <c r="A7" s="117"/>
      <c r="B7" s="117"/>
      <c r="C7" s="117"/>
      <c r="D7" s="166"/>
      <c r="E7" s="117"/>
      <c r="F7" s="117"/>
      <c r="G7" s="59"/>
      <c r="H7" s="59"/>
      <c r="I7" s="59"/>
    </row>
    <row r="8" spans="1:10" ht="45">
      <c r="A8" s="66" t="s">
        <v>64</v>
      </c>
      <c r="B8" s="66" t="s">
        <v>340</v>
      </c>
      <c r="C8" s="66" t="s">
        <v>341</v>
      </c>
      <c r="D8" s="66" t="s">
        <v>228</v>
      </c>
      <c r="E8" s="66" t="s">
        <v>345</v>
      </c>
      <c r="F8" s="66" t="s">
        <v>349</v>
      </c>
      <c r="G8" s="60" t="s">
        <v>10</v>
      </c>
      <c r="H8" s="60" t="s">
        <v>9</v>
      </c>
      <c r="I8" s="60" t="s">
        <v>396</v>
      </c>
      <c r="J8" s="175"/>
    </row>
    <row r="9" spans="1:10" s="315" customFormat="1" ht="15">
      <c r="A9" s="362">
        <v>1</v>
      </c>
      <c r="B9" s="68" t="s">
        <v>706</v>
      </c>
      <c r="C9" s="68" t="s">
        <v>707</v>
      </c>
      <c r="D9" s="362" t="s">
        <v>709</v>
      </c>
      <c r="E9" s="68" t="s">
        <v>710</v>
      </c>
      <c r="F9" s="68" t="s">
        <v>348</v>
      </c>
      <c r="G9" s="320">
        <v>5000</v>
      </c>
      <c r="H9" s="320">
        <v>4750</v>
      </c>
      <c r="I9" s="320">
        <v>750</v>
      </c>
    </row>
    <row r="10" spans="1:10" s="315" customFormat="1" ht="30">
      <c r="A10" s="362">
        <v>2</v>
      </c>
      <c r="B10" s="68" t="s">
        <v>708</v>
      </c>
      <c r="C10" s="68" t="s">
        <v>597</v>
      </c>
      <c r="D10" s="362" t="s">
        <v>598</v>
      </c>
      <c r="E10" s="68" t="s">
        <v>711</v>
      </c>
      <c r="F10" s="68" t="s">
        <v>348</v>
      </c>
      <c r="G10" s="320">
        <v>5500</v>
      </c>
      <c r="H10" s="320">
        <v>5200</v>
      </c>
      <c r="I10" s="320">
        <v>800</v>
      </c>
    </row>
    <row r="11" spans="1:10" s="315" customFormat="1" ht="15">
      <c r="A11" s="362">
        <v>3</v>
      </c>
      <c r="B11" s="68" t="s">
        <v>706</v>
      </c>
      <c r="C11" s="68" t="s">
        <v>707</v>
      </c>
      <c r="D11" s="362" t="s">
        <v>709</v>
      </c>
      <c r="E11" s="68" t="s">
        <v>710</v>
      </c>
      <c r="F11" s="68" t="s">
        <v>348</v>
      </c>
      <c r="G11" s="320">
        <v>5000</v>
      </c>
      <c r="H11" s="320">
        <v>5000</v>
      </c>
      <c r="I11" s="320">
        <v>1000</v>
      </c>
    </row>
    <row r="12" spans="1:10" s="315" customFormat="1" ht="30">
      <c r="A12" s="362">
        <v>4</v>
      </c>
      <c r="B12" s="68" t="s">
        <v>716</v>
      </c>
      <c r="C12" s="68" t="s">
        <v>717</v>
      </c>
      <c r="D12" s="362" t="s">
        <v>718</v>
      </c>
      <c r="E12" s="68" t="s">
        <v>711</v>
      </c>
      <c r="F12" s="68" t="s">
        <v>348</v>
      </c>
      <c r="G12" s="320">
        <v>2500</v>
      </c>
      <c r="H12" s="320">
        <v>2500</v>
      </c>
      <c r="I12" s="320">
        <v>500</v>
      </c>
    </row>
    <row r="13" spans="1:10" s="315" customFormat="1" ht="15">
      <c r="A13" s="362">
        <v>5</v>
      </c>
      <c r="B13" s="68" t="s">
        <v>706</v>
      </c>
      <c r="C13" s="68" t="s">
        <v>707</v>
      </c>
      <c r="D13" s="362" t="s">
        <v>709</v>
      </c>
      <c r="E13" s="68" t="s">
        <v>710</v>
      </c>
      <c r="F13" s="68" t="s">
        <v>348</v>
      </c>
      <c r="G13" s="320">
        <v>5000</v>
      </c>
      <c r="H13" s="320">
        <v>5000</v>
      </c>
      <c r="I13" s="320">
        <v>750</v>
      </c>
    </row>
    <row r="14" spans="1:10" s="315" customFormat="1" ht="30">
      <c r="A14" s="362">
        <v>6</v>
      </c>
      <c r="B14" s="68" t="s">
        <v>708</v>
      </c>
      <c r="C14" s="68" t="s">
        <v>597</v>
      </c>
      <c r="D14" s="362" t="s">
        <v>598</v>
      </c>
      <c r="E14" s="68" t="s">
        <v>711</v>
      </c>
      <c r="F14" s="68" t="s">
        <v>348</v>
      </c>
      <c r="G14" s="320">
        <v>625</v>
      </c>
      <c r="H14" s="320">
        <v>625</v>
      </c>
      <c r="I14" s="320">
        <v>125</v>
      </c>
    </row>
    <row r="15" spans="1:10" s="315" customFormat="1" ht="15">
      <c r="A15" s="362">
        <v>7</v>
      </c>
      <c r="B15" s="63"/>
      <c r="C15" s="63"/>
      <c r="D15" s="363"/>
      <c r="E15" s="63"/>
      <c r="F15" s="68"/>
      <c r="G15" s="307"/>
      <c r="H15" s="307"/>
      <c r="I15" s="307"/>
    </row>
    <row r="16" spans="1:10" s="315" customFormat="1" ht="15">
      <c r="A16" s="362">
        <v>8</v>
      </c>
      <c r="B16" s="63"/>
      <c r="C16" s="63"/>
      <c r="D16" s="363"/>
      <c r="E16" s="63"/>
      <c r="F16" s="68"/>
      <c r="G16" s="307"/>
      <c r="H16" s="307"/>
      <c r="I16" s="307"/>
    </row>
    <row r="17" spans="1:9" s="315" customFormat="1" ht="15">
      <c r="A17" s="362">
        <v>9</v>
      </c>
      <c r="B17" s="63"/>
      <c r="C17" s="63"/>
      <c r="D17" s="363"/>
      <c r="E17" s="63"/>
      <c r="F17" s="68"/>
      <c r="G17" s="307"/>
      <c r="H17" s="307"/>
      <c r="I17" s="307"/>
    </row>
    <row r="18" spans="1:9" s="315" customFormat="1" ht="15">
      <c r="A18" s="362">
        <v>10</v>
      </c>
      <c r="B18" s="63"/>
      <c r="C18" s="63"/>
      <c r="D18" s="363"/>
      <c r="E18" s="63"/>
      <c r="F18" s="68"/>
      <c r="G18" s="307"/>
      <c r="H18" s="307"/>
      <c r="I18" s="307"/>
    </row>
    <row r="19" spans="1:9" s="315" customFormat="1" ht="15">
      <c r="A19" s="362">
        <v>11</v>
      </c>
      <c r="B19" s="63"/>
      <c r="C19" s="63"/>
      <c r="D19" s="363"/>
      <c r="E19" s="63"/>
      <c r="F19" s="68"/>
      <c r="G19" s="307"/>
      <c r="H19" s="307"/>
      <c r="I19" s="307"/>
    </row>
    <row r="20" spans="1:9" s="315" customFormat="1" ht="15">
      <c r="A20" s="362">
        <v>12</v>
      </c>
      <c r="B20" s="63"/>
      <c r="C20" s="63"/>
      <c r="D20" s="363"/>
      <c r="E20" s="63"/>
      <c r="F20" s="68"/>
      <c r="G20" s="307"/>
      <c r="H20" s="307"/>
      <c r="I20" s="307"/>
    </row>
    <row r="21" spans="1:9" s="315" customFormat="1" ht="15">
      <c r="A21" s="362">
        <v>13</v>
      </c>
      <c r="B21" s="63"/>
      <c r="C21" s="63"/>
      <c r="D21" s="363"/>
      <c r="E21" s="63"/>
      <c r="F21" s="68"/>
      <c r="G21" s="307"/>
      <c r="H21" s="307"/>
      <c r="I21" s="307"/>
    </row>
    <row r="22" spans="1:9" s="315" customFormat="1" ht="15">
      <c r="A22" s="362">
        <v>14</v>
      </c>
      <c r="B22" s="63"/>
      <c r="C22" s="63"/>
      <c r="D22" s="363"/>
      <c r="E22" s="63"/>
      <c r="F22" s="68"/>
      <c r="G22" s="307"/>
      <c r="H22" s="307"/>
      <c r="I22" s="307"/>
    </row>
    <row r="23" spans="1:9" s="315" customFormat="1" ht="15">
      <c r="A23" s="362">
        <v>15</v>
      </c>
      <c r="B23" s="63"/>
      <c r="C23" s="63"/>
      <c r="D23" s="363"/>
      <c r="E23" s="63"/>
      <c r="F23" s="68"/>
      <c r="G23" s="307"/>
      <c r="H23" s="307"/>
      <c r="I23" s="307"/>
    </row>
    <row r="24" spans="1:9" s="315" customFormat="1" ht="15">
      <c r="A24" s="362">
        <v>16</v>
      </c>
      <c r="B24" s="63"/>
      <c r="C24" s="63"/>
      <c r="D24" s="363"/>
      <c r="E24" s="63"/>
      <c r="F24" s="68"/>
      <c r="G24" s="307"/>
      <c r="H24" s="307"/>
      <c r="I24" s="307"/>
    </row>
    <row r="25" spans="1:9" s="315" customFormat="1" ht="15">
      <c r="A25" s="362">
        <v>17</v>
      </c>
      <c r="B25" s="63"/>
      <c r="C25" s="63"/>
      <c r="D25" s="363"/>
      <c r="E25" s="63"/>
      <c r="F25" s="68"/>
      <c r="G25" s="307"/>
      <c r="H25" s="307"/>
      <c r="I25" s="307"/>
    </row>
    <row r="26" spans="1:9" s="315" customFormat="1" ht="15">
      <c r="A26" s="362">
        <v>18</v>
      </c>
      <c r="B26" s="63"/>
      <c r="C26" s="63"/>
      <c r="D26" s="363"/>
      <c r="E26" s="63"/>
      <c r="F26" s="68"/>
      <c r="G26" s="307"/>
      <c r="H26" s="307"/>
      <c r="I26" s="307"/>
    </row>
    <row r="27" spans="1:9" s="315" customFormat="1" ht="15">
      <c r="A27" s="362">
        <v>19</v>
      </c>
      <c r="B27" s="63"/>
      <c r="C27" s="63"/>
      <c r="D27" s="363"/>
      <c r="E27" s="63"/>
      <c r="F27" s="68"/>
      <c r="G27" s="307"/>
      <c r="H27" s="307"/>
      <c r="I27" s="307"/>
    </row>
    <row r="28" spans="1:9" s="315" customFormat="1" ht="15">
      <c r="A28" s="362">
        <v>20</v>
      </c>
      <c r="B28" s="63"/>
      <c r="C28" s="63"/>
      <c r="D28" s="363"/>
      <c r="E28" s="63"/>
      <c r="F28" s="68"/>
      <c r="G28" s="307"/>
      <c r="H28" s="307"/>
      <c r="I28" s="307"/>
    </row>
    <row r="29" spans="1:9" s="315" customFormat="1" ht="15">
      <c r="A29" s="362">
        <v>21</v>
      </c>
      <c r="B29" s="63"/>
      <c r="C29" s="63"/>
      <c r="D29" s="363"/>
      <c r="E29" s="63"/>
      <c r="F29" s="68"/>
      <c r="G29" s="307"/>
      <c r="H29" s="307"/>
      <c r="I29" s="307"/>
    </row>
    <row r="30" spans="1:9" s="315" customFormat="1" ht="15">
      <c r="A30" s="362">
        <v>22</v>
      </c>
      <c r="B30" s="63"/>
      <c r="C30" s="63"/>
      <c r="D30" s="363"/>
      <c r="E30" s="63"/>
      <c r="F30" s="68"/>
      <c r="G30" s="307"/>
      <c r="H30" s="307"/>
      <c r="I30" s="307"/>
    </row>
    <row r="31" spans="1:9" s="315" customFormat="1" ht="15">
      <c r="A31" s="362">
        <v>23</v>
      </c>
      <c r="B31" s="63"/>
      <c r="C31" s="63"/>
      <c r="D31" s="363"/>
      <c r="E31" s="63"/>
      <c r="F31" s="68"/>
      <c r="G31" s="307"/>
      <c r="H31" s="307"/>
      <c r="I31" s="307"/>
    </row>
    <row r="32" spans="1:9" s="315" customFormat="1" ht="15">
      <c r="A32" s="362">
        <v>24</v>
      </c>
      <c r="B32" s="63"/>
      <c r="C32" s="63"/>
      <c r="D32" s="363"/>
      <c r="E32" s="63"/>
      <c r="F32" s="68"/>
      <c r="G32" s="307"/>
      <c r="H32" s="307"/>
      <c r="I32" s="307"/>
    </row>
    <row r="33" spans="1:9" s="315" customFormat="1" ht="15">
      <c r="A33" s="363" t="s">
        <v>278</v>
      </c>
      <c r="B33" s="63"/>
      <c r="C33" s="63"/>
      <c r="D33" s="363"/>
      <c r="E33" s="63"/>
      <c r="F33" s="68"/>
      <c r="G33" s="307"/>
      <c r="H33" s="307"/>
      <c r="I33" s="307"/>
    </row>
    <row r="34" spans="1:9" s="315" customFormat="1" ht="15">
      <c r="A34" s="363"/>
      <c r="B34" s="69"/>
      <c r="C34" s="69"/>
      <c r="D34" s="69"/>
      <c r="E34" s="69"/>
      <c r="F34" s="63" t="s">
        <v>457</v>
      </c>
      <c r="G34" s="297">
        <f>SUM(G9:G33)</f>
        <v>23625</v>
      </c>
      <c r="H34" s="297">
        <f>SUM(H9:H33)</f>
        <v>23075</v>
      </c>
      <c r="I34" s="297">
        <f>SUM(I9:I33)</f>
        <v>3925</v>
      </c>
    </row>
    <row r="35" spans="1:9" ht="15">
      <c r="A35" s="173"/>
      <c r="B35" s="173"/>
      <c r="C35" s="173"/>
      <c r="D35" s="173"/>
      <c r="E35" s="173"/>
      <c r="F35" s="173"/>
      <c r="G35" s="173"/>
      <c r="H35" s="130"/>
      <c r="I35" s="130"/>
    </row>
    <row r="36" spans="1:9" ht="15">
      <c r="A36" s="174" t="s">
        <v>445</v>
      </c>
      <c r="B36" s="174"/>
      <c r="C36" s="173"/>
      <c r="D36" s="173"/>
      <c r="E36" s="173"/>
      <c r="F36" s="173"/>
      <c r="G36" s="173"/>
      <c r="H36" s="130"/>
      <c r="I36" s="130"/>
    </row>
    <row r="37" spans="1:9" ht="15">
      <c r="A37" s="174"/>
      <c r="B37" s="174"/>
      <c r="C37" s="173"/>
      <c r="D37" s="173"/>
      <c r="E37" s="173"/>
      <c r="F37" s="173"/>
      <c r="G37" s="173"/>
      <c r="H37" s="130"/>
      <c r="I37" s="130"/>
    </row>
    <row r="38" spans="1:9" ht="15">
      <c r="A38" s="174"/>
      <c r="B38" s="174"/>
      <c r="C38" s="130"/>
      <c r="D38" s="130"/>
      <c r="E38" s="130"/>
      <c r="F38" s="130"/>
      <c r="G38" s="130"/>
      <c r="H38" s="130"/>
      <c r="I38" s="130"/>
    </row>
    <row r="39" spans="1:9" ht="15">
      <c r="A39" s="174"/>
      <c r="B39" s="174"/>
      <c r="C39" s="130"/>
      <c r="D39" s="130"/>
      <c r="E39" s="130"/>
      <c r="F39" s="130"/>
      <c r="G39" s="130"/>
      <c r="H39" s="130"/>
      <c r="I39" s="130"/>
    </row>
    <row r="40" spans="1:9">
      <c r="A40" s="170"/>
      <c r="B40" s="170"/>
      <c r="C40" s="170"/>
      <c r="D40" s="170"/>
      <c r="E40" s="170"/>
      <c r="F40" s="170"/>
      <c r="G40" s="170"/>
      <c r="H40" s="170"/>
      <c r="I40" s="170"/>
    </row>
    <row r="41" spans="1:9" ht="15">
      <c r="A41" s="136" t="s">
        <v>107</v>
      </c>
      <c r="B41" s="136"/>
      <c r="C41" s="130"/>
      <c r="D41" s="130"/>
      <c r="E41" s="130"/>
      <c r="F41" s="130"/>
      <c r="G41" s="130"/>
      <c r="H41" s="130"/>
      <c r="I41" s="130"/>
    </row>
    <row r="42" spans="1:9" ht="15">
      <c r="A42" s="130"/>
      <c r="B42" s="130"/>
      <c r="C42" s="130"/>
      <c r="D42" s="130"/>
      <c r="E42" s="130"/>
      <c r="F42" s="130"/>
      <c r="G42" s="130"/>
      <c r="H42" s="130"/>
      <c r="I42" s="130"/>
    </row>
    <row r="43" spans="1:9" ht="15">
      <c r="A43" s="130"/>
      <c r="B43" s="130"/>
      <c r="C43" s="130"/>
      <c r="D43" s="130"/>
      <c r="E43" s="134"/>
      <c r="F43" s="134"/>
      <c r="G43" s="134"/>
      <c r="H43" s="130"/>
      <c r="I43" s="130"/>
    </row>
    <row r="44" spans="1:9" ht="15">
      <c r="A44" s="136"/>
      <c r="B44" s="136"/>
      <c r="C44" s="136" t="s">
        <v>395</v>
      </c>
      <c r="D44" s="136"/>
      <c r="E44" s="136"/>
      <c r="F44" s="136"/>
      <c r="G44" s="136"/>
      <c r="H44" s="130"/>
      <c r="I44" s="130"/>
    </row>
    <row r="45" spans="1:9" ht="15">
      <c r="A45" s="130"/>
      <c r="B45" s="130"/>
      <c r="C45" s="130" t="s">
        <v>394</v>
      </c>
      <c r="D45" s="130"/>
      <c r="E45" s="130"/>
      <c r="F45" s="130"/>
      <c r="G45" s="130"/>
      <c r="H45" s="130"/>
      <c r="I45" s="130"/>
    </row>
    <row r="46" spans="1:9">
      <c r="A46" s="138"/>
      <c r="B46" s="138"/>
      <c r="C46" s="138" t="s">
        <v>140</v>
      </c>
      <c r="D46" s="138"/>
      <c r="E46" s="138"/>
      <c r="F46" s="138"/>
      <c r="G46" s="138"/>
    </row>
  </sheetData>
  <printOptions gridLines="1"/>
  <pageMargins left="0.25" right="0.25" top="0.75" bottom="0.75" header="0.3" footer="0.3"/>
  <pageSetup scale="68" orientation="landscape" r:id="rId1"/>
  <ignoredErrors>
    <ignoredError sqref="D9:D10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="80" zoomScaleNormal="80" zoomScaleSheetLayoutView="7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H9" sqref="H9"/>
    </sheetView>
  </sheetViews>
  <sheetFormatPr defaultRowHeight="12.75"/>
  <cols>
    <col min="1" max="1" width="22.5703125" style="131" customWidth="1"/>
    <col min="2" max="2" width="28.140625" style="131" customWidth="1"/>
    <col min="3" max="3" width="20.28515625" style="131" customWidth="1"/>
    <col min="4" max="4" width="18.5703125" style="131" customWidth="1"/>
    <col min="5" max="5" width="14.7109375" style="131" customWidth="1"/>
    <col min="6" max="6" width="15.140625" style="131" customWidth="1"/>
    <col min="7" max="7" width="15" style="131" customWidth="1"/>
    <col min="8" max="8" width="12" style="131" customWidth="1"/>
    <col min="9" max="16384" width="9.140625" style="131"/>
  </cols>
  <sheetData>
    <row r="1" spans="1:8" ht="15">
      <c r="A1" s="55" t="s">
        <v>366</v>
      </c>
      <c r="B1" s="58"/>
      <c r="C1" s="58"/>
      <c r="D1" s="58"/>
      <c r="E1" s="58"/>
      <c r="F1" s="58"/>
      <c r="G1" s="750" t="s">
        <v>110</v>
      </c>
      <c r="H1" s="750"/>
    </row>
    <row r="2" spans="1:8" ht="15">
      <c r="A2" s="57" t="s">
        <v>141</v>
      </c>
      <c r="B2" s="58"/>
      <c r="C2" s="58"/>
      <c r="D2" s="58"/>
      <c r="E2" s="58"/>
      <c r="F2" s="58"/>
      <c r="G2" s="748" t="str">
        <f>'ფორმა N1'!$K$2</f>
        <v>01/01/2014 - 31/12/2014</v>
      </c>
      <c r="H2" s="749"/>
    </row>
    <row r="3" spans="1:8" ht="15">
      <c r="A3" s="57"/>
      <c r="B3" s="57"/>
      <c r="C3" s="57"/>
      <c r="D3" s="57"/>
      <c r="E3" s="57"/>
      <c r="F3" s="57"/>
      <c r="G3" s="118"/>
      <c r="H3" s="118"/>
    </row>
    <row r="4" spans="1:8" ht="15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58"/>
      <c r="F4" s="58"/>
      <c r="G4" s="57"/>
      <c r="H4" s="57"/>
    </row>
    <row r="5" spans="1:8" ht="15">
      <c r="A5" s="79" t="str">
        <f>'ფორმა N1'!$A$5</f>
        <v>მ.პ.გ. ,,ქართული ოცნება - დემოკრატიული საქართველო"</v>
      </c>
      <c r="B5" s="61"/>
      <c r="C5" s="61"/>
      <c r="D5" s="61"/>
      <c r="E5" s="61"/>
      <c r="F5" s="61"/>
      <c r="G5" s="62"/>
      <c r="H5" s="62"/>
    </row>
    <row r="6" spans="1:8" ht="15">
      <c r="A6" s="58"/>
      <c r="B6" s="58"/>
      <c r="C6" s="58"/>
      <c r="D6" s="58"/>
      <c r="E6" s="58"/>
      <c r="F6" s="58"/>
      <c r="G6" s="57"/>
      <c r="H6" s="57"/>
    </row>
    <row r="7" spans="1:8" ht="15">
      <c r="A7" s="117"/>
      <c r="B7" s="117"/>
      <c r="C7" s="211"/>
      <c r="D7" s="117"/>
      <c r="E7" s="117"/>
      <c r="F7" s="117"/>
      <c r="G7" s="59"/>
      <c r="H7" s="59"/>
    </row>
    <row r="8" spans="1:8" ht="45">
      <c r="A8" s="66" t="s">
        <v>340</v>
      </c>
      <c r="B8" s="66" t="s">
        <v>341</v>
      </c>
      <c r="C8" s="66" t="s">
        <v>228</v>
      </c>
      <c r="D8" s="66" t="s">
        <v>344</v>
      </c>
      <c r="E8" s="66" t="s">
        <v>343</v>
      </c>
      <c r="F8" s="66" t="s">
        <v>390</v>
      </c>
      <c r="G8" s="60" t="s">
        <v>10</v>
      </c>
      <c r="H8" s="60" t="s">
        <v>9</v>
      </c>
    </row>
    <row r="9" spans="1:8" s="499" customFormat="1" ht="30">
      <c r="A9" s="359" t="s">
        <v>712</v>
      </c>
      <c r="B9" s="359" t="s">
        <v>713</v>
      </c>
      <c r="C9" s="362">
        <v>61001007452</v>
      </c>
      <c r="D9" s="359" t="s">
        <v>714</v>
      </c>
      <c r="E9" s="359" t="s">
        <v>715</v>
      </c>
      <c r="F9" s="359">
        <v>4</v>
      </c>
      <c r="G9" s="319">
        <v>2161</v>
      </c>
      <c r="H9" s="319">
        <f>2400-133+133-133</f>
        <v>2267</v>
      </c>
    </row>
    <row r="10" spans="1:8" s="499" customFormat="1" ht="90" customHeight="1">
      <c r="A10" s="68" t="s">
        <v>2993</v>
      </c>
      <c r="B10" s="68" t="s">
        <v>2994</v>
      </c>
      <c r="C10" s="573" t="s">
        <v>4149</v>
      </c>
      <c r="D10" s="68" t="s">
        <v>714</v>
      </c>
      <c r="E10" s="751" t="s">
        <v>4147</v>
      </c>
      <c r="F10" s="359">
        <v>5</v>
      </c>
      <c r="G10" s="676">
        <f>H10</f>
        <v>3011.7500000000005</v>
      </c>
      <c r="H10" s="676">
        <f>362.85+551.05+1530.4+275.55+291.9</f>
        <v>3011.7500000000005</v>
      </c>
    </row>
    <row r="11" spans="1:8" s="499" customFormat="1" ht="30">
      <c r="A11" s="68" t="s">
        <v>1016</v>
      </c>
      <c r="B11" s="68" t="s">
        <v>1017</v>
      </c>
      <c r="C11" s="573" t="s">
        <v>1018</v>
      </c>
      <c r="D11" s="68" t="s">
        <v>714</v>
      </c>
      <c r="E11" s="752"/>
      <c r="F11" s="359">
        <v>5</v>
      </c>
      <c r="G11" s="676">
        <f>H11</f>
        <v>1352.73</v>
      </c>
      <c r="H11" s="676">
        <f>801.68+551.05</f>
        <v>1352.73</v>
      </c>
    </row>
    <row r="12" spans="1:8" s="499" customFormat="1" ht="30">
      <c r="A12" s="359" t="s">
        <v>953</v>
      </c>
      <c r="B12" s="359" t="s">
        <v>4144</v>
      </c>
      <c r="C12" s="411">
        <v>65007000020</v>
      </c>
      <c r="D12" s="68" t="s">
        <v>714</v>
      </c>
      <c r="E12" s="752"/>
      <c r="F12" s="359">
        <v>5</v>
      </c>
      <c r="G12" s="319">
        <f>H12</f>
        <v>1675.95</v>
      </c>
      <c r="H12" s="319">
        <f>551.05+1124.9</f>
        <v>1675.95</v>
      </c>
    </row>
    <row r="13" spans="1:8" s="499" customFormat="1" ht="30">
      <c r="A13" s="359" t="s">
        <v>4145</v>
      </c>
      <c r="B13" s="359" t="s">
        <v>4146</v>
      </c>
      <c r="C13" s="411">
        <v>62001000341</v>
      </c>
      <c r="D13" s="68" t="s">
        <v>714</v>
      </c>
      <c r="E13" s="753"/>
      <c r="F13" s="359">
        <v>5</v>
      </c>
      <c r="G13" s="319">
        <f>H13</f>
        <v>2648.9</v>
      </c>
      <c r="H13" s="319">
        <f>551.05+1530.4+275.55+291.9</f>
        <v>2648.9</v>
      </c>
    </row>
    <row r="14" spans="1:8" s="499" customFormat="1" ht="30">
      <c r="A14" s="68" t="s">
        <v>2993</v>
      </c>
      <c r="B14" s="68" t="s">
        <v>2994</v>
      </c>
      <c r="C14" s="573" t="s">
        <v>4149</v>
      </c>
      <c r="D14" s="68" t="s">
        <v>714</v>
      </c>
      <c r="E14" s="359" t="s">
        <v>4148</v>
      </c>
      <c r="F14" s="359">
        <v>4</v>
      </c>
      <c r="G14" s="319">
        <v>2504</v>
      </c>
      <c r="H14" s="319">
        <v>2504</v>
      </c>
    </row>
    <row r="15" spans="1:8" s="499" customFormat="1" ht="15">
      <c r="A15" s="359"/>
      <c r="B15" s="359"/>
      <c r="C15" s="362"/>
      <c r="D15" s="359"/>
      <c r="E15" s="359"/>
      <c r="F15" s="359"/>
      <c r="G15" s="319"/>
      <c r="H15" s="319"/>
    </row>
    <row r="16" spans="1:8" s="499" customFormat="1" ht="15">
      <c r="A16" s="359"/>
      <c r="B16" s="359"/>
      <c r="C16" s="362"/>
      <c r="D16" s="359"/>
      <c r="E16" s="359"/>
      <c r="F16" s="359"/>
      <c r="G16" s="319"/>
      <c r="H16" s="319"/>
    </row>
    <row r="17" spans="1:8" s="499" customFormat="1" ht="15">
      <c r="A17" s="359"/>
      <c r="B17" s="359"/>
      <c r="C17" s="362"/>
      <c r="D17" s="359"/>
      <c r="E17" s="359"/>
      <c r="F17" s="359"/>
      <c r="G17" s="319"/>
      <c r="H17" s="319"/>
    </row>
    <row r="18" spans="1:8" s="499" customFormat="1" ht="15">
      <c r="A18" s="359"/>
      <c r="B18" s="359"/>
      <c r="C18" s="362"/>
      <c r="D18" s="359"/>
      <c r="E18" s="359"/>
      <c r="F18" s="359"/>
      <c r="G18" s="319"/>
      <c r="H18" s="319"/>
    </row>
    <row r="19" spans="1:8" s="499" customFormat="1" ht="15">
      <c r="A19" s="359"/>
      <c r="B19" s="359"/>
      <c r="C19" s="362"/>
      <c r="D19" s="359"/>
      <c r="E19" s="359"/>
      <c r="F19" s="359"/>
      <c r="G19" s="319"/>
      <c r="H19" s="319"/>
    </row>
    <row r="20" spans="1:8" s="499" customFormat="1" ht="15">
      <c r="A20" s="359"/>
      <c r="B20" s="359"/>
      <c r="C20" s="362"/>
      <c r="D20" s="359"/>
      <c r="E20" s="359"/>
      <c r="F20" s="359"/>
      <c r="G20" s="319"/>
      <c r="H20" s="319"/>
    </row>
    <row r="21" spans="1:8" s="499" customFormat="1" ht="15">
      <c r="A21" s="359"/>
      <c r="B21" s="359"/>
      <c r="C21" s="362"/>
      <c r="D21" s="359"/>
      <c r="E21" s="359"/>
      <c r="F21" s="359"/>
      <c r="G21" s="319"/>
      <c r="H21" s="319"/>
    </row>
    <row r="22" spans="1:8" s="499" customFormat="1" ht="15">
      <c r="A22" s="359"/>
      <c r="B22" s="359"/>
      <c r="C22" s="362"/>
      <c r="D22" s="359"/>
      <c r="E22" s="359"/>
      <c r="F22" s="359"/>
      <c r="G22" s="319"/>
      <c r="H22" s="319"/>
    </row>
    <row r="23" spans="1:8" s="499" customFormat="1" ht="15">
      <c r="A23" s="359"/>
      <c r="B23" s="359"/>
      <c r="C23" s="362"/>
      <c r="D23" s="359"/>
      <c r="E23" s="359"/>
      <c r="F23" s="359"/>
      <c r="G23" s="319"/>
      <c r="H23" s="319"/>
    </row>
    <row r="24" spans="1:8" s="499" customFormat="1" ht="15">
      <c r="A24" s="359"/>
      <c r="B24" s="359"/>
      <c r="C24" s="362"/>
      <c r="D24" s="359"/>
      <c r="E24" s="359"/>
      <c r="F24" s="359"/>
      <c r="G24" s="319"/>
      <c r="H24" s="319"/>
    </row>
    <row r="25" spans="1:8" s="499" customFormat="1" ht="15">
      <c r="A25" s="359"/>
      <c r="B25" s="359"/>
      <c r="C25" s="362"/>
      <c r="D25" s="359"/>
      <c r="E25" s="359"/>
      <c r="F25" s="359"/>
      <c r="G25" s="319"/>
      <c r="H25" s="319"/>
    </row>
    <row r="26" spans="1:8" s="499" customFormat="1" ht="15">
      <c r="A26" s="359"/>
      <c r="B26" s="359"/>
      <c r="C26" s="362"/>
      <c r="D26" s="359"/>
      <c r="E26" s="359"/>
      <c r="F26" s="359"/>
      <c r="G26" s="319"/>
      <c r="H26" s="319"/>
    </row>
    <row r="27" spans="1:8" s="499" customFormat="1" ht="15">
      <c r="A27" s="359"/>
      <c r="B27" s="359"/>
      <c r="C27" s="362"/>
      <c r="D27" s="359"/>
      <c r="E27" s="359"/>
      <c r="F27" s="359"/>
      <c r="G27" s="319"/>
      <c r="H27" s="319"/>
    </row>
    <row r="28" spans="1:8" s="499" customFormat="1" ht="15">
      <c r="A28" s="359"/>
      <c r="B28" s="359"/>
      <c r="C28" s="362"/>
      <c r="D28" s="359"/>
      <c r="E28" s="359"/>
      <c r="F28" s="359"/>
      <c r="G28" s="319"/>
      <c r="H28" s="319"/>
    </row>
    <row r="29" spans="1:8" s="499" customFormat="1" ht="15">
      <c r="A29" s="359"/>
      <c r="B29" s="359"/>
      <c r="C29" s="362"/>
      <c r="D29" s="359"/>
      <c r="E29" s="359"/>
      <c r="F29" s="359"/>
      <c r="G29" s="319"/>
      <c r="H29" s="319"/>
    </row>
    <row r="30" spans="1:8" s="499" customFormat="1" ht="15">
      <c r="A30" s="359"/>
      <c r="B30" s="359"/>
      <c r="C30" s="362"/>
      <c r="D30" s="359"/>
      <c r="E30" s="359"/>
      <c r="F30" s="359"/>
      <c r="G30" s="319"/>
      <c r="H30" s="319"/>
    </row>
    <row r="31" spans="1:8" s="499" customFormat="1" ht="15">
      <c r="A31" s="359"/>
      <c r="B31" s="359"/>
      <c r="C31" s="362"/>
      <c r="D31" s="359"/>
      <c r="E31" s="359"/>
      <c r="F31" s="359"/>
      <c r="G31" s="319"/>
      <c r="H31" s="319"/>
    </row>
    <row r="32" spans="1:8" s="499" customFormat="1" ht="15">
      <c r="A32" s="359"/>
      <c r="B32" s="359"/>
      <c r="C32" s="362"/>
      <c r="D32" s="359"/>
      <c r="E32" s="359"/>
      <c r="F32" s="359"/>
      <c r="G32" s="319"/>
      <c r="H32" s="319"/>
    </row>
    <row r="33" spans="1:8" s="499" customFormat="1" ht="15">
      <c r="A33" s="359"/>
      <c r="B33" s="359"/>
      <c r="C33" s="362"/>
      <c r="D33" s="359"/>
      <c r="E33" s="359"/>
      <c r="F33" s="359"/>
      <c r="G33" s="319"/>
      <c r="H33" s="319"/>
    </row>
    <row r="34" spans="1:8" s="499" customFormat="1" ht="15">
      <c r="A34" s="69"/>
      <c r="B34" s="69"/>
      <c r="C34" s="375"/>
      <c r="D34" s="69"/>
      <c r="E34" s="69"/>
      <c r="F34" s="69" t="s">
        <v>339</v>
      </c>
      <c r="G34" s="297">
        <f>SUM(G9:G33)</f>
        <v>13354.33</v>
      </c>
      <c r="H34" s="297">
        <f>SUM(H9:H33)</f>
        <v>13460.33</v>
      </c>
    </row>
    <row r="35" spans="1:8" ht="15">
      <c r="A35" s="173"/>
      <c r="B35" s="173"/>
      <c r="C35" s="173"/>
      <c r="D35" s="173"/>
      <c r="E35" s="173"/>
      <c r="F35" s="173"/>
      <c r="G35" s="130"/>
      <c r="H35" s="130"/>
    </row>
    <row r="36" spans="1:8" ht="15">
      <c r="A36" s="174" t="s">
        <v>350</v>
      </c>
      <c r="B36" s="173"/>
      <c r="C36" s="173"/>
      <c r="D36" s="173"/>
      <c r="E36" s="173"/>
      <c r="F36" s="173"/>
      <c r="G36" s="130"/>
      <c r="H36" s="130"/>
    </row>
    <row r="37" spans="1:8" ht="15">
      <c r="A37" s="174" t="s">
        <v>353</v>
      </c>
      <c r="B37" s="173"/>
      <c r="C37" s="173"/>
      <c r="D37" s="173"/>
      <c r="E37" s="173"/>
      <c r="F37" s="173"/>
      <c r="G37" s="130"/>
      <c r="H37" s="130"/>
    </row>
    <row r="38" spans="1:8" ht="15">
      <c r="A38" s="174"/>
      <c r="B38" s="130"/>
      <c r="C38" s="130"/>
      <c r="D38" s="130"/>
      <c r="E38" s="130"/>
      <c r="F38" s="130"/>
      <c r="G38" s="130"/>
      <c r="H38" s="130"/>
    </row>
    <row r="39" spans="1:8" ht="15">
      <c r="A39" s="174"/>
      <c r="B39" s="130"/>
      <c r="C39" s="130"/>
      <c r="D39" s="130"/>
      <c r="E39" s="130"/>
      <c r="F39" s="130"/>
      <c r="G39" s="130"/>
      <c r="H39" s="130"/>
    </row>
    <row r="40" spans="1:8">
      <c r="A40" s="170"/>
      <c r="B40" s="170"/>
      <c r="C40" s="170"/>
      <c r="D40" s="170"/>
      <c r="E40" s="170"/>
      <c r="F40" s="170"/>
      <c r="G40" s="170"/>
      <c r="H40" s="170"/>
    </row>
    <row r="41" spans="1:8" ht="15">
      <c r="A41" s="136" t="s">
        <v>107</v>
      </c>
      <c r="B41" s="130"/>
      <c r="C41" s="130"/>
      <c r="D41" s="130"/>
      <c r="E41" s="130"/>
      <c r="F41" s="130"/>
      <c r="G41" s="130"/>
      <c r="H41" s="130"/>
    </row>
    <row r="42" spans="1:8" ht="15">
      <c r="A42" s="130"/>
      <c r="B42" s="130"/>
      <c r="C42" s="130"/>
      <c r="D42" s="130"/>
      <c r="E42" s="130"/>
      <c r="F42" s="130"/>
      <c r="G42" s="130"/>
      <c r="H42" s="130"/>
    </row>
    <row r="43" spans="1:8" ht="15">
      <c r="A43" s="130"/>
      <c r="B43" s="130"/>
      <c r="C43" s="130"/>
      <c r="D43" s="130"/>
      <c r="E43" s="130"/>
      <c r="F43" s="130"/>
      <c r="G43" s="130"/>
      <c r="H43" s="137"/>
    </row>
    <row r="44" spans="1:8" ht="15">
      <c r="A44" s="136"/>
      <c r="B44" s="136" t="s">
        <v>272</v>
      </c>
      <c r="C44" s="136"/>
      <c r="D44" s="136"/>
      <c r="E44" s="136"/>
      <c r="F44" s="136"/>
      <c r="G44" s="130"/>
      <c r="H44" s="137"/>
    </row>
    <row r="45" spans="1:8" ht="15">
      <c r="A45" s="130"/>
      <c r="B45" s="130" t="s">
        <v>271</v>
      </c>
      <c r="C45" s="130"/>
      <c r="D45" s="130"/>
      <c r="E45" s="130"/>
      <c r="F45" s="130"/>
      <c r="G45" s="130"/>
      <c r="H45" s="137"/>
    </row>
    <row r="46" spans="1:8">
      <c r="A46" s="138"/>
      <c r="B46" s="138" t="s">
        <v>140</v>
      </c>
      <c r="C46" s="138"/>
      <c r="D46" s="138"/>
      <c r="E46" s="138"/>
      <c r="F46" s="138"/>
    </row>
  </sheetData>
  <mergeCells count="3">
    <mergeCell ref="G1:H1"/>
    <mergeCell ref="G2:H2"/>
    <mergeCell ref="E10:E13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="80" zoomScaleNormal="80" zoomScaleSheetLayoutView="70" workbookViewId="0">
      <pane xSplit="6" ySplit="8" topLeftCell="G27" activePane="bottomRight" state="frozen"/>
      <selection pane="topRight" activeCell="G1" sqref="G1"/>
      <selection pane="bottomLeft" activeCell="A9" sqref="A9"/>
      <selection pane="bottomRight" activeCell="G9" sqref="G9"/>
    </sheetView>
  </sheetViews>
  <sheetFormatPr defaultRowHeight="12.75"/>
  <cols>
    <col min="1" max="1" width="5.42578125" style="131" customWidth="1"/>
    <col min="2" max="2" width="13.140625" style="131" customWidth="1"/>
    <col min="3" max="3" width="15.140625" style="131" customWidth="1"/>
    <col min="4" max="4" width="18" style="131" customWidth="1"/>
    <col min="5" max="5" width="20.5703125" style="131" customWidth="1"/>
    <col min="6" max="6" width="21.28515625" style="131" customWidth="1"/>
    <col min="7" max="7" width="15.140625" style="131" customWidth="1"/>
    <col min="8" max="8" width="15.5703125" style="131" customWidth="1"/>
    <col min="9" max="9" width="13.42578125" style="131" customWidth="1"/>
    <col min="10" max="10" width="9.140625" style="131" customWidth="1"/>
    <col min="11" max="16384" width="9.140625" style="131"/>
  </cols>
  <sheetData>
    <row r="1" spans="1:10" ht="15">
      <c r="A1" s="55" t="s">
        <v>469</v>
      </c>
      <c r="B1" s="55"/>
      <c r="C1" s="58"/>
      <c r="D1" s="58"/>
      <c r="E1" s="58"/>
      <c r="F1" s="58"/>
      <c r="G1" s="750" t="s">
        <v>110</v>
      </c>
      <c r="H1" s="750"/>
    </row>
    <row r="2" spans="1:10" ht="15">
      <c r="A2" s="57" t="s">
        <v>141</v>
      </c>
      <c r="B2" s="55"/>
      <c r="C2" s="58"/>
      <c r="D2" s="58"/>
      <c r="E2" s="58"/>
      <c r="F2" s="58"/>
      <c r="G2" s="748" t="str">
        <f>'ფორმა N1'!$K$2</f>
        <v>01/01/2014 - 31/12/2014</v>
      </c>
      <c r="H2" s="749"/>
    </row>
    <row r="3" spans="1:10" ht="15">
      <c r="A3" s="57"/>
      <c r="B3" s="57"/>
      <c r="C3" s="57"/>
      <c r="D3" s="57"/>
      <c r="E3" s="57"/>
      <c r="F3" s="57"/>
      <c r="G3" s="164"/>
      <c r="H3" s="164"/>
    </row>
    <row r="4" spans="1:10" ht="15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58"/>
      <c r="F4" s="58"/>
      <c r="G4" s="57"/>
      <c r="H4" s="57"/>
    </row>
    <row r="5" spans="1:10" ht="15">
      <c r="A5" s="79" t="str">
        <f>'ფორმა N1'!$A$5</f>
        <v>მ.პ.გ. ,,ქართული ოცნება - დემოკრატიული საქართველო"</v>
      </c>
      <c r="B5" s="61"/>
      <c r="C5" s="61"/>
      <c r="D5" s="61"/>
      <c r="E5" s="61"/>
      <c r="F5" s="61"/>
      <c r="G5" s="62"/>
      <c r="H5" s="62"/>
    </row>
    <row r="6" spans="1:10" ht="15">
      <c r="A6" s="58"/>
      <c r="B6" s="58"/>
      <c r="C6" s="58"/>
      <c r="D6" s="58"/>
      <c r="E6" s="58"/>
      <c r="F6" s="58"/>
      <c r="G6" s="57"/>
      <c r="H6" s="57"/>
    </row>
    <row r="7" spans="1:10" ht="15">
      <c r="A7" s="163"/>
      <c r="B7" s="163"/>
      <c r="C7" s="163"/>
      <c r="D7" s="166"/>
      <c r="E7" s="163"/>
      <c r="F7" s="163"/>
      <c r="G7" s="59"/>
      <c r="H7" s="59"/>
      <c r="J7" s="175"/>
    </row>
    <row r="8" spans="1:10" ht="30">
      <c r="A8" s="66" t="s">
        <v>64</v>
      </c>
      <c r="B8" s="66" t="s">
        <v>340</v>
      </c>
      <c r="C8" s="66" t="s">
        <v>341</v>
      </c>
      <c r="D8" s="66" t="s">
        <v>228</v>
      </c>
      <c r="E8" s="66" t="s">
        <v>349</v>
      </c>
      <c r="F8" s="66" t="s">
        <v>342</v>
      </c>
      <c r="G8" s="60" t="s">
        <v>10</v>
      </c>
      <c r="H8" s="60" t="s">
        <v>9</v>
      </c>
      <c r="J8" s="175"/>
    </row>
    <row r="9" spans="1:10" s="315" customFormat="1" ht="15">
      <c r="A9" s="68"/>
      <c r="B9" s="68"/>
      <c r="C9" s="68"/>
      <c r="D9" s="68"/>
      <c r="E9" s="68"/>
      <c r="F9" s="68"/>
      <c r="G9" s="304"/>
      <c r="H9" s="304"/>
    </row>
    <row r="10" spans="1:10" s="315" customFormat="1" ht="15">
      <c r="A10" s="68"/>
      <c r="B10" s="68"/>
      <c r="C10" s="68"/>
      <c r="D10" s="68"/>
      <c r="E10" s="68"/>
      <c r="F10" s="68"/>
      <c r="G10" s="304"/>
      <c r="H10" s="304"/>
    </row>
    <row r="11" spans="1:10" s="315" customFormat="1" ht="15">
      <c r="A11" s="63"/>
      <c r="B11" s="63"/>
      <c r="C11" s="63"/>
      <c r="D11" s="63"/>
      <c r="E11" s="63"/>
      <c r="F11" s="63"/>
      <c r="G11" s="304"/>
      <c r="H11" s="304"/>
    </row>
    <row r="12" spans="1:10" s="315" customFormat="1" ht="15">
      <c r="A12" s="63"/>
      <c r="B12" s="63"/>
      <c r="C12" s="63"/>
      <c r="D12" s="63"/>
      <c r="E12" s="63"/>
      <c r="F12" s="63"/>
      <c r="G12" s="304"/>
      <c r="H12" s="304"/>
    </row>
    <row r="13" spans="1:10" s="315" customFormat="1" ht="15">
      <c r="A13" s="63"/>
      <c r="B13" s="63"/>
      <c r="C13" s="63"/>
      <c r="D13" s="63"/>
      <c r="E13" s="63"/>
      <c r="F13" s="63"/>
      <c r="G13" s="304"/>
      <c r="H13" s="304"/>
    </row>
    <row r="14" spans="1:10" s="315" customFormat="1" ht="15">
      <c r="A14" s="63"/>
      <c r="B14" s="63"/>
      <c r="C14" s="63"/>
      <c r="D14" s="63"/>
      <c r="E14" s="63"/>
      <c r="F14" s="63"/>
      <c r="G14" s="304"/>
      <c r="H14" s="304"/>
    </row>
    <row r="15" spans="1:10" s="315" customFormat="1" ht="15">
      <c r="A15" s="63"/>
      <c r="B15" s="63"/>
      <c r="C15" s="63"/>
      <c r="D15" s="63"/>
      <c r="E15" s="63"/>
      <c r="F15" s="63"/>
      <c r="G15" s="304"/>
      <c r="H15" s="304"/>
    </row>
    <row r="16" spans="1:10" s="315" customFormat="1" ht="15">
      <c r="A16" s="63"/>
      <c r="B16" s="63"/>
      <c r="C16" s="63"/>
      <c r="D16" s="63"/>
      <c r="E16" s="63"/>
      <c r="F16" s="63"/>
      <c r="G16" s="304"/>
      <c r="H16" s="304"/>
    </row>
    <row r="17" spans="1:8" s="315" customFormat="1" ht="15">
      <c r="A17" s="63"/>
      <c r="B17" s="63"/>
      <c r="C17" s="63"/>
      <c r="D17" s="63"/>
      <c r="E17" s="63"/>
      <c r="F17" s="63"/>
      <c r="G17" s="304"/>
      <c r="H17" s="304"/>
    </row>
    <row r="18" spans="1:8" s="315" customFormat="1" ht="15">
      <c r="A18" s="63"/>
      <c r="B18" s="63"/>
      <c r="C18" s="63"/>
      <c r="D18" s="63"/>
      <c r="E18" s="63"/>
      <c r="F18" s="63"/>
      <c r="G18" s="304"/>
      <c r="H18" s="304"/>
    </row>
    <row r="19" spans="1:8" s="315" customFormat="1" ht="15">
      <c r="A19" s="63"/>
      <c r="B19" s="63"/>
      <c r="C19" s="63"/>
      <c r="D19" s="63"/>
      <c r="E19" s="63"/>
      <c r="F19" s="63"/>
      <c r="G19" s="304"/>
      <c r="H19" s="304"/>
    </row>
    <row r="20" spans="1:8" s="315" customFormat="1" ht="15">
      <c r="A20" s="63"/>
      <c r="B20" s="63"/>
      <c r="C20" s="63"/>
      <c r="D20" s="63"/>
      <c r="E20" s="63"/>
      <c r="F20" s="63"/>
      <c r="G20" s="304"/>
      <c r="H20" s="304"/>
    </row>
    <row r="21" spans="1:8" s="315" customFormat="1" ht="15">
      <c r="A21" s="63"/>
      <c r="B21" s="63"/>
      <c r="C21" s="63"/>
      <c r="D21" s="63"/>
      <c r="E21" s="63"/>
      <c r="F21" s="63"/>
      <c r="G21" s="304"/>
      <c r="H21" s="304"/>
    </row>
    <row r="22" spans="1:8" s="315" customFormat="1" ht="15">
      <c r="A22" s="63"/>
      <c r="B22" s="63"/>
      <c r="C22" s="63"/>
      <c r="D22" s="63"/>
      <c r="E22" s="63"/>
      <c r="F22" s="63"/>
      <c r="G22" s="304"/>
      <c r="H22" s="304"/>
    </row>
    <row r="23" spans="1:8" s="315" customFormat="1" ht="15">
      <c r="A23" s="63"/>
      <c r="B23" s="63"/>
      <c r="C23" s="63"/>
      <c r="D23" s="63"/>
      <c r="E23" s="63"/>
      <c r="F23" s="63"/>
      <c r="G23" s="304"/>
      <c r="H23" s="304"/>
    </row>
    <row r="24" spans="1:8" s="315" customFormat="1" ht="15">
      <c r="A24" s="63"/>
      <c r="B24" s="63"/>
      <c r="C24" s="63"/>
      <c r="D24" s="63"/>
      <c r="E24" s="63"/>
      <c r="F24" s="63"/>
      <c r="G24" s="304"/>
      <c r="H24" s="304"/>
    </row>
    <row r="25" spans="1:8" s="315" customFormat="1" ht="15">
      <c r="A25" s="63"/>
      <c r="B25" s="63"/>
      <c r="C25" s="63"/>
      <c r="D25" s="63"/>
      <c r="E25" s="63"/>
      <c r="F25" s="63"/>
      <c r="G25" s="304"/>
      <c r="H25" s="304"/>
    </row>
    <row r="26" spans="1:8" s="315" customFormat="1" ht="15">
      <c r="A26" s="63"/>
      <c r="B26" s="63"/>
      <c r="C26" s="63"/>
      <c r="D26" s="63"/>
      <c r="E26" s="63"/>
      <c r="F26" s="63"/>
      <c r="G26" s="304"/>
      <c r="H26" s="304"/>
    </row>
    <row r="27" spans="1:8" s="315" customFormat="1" ht="15">
      <c r="A27" s="63"/>
      <c r="B27" s="63"/>
      <c r="C27" s="63"/>
      <c r="D27" s="63"/>
      <c r="E27" s="63"/>
      <c r="F27" s="63"/>
      <c r="G27" s="304"/>
      <c r="H27" s="304"/>
    </row>
    <row r="28" spans="1:8" s="315" customFormat="1" ht="15">
      <c r="A28" s="63"/>
      <c r="B28" s="63"/>
      <c r="C28" s="63"/>
      <c r="D28" s="63"/>
      <c r="E28" s="63"/>
      <c r="F28" s="63"/>
      <c r="G28" s="304"/>
      <c r="H28" s="304"/>
    </row>
    <row r="29" spans="1:8" s="315" customFormat="1" ht="15">
      <c r="A29" s="63"/>
      <c r="B29" s="63"/>
      <c r="C29" s="63"/>
      <c r="D29" s="63"/>
      <c r="E29" s="63"/>
      <c r="F29" s="63"/>
      <c r="G29" s="304"/>
      <c r="H29" s="304"/>
    </row>
    <row r="30" spans="1:8" s="315" customFormat="1" ht="15">
      <c r="A30" s="63"/>
      <c r="B30" s="63"/>
      <c r="C30" s="63"/>
      <c r="D30" s="63"/>
      <c r="E30" s="63"/>
      <c r="F30" s="63"/>
      <c r="G30" s="304"/>
      <c r="H30" s="304"/>
    </row>
    <row r="31" spans="1:8" s="315" customFormat="1" ht="15">
      <c r="A31" s="63"/>
      <c r="B31" s="63"/>
      <c r="C31" s="63"/>
      <c r="D31" s="63"/>
      <c r="E31" s="63"/>
      <c r="F31" s="63"/>
      <c r="G31" s="304"/>
      <c r="H31" s="304"/>
    </row>
    <row r="32" spans="1:8" s="315" customFormat="1" ht="15">
      <c r="A32" s="63"/>
      <c r="B32" s="63"/>
      <c r="C32" s="63"/>
      <c r="D32" s="63"/>
      <c r="E32" s="63"/>
      <c r="F32" s="63"/>
      <c r="G32" s="304"/>
      <c r="H32" s="304"/>
    </row>
    <row r="33" spans="1:9" s="315" customFormat="1" ht="15">
      <c r="A33" s="63"/>
      <c r="B33" s="63"/>
      <c r="C33" s="63"/>
      <c r="D33" s="63"/>
      <c r="E33" s="63"/>
      <c r="F33" s="63"/>
      <c r="G33" s="304"/>
      <c r="H33" s="304"/>
    </row>
    <row r="34" spans="1:9" s="315" customFormat="1" ht="15">
      <c r="A34" s="63"/>
      <c r="B34" s="69"/>
      <c r="C34" s="69"/>
      <c r="D34" s="69"/>
      <c r="E34" s="69"/>
      <c r="F34" s="69" t="s">
        <v>347</v>
      </c>
      <c r="G34" s="297">
        <f>SUM(G9:G33)</f>
        <v>0</v>
      </c>
      <c r="H34" s="297">
        <f>SUM(H9:H33)</f>
        <v>0</v>
      </c>
    </row>
    <row r="35" spans="1:9" s="315" customFormat="1" ht="15">
      <c r="A35" s="173"/>
      <c r="B35" s="173"/>
      <c r="C35" s="173"/>
      <c r="D35" s="173"/>
      <c r="E35" s="173"/>
      <c r="F35" s="173"/>
      <c r="G35" s="316"/>
      <c r="H35" s="317"/>
      <c r="I35" s="317"/>
    </row>
    <row r="36" spans="1:9" ht="15">
      <c r="A36" s="174" t="s">
        <v>401</v>
      </c>
      <c r="B36" s="174"/>
      <c r="C36" s="173"/>
      <c r="D36" s="173"/>
      <c r="E36" s="173"/>
      <c r="F36" s="173"/>
      <c r="G36" s="173"/>
      <c r="H36" s="130"/>
      <c r="I36" s="130"/>
    </row>
    <row r="37" spans="1:9" ht="15">
      <c r="A37" s="174" t="s">
        <v>346</v>
      </c>
      <c r="B37" s="174"/>
      <c r="C37" s="173"/>
      <c r="D37" s="173"/>
      <c r="E37" s="173"/>
      <c r="F37" s="173"/>
      <c r="G37" s="173"/>
      <c r="H37" s="130"/>
      <c r="I37" s="130"/>
    </row>
    <row r="38" spans="1:9" ht="15">
      <c r="A38" s="174"/>
      <c r="B38" s="174"/>
      <c r="C38" s="130"/>
      <c r="D38" s="130"/>
      <c r="E38" s="130"/>
      <c r="F38" s="130"/>
      <c r="G38" s="130"/>
      <c r="H38" s="130"/>
      <c r="I38" s="130"/>
    </row>
    <row r="39" spans="1:9" ht="15">
      <c r="A39" s="174"/>
      <c r="B39" s="174"/>
      <c r="C39" s="130"/>
      <c r="D39" s="130"/>
      <c r="E39" s="130"/>
      <c r="F39" s="130"/>
      <c r="G39" s="130"/>
      <c r="H39" s="130"/>
      <c r="I39" s="130"/>
    </row>
    <row r="40" spans="1:9">
      <c r="A40" s="170"/>
      <c r="B40" s="170"/>
      <c r="C40" s="170"/>
      <c r="D40" s="170"/>
      <c r="E40" s="170"/>
      <c r="F40" s="170"/>
      <c r="G40" s="170"/>
      <c r="H40" s="170"/>
      <c r="I40" s="170"/>
    </row>
    <row r="41" spans="1:9" ht="15">
      <c r="A41" s="136" t="s">
        <v>107</v>
      </c>
      <c r="B41" s="136"/>
      <c r="C41" s="130"/>
      <c r="D41" s="130"/>
      <c r="E41" s="130"/>
      <c r="F41" s="130"/>
      <c r="G41" s="130"/>
      <c r="H41" s="130"/>
      <c r="I41" s="130"/>
    </row>
    <row r="42" spans="1:9" ht="15">
      <c r="A42" s="130"/>
      <c r="B42" s="130"/>
      <c r="C42" s="130"/>
      <c r="D42" s="130"/>
      <c r="E42" s="130"/>
      <c r="F42" s="130"/>
      <c r="G42" s="130"/>
      <c r="H42" s="130"/>
      <c r="I42" s="130"/>
    </row>
    <row r="43" spans="1:9" ht="15">
      <c r="A43" s="130"/>
      <c r="B43" s="130"/>
      <c r="C43" s="130"/>
      <c r="D43" s="130"/>
      <c r="E43" s="130"/>
      <c r="F43" s="130"/>
      <c r="G43" s="130"/>
      <c r="H43" s="130"/>
      <c r="I43" s="137"/>
    </row>
    <row r="44" spans="1:9" ht="15">
      <c r="A44" s="136"/>
      <c r="B44" s="136"/>
      <c r="C44" s="136" t="s">
        <v>434</v>
      </c>
      <c r="D44" s="136"/>
      <c r="E44" s="173"/>
      <c r="F44" s="136"/>
      <c r="G44" s="136"/>
      <c r="H44" s="130"/>
      <c r="I44" s="137"/>
    </row>
    <row r="45" spans="1:9" ht="15">
      <c r="A45" s="130"/>
      <c r="B45" s="130"/>
      <c r="C45" s="130" t="s">
        <v>271</v>
      </c>
      <c r="D45" s="130"/>
      <c r="E45" s="130"/>
      <c r="F45" s="130"/>
      <c r="G45" s="130"/>
      <c r="H45" s="130"/>
      <c r="I45" s="137"/>
    </row>
    <row r="46" spans="1:9">
      <c r="A46" s="138"/>
      <c r="B46" s="138"/>
      <c r="C46" s="138" t="s">
        <v>140</v>
      </c>
      <c r="D46" s="138"/>
      <c r="E46" s="138"/>
      <c r="F46" s="138"/>
      <c r="G46" s="13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93"/>
  <sheetViews>
    <sheetView showGridLines="0" zoomScale="80" zoomScaleNormal="80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9" sqref="D9"/>
    </sheetView>
  </sheetViews>
  <sheetFormatPr defaultRowHeight="15" outlineLevelCol="1"/>
  <cols>
    <col min="1" max="1" width="14.28515625" style="14" customWidth="1"/>
    <col min="2" max="2" width="71.7109375" style="14" customWidth="1"/>
    <col min="3" max="3" width="14.85546875" style="14" customWidth="1"/>
    <col min="4" max="4" width="13.28515625" style="14" customWidth="1"/>
    <col min="5" max="5" width="0.85546875" style="14" customWidth="1" outlineLevel="1"/>
    <col min="6" max="6" width="15.5703125" style="14" customWidth="1" outlineLevel="1"/>
    <col min="7" max="7" width="13.28515625" style="14" customWidth="1" outlineLevel="1"/>
    <col min="8" max="8" width="0.85546875" style="14" customWidth="1" outlineLevel="1"/>
    <col min="9" max="9" width="15" style="14" customWidth="1" outlineLevel="1"/>
    <col min="10" max="10" width="13.85546875" style="14" customWidth="1" outlineLevel="1"/>
    <col min="11" max="11" width="0.85546875" style="14" customWidth="1" outlineLevel="1"/>
    <col min="12" max="13" width="15.28515625" style="14" customWidth="1" outlineLevel="1"/>
    <col min="14" max="14" width="0.85546875" style="14" customWidth="1" outlineLevel="1"/>
    <col min="15" max="15" width="15.5703125" style="14" customWidth="1" outlineLevel="1"/>
    <col min="16" max="16" width="13.140625" style="14" customWidth="1" outlineLevel="1"/>
    <col min="17" max="17" width="0.85546875" style="14" customWidth="1" outlineLevel="1"/>
    <col min="18" max="18" width="15.28515625" style="14" customWidth="1" outlineLevel="1"/>
    <col min="19" max="19" width="14.140625" style="14" customWidth="1" outlineLevel="1"/>
    <col min="20" max="16384" width="9.140625" style="14"/>
  </cols>
  <sheetData>
    <row r="1" spans="1:19">
      <c r="A1" s="55" t="s">
        <v>304</v>
      </c>
      <c r="B1" s="81"/>
      <c r="C1" s="750" t="s">
        <v>110</v>
      </c>
      <c r="D1" s="750"/>
    </row>
    <row r="2" spans="1:19">
      <c r="A2" s="57" t="s">
        <v>141</v>
      </c>
      <c r="B2" s="81"/>
      <c r="C2" s="748" t="str">
        <f>'ფორმა N1'!$K$2</f>
        <v>01/01/2014 - 31/12/2014</v>
      </c>
      <c r="D2" s="749"/>
      <c r="F2" s="748" t="str">
        <f>'ფორმა N2'!F2:G2</f>
        <v>01/01/2014 - 14/04/2014</v>
      </c>
      <c r="G2" s="749"/>
      <c r="I2" s="748" t="str">
        <f>'ფორმა N2'!I2:J2</f>
        <v>14/04/2014 - 22/07/2014</v>
      </c>
      <c r="J2" s="749"/>
      <c r="L2" s="748" t="str">
        <f>'ფორმა N2'!L2:M2</f>
        <v>23/07/2014 - 07/09/2014</v>
      </c>
      <c r="M2" s="749"/>
      <c r="O2" s="748" t="str">
        <f>'ფორმა N2'!O2:P2</f>
        <v>08/09/2014 - 04/11/2014</v>
      </c>
      <c r="P2" s="749"/>
      <c r="R2" s="748" t="str">
        <f>'ფორმა N2'!R2:S2</f>
        <v>05/11/2014 - 31/12/2014</v>
      </c>
      <c r="S2" s="749"/>
    </row>
    <row r="3" spans="1:19">
      <c r="A3" s="57"/>
      <c r="B3" s="81"/>
      <c r="C3" s="56"/>
      <c r="D3" s="56"/>
      <c r="F3" s="294"/>
      <c r="G3" s="294"/>
      <c r="I3" s="294"/>
      <c r="J3" s="294"/>
      <c r="L3" s="294"/>
      <c r="M3" s="294"/>
      <c r="O3" s="294"/>
      <c r="P3" s="294"/>
      <c r="R3" s="294"/>
      <c r="S3" s="294"/>
    </row>
    <row r="4" spans="1:19" s="2" customFormat="1">
      <c r="A4" s="58" t="str">
        <f>'ფორმა N2'!A4</f>
        <v>ანგარიშვალდებული პირის დასახელება:</v>
      </c>
      <c r="B4" s="58"/>
      <c r="C4" s="57"/>
      <c r="D4" s="57"/>
      <c r="F4" s="57"/>
      <c r="G4" s="57"/>
      <c r="I4" s="57"/>
      <c r="J4" s="57"/>
      <c r="K4" s="14"/>
      <c r="L4" s="57"/>
      <c r="M4" s="57"/>
      <c r="O4" s="57"/>
      <c r="P4" s="57"/>
      <c r="R4" s="57"/>
      <c r="S4" s="57"/>
    </row>
    <row r="5" spans="1:19" s="2" customFormat="1">
      <c r="A5" s="79" t="str">
        <f>'ფორმა N1'!$A$5</f>
        <v>მ.პ.გ. ,,ქართული ოცნება - დემოკრატიული საქართველო"</v>
      </c>
      <c r="B5" s="78"/>
      <c r="C5" s="40"/>
      <c r="D5" s="40"/>
      <c r="F5" s="40"/>
      <c r="G5" s="40"/>
      <c r="I5" s="40"/>
      <c r="J5" s="40"/>
      <c r="L5" s="40"/>
      <c r="M5" s="40"/>
      <c r="O5" s="40"/>
      <c r="P5" s="40"/>
      <c r="R5" s="40"/>
      <c r="S5" s="40"/>
    </row>
    <row r="6" spans="1:19" s="2" customFormat="1">
      <c r="A6" s="58"/>
      <c r="B6" s="58"/>
      <c r="C6" s="57"/>
      <c r="D6" s="57"/>
      <c r="F6" s="57"/>
      <c r="G6" s="57"/>
      <c r="I6" s="57"/>
      <c r="J6" s="57"/>
      <c r="L6" s="57"/>
      <c r="M6" s="57"/>
      <c r="O6" s="57"/>
      <c r="P6" s="57"/>
      <c r="R6" s="57"/>
      <c r="S6" s="57"/>
    </row>
    <row r="7" spans="1:19" s="4" customFormat="1">
      <c r="A7" s="70"/>
      <c r="B7" s="70"/>
      <c r="C7" s="59"/>
      <c r="D7" s="59"/>
      <c r="F7" s="59"/>
      <c r="G7" s="59"/>
      <c r="I7" s="59"/>
      <c r="J7" s="59"/>
      <c r="L7" s="59"/>
      <c r="M7" s="59"/>
      <c r="O7" s="59"/>
      <c r="P7" s="59"/>
      <c r="R7" s="59"/>
      <c r="S7" s="59"/>
    </row>
    <row r="8" spans="1:19" s="4" customFormat="1" ht="30">
      <c r="A8" s="76" t="s">
        <v>64</v>
      </c>
      <c r="B8" s="60" t="s">
        <v>11</v>
      </c>
      <c r="C8" s="60" t="s">
        <v>10</v>
      </c>
      <c r="D8" s="60" t="s">
        <v>9</v>
      </c>
      <c r="F8" s="60" t="s">
        <v>10</v>
      </c>
      <c r="G8" s="60" t="s">
        <v>9</v>
      </c>
      <c r="I8" s="60" t="s">
        <v>10</v>
      </c>
      <c r="J8" s="60" t="s">
        <v>9</v>
      </c>
      <c r="L8" s="60" t="s">
        <v>10</v>
      </c>
      <c r="M8" s="60" t="s">
        <v>9</v>
      </c>
      <c r="O8" s="60" t="s">
        <v>10</v>
      </c>
      <c r="P8" s="60" t="s">
        <v>9</v>
      </c>
      <c r="R8" s="60" t="s">
        <v>10</v>
      </c>
      <c r="S8" s="60" t="s">
        <v>9</v>
      </c>
    </row>
    <row r="9" spans="1:19" s="303" customFormat="1" ht="15.75">
      <c r="A9" s="367">
        <v>1</v>
      </c>
      <c r="B9" s="7" t="s">
        <v>57</v>
      </c>
      <c r="C9" s="301">
        <f>SUM(C10,C13,C52,C55,C56,C57,C74,C75)</f>
        <v>7106928.79</v>
      </c>
      <c r="D9" s="301">
        <f>SUM(D10,D13,D52,D55,D56,D57,D63,D70,D71,D75)</f>
        <v>7133798.2799999993</v>
      </c>
      <c r="E9" s="302"/>
      <c r="F9" s="301">
        <f>SUM(F10,F13,F52,F55,F56,F57,F74,F75)</f>
        <v>0</v>
      </c>
      <c r="G9" s="301">
        <f>SUM(G10,G13,G52,G55,G56,G57,G63,G70,G71,G75)</f>
        <v>0</v>
      </c>
      <c r="H9" s="302"/>
      <c r="I9" s="301">
        <f>SUM(I10,I13,I52,I55,I56,I57,I74,I75)</f>
        <v>6955999.3499999996</v>
      </c>
      <c r="J9" s="301">
        <f>SUM(J10,J13,J52,J55,J56,J57,J63,J70,J71,J75)</f>
        <v>6859234.3199999994</v>
      </c>
      <c r="K9" s="302"/>
      <c r="L9" s="301">
        <f>SUM(L10,L13,L52,L55,L56,L57,L74,L75)</f>
        <v>0</v>
      </c>
      <c r="M9" s="301">
        <f>SUM(M10,M13,M52,M55,M56,M57,M63,M70,M71,M75)</f>
        <v>0</v>
      </c>
      <c r="N9" s="302"/>
      <c r="O9" s="301">
        <f>SUM(O10,O13,O52,O55,O56,O57,O74,O75)</f>
        <v>150929.44</v>
      </c>
      <c r="P9" s="301">
        <f>SUM(P10,P13,P52,P55,P56,P57,P63,P70,P71,P75)</f>
        <v>274563.95999999996</v>
      </c>
      <c r="Q9" s="302"/>
      <c r="R9" s="301">
        <f>SUM(R10,R13,R52,R55,R56,R57,R74,R75)</f>
        <v>0</v>
      </c>
      <c r="S9" s="301">
        <f>SUM(S10,S13,S52,S55,S56,S57,S63,S70,S71,S75)</f>
        <v>0</v>
      </c>
    </row>
    <row r="10" spans="1:19" s="303" customFormat="1" ht="15.75">
      <c r="A10" s="368">
        <v>1.1000000000000001</v>
      </c>
      <c r="B10" s="8" t="s">
        <v>58</v>
      </c>
      <c r="C10" s="301">
        <f>SUM(C11:C12)</f>
        <v>20000</v>
      </c>
      <c r="D10" s="301">
        <f>SUM(D11:D12)</f>
        <v>155168.31</v>
      </c>
      <c r="E10" s="302"/>
      <c r="F10" s="301">
        <f>SUM(F11:F12)</f>
        <v>0</v>
      </c>
      <c r="G10" s="301">
        <f>SUM(G11:G12)</f>
        <v>0</v>
      </c>
      <c r="H10" s="302"/>
      <c r="I10" s="301">
        <f>SUM(I11:I12)</f>
        <v>15000</v>
      </c>
      <c r="J10" s="301">
        <f>SUM(J11:J12)</f>
        <v>127913.31</v>
      </c>
      <c r="K10" s="302"/>
      <c r="L10" s="301">
        <f>SUM(L11:L12)</f>
        <v>0</v>
      </c>
      <c r="M10" s="301">
        <f>SUM(M11:M12)</f>
        <v>0</v>
      </c>
      <c r="N10" s="302"/>
      <c r="O10" s="301">
        <f>SUM(O11:O12)</f>
        <v>5000</v>
      </c>
      <c r="P10" s="301">
        <f>SUM(P11:P12)</f>
        <v>27255</v>
      </c>
      <c r="Q10" s="302"/>
      <c r="R10" s="301">
        <f>SUM(R11:R12)</f>
        <v>0</v>
      </c>
      <c r="S10" s="301">
        <f>SUM(S11:S12)</f>
        <v>0</v>
      </c>
    </row>
    <row r="11" spans="1:19" s="303" customFormat="1" ht="16.5" customHeight="1">
      <c r="A11" s="369" t="s">
        <v>30</v>
      </c>
      <c r="B11" s="10" t="s">
        <v>59</v>
      </c>
      <c r="C11" s="320">
        <f>SUM(F11,I11,L11,O11,R11)</f>
        <v>20000</v>
      </c>
      <c r="D11" s="320">
        <f>SUM(G11,J11,M11,P11,S11)</f>
        <v>146593.31</v>
      </c>
      <c r="E11" s="306"/>
      <c r="F11" s="320"/>
      <c r="G11" s="320"/>
      <c r="H11" s="306"/>
      <c r="I11" s="320">
        <v>15000</v>
      </c>
      <c r="J11" s="320">
        <v>119338.31</v>
      </c>
      <c r="K11" s="306"/>
      <c r="L11" s="320"/>
      <c r="M11" s="320"/>
      <c r="N11" s="306"/>
      <c r="O11" s="320">
        <v>5000</v>
      </c>
      <c r="P11" s="320">
        <v>27255</v>
      </c>
      <c r="Q11" s="306"/>
      <c r="R11" s="320"/>
      <c r="S11" s="320"/>
    </row>
    <row r="12" spans="1:19" s="314" customFormat="1" ht="16.5" customHeight="1">
      <c r="A12" s="369" t="s">
        <v>31</v>
      </c>
      <c r="B12" s="10" t="s">
        <v>0</v>
      </c>
      <c r="C12" s="320">
        <f>SUM(F12,I12,L12,O12,R12)</f>
        <v>0</v>
      </c>
      <c r="D12" s="320">
        <f>SUM(G12,J12,M12,P12,S12)</f>
        <v>8575</v>
      </c>
      <c r="F12" s="320"/>
      <c r="G12" s="320"/>
      <c r="I12" s="320">
        <v>0</v>
      </c>
      <c r="J12" s="320">
        <v>8575</v>
      </c>
      <c r="L12" s="320"/>
      <c r="M12" s="320"/>
      <c r="O12" s="320"/>
      <c r="P12" s="320">
        <v>0</v>
      </c>
      <c r="R12" s="320"/>
      <c r="S12" s="320"/>
    </row>
    <row r="13" spans="1:19" s="314" customFormat="1">
      <c r="A13" s="368">
        <v>1.2</v>
      </c>
      <c r="B13" s="8" t="s">
        <v>60</v>
      </c>
      <c r="C13" s="301">
        <f>SUM(C14,C17,C29:C32,C35,C36,C42,C43,C44,C45,C46,C50,C51)</f>
        <v>6745522.5599999996</v>
      </c>
      <c r="D13" s="301">
        <f>SUM(D14,D17,D29:D32,D35,D36,D42,D43,D44,D45,D46,D50,D51)</f>
        <v>6408203.2300000004</v>
      </c>
      <c r="F13" s="301">
        <f>SUM(F14,F17,F29:F32,F35,F36,F42,F43,F44,F45,F46,F50,F51)</f>
        <v>0</v>
      </c>
      <c r="G13" s="301">
        <f>SUM(G14,G17,G29:G32,G35,G36,G42,G43,G44,G45,G46,G50,G51)</f>
        <v>0</v>
      </c>
      <c r="I13" s="301">
        <f>SUM(I14,I17,I29:I32,I35,I36,I42,I43,I44,I45,I46,I50,I51)</f>
        <v>6599593.1199999992</v>
      </c>
      <c r="J13" s="301">
        <f>SUM(J14,J17,J29:J32,J35,J36,J42,J43,J44,J45,J46,J50,J51)</f>
        <v>6195232.0099999998</v>
      </c>
      <c r="L13" s="301">
        <f>SUM(L14,L17,L29:L32,L35,L36,L42,L43,L44,L45,L46,L50,L51)</f>
        <v>0</v>
      </c>
      <c r="M13" s="301">
        <f>SUM(M14,M17,M29:M32,M35,M36,M42,M43,M44,M45,M46,M50,M51)</f>
        <v>0</v>
      </c>
      <c r="O13" s="301">
        <f>SUM(O14,O17,O29:O32,O35,O36,O42,O43,O44,O45,O46,O50,O51)</f>
        <v>145929.44</v>
      </c>
      <c r="P13" s="301">
        <f>SUM(P14,P17,P29:P32,P35,P36,P42,P43,P44,P45,P46,P50,P51)</f>
        <v>212971.21999999997</v>
      </c>
      <c r="R13" s="301">
        <f>SUM(R14,R17,R29:R32,R35,R36,R42,R43,R44,R45,R46,R50,R51)</f>
        <v>0</v>
      </c>
      <c r="S13" s="301">
        <f>SUM(S14,S17,S29:S32,S35,S36,S42,S43,S44,S45,S46,S50,S51)</f>
        <v>0</v>
      </c>
    </row>
    <row r="14" spans="1:19" s="314" customFormat="1">
      <c r="A14" s="369" t="s">
        <v>32</v>
      </c>
      <c r="B14" s="10" t="s">
        <v>1</v>
      </c>
      <c r="C14" s="352">
        <f>SUM(C15:C16)</f>
        <v>9457.83</v>
      </c>
      <c r="D14" s="352">
        <f>SUM(D15:D16)</f>
        <v>27150.89</v>
      </c>
      <c r="F14" s="352">
        <f>SUM(F15:F16)</f>
        <v>0</v>
      </c>
      <c r="G14" s="352">
        <f>SUM(G15:G16)</f>
        <v>0</v>
      </c>
      <c r="I14" s="352">
        <f>SUM(I15:I16)</f>
        <v>0</v>
      </c>
      <c r="J14" s="352">
        <f>SUM(J15:J16)</f>
        <v>15546.560000000001</v>
      </c>
      <c r="L14" s="352">
        <f>SUM(L15:L16)</f>
        <v>0</v>
      </c>
      <c r="M14" s="352">
        <f>SUM(M15:M16)</f>
        <v>0</v>
      </c>
      <c r="O14" s="352">
        <f>SUM(O15:O16)</f>
        <v>9457.83</v>
      </c>
      <c r="P14" s="352">
        <f>SUM(P15:P16)</f>
        <v>11604.33</v>
      </c>
      <c r="R14" s="352">
        <f>SUM(R15:R16)</f>
        <v>0</v>
      </c>
      <c r="S14" s="352">
        <f>SUM(S15:S16)</f>
        <v>0</v>
      </c>
    </row>
    <row r="15" spans="1:19" s="314" customFormat="1" ht="17.25" customHeight="1">
      <c r="A15" s="370" t="s">
        <v>98</v>
      </c>
      <c r="B15" s="11" t="s">
        <v>61</v>
      </c>
      <c r="C15" s="320">
        <f t="shared" ref="C15:C16" si="0">SUM(F15,I15,L15,O15,R15)</f>
        <v>0</v>
      </c>
      <c r="D15" s="320">
        <f t="shared" ref="D15:D16" si="1">SUM(G15,J15,M15,P15,S15)</f>
        <v>14320</v>
      </c>
      <c r="F15" s="320"/>
      <c r="G15" s="320"/>
      <c r="I15" s="320">
        <v>0</v>
      </c>
      <c r="J15" s="320">
        <f>14320</f>
        <v>14320</v>
      </c>
      <c r="L15" s="320"/>
      <c r="M15" s="320"/>
      <c r="O15" s="320"/>
      <c r="P15" s="320">
        <v>0</v>
      </c>
      <c r="R15" s="320"/>
      <c r="S15" s="320"/>
    </row>
    <row r="16" spans="1:19" s="314" customFormat="1" ht="17.25" customHeight="1">
      <c r="A16" s="370" t="s">
        <v>99</v>
      </c>
      <c r="B16" s="11" t="s">
        <v>62</v>
      </c>
      <c r="C16" s="320">
        <f t="shared" si="0"/>
        <v>9457.83</v>
      </c>
      <c r="D16" s="320">
        <f t="shared" si="1"/>
        <v>12830.89</v>
      </c>
      <c r="F16" s="320"/>
      <c r="G16" s="320"/>
      <c r="I16" s="320">
        <v>0</v>
      </c>
      <c r="J16" s="320">
        <v>1226.5600000000004</v>
      </c>
      <c r="L16" s="320"/>
      <c r="M16" s="320"/>
      <c r="O16" s="320">
        <v>9457.83</v>
      </c>
      <c r="P16" s="320">
        <v>11604.33</v>
      </c>
      <c r="R16" s="320"/>
      <c r="S16" s="320"/>
    </row>
    <row r="17" spans="1:19" s="314" customFormat="1">
      <c r="A17" s="369" t="s">
        <v>33</v>
      </c>
      <c r="B17" s="10" t="s">
        <v>2</v>
      </c>
      <c r="C17" s="352">
        <f>SUM(C18:C23,C28)</f>
        <v>223610.47999999998</v>
      </c>
      <c r="D17" s="352">
        <f>SUM(D18:D23,D28)</f>
        <v>265840.94</v>
      </c>
      <c r="F17" s="352">
        <f>SUM(F18:F23,F28)</f>
        <v>0</v>
      </c>
      <c r="G17" s="352">
        <f>SUM(G18:G23,G28)</f>
        <v>0</v>
      </c>
      <c r="I17" s="352">
        <f>SUM(I18:I23,I28)</f>
        <v>191020.12999999998</v>
      </c>
      <c r="J17" s="352">
        <f>SUM(J18:J23,J28)</f>
        <v>207219.05</v>
      </c>
      <c r="L17" s="352">
        <f>SUM(L18:L23,L28)</f>
        <v>0</v>
      </c>
      <c r="M17" s="352">
        <f>SUM(M18:M23,M28)</f>
        <v>0</v>
      </c>
      <c r="O17" s="352">
        <f>SUM(O18:O23,O28)</f>
        <v>32590.350000000002</v>
      </c>
      <c r="P17" s="352">
        <f>SUM(P18:P23,P28)</f>
        <v>58621.890000000007</v>
      </c>
      <c r="R17" s="352">
        <f>SUM(R18:R23,R28)</f>
        <v>0</v>
      </c>
      <c r="S17" s="352">
        <f>SUM(S18:S23,S28)</f>
        <v>0</v>
      </c>
    </row>
    <row r="18" spans="1:19" s="314" customFormat="1" ht="30">
      <c r="A18" s="370" t="s">
        <v>12</v>
      </c>
      <c r="B18" s="11" t="s">
        <v>251</v>
      </c>
      <c r="C18" s="320">
        <f t="shared" ref="C18:C22" si="2">SUM(F18,I18,L18,O18,R18)</f>
        <v>20162.87</v>
      </c>
      <c r="D18" s="320">
        <f t="shared" ref="D18:D22" si="3">SUM(G18,J18,M18,P18,S18)</f>
        <v>22729.69</v>
      </c>
      <c r="F18" s="308"/>
      <c r="G18" s="308"/>
      <c r="I18" s="308">
        <v>20162.87</v>
      </c>
      <c r="J18" s="308">
        <v>22173.439999999999</v>
      </c>
      <c r="L18" s="308"/>
      <c r="M18" s="308"/>
      <c r="O18" s="308">
        <v>0</v>
      </c>
      <c r="P18" s="308">
        <v>556.25</v>
      </c>
      <c r="R18" s="308"/>
      <c r="S18" s="308"/>
    </row>
    <row r="19" spans="1:19" s="314" customFormat="1">
      <c r="A19" s="370" t="s">
        <v>13</v>
      </c>
      <c r="B19" s="11" t="s">
        <v>14</v>
      </c>
      <c r="C19" s="320">
        <f t="shared" si="2"/>
        <v>0</v>
      </c>
      <c r="D19" s="320">
        <f t="shared" si="3"/>
        <v>0</v>
      </c>
      <c r="F19" s="308"/>
      <c r="G19" s="308"/>
      <c r="I19" s="308"/>
      <c r="J19" s="308"/>
      <c r="L19" s="308"/>
      <c r="M19" s="308"/>
      <c r="O19" s="308"/>
      <c r="P19" s="308"/>
      <c r="R19" s="308"/>
      <c r="S19" s="308"/>
    </row>
    <row r="20" spans="1:19" s="314" customFormat="1" ht="30">
      <c r="A20" s="370" t="s">
        <v>283</v>
      </c>
      <c r="B20" s="11" t="s">
        <v>22</v>
      </c>
      <c r="C20" s="320">
        <f t="shared" si="2"/>
        <v>6199.75</v>
      </c>
      <c r="D20" s="320">
        <f t="shared" si="3"/>
        <v>6568.55</v>
      </c>
      <c r="F20" s="308"/>
      <c r="G20" s="308"/>
      <c r="I20" s="308">
        <v>6199.75</v>
      </c>
      <c r="J20" s="308">
        <v>6199.75</v>
      </c>
      <c r="L20" s="308"/>
      <c r="M20" s="308"/>
      <c r="O20" s="308">
        <v>0</v>
      </c>
      <c r="P20" s="308">
        <v>368.8</v>
      </c>
      <c r="R20" s="308"/>
      <c r="S20" s="308"/>
    </row>
    <row r="21" spans="1:19" s="314" customFormat="1">
      <c r="A21" s="370" t="s">
        <v>284</v>
      </c>
      <c r="B21" s="11" t="s">
        <v>15</v>
      </c>
      <c r="C21" s="320">
        <f t="shared" si="2"/>
        <v>122318.16999999998</v>
      </c>
      <c r="D21" s="320">
        <f t="shared" si="3"/>
        <v>138523.59</v>
      </c>
      <c r="F21" s="308"/>
      <c r="G21" s="308"/>
      <c r="I21" s="308">
        <v>106623.26999999999</v>
      </c>
      <c r="J21" s="308">
        <v>118618.71999999999</v>
      </c>
      <c r="L21" s="308"/>
      <c r="M21" s="308"/>
      <c r="O21" s="308">
        <v>15694.9</v>
      </c>
      <c r="P21" s="308">
        <v>19904.87</v>
      </c>
      <c r="R21" s="308"/>
      <c r="S21" s="308"/>
    </row>
    <row r="22" spans="1:19" s="314" customFormat="1">
      <c r="A22" s="370" t="s">
        <v>285</v>
      </c>
      <c r="B22" s="11" t="s">
        <v>16</v>
      </c>
      <c r="C22" s="320">
        <f t="shared" si="2"/>
        <v>143.6</v>
      </c>
      <c r="D22" s="320">
        <f t="shared" si="3"/>
        <v>342.6</v>
      </c>
      <c r="F22" s="308"/>
      <c r="G22" s="308"/>
      <c r="I22" s="308">
        <v>51</v>
      </c>
      <c r="J22" s="308">
        <v>250</v>
      </c>
      <c r="L22" s="308"/>
      <c r="M22" s="308"/>
      <c r="O22" s="308">
        <v>92.6</v>
      </c>
      <c r="P22" s="308">
        <v>92.6</v>
      </c>
      <c r="R22" s="308"/>
      <c r="S22" s="308"/>
    </row>
    <row r="23" spans="1:19" s="314" customFormat="1">
      <c r="A23" s="370" t="s">
        <v>286</v>
      </c>
      <c r="B23" s="11" t="s">
        <v>17</v>
      </c>
      <c r="C23" s="321">
        <f>SUM(C24:C27)</f>
        <v>74786.09</v>
      </c>
      <c r="D23" s="321">
        <f>SUM(D24:D27)</f>
        <v>96908.710000000021</v>
      </c>
      <c r="F23" s="321">
        <f>SUM(F24:F27)</f>
        <v>0</v>
      </c>
      <c r="G23" s="321">
        <f>SUM(G24:G27)</f>
        <v>0</v>
      </c>
      <c r="I23" s="321">
        <f>SUM(I24:I27)</f>
        <v>57983.24</v>
      </c>
      <c r="J23" s="321">
        <f>SUM(J24:J27)</f>
        <v>59977.140000000007</v>
      </c>
      <c r="L23" s="321">
        <f>SUM(L24:L27)</f>
        <v>0</v>
      </c>
      <c r="M23" s="321">
        <f>SUM(M24:M27)</f>
        <v>0</v>
      </c>
      <c r="O23" s="321">
        <f>SUM(O24:O27)</f>
        <v>16802.850000000002</v>
      </c>
      <c r="P23" s="321">
        <f>SUM(P24:P27)</f>
        <v>36931.570000000007</v>
      </c>
      <c r="R23" s="321">
        <f>SUM(R24:R27)</f>
        <v>0</v>
      </c>
      <c r="S23" s="321">
        <f>SUM(S24:S27)</f>
        <v>0</v>
      </c>
    </row>
    <row r="24" spans="1:19" s="314" customFormat="1" ht="16.5" customHeight="1">
      <c r="A24" s="371" t="s">
        <v>287</v>
      </c>
      <c r="B24" s="12" t="s">
        <v>18</v>
      </c>
      <c r="C24" s="320">
        <f t="shared" ref="C24:C31" si="4">SUM(F24,I24,L24,O24,R24)</f>
        <v>53206.96</v>
      </c>
      <c r="D24" s="320">
        <f t="shared" ref="D24:D31" si="5">SUM(G24,J24,M24,P24,S24)</f>
        <v>74252.950000000012</v>
      </c>
      <c r="F24" s="308"/>
      <c r="G24" s="308"/>
      <c r="I24" s="308">
        <v>40723.5</v>
      </c>
      <c r="J24" s="308">
        <v>41798.520000000004</v>
      </c>
      <c r="L24" s="308"/>
      <c r="M24" s="308"/>
      <c r="O24" s="308">
        <v>12483.460000000001</v>
      </c>
      <c r="P24" s="308">
        <v>32454.43</v>
      </c>
      <c r="R24" s="308"/>
      <c r="S24" s="308"/>
    </row>
    <row r="25" spans="1:19" s="314" customFormat="1" ht="16.5" customHeight="1">
      <c r="A25" s="371" t="s">
        <v>288</v>
      </c>
      <c r="B25" s="12" t="s">
        <v>19</v>
      </c>
      <c r="C25" s="320">
        <f t="shared" si="4"/>
        <v>17358.310000000001</v>
      </c>
      <c r="D25" s="320">
        <f t="shared" si="5"/>
        <v>18206.38</v>
      </c>
      <c r="F25" s="308"/>
      <c r="G25" s="308"/>
      <c r="I25" s="308">
        <v>13494.720000000001</v>
      </c>
      <c r="J25" s="308">
        <v>14190.04</v>
      </c>
      <c r="L25" s="308"/>
      <c r="M25" s="308"/>
      <c r="O25" s="308">
        <v>3863.59</v>
      </c>
      <c r="P25" s="308">
        <v>4016.34</v>
      </c>
      <c r="R25" s="308"/>
      <c r="S25" s="308"/>
    </row>
    <row r="26" spans="1:19" s="314" customFormat="1" ht="16.5" customHeight="1">
      <c r="A26" s="371" t="s">
        <v>289</v>
      </c>
      <c r="B26" s="12" t="s">
        <v>20</v>
      </c>
      <c r="C26" s="320">
        <f t="shared" si="4"/>
        <v>3703.5399999999995</v>
      </c>
      <c r="D26" s="320">
        <f t="shared" si="5"/>
        <v>3878.1599999999994</v>
      </c>
      <c r="F26" s="308"/>
      <c r="G26" s="308"/>
      <c r="I26" s="308">
        <v>3334.8199999999997</v>
      </c>
      <c r="J26" s="308">
        <v>3509.4399999999996</v>
      </c>
      <c r="L26" s="308"/>
      <c r="M26" s="308"/>
      <c r="O26" s="308">
        <v>368.71999999999997</v>
      </c>
      <c r="P26" s="308">
        <v>368.71999999999997</v>
      </c>
      <c r="R26" s="308"/>
      <c r="S26" s="308"/>
    </row>
    <row r="27" spans="1:19" s="314" customFormat="1" ht="16.5" customHeight="1">
      <c r="A27" s="371" t="s">
        <v>290</v>
      </c>
      <c r="B27" s="12" t="s">
        <v>23</v>
      </c>
      <c r="C27" s="320">
        <f t="shared" si="4"/>
        <v>517.28</v>
      </c>
      <c r="D27" s="320">
        <f t="shared" si="5"/>
        <v>571.22</v>
      </c>
      <c r="F27" s="308"/>
      <c r="G27" s="308"/>
      <c r="I27" s="308">
        <v>430.2</v>
      </c>
      <c r="J27" s="308">
        <v>479.14</v>
      </c>
      <c r="L27" s="308"/>
      <c r="M27" s="308"/>
      <c r="O27" s="308">
        <v>87.08</v>
      </c>
      <c r="P27" s="308">
        <v>92.08</v>
      </c>
      <c r="R27" s="308"/>
      <c r="S27" s="308"/>
    </row>
    <row r="28" spans="1:19" s="314" customFormat="1">
      <c r="A28" s="370" t="s">
        <v>291</v>
      </c>
      <c r="B28" s="11" t="s">
        <v>21</v>
      </c>
      <c r="C28" s="320">
        <f t="shared" si="4"/>
        <v>0</v>
      </c>
      <c r="D28" s="320">
        <f t="shared" si="5"/>
        <v>767.8</v>
      </c>
      <c r="F28" s="308"/>
      <c r="G28" s="308"/>
      <c r="I28" s="308"/>
      <c r="J28" s="308"/>
      <c r="L28" s="308"/>
      <c r="M28" s="308"/>
      <c r="O28" s="308">
        <v>0</v>
      </c>
      <c r="P28" s="308">
        <v>767.8</v>
      </c>
      <c r="R28" s="308"/>
      <c r="S28" s="308"/>
    </row>
    <row r="29" spans="1:19" s="314" customFormat="1">
      <c r="A29" s="369" t="s">
        <v>34</v>
      </c>
      <c r="B29" s="10" t="s">
        <v>3</v>
      </c>
      <c r="C29" s="320">
        <f t="shared" si="4"/>
        <v>17720.080000000002</v>
      </c>
      <c r="D29" s="320">
        <f t="shared" si="5"/>
        <v>18711.38</v>
      </c>
      <c r="F29" s="320"/>
      <c r="G29" s="320"/>
      <c r="I29" s="320">
        <v>17720.080000000002</v>
      </c>
      <c r="J29" s="320">
        <v>17720.080000000002</v>
      </c>
      <c r="L29" s="320"/>
      <c r="M29" s="320"/>
      <c r="O29" s="320">
        <v>0</v>
      </c>
      <c r="P29" s="320">
        <v>991.3</v>
      </c>
      <c r="R29" s="320"/>
      <c r="S29" s="320"/>
    </row>
    <row r="30" spans="1:19" s="314" customFormat="1">
      <c r="A30" s="369" t="s">
        <v>35</v>
      </c>
      <c r="B30" s="10" t="s">
        <v>4</v>
      </c>
      <c r="C30" s="320">
        <f t="shared" si="4"/>
        <v>0</v>
      </c>
      <c r="D30" s="320">
        <f t="shared" si="5"/>
        <v>0</v>
      </c>
      <c r="F30" s="307"/>
      <c r="G30" s="307"/>
      <c r="I30" s="307"/>
      <c r="J30" s="307"/>
      <c r="L30" s="307"/>
      <c r="M30" s="307"/>
      <c r="O30" s="307"/>
      <c r="P30" s="307"/>
      <c r="R30" s="307"/>
      <c r="S30" s="307"/>
    </row>
    <row r="31" spans="1:19" s="314" customFormat="1">
      <c r="A31" s="369" t="s">
        <v>36</v>
      </c>
      <c r="B31" s="10" t="s">
        <v>5</v>
      </c>
      <c r="C31" s="320">
        <f t="shared" si="4"/>
        <v>0</v>
      </c>
      <c r="D31" s="320">
        <f t="shared" si="5"/>
        <v>0</v>
      </c>
      <c r="F31" s="307"/>
      <c r="G31" s="307"/>
      <c r="I31" s="307"/>
      <c r="J31" s="307"/>
      <c r="L31" s="307"/>
      <c r="M31" s="307"/>
      <c r="O31" s="307"/>
      <c r="P31" s="307"/>
      <c r="R31" s="307"/>
      <c r="S31" s="307"/>
    </row>
    <row r="32" spans="1:19" s="314" customFormat="1" ht="30">
      <c r="A32" s="369" t="s">
        <v>37</v>
      </c>
      <c r="B32" s="10" t="s">
        <v>63</v>
      </c>
      <c r="C32" s="352">
        <f>SUM(C33:C34)</f>
        <v>1368.3899999999999</v>
      </c>
      <c r="D32" s="352">
        <f>SUM(D33:D34)</f>
        <v>8363.75</v>
      </c>
      <c r="F32" s="352">
        <f>SUM(F33:F34)</f>
        <v>0</v>
      </c>
      <c r="G32" s="352">
        <f>SUM(G33:G34)</f>
        <v>0</v>
      </c>
      <c r="I32" s="352">
        <f>SUM(I33:I34)</f>
        <v>1368.3899999999999</v>
      </c>
      <c r="J32" s="352">
        <f>SUM(J33:J34)</f>
        <v>7181.75</v>
      </c>
      <c r="L32" s="352">
        <f>SUM(L33:L34)</f>
        <v>0</v>
      </c>
      <c r="M32" s="352">
        <f>SUM(M33:M34)</f>
        <v>0</v>
      </c>
      <c r="O32" s="352">
        <f>SUM(O33:O34)</f>
        <v>0</v>
      </c>
      <c r="P32" s="352">
        <f>SUM(P33:P34)</f>
        <v>1182</v>
      </c>
      <c r="R32" s="352">
        <f>SUM(R33:R34)</f>
        <v>0</v>
      </c>
      <c r="S32" s="352">
        <f>SUM(S33:S34)</f>
        <v>0</v>
      </c>
    </row>
    <row r="33" spans="1:19" s="314" customFormat="1">
      <c r="A33" s="370" t="s">
        <v>292</v>
      </c>
      <c r="B33" s="11" t="s">
        <v>56</v>
      </c>
      <c r="C33" s="320">
        <f t="shared" ref="C33:C35" si="6">SUM(F33,I33,L33,O33,R33)</f>
        <v>1003.39</v>
      </c>
      <c r="D33" s="320">
        <f t="shared" ref="D33:D35" si="7">SUM(G33,J33,M33,P33,S33)</f>
        <v>5621.75</v>
      </c>
      <c r="F33" s="320"/>
      <c r="G33" s="320"/>
      <c r="I33" s="320">
        <v>1003.39</v>
      </c>
      <c r="J33" s="320">
        <v>5621.75</v>
      </c>
      <c r="L33" s="320"/>
      <c r="M33" s="320"/>
      <c r="O33" s="320">
        <v>0</v>
      </c>
      <c r="P33" s="320">
        <v>0</v>
      </c>
      <c r="R33" s="320"/>
      <c r="S33" s="320"/>
    </row>
    <row r="34" spans="1:19" s="314" customFormat="1">
      <c r="A34" s="370" t="s">
        <v>293</v>
      </c>
      <c r="B34" s="11" t="s">
        <v>55</v>
      </c>
      <c r="C34" s="320">
        <f t="shared" si="6"/>
        <v>365</v>
      </c>
      <c r="D34" s="320">
        <f t="shared" si="7"/>
        <v>2742</v>
      </c>
      <c r="F34" s="320"/>
      <c r="G34" s="320"/>
      <c r="I34" s="320">
        <v>365</v>
      </c>
      <c r="J34" s="320">
        <v>1560</v>
      </c>
      <c r="L34" s="320"/>
      <c r="M34" s="320"/>
      <c r="O34" s="320">
        <v>0</v>
      </c>
      <c r="P34" s="320">
        <v>1182</v>
      </c>
      <c r="R34" s="320"/>
      <c r="S34" s="320"/>
    </row>
    <row r="35" spans="1:19" s="314" customFormat="1">
      <c r="A35" s="369" t="s">
        <v>38</v>
      </c>
      <c r="B35" s="10" t="s">
        <v>49</v>
      </c>
      <c r="C35" s="320">
        <f t="shared" si="6"/>
        <v>5013.97</v>
      </c>
      <c r="D35" s="320">
        <f t="shared" si="7"/>
        <v>5013.97</v>
      </c>
      <c r="F35" s="320"/>
      <c r="G35" s="320"/>
      <c r="I35" s="320">
        <v>4712.66</v>
      </c>
      <c r="J35" s="320">
        <v>4712.66</v>
      </c>
      <c r="L35" s="320"/>
      <c r="M35" s="320"/>
      <c r="O35" s="320">
        <v>301.31</v>
      </c>
      <c r="P35" s="320">
        <v>301.31</v>
      </c>
      <c r="R35" s="320"/>
      <c r="S35" s="320"/>
    </row>
    <row r="36" spans="1:19" s="314" customFormat="1">
      <c r="A36" s="369" t="s">
        <v>39</v>
      </c>
      <c r="B36" s="10" t="s">
        <v>358</v>
      </c>
      <c r="C36" s="352">
        <f>SUM(C37:C41)</f>
        <v>3444046.9299999997</v>
      </c>
      <c r="D36" s="352">
        <f>SUM(D37:D41)</f>
        <v>2848573.15</v>
      </c>
      <c r="F36" s="352">
        <f>SUM(F37:F41)</f>
        <v>0</v>
      </c>
      <c r="G36" s="352">
        <f>SUM(G37:G41)</f>
        <v>0</v>
      </c>
      <c r="I36" s="352">
        <f>SUM(I37:I41)</f>
        <v>3444046.9299999997</v>
      </c>
      <c r="J36" s="352">
        <f>SUM(J37:J41)</f>
        <v>2848573.15</v>
      </c>
      <c r="L36" s="352">
        <f>SUM(L37:L41)</f>
        <v>0</v>
      </c>
      <c r="M36" s="352">
        <f>SUM(M37:M41)</f>
        <v>0</v>
      </c>
      <c r="O36" s="352">
        <f>SUM(O37:O41)</f>
        <v>0</v>
      </c>
      <c r="P36" s="352">
        <f>SUM(P37:P41)</f>
        <v>0</v>
      </c>
      <c r="R36" s="352">
        <f>SUM(R37:R41)</f>
        <v>0</v>
      </c>
      <c r="S36" s="352">
        <f>SUM(S37:S41)</f>
        <v>0</v>
      </c>
    </row>
    <row r="37" spans="1:19" s="314" customFormat="1">
      <c r="A37" s="370" t="s">
        <v>355</v>
      </c>
      <c r="B37" s="11" t="s">
        <v>359</v>
      </c>
      <c r="C37" s="320">
        <f t="shared" ref="C37:C45" si="8">SUM(F37,I37,L37,O37,R37)</f>
        <v>1423755</v>
      </c>
      <c r="D37" s="320">
        <f t="shared" ref="D37:D45" si="9">SUM(G37,J37,M37,P37,S37)</f>
        <v>830273.27</v>
      </c>
      <c r="F37" s="320"/>
      <c r="G37" s="320"/>
      <c r="I37" s="320">
        <v>1423755</v>
      </c>
      <c r="J37" s="320">
        <v>830273.27</v>
      </c>
      <c r="L37" s="320"/>
      <c r="M37" s="320"/>
      <c r="O37" s="320"/>
      <c r="P37" s="320"/>
      <c r="R37" s="320"/>
      <c r="S37" s="320"/>
    </row>
    <row r="38" spans="1:19" s="314" customFormat="1">
      <c r="A38" s="370" t="s">
        <v>356</v>
      </c>
      <c r="B38" s="11" t="s">
        <v>360</v>
      </c>
      <c r="C38" s="320">
        <f t="shared" si="8"/>
        <v>59850</v>
      </c>
      <c r="D38" s="320">
        <f t="shared" si="9"/>
        <v>64250</v>
      </c>
      <c r="F38" s="320"/>
      <c r="G38" s="320"/>
      <c r="I38" s="320">
        <v>59850</v>
      </c>
      <c r="J38" s="320">
        <v>64250</v>
      </c>
      <c r="L38" s="320"/>
      <c r="M38" s="320"/>
      <c r="O38" s="320"/>
      <c r="P38" s="320"/>
      <c r="R38" s="320"/>
      <c r="S38" s="320"/>
    </row>
    <row r="39" spans="1:19" s="314" customFormat="1">
      <c r="A39" s="370" t="s">
        <v>357</v>
      </c>
      <c r="B39" s="11" t="s">
        <v>363</v>
      </c>
      <c r="C39" s="320">
        <f t="shared" si="8"/>
        <v>66473.67</v>
      </c>
      <c r="D39" s="320">
        <f t="shared" si="9"/>
        <v>63435</v>
      </c>
      <c r="F39" s="320"/>
      <c r="G39" s="320"/>
      <c r="I39" s="320">
        <v>66473.67</v>
      </c>
      <c r="J39" s="320">
        <v>63435</v>
      </c>
      <c r="L39" s="320"/>
      <c r="M39" s="320"/>
      <c r="O39" s="320"/>
      <c r="P39" s="320"/>
      <c r="R39" s="320"/>
      <c r="S39" s="320"/>
    </row>
    <row r="40" spans="1:19" s="314" customFormat="1">
      <c r="A40" s="370" t="s">
        <v>362</v>
      </c>
      <c r="B40" s="11" t="s">
        <v>364</v>
      </c>
      <c r="C40" s="320">
        <f t="shared" si="8"/>
        <v>0</v>
      </c>
      <c r="D40" s="320">
        <f t="shared" si="9"/>
        <v>0</v>
      </c>
      <c r="F40" s="320"/>
      <c r="G40" s="320"/>
      <c r="I40" s="320"/>
      <c r="J40" s="320"/>
      <c r="L40" s="320"/>
      <c r="M40" s="320"/>
      <c r="O40" s="320"/>
      <c r="P40" s="320"/>
      <c r="R40" s="320"/>
      <c r="S40" s="320"/>
    </row>
    <row r="41" spans="1:19" s="314" customFormat="1">
      <c r="A41" s="370" t="s">
        <v>365</v>
      </c>
      <c r="B41" s="11" t="s">
        <v>361</v>
      </c>
      <c r="C41" s="320">
        <f t="shared" si="8"/>
        <v>1893968.2599999998</v>
      </c>
      <c r="D41" s="320">
        <f t="shared" si="9"/>
        <v>1890614.88</v>
      </c>
      <c r="F41" s="320"/>
      <c r="G41" s="320"/>
      <c r="I41" s="320">
        <v>1893968.2599999998</v>
      </c>
      <c r="J41" s="320">
        <v>1890614.88</v>
      </c>
      <c r="L41" s="320"/>
      <c r="M41" s="320"/>
      <c r="O41" s="320"/>
      <c r="P41" s="320"/>
      <c r="R41" s="320"/>
      <c r="S41" s="320"/>
    </row>
    <row r="42" spans="1:19" s="314" customFormat="1" ht="30">
      <c r="A42" s="369" t="s">
        <v>40</v>
      </c>
      <c r="B42" s="10" t="s">
        <v>28</v>
      </c>
      <c r="C42" s="320">
        <f t="shared" si="8"/>
        <v>0</v>
      </c>
      <c r="D42" s="320">
        <f t="shared" si="9"/>
        <v>0</v>
      </c>
      <c r="F42" s="320"/>
      <c r="G42" s="320"/>
      <c r="I42" s="320"/>
      <c r="J42" s="320"/>
      <c r="L42" s="320"/>
      <c r="M42" s="320"/>
      <c r="O42" s="320"/>
      <c r="P42" s="320"/>
      <c r="R42" s="320"/>
      <c r="S42" s="320"/>
    </row>
    <row r="43" spans="1:19" s="314" customFormat="1">
      <c r="A43" s="369" t="s">
        <v>41</v>
      </c>
      <c r="B43" s="10" t="s">
        <v>24</v>
      </c>
      <c r="C43" s="320">
        <f t="shared" si="8"/>
        <v>630.68000000000006</v>
      </c>
      <c r="D43" s="320">
        <f t="shared" si="9"/>
        <v>630.68000000000006</v>
      </c>
      <c r="F43" s="320"/>
      <c r="G43" s="320"/>
      <c r="I43" s="320">
        <v>630.68000000000006</v>
      </c>
      <c r="J43" s="320">
        <v>630.68000000000006</v>
      </c>
      <c r="L43" s="320"/>
      <c r="M43" s="320"/>
      <c r="O43" s="320"/>
      <c r="P43" s="320"/>
      <c r="R43" s="320"/>
      <c r="S43" s="320"/>
    </row>
    <row r="44" spans="1:19" s="314" customFormat="1">
      <c r="A44" s="369" t="s">
        <v>42</v>
      </c>
      <c r="B44" s="10" t="s">
        <v>25</v>
      </c>
      <c r="C44" s="320">
        <f t="shared" si="8"/>
        <v>12000</v>
      </c>
      <c r="D44" s="320">
        <f t="shared" si="9"/>
        <v>13500</v>
      </c>
      <c r="F44" s="320"/>
      <c r="G44" s="320"/>
      <c r="I44" s="320">
        <v>12000</v>
      </c>
      <c r="J44" s="320">
        <v>13500</v>
      </c>
      <c r="L44" s="320"/>
      <c r="M44" s="320"/>
      <c r="O44" s="320"/>
      <c r="P44" s="320"/>
      <c r="R44" s="320"/>
      <c r="S44" s="320"/>
    </row>
    <row r="45" spans="1:19" s="314" customFormat="1">
      <c r="A45" s="369" t="s">
        <v>43</v>
      </c>
      <c r="B45" s="10" t="s">
        <v>26</v>
      </c>
      <c r="C45" s="320">
        <f t="shared" si="8"/>
        <v>0</v>
      </c>
      <c r="D45" s="320">
        <f t="shared" si="9"/>
        <v>0</v>
      </c>
      <c r="F45" s="320"/>
      <c r="G45" s="320"/>
      <c r="I45" s="320"/>
      <c r="J45" s="320"/>
      <c r="L45" s="320"/>
      <c r="M45" s="320"/>
      <c r="O45" s="320"/>
      <c r="P45" s="320"/>
      <c r="R45" s="320"/>
      <c r="S45" s="320"/>
    </row>
    <row r="46" spans="1:19" s="314" customFormat="1">
      <c r="A46" s="369" t="s">
        <v>44</v>
      </c>
      <c r="B46" s="10" t="s">
        <v>298</v>
      </c>
      <c r="C46" s="352">
        <f>SUM(C47:C49)</f>
        <v>566911.94999999995</v>
      </c>
      <c r="D46" s="352">
        <f>SUM(D47:D49)</f>
        <v>609106.34</v>
      </c>
      <c r="F46" s="352">
        <f>SUM(F47:F49)</f>
        <v>0</v>
      </c>
      <c r="G46" s="352">
        <f>SUM(G47:G49)</f>
        <v>0</v>
      </c>
      <c r="I46" s="352">
        <f>SUM(I47:I49)</f>
        <v>464132</v>
      </c>
      <c r="J46" s="352">
        <f>SUM(J47:J49)</f>
        <v>500432.45000000007</v>
      </c>
      <c r="L46" s="352">
        <f>SUM(L47:L49)</f>
        <v>0</v>
      </c>
      <c r="M46" s="352">
        <f>SUM(M47:M49)</f>
        <v>0</v>
      </c>
      <c r="O46" s="352">
        <f>SUM(O47:O49)</f>
        <v>102779.95</v>
      </c>
      <c r="P46" s="352">
        <f>SUM(P47:P49)</f>
        <v>108673.88999999997</v>
      </c>
      <c r="R46" s="352">
        <f>SUM(R47:R49)</f>
        <v>0</v>
      </c>
      <c r="S46" s="352">
        <f>SUM(S47:S49)</f>
        <v>0</v>
      </c>
    </row>
    <row r="47" spans="1:19" s="314" customFormat="1">
      <c r="A47" s="372" t="s">
        <v>371</v>
      </c>
      <c r="B47" s="67" t="s">
        <v>374</v>
      </c>
      <c r="C47" s="320">
        <f t="shared" ref="C47:C51" si="10">SUM(F47,I47,L47,O47,R47)</f>
        <v>540668.23</v>
      </c>
      <c r="D47" s="320">
        <f t="shared" ref="D47:D51" si="11">SUM(G47,J47,M47,P47,S47)</f>
        <v>582739.62</v>
      </c>
      <c r="F47" s="320"/>
      <c r="G47" s="320"/>
      <c r="I47" s="320">
        <v>437888.27999999997</v>
      </c>
      <c r="J47" s="320">
        <v>474065.73000000004</v>
      </c>
      <c r="L47" s="320"/>
      <c r="M47" s="320"/>
      <c r="O47" s="320">
        <v>102779.95</v>
      </c>
      <c r="P47" s="320">
        <v>108673.88999999997</v>
      </c>
      <c r="R47" s="320"/>
      <c r="S47" s="320"/>
    </row>
    <row r="48" spans="1:19" s="314" customFormat="1">
      <c r="A48" s="372" t="s">
        <v>372</v>
      </c>
      <c r="B48" s="67" t="s">
        <v>373</v>
      </c>
      <c r="C48" s="320">
        <f t="shared" si="10"/>
        <v>1977</v>
      </c>
      <c r="D48" s="320">
        <f t="shared" si="11"/>
        <v>2100</v>
      </c>
      <c r="F48" s="320"/>
      <c r="G48" s="320"/>
      <c r="I48" s="320">
        <v>1977</v>
      </c>
      <c r="J48" s="320">
        <v>2100</v>
      </c>
      <c r="L48" s="320"/>
      <c r="M48" s="320"/>
      <c r="O48" s="320"/>
      <c r="P48" s="320"/>
      <c r="R48" s="320"/>
      <c r="S48" s="320"/>
    </row>
    <row r="49" spans="1:19" s="314" customFormat="1">
      <c r="A49" s="372" t="s">
        <v>375</v>
      </c>
      <c r="B49" s="67" t="s">
        <v>376</v>
      </c>
      <c r="C49" s="320">
        <f t="shared" si="10"/>
        <v>24266.720000000001</v>
      </c>
      <c r="D49" s="320">
        <f t="shared" si="11"/>
        <v>24266.720000000001</v>
      </c>
      <c r="F49" s="320"/>
      <c r="G49" s="320"/>
      <c r="I49" s="320">
        <v>24266.720000000001</v>
      </c>
      <c r="J49" s="320">
        <v>24266.720000000001</v>
      </c>
      <c r="L49" s="320"/>
      <c r="M49" s="320"/>
      <c r="O49" s="320"/>
      <c r="P49" s="320"/>
      <c r="R49" s="320"/>
      <c r="S49" s="320"/>
    </row>
    <row r="50" spans="1:19" s="314" customFormat="1" ht="26.25" customHeight="1">
      <c r="A50" s="369" t="s">
        <v>45</v>
      </c>
      <c r="B50" s="10" t="s">
        <v>29</v>
      </c>
      <c r="C50" s="320">
        <f t="shared" si="10"/>
        <v>0</v>
      </c>
      <c r="D50" s="320">
        <f t="shared" si="11"/>
        <v>0</v>
      </c>
      <c r="F50" s="320"/>
      <c r="G50" s="320"/>
      <c r="I50" s="320"/>
      <c r="J50" s="320"/>
      <c r="L50" s="320"/>
      <c r="M50" s="320"/>
      <c r="O50" s="320"/>
      <c r="P50" s="320"/>
      <c r="R50" s="320"/>
      <c r="S50" s="320"/>
    </row>
    <row r="51" spans="1:19" s="314" customFormat="1">
      <c r="A51" s="369" t="s">
        <v>46</v>
      </c>
      <c r="B51" s="10" t="s">
        <v>6</v>
      </c>
      <c r="C51" s="320">
        <f t="shared" si="10"/>
        <v>2464762.25</v>
      </c>
      <c r="D51" s="320">
        <f t="shared" si="11"/>
        <v>2611312.13</v>
      </c>
      <c r="F51" s="320">
        <f>'ფორმა N5.1'!F33</f>
        <v>0</v>
      </c>
      <c r="G51" s="320">
        <f>'ფორმა N5.1'!G33</f>
        <v>0</v>
      </c>
      <c r="I51" s="320">
        <f>'ფორმა N5.1'!I33</f>
        <v>2463962.25</v>
      </c>
      <c r="J51" s="320">
        <f>'ფორმა N5.1'!J33</f>
        <v>2579715.63</v>
      </c>
      <c r="L51" s="320">
        <f>'ფორმა N5.1'!L33</f>
        <v>0</v>
      </c>
      <c r="M51" s="320">
        <f>'ფორმა N5.1'!M33</f>
        <v>0</v>
      </c>
      <c r="O51" s="320">
        <f>'ფორმა N5.1'!O33</f>
        <v>800</v>
      </c>
      <c r="P51" s="320">
        <f>'ფორმა N5.1'!P33</f>
        <v>31596.5</v>
      </c>
      <c r="R51" s="320">
        <f>'ფორმა N5.1'!R33</f>
        <v>0</v>
      </c>
      <c r="S51" s="320">
        <f>'ფორმა N5.1'!S33</f>
        <v>0</v>
      </c>
    </row>
    <row r="52" spans="1:19" s="314" customFormat="1" ht="30">
      <c r="A52" s="368">
        <v>1.3</v>
      </c>
      <c r="B52" s="63" t="s">
        <v>415</v>
      </c>
      <c r="C52" s="301">
        <f>SUM(C53:C54)</f>
        <v>274141.8</v>
      </c>
      <c r="D52" s="301">
        <f>SUM(D53:D54)</f>
        <v>461431.8</v>
      </c>
      <c r="F52" s="301">
        <f>SUM(F53:F54)</f>
        <v>0</v>
      </c>
      <c r="G52" s="301">
        <f>SUM(G53:G54)</f>
        <v>0</v>
      </c>
      <c r="I52" s="301">
        <f>SUM(I53:I54)</f>
        <v>274141.8</v>
      </c>
      <c r="J52" s="301">
        <f>SUM(J53:J54)</f>
        <v>461431.8</v>
      </c>
      <c r="L52" s="301">
        <f>SUM(L53:L54)</f>
        <v>0</v>
      </c>
      <c r="M52" s="301">
        <f>SUM(M53:M54)</f>
        <v>0</v>
      </c>
      <c r="O52" s="301">
        <f>SUM(O53:O54)</f>
        <v>0</v>
      </c>
      <c r="P52" s="301">
        <f>SUM(P53:P54)</f>
        <v>0</v>
      </c>
      <c r="R52" s="301">
        <f>SUM(R53:R54)</f>
        <v>0</v>
      </c>
      <c r="S52" s="301">
        <f>SUM(S53:S54)</f>
        <v>0</v>
      </c>
    </row>
    <row r="53" spans="1:19" s="314" customFormat="1" ht="30">
      <c r="A53" s="369" t="s">
        <v>50</v>
      </c>
      <c r="B53" s="10" t="s">
        <v>48</v>
      </c>
      <c r="C53" s="320">
        <f t="shared" ref="C53:C56" si="12">SUM(F53,I53,L53,O53,R53)</f>
        <v>274141.8</v>
      </c>
      <c r="D53" s="320">
        <f t="shared" ref="D53:D56" si="13">SUM(G53,J53,M53,P53,S53)</f>
        <v>461431.8</v>
      </c>
      <c r="F53" s="320"/>
      <c r="G53" s="320"/>
      <c r="I53" s="320">
        <v>274141.8</v>
      </c>
      <c r="J53" s="320">
        <v>461431.8</v>
      </c>
      <c r="L53" s="320"/>
      <c r="M53" s="320"/>
      <c r="O53" s="320"/>
      <c r="P53" s="320"/>
      <c r="R53" s="320"/>
      <c r="S53" s="320"/>
    </row>
    <row r="54" spans="1:19" s="314" customFormat="1">
      <c r="A54" s="369" t="s">
        <v>51</v>
      </c>
      <c r="B54" s="10" t="s">
        <v>47</v>
      </c>
      <c r="C54" s="320">
        <f t="shared" si="12"/>
        <v>0</v>
      </c>
      <c r="D54" s="320">
        <f t="shared" si="13"/>
        <v>0</v>
      </c>
      <c r="F54" s="320"/>
      <c r="G54" s="320"/>
      <c r="I54" s="320"/>
      <c r="J54" s="320"/>
      <c r="L54" s="320"/>
      <c r="M54" s="320"/>
      <c r="O54" s="320"/>
      <c r="P54" s="320"/>
      <c r="R54" s="320"/>
      <c r="S54" s="320"/>
    </row>
    <row r="55" spans="1:19" s="366" customFormat="1">
      <c r="A55" s="368">
        <v>1.4</v>
      </c>
      <c r="B55" s="8" t="s">
        <v>417</v>
      </c>
      <c r="C55" s="307">
        <f t="shared" si="12"/>
        <v>0</v>
      </c>
      <c r="D55" s="307">
        <f t="shared" si="13"/>
        <v>0</v>
      </c>
      <c r="F55" s="307"/>
      <c r="G55" s="307"/>
      <c r="I55" s="307"/>
      <c r="J55" s="307"/>
      <c r="L55" s="307"/>
      <c r="M55" s="307"/>
      <c r="O55" s="307"/>
      <c r="P55" s="307"/>
      <c r="R55" s="307"/>
      <c r="S55" s="307"/>
    </row>
    <row r="56" spans="1:19" s="366" customFormat="1">
      <c r="A56" s="368">
        <v>1.5</v>
      </c>
      <c r="B56" s="8" t="s">
        <v>7</v>
      </c>
      <c r="C56" s="307">
        <f t="shared" si="12"/>
        <v>0</v>
      </c>
      <c r="D56" s="307">
        <f t="shared" si="13"/>
        <v>0</v>
      </c>
      <c r="F56" s="355"/>
      <c r="G56" s="355"/>
      <c r="I56" s="355"/>
      <c r="J56" s="355"/>
      <c r="L56" s="355"/>
      <c r="M56" s="355"/>
      <c r="O56" s="355"/>
      <c r="P56" s="355"/>
      <c r="R56" s="355"/>
      <c r="S56" s="355"/>
    </row>
    <row r="57" spans="1:19" s="314" customFormat="1">
      <c r="A57" s="368">
        <v>1.6</v>
      </c>
      <c r="B57" s="26" t="s">
        <v>8</v>
      </c>
      <c r="C57" s="301">
        <f>SUM(C58:C62)</f>
        <v>124.73</v>
      </c>
      <c r="D57" s="301">
        <f>SUM(D58:D62)</f>
        <v>100</v>
      </c>
      <c r="F57" s="301">
        <f>SUM(F58:F62)</f>
        <v>0</v>
      </c>
      <c r="G57" s="301">
        <f>SUM(G58:G62)</f>
        <v>0</v>
      </c>
      <c r="I57" s="301">
        <f>SUM(I58:I62)</f>
        <v>124.73</v>
      </c>
      <c r="J57" s="301">
        <f>SUM(J58:J62)</f>
        <v>100</v>
      </c>
      <c r="L57" s="301">
        <f>SUM(L58:L62)</f>
        <v>0</v>
      </c>
      <c r="M57" s="301">
        <f>SUM(M58:M62)</f>
        <v>0</v>
      </c>
      <c r="O57" s="301">
        <f>SUM(O58:O62)</f>
        <v>0</v>
      </c>
      <c r="P57" s="301">
        <f>SUM(P58:P62)</f>
        <v>0</v>
      </c>
      <c r="R57" s="301">
        <f>SUM(R58:R62)</f>
        <v>0</v>
      </c>
      <c r="S57" s="301">
        <f>SUM(S58:S62)</f>
        <v>0</v>
      </c>
    </row>
    <row r="58" spans="1:19" s="314" customFormat="1">
      <c r="A58" s="369" t="s">
        <v>299</v>
      </c>
      <c r="B58" s="27" t="s">
        <v>52</v>
      </c>
      <c r="C58" s="320">
        <f t="shared" ref="C58:C62" si="14">SUM(F58,I58,L58,O58,R58)</f>
        <v>0</v>
      </c>
      <c r="D58" s="320">
        <f t="shared" ref="D58:D70" si="15">SUM(G58,J58,M58,P58,S58)</f>
        <v>0</v>
      </c>
      <c r="F58" s="308"/>
      <c r="G58" s="308"/>
      <c r="I58" s="308"/>
      <c r="J58" s="308"/>
      <c r="L58" s="308"/>
      <c r="M58" s="308"/>
      <c r="O58" s="308"/>
      <c r="P58" s="308"/>
      <c r="R58" s="308"/>
      <c r="S58" s="308"/>
    </row>
    <row r="59" spans="1:19" s="314" customFormat="1" ht="30">
      <c r="A59" s="369" t="s">
        <v>300</v>
      </c>
      <c r="B59" s="27" t="s">
        <v>54</v>
      </c>
      <c r="C59" s="320">
        <f t="shared" si="14"/>
        <v>0</v>
      </c>
      <c r="D59" s="320">
        <f t="shared" si="15"/>
        <v>0</v>
      </c>
      <c r="F59" s="308"/>
      <c r="G59" s="308"/>
      <c r="I59" s="308"/>
      <c r="J59" s="308"/>
      <c r="L59" s="308"/>
      <c r="M59" s="308"/>
      <c r="O59" s="308"/>
      <c r="P59" s="308"/>
      <c r="R59" s="308"/>
      <c r="S59" s="308"/>
    </row>
    <row r="60" spans="1:19" s="314" customFormat="1">
      <c r="A60" s="369" t="s">
        <v>301</v>
      </c>
      <c r="B60" s="27" t="s">
        <v>53</v>
      </c>
      <c r="C60" s="320">
        <f t="shared" si="14"/>
        <v>0</v>
      </c>
      <c r="D60" s="320">
        <f t="shared" si="15"/>
        <v>0</v>
      </c>
      <c r="F60" s="308"/>
      <c r="G60" s="308"/>
      <c r="I60" s="308"/>
      <c r="J60" s="308"/>
      <c r="L60" s="308"/>
      <c r="M60" s="308"/>
      <c r="O60" s="308"/>
      <c r="P60" s="308"/>
      <c r="R60" s="308"/>
      <c r="S60" s="308"/>
    </row>
    <row r="61" spans="1:19" s="314" customFormat="1">
      <c r="A61" s="369" t="s">
        <v>302</v>
      </c>
      <c r="B61" s="27" t="s">
        <v>27</v>
      </c>
      <c r="C61" s="320">
        <f t="shared" si="14"/>
        <v>100</v>
      </c>
      <c r="D61" s="320">
        <f t="shared" si="15"/>
        <v>100</v>
      </c>
      <c r="F61" s="308"/>
      <c r="G61" s="308"/>
      <c r="I61" s="308">
        <v>100</v>
      </c>
      <c r="J61" s="308">
        <v>100</v>
      </c>
      <c r="L61" s="308"/>
      <c r="M61" s="308"/>
      <c r="O61" s="308"/>
      <c r="P61" s="308"/>
      <c r="R61" s="308"/>
      <c r="S61" s="308"/>
    </row>
    <row r="62" spans="1:19" s="314" customFormat="1">
      <c r="A62" s="369" t="s">
        <v>337</v>
      </c>
      <c r="B62" s="162" t="s">
        <v>338</v>
      </c>
      <c r="C62" s="320">
        <f t="shared" si="14"/>
        <v>24.73</v>
      </c>
      <c r="D62" s="320">
        <f t="shared" si="15"/>
        <v>0</v>
      </c>
      <c r="F62" s="308"/>
      <c r="G62" s="322"/>
      <c r="I62" s="308">
        <v>24.73</v>
      </c>
      <c r="J62" s="322">
        <v>0</v>
      </c>
      <c r="L62" s="308"/>
      <c r="M62" s="322"/>
      <c r="O62" s="308"/>
      <c r="P62" s="322"/>
      <c r="R62" s="308"/>
      <c r="S62" s="322"/>
    </row>
    <row r="63" spans="1:19" s="314" customFormat="1">
      <c r="A63" s="367">
        <v>2</v>
      </c>
      <c r="B63" s="28" t="s">
        <v>106</v>
      </c>
      <c r="C63" s="364"/>
      <c r="D63" s="323">
        <f>SUM(D64:D69)</f>
        <v>10397.299999999999</v>
      </c>
      <c r="F63" s="364"/>
      <c r="G63" s="323">
        <f>SUM(G64:G69)</f>
        <v>0</v>
      </c>
      <c r="I63" s="364"/>
      <c r="J63" s="323">
        <f>SUM(J64:J69)</f>
        <v>7417.5</v>
      </c>
      <c r="L63" s="364"/>
      <c r="M63" s="323">
        <f>SUM(M64:M69)</f>
        <v>0</v>
      </c>
      <c r="O63" s="364"/>
      <c r="P63" s="323">
        <f>SUM(P64:P69)</f>
        <v>2979.8</v>
      </c>
      <c r="R63" s="364"/>
      <c r="S63" s="323">
        <f>SUM(S64:S69)</f>
        <v>0</v>
      </c>
    </row>
    <row r="64" spans="1:19" s="314" customFormat="1">
      <c r="A64" s="373">
        <v>2.1</v>
      </c>
      <c r="B64" s="29" t="s">
        <v>100</v>
      </c>
      <c r="C64" s="364"/>
      <c r="D64" s="320">
        <f t="shared" si="15"/>
        <v>0</v>
      </c>
      <c r="F64" s="364"/>
      <c r="G64" s="324"/>
      <c r="I64" s="364"/>
      <c r="J64" s="324"/>
      <c r="L64" s="364"/>
      <c r="M64" s="324"/>
      <c r="O64" s="364"/>
      <c r="P64" s="324"/>
      <c r="R64" s="364"/>
      <c r="S64" s="324"/>
    </row>
    <row r="65" spans="1:19" s="314" customFormat="1">
      <c r="A65" s="373">
        <v>2.2000000000000002</v>
      </c>
      <c r="B65" s="29" t="s">
        <v>104</v>
      </c>
      <c r="C65" s="365"/>
      <c r="D65" s="320">
        <f t="shared" si="15"/>
        <v>0</v>
      </c>
      <c r="F65" s="365"/>
      <c r="G65" s="325"/>
      <c r="I65" s="365"/>
      <c r="J65" s="325"/>
      <c r="L65" s="365"/>
      <c r="M65" s="325"/>
      <c r="O65" s="365"/>
      <c r="P65" s="325"/>
      <c r="R65" s="365"/>
      <c r="S65" s="325"/>
    </row>
    <row r="66" spans="1:19" s="314" customFormat="1">
      <c r="A66" s="373">
        <v>2.2999999999999998</v>
      </c>
      <c r="B66" s="29" t="s">
        <v>103</v>
      </c>
      <c r="C66" s="365"/>
      <c r="D66" s="320">
        <f t="shared" si="15"/>
        <v>0</v>
      </c>
      <c r="F66" s="365"/>
      <c r="G66" s="325"/>
      <c r="I66" s="365"/>
      <c r="J66" s="325"/>
      <c r="L66" s="365"/>
      <c r="M66" s="325"/>
      <c r="O66" s="365"/>
      <c r="P66" s="325"/>
      <c r="R66" s="365"/>
      <c r="S66" s="325"/>
    </row>
    <row r="67" spans="1:19" s="314" customFormat="1">
      <c r="A67" s="373">
        <v>2.4</v>
      </c>
      <c r="B67" s="29" t="s">
        <v>105</v>
      </c>
      <c r="C67" s="365"/>
      <c r="D67" s="320">
        <f t="shared" si="15"/>
        <v>7355.8</v>
      </c>
      <c r="F67" s="365"/>
      <c r="G67" s="325"/>
      <c r="I67" s="365"/>
      <c r="J67" s="325">
        <v>6000</v>
      </c>
      <c r="L67" s="365"/>
      <c r="M67" s="325"/>
      <c r="O67" s="365"/>
      <c r="P67" s="325">
        <v>1355.8</v>
      </c>
      <c r="R67" s="365"/>
      <c r="S67" s="325"/>
    </row>
    <row r="68" spans="1:19" s="314" customFormat="1">
      <c r="A68" s="373">
        <v>2.5</v>
      </c>
      <c r="B68" s="29" t="s">
        <v>101</v>
      </c>
      <c r="C68" s="365"/>
      <c r="D68" s="320">
        <f t="shared" si="15"/>
        <v>0</v>
      </c>
      <c r="F68" s="365"/>
      <c r="G68" s="325"/>
      <c r="I68" s="365"/>
      <c r="J68" s="325"/>
      <c r="L68" s="365"/>
      <c r="M68" s="325"/>
      <c r="O68" s="365"/>
      <c r="P68" s="325"/>
      <c r="R68" s="365"/>
      <c r="S68" s="325"/>
    </row>
    <row r="69" spans="1:19" s="314" customFormat="1">
      <c r="A69" s="373">
        <v>2.6</v>
      </c>
      <c r="B69" s="29" t="s">
        <v>102</v>
      </c>
      <c r="C69" s="365"/>
      <c r="D69" s="320">
        <f t="shared" si="15"/>
        <v>3041.5</v>
      </c>
      <c r="F69" s="365"/>
      <c r="G69" s="325"/>
      <c r="I69" s="365"/>
      <c r="J69" s="325">
        <v>1417.5</v>
      </c>
      <c r="L69" s="365"/>
      <c r="M69" s="325"/>
      <c r="O69" s="365"/>
      <c r="P69" s="325">
        <v>1624</v>
      </c>
      <c r="R69" s="365"/>
      <c r="S69" s="325"/>
    </row>
    <row r="70" spans="1:19" s="310" customFormat="1">
      <c r="A70" s="367">
        <v>3</v>
      </c>
      <c r="B70" s="214" t="s">
        <v>451</v>
      </c>
      <c r="C70" s="326"/>
      <c r="D70" s="320">
        <f t="shared" si="15"/>
        <v>0</v>
      </c>
      <c r="F70" s="326"/>
      <c r="G70" s="327"/>
      <c r="I70" s="326"/>
      <c r="J70" s="327"/>
      <c r="L70" s="326"/>
      <c r="M70" s="327"/>
      <c r="O70" s="326"/>
      <c r="P70" s="327"/>
      <c r="R70" s="326"/>
      <c r="S70" s="327"/>
    </row>
    <row r="71" spans="1:19" s="310" customFormat="1">
      <c r="A71" s="367">
        <v>4</v>
      </c>
      <c r="B71" s="7" t="s">
        <v>253</v>
      </c>
      <c r="C71" s="326">
        <f>SUM(C72:C73)</f>
        <v>0</v>
      </c>
      <c r="D71" s="297">
        <f>SUM(D72:D73)</f>
        <v>0</v>
      </c>
      <c r="F71" s="326">
        <f>SUM(F72:F73)</f>
        <v>0</v>
      </c>
      <c r="G71" s="297">
        <f>SUM(G72:G73)</f>
        <v>0</v>
      </c>
      <c r="I71" s="326">
        <f>SUM(I72:I73)</f>
        <v>0</v>
      </c>
      <c r="J71" s="297">
        <f>SUM(J72:J73)</f>
        <v>0</v>
      </c>
      <c r="L71" s="326">
        <f>SUM(L72:L73)</f>
        <v>0</v>
      </c>
      <c r="M71" s="297">
        <f>SUM(M72:M73)</f>
        <v>0</v>
      </c>
      <c r="O71" s="326">
        <f>SUM(O72:O73)</f>
        <v>0</v>
      </c>
      <c r="P71" s="297">
        <f>SUM(P72:P73)</f>
        <v>0</v>
      </c>
      <c r="R71" s="326">
        <f>SUM(R72:R73)</f>
        <v>0</v>
      </c>
      <c r="S71" s="297">
        <f>SUM(S72:S73)</f>
        <v>0</v>
      </c>
    </row>
    <row r="72" spans="1:19" s="310" customFormat="1">
      <c r="A72" s="373">
        <v>4.0999999999999996</v>
      </c>
      <c r="B72" s="9" t="s">
        <v>254</v>
      </c>
      <c r="C72" s="320">
        <f t="shared" ref="C72:C74" si="16">SUM(F72,I72,L72,O72,R72)</f>
        <v>0</v>
      </c>
      <c r="D72" s="320">
        <f t="shared" ref="D72:D73" si="17">SUM(G72,J72,M72,P72,S72)</f>
        <v>0</v>
      </c>
      <c r="F72" s="298"/>
      <c r="G72" s="298"/>
      <c r="I72" s="298"/>
      <c r="J72" s="298"/>
      <c r="L72" s="298"/>
      <c r="M72" s="298"/>
      <c r="O72" s="298"/>
      <c r="P72" s="298"/>
      <c r="R72" s="298"/>
      <c r="S72" s="298"/>
    </row>
    <row r="73" spans="1:19" s="310" customFormat="1">
      <c r="A73" s="373">
        <v>4.2</v>
      </c>
      <c r="B73" s="9" t="s">
        <v>255</v>
      </c>
      <c r="C73" s="320">
        <f t="shared" si="16"/>
        <v>0</v>
      </c>
      <c r="D73" s="320">
        <f t="shared" si="17"/>
        <v>0</v>
      </c>
      <c r="F73" s="298"/>
      <c r="G73" s="298"/>
      <c r="I73" s="298"/>
      <c r="J73" s="298"/>
      <c r="L73" s="298"/>
      <c r="M73" s="298"/>
      <c r="O73" s="298"/>
      <c r="P73" s="298"/>
      <c r="R73" s="298"/>
      <c r="S73" s="298"/>
    </row>
    <row r="74" spans="1:19" s="310" customFormat="1">
      <c r="A74" s="367">
        <v>5</v>
      </c>
      <c r="B74" s="213" t="s">
        <v>281</v>
      </c>
      <c r="C74" s="320">
        <f t="shared" si="16"/>
        <v>0</v>
      </c>
      <c r="D74" s="297"/>
      <c r="F74" s="298"/>
      <c r="G74" s="297"/>
      <c r="I74" s="298"/>
      <c r="J74" s="297"/>
      <c r="L74" s="298"/>
      <c r="M74" s="297"/>
      <c r="O74" s="298"/>
      <c r="P74" s="297"/>
      <c r="R74" s="298"/>
      <c r="S74" s="297"/>
    </row>
    <row r="75" spans="1:19" s="310" customFormat="1" ht="30">
      <c r="A75" s="367">
        <v>6</v>
      </c>
      <c r="B75" s="213" t="s">
        <v>462</v>
      </c>
      <c r="C75" s="301">
        <f>SUM(C76:C81)</f>
        <v>67139.7</v>
      </c>
      <c r="D75" s="301">
        <f>SUM(D76:D81)</f>
        <v>98497.64</v>
      </c>
      <c r="F75" s="301">
        <f>SUM(F76:F81)</f>
        <v>0</v>
      </c>
      <c r="G75" s="301">
        <f>SUM(G76:G81)</f>
        <v>0</v>
      </c>
      <c r="I75" s="301">
        <f>SUM(I76:I81)</f>
        <v>67139.7</v>
      </c>
      <c r="J75" s="301">
        <f>SUM(J76:J81)</f>
        <v>67139.7</v>
      </c>
      <c r="L75" s="301">
        <f>SUM(L76:L81)</f>
        <v>0</v>
      </c>
      <c r="M75" s="301">
        <f>SUM(M76:M81)</f>
        <v>0</v>
      </c>
      <c r="O75" s="301">
        <f>SUM(O76:O81)</f>
        <v>0</v>
      </c>
      <c r="P75" s="301">
        <f>SUM(P76:P81)</f>
        <v>31357.940000000002</v>
      </c>
      <c r="R75" s="301">
        <f>SUM(R76:R81)</f>
        <v>0</v>
      </c>
      <c r="S75" s="301">
        <f>SUM(S76:S81)</f>
        <v>0</v>
      </c>
    </row>
    <row r="76" spans="1:19" s="310" customFormat="1">
      <c r="A76" s="373">
        <v>6.1</v>
      </c>
      <c r="B76" s="9" t="s">
        <v>68</v>
      </c>
      <c r="C76" s="320">
        <f t="shared" ref="C76:C81" si="18">SUM(F76,I76,L76,O76,R76)</f>
        <v>0</v>
      </c>
      <c r="D76" s="320">
        <f t="shared" ref="D76:D81" si="19">SUM(G76,J76,M76,P76,S76)</f>
        <v>0</v>
      </c>
      <c r="F76" s="298"/>
      <c r="G76" s="298"/>
      <c r="I76" s="298"/>
      <c r="J76" s="298"/>
      <c r="L76" s="298"/>
      <c r="M76" s="298"/>
      <c r="O76" s="298"/>
      <c r="P76" s="298"/>
      <c r="R76" s="298"/>
      <c r="S76" s="298"/>
    </row>
    <row r="77" spans="1:19" s="310" customFormat="1">
      <c r="A77" s="373">
        <v>6.2</v>
      </c>
      <c r="B77" s="9" t="s">
        <v>74</v>
      </c>
      <c r="C77" s="320">
        <f t="shared" si="18"/>
        <v>0</v>
      </c>
      <c r="D77" s="320">
        <f t="shared" si="19"/>
        <v>0</v>
      </c>
      <c r="F77" s="298"/>
      <c r="G77" s="298"/>
      <c r="I77" s="298"/>
      <c r="J77" s="298"/>
      <c r="L77" s="298"/>
      <c r="M77" s="298"/>
      <c r="O77" s="298"/>
      <c r="P77" s="298"/>
      <c r="R77" s="298"/>
      <c r="S77" s="298"/>
    </row>
    <row r="78" spans="1:19" s="310" customFormat="1">
      <c r="A78" s="373">
        <v>6.3</v>
      </c>
      <c r="B78" s="9" t="s">
        <v>69</v>
      </c>
      <c r="C78" s="320">
        <f t="shared" si="18"/>
        <v>0</v>
      </c>
      <c r="D78" s="320">
        <f t="shared" si="19"/>
        <v>0</v>
      </c>
      <c r="F78" s="298"/>
      <c r="G78" s="298"/>
      <c r="I78" s="298"/>
      <c r="J78" s="298"/>
      <c r="L78" s="298"/>
      <c r="M78" s="298"/>
      <c r="O78" s="298"/>
      <c r="P78" s="298"/>
      <c r="R78" s="298"/>
      <c r="S78" s="298"/>
    </row>
    <row r="79" spans="1:19" s="310" customFormat="1">
      <c r="A79" s="373">
        <v>6.4</v>
      </c>
      <c r="B79" s="9" t="s">
        <v>463</v>
      </c>
      <c r="C79" s="320">
        <f t="shared" si="18"/>
        <v>0</v>
      </c>
      <c r="D79" s="320">
        <f t="shared" si="19"/>
        <v>0</v>
      </c>
      <c r="F79" s="298"/>
      <c r="G79" s="298"/>
      <c r="I79" s="298"/>
      <c r="J79" s="298"/>
      <c r="L79" s="298"/>
      <c r="M79" s="298"/>
      <c r="O79" s="298"/>
      <c r="P79" s="298"/>
      <c r="R79" s="298"/>
      <c r="S79" s="298"/>
    </row>
    <row r="80" spans="1:19" s="310" customFormat="1">
      <c r="A80" s="373">
        <v>6.5</v>
      </c>
      <c r="B80" s="9" t="s">
        <v>464</v>
      </c>
      <c r="C80" s="320">
        <f t="shared" si="18"/>
        <v>6541.7</v>
      </c>
      <c r="D80" s="320">
        <f t="shared" si="19"/>
        <v>37899.64</v>
      </c>
      <c r="F80" s="298"/>
      <c r="G80" s="298"/>
      <c r="I80" s="298">
        <v>6541.7</v>
      </c>
      <c r="J80" s="298">
        <v>6541.7</v>
      </c>
      <c r="L80" s="298"/>
      <c r="M80" s="298"/>
      <c r="O80" s="298">
        <v>0</v>
      </c>
      <c r="P80" s="298">
        <v>31357.940000000002</v>
      </c>
      <c r="R80" s="298"/>
      <c r="S80" s="298"/>
    </row>
    <row r="81" spans="1:19" s="310" customFormat="1">
      <c r="A81" s="373">
        <v>6.6</v>
      </c>
      <c r="B81" s="9" t="s">
        <v>8</v>
      </c>
      <c r="C81" s="320">
        <f t="shared" si="18"/>
        <v>60598</v>
      </c>
      <c r="D81" s="320">
        <f t="shared" si="19"/>
        <v>60598</v>
      </c>
      <c r="F81" s="298"/>
      <c r="G81" s="298"/>
      <c r="I81" s="298">
        <v>60598</v>
      </c>
      <c r="J81" s="298">
        <v>60598</v>
      </c>
      <c r="L81" s="298"/>
      <c r="M81" s="298"/>
      <c r="O81" s="298">
        <v>0</v>
      </c>
      <c r="P81" s="298">
        <v>0</v>
      </c>
      <c r="R81" s="298"/>
      <c r="S81" s="298"/>
    </row>
    <row r="82" spans="1:19" s="318" customFormat="1" ht="12.75">
      <c r="A82" s="15"/>
      <c r="B82" s="15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</row>
    <row r="83" spans="1:19" s="15" customFormat="1" ht="12.75"/>
    <row r="84" spans="1:19" s="15" customFormat="1" ht="12.75"/>
    <row r="85" spans="1:19" s="2" customFormat="1">
      <c r="A85" s="50" t="s">
        <v>107</v>
      </c>
    </row>
    <row r="86" spans="1:19" s="2" customFormat="1">
      <c r="E86"/>
      <c r="F86"/>
      <c r="G86"/>
      <c r="H86"/>
    </row>
    <row r="87" spans="1:19" s="2" customFormat="1">
      <c r="D87" s="6"/>
      <c r="E87"/>
      <c r="F87"/>
      <c r="G87"/>
      <c r="H87"/>
    </row>
    <row r="88" spans="1:19" s="2" customFormat="1">
      <c r="A88"/>
      <c r="B88" s="50" t="s">
        <v>272</v>
      </c>
      <c r="D88" s="6"/>
      <c r="E88"/>
      <c r="F88"/>
      <c r="G88"/>
      <c r="H88"/>
    </row>
    <row r="89" spans="1:19" s="2" customFormat="1">
      <c r="A89"/>
      <c r="B89" s="2" t="s">
        <v>271</v>
      </c>
      <c r="D89" s="6"/>
      <c r="E89"/>
      <c r="F89"/>
      <c r="G89"/>
      <c r="H89"/>
    </row>
    <row r="90" spans="1:19" customFormat="1" ht="12.75">
      <c r="B90" s="47" t="s">
        <v>140</v>
      </c>
    </row>
    <row r="91" spans="1:19" s="2" customFormat="1">
      <c r="A91" s="5"/>
    </row>
    <row r="92" spans="1:19" s="15" customFormat="1" ht="12.75"/>
    <row r="93" spans="1:19" s="15" customFormat="1" ht="12.75"/>
  </sheetData>
  <mergeCells count="7">
    <mergeCell ref="O2:P2"/>
    <mergeCell ref="R2:S2"/>
    <mergeCell ref="C1:D1"/>
    <mergeCell ref="C2:D2"/>
    <mergeCell ref="F2:G2"/>
    <mergeCell ref="I2:J2"/>
    <mergeCell ref="L2:M2"/>
  </mergeCells>
  <printOptions gridLines="1"/>
  <pageMargins left="1" right="1" top="1" bottom="1" header="0.5" footer="0.5"/>
  <pageSetup paperSize="9" scale="47" orientation="portrait" r:id="rId1"/>
  <headerFooter alignWithMargins="0"/>
  <ignoredErrors>
    <ignoredError sqref="C11:D16 C35:D35 C58:D59 C60:D62 C72:D74 C63:C71 C76:D81 D75 F51:S51" unlockedFormula="1"/>
    <ignoredError sqref="C17:D34 C36:D57 D63:D71 C75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19</vt:i4>
      </vt:variant>
    </vt:vector>
  </HeadingPairs>
  <TitlesOfParts>
    <vt:vector size="4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 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5.2 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2015-01-14T08:45:12Z</cp:lastPrinted>
  <dcterms:created xsi:type="dcterms:W3CDTF">2011-12-27T13:20:18Z</dcterms:created>
  <dcterms:modified xsi:type="dcterms:W3CDTF">2015-03-30T14:22:58Z</dcterms:modified>
</cp:coreProperties>
</file>