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1290" windowWidth="14940" windowHeight="637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5.2" sheetId="44" r:id="rId11"/>
    <sheet name="ფორმა5.3" sheetId="43" r:id="rId12"/>
    <sheet name="ფორმა5.4" sheetId="42" r:id="rId13"/>
    <sheet name="ფორმა N6" sheetId="5" r:id="rId14"/>
    <sheet name="ფორმა N6.1" sheetId="28" r:id="rId15"/>
    <sheet name="ფორმა N7" sheetId="12" r:id="rId16"/>
    <sheet name="ფორმა N8" sheetId="9" r:id="rId17"/>
    <sheet name="ფორმა N 8.1" sheetId="18" r:id="rId18"/>
    <sheet name="ფორმა N9" sheetId="10" r:id="rId19"/>
    <sheet name="ფორმა N9.1" sheetId="16" r:id="rId20"/>
    <sheet name="ფორმა N9.2" sheetId="17" r:id="rId21"/>
    <sheet name="ფორმა 9.3" sheetId="25" r:id="rId22"/>
    <sheet name="ფორმა 9.4" sheetId="33" r:id="rId23"/>
    <sheet name="ფორმა 9.5" sheetId="32" r:id="rId24"/>
    <sheet name="ფორმა 9.6" sheetId="39" r:id="rId25"/>
    <sheet name="ფორმა N 9.7" sheetId="35" r:id="rId26"/>
    <sheet name="ფორმა N9.7.1" sheetId="41" r:id="rId27"/>
    <sheet name="Validation" sheetId="13" state="veryHidden" r:id="rId28"/>
  </sheets>
  <externalReferences>
    <externalReference r:id="rId29"/>
    <externalReference r:id="rId30"/>
    <externalReference r:id="rId31"/>
    <externalReference r:id="rId32"/>
  </externalReferences>
  <definedNames>
    <definedName name="_xlnm._FilterDatabase" localSheetId="0" hidden="1">'ფორმა N1'!$A$7:$M$7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3" hidden="1">'ფორმა N6'!$A$9:$D$14</definedName>
    <definedName name="_xlnm._FilterDatabase" localSheetId="14" hidden="1">'ფორმა N6.1'!$B$9:$D$16</definedName>
    <definedName name="Date" localSheetId="7">#REF!</definedName>
    <definedName name="Date" localSheetId="21">#REF!</definedName>
    <definedName name="Date" localSheetId="24">#REF!</definedName>
    <definedName name="Date" localSheetId="25">#REF!</definedName>
    <definedName name="Date" localSheetId="3">#REF!</definedName>
    <definedName name="Date" localSheetId="4">#REF!</definedName>
    <definedName name="Date" localSheetId="9">#REF!</definedName>
    <definedName name="Date" localSheetId="14">#REF!</definedName>
    <definedName name="Date" localSheetId="26">#REF!</definedName>
    <definedName name="Date">#REF!</definedName>
    <definedName name="_xlnm.Print_Area" localSheetId="7">'ფორმა 4.4'!$A$1:$H$46</definedName>
    <definedName name="_xlnm.Print_Area" localSheetId="23">'ფორმა 9.5'!$A$1:$L$35</definedName>
    <definedName name="_xlnm.Print_Area" localSheetId="24">'ფორმა 9.6'!$A$1:$I$35</definedName>
    <definedName name="_xlnm.Print_Area" localSheetId="17">'ფორმა N 8.1'!$A$1:$H$89</definedName>
    <definedName name="_xlnm.Print_Area" localSheetId="25">'ფორმა N 9.7'!$A$1:$I$36</definedName>
    <definedName name="_xlnm.Print_Area" localSheetId="0">'ფორმა N1'!$A$1:$M$41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3">'ფორმა N6'!$A$1:$D$34</definedName>
    <definedName name="_xlnm.Print_Area" localSheetId="15">'ფორმა N7'!$A$1:$E$90</definedName>
    <definedName name="_xlnm.Print_Area" localSheetId="18">'ფორმა N9'!$A$1:$K$52</definedName>
    <definedName name="_xlnm.Print_Area" localSheetId="19">'ფორმა N9.1'!$A$1:$I$35</definedName>
    <definedName name="_xlnm.Print_Area" localSheetId="20">'ფორმა N9.2'!$A$1:$J$36</definedName>
    <definedName name="_xlnm.Print_Area" localSheetId="26">'ფორმა N9.7.1'!$A$1:$N$42</definedName>
  </definedNames>
  <calcPr calcId="145621"/>
</workbook>
</file>

<file path=xl/calcChain.xml><?xml version="1.0" encoding="utf-8"?>
<calcChain xmlns="http://schemas.openxmlformats.org/spreadsheetml/2006/main">
  <c r="H20" i="42" l="1"/>
  <c r="G20" i="42"/>
  <c r="A4" i="42"/>
  <c r="H23" i="43"/>
  <c r="G23" i="43"/>
  <c r="A4" i="43"/>
  <c r="I17" i="44"/>
  <c r="H17" i="44"/>
  <c r="G17" i="44"/>
  <c r="A4" i="44"/>
  <c r="H316" i="30" l="1"/>
  <c r="G316" i="30"/>
  <c r="D66" i="12" l="1"/>
  <c r="C77" i="40"/>
  <c r="D37" i="12"/>
  <c r="C19" i="10"/>
  <c r="H14" i="10"/>
  <c r="D61" i="12"/>
  <c r="C61" i="12"/>
  <c r="C20" i="12"/>
  <c r="D47" i="12"/>
  <c r="D27" i="12"/>
  <c r="C36" i="12"/>
  <c r="C64" i="12" l="1"/>
  <c r="C51" i="12"/>
  <c r="C47" i="12"/>
  <c r="C45" i="12" s="1"/>
  <c r="C34" i="12"/>
  <c r="C27" i="12"/>
  <c r="C11" i="12" s="1"/>
  <c r="C10" i="12" s="1"/>
  <c r="C44" i="12" l="1"/>
  <c r="C43" i="12" s="1"/>
  <c r="D19" i="26"/>
  <c r="D16" i="26"/>
  <c r="D24" i="26" s="1"/>
  <c r="C16" i="26"/>
  <c r="C24" i="26" s="1"/>
  <c r="C14" i="26"/>
  <c r="E24" i="26"/>
  <c r="C63" i="40"/>
  <c r="C23" i="40"/>
  <c r="C30" i="40"/>
  <c r="D30" i="40"/>
  <c r="D29" i="40"/>
  <c r="C27" i="40"/>
  <c r="D27" i="40"/>
  <c r="D23" i="40"/>
  <c r="D53" i="40"/>
  <c r="C40" i="40"/>
  <c r="D49" i="40"/>
  <c r="C49" i="40"/>
  <c r="D44" i="40"/>
  <c r="D13" i="40" l="1"/>
  <c r="D50" i="40"/>
  <c r="C50" i="40"/>
  <c r="D39" i="40"/>
  <c r="C53" i="40"/>
  <c r="C20" i="40"/>
  <c r="D46" i="40"/>
  <c r="D37" i="40"/>
  <c r="D36" i="40"/>
  <c r="D20" i="40"/>
  <c r="D17" i="3"/>
  <c r="D16" i="3"/>
  <c r="D13" i="3"/>
  <c r="H17" i="35" l="1"/>
  <c r="G17" i="35"/>
  <c r="I17" i="35" s="1"/>
  <c r="H16" i="35"/>
  <c r="G16" i="35"/>
  <c r="I21" i="35"/>
  <c r="C10" i="10"/>
  <c r="B10" i="10"/>
  <c r="J21" i="10"/>
  <c r="J19" i="10" s="1"/>
  <c r="J17" i="10" s="1"/>
  <c r="H19" i="10"/>
  <c r="H17" i="10" s="1"/>
  <c r="G19" i="10"/>
  <c r="G17" i="10" s="1"/>
  <c r="F19" i="10"/>
  <c r="F17" i="10" s="1"/>
  <c r="F9" i="10" s="1"/>
  <c r="J16" i="10"/>
  <c r="I16" i="10"/>
  <c r="I14" i="10" s="1"/>
  <c r="J14" i="10"/>
  <c r="J9" i="10" s="1"/>
  <c r="G14" i="10"/>
  <c r="F14" i="10"/>
  <c r="J10" i="10"/>
  <c r="I10" i="10"/>
  <c r="H10" i="10"/>
  <c r="G10" i="10"/>
  <c r="F10" i="10"/>
  <c r="E10" i="10"/>
  <c r="E9" i="10" s="1"/>
  <c r="D10" i="10"/>
  <c r="D9" i="10" s="1"/>
  <c r="G9" i="10" l="1"/>
  <c r="H9" i="10"/>
  <c r="I16" i="35"/>
  <c r="J31" i="10" l="1"/>
  <c r="I31" i="10"/>
  <c r="H10" i="9" l="1"/>
  <c r="G10" i="9"/>
  <c r="D21" i="5"/>
  <c r="I46" i="29"/>
  <c r="I45" i="29"/>
  <c r="I44" i="29"/>
  <c r="I43" i="29"/>
  <c r="I42" i="29"/>
  <c r="I41" i="29"/>
  <c r="I40" i="29"/>
  <c r="I39" i="29"/>
  <c r="I38" i="29"/>
  <c r="I37" i="29"/>
  <c r="I36" i="29"/>
  <c r="G10" i="18" l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l="1"/>
  <c r="I60" i="29" l="1"/>
  <c r="I51" i="29"/>
  <c r="I59" i="29"/>
  <c r="I58" i="29"/>
  <c r="I57" i="29"/>
  <c r="I56" i="29"/>
  <c r="I55" i="29"/>
  <c r="I54" i="29"/>
  <c r="I53" i="29"/>
  <c r="I52" i="29"/>
  <c r="I50" i="29"/>
  <c r="I49" i="29"/>
  <c r="I48" i="29"/>
  <c r="I47" i="29"/>
  <c r="I35" i="29"/>
  <c r="I34" i="29"/>
  <c r="I33" i="29"/>
  <c r="I32" i="29"/>
  <c r="I31" i="29"/>
  <c r="I30" i="29"/>
  <c r="I29" i="29"/>
  <c r="I28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9" i="29"/>
  <c r="I10" i="29"/>
  <c r="I8" i="29" l="1"/>
  <c r="D64" i="12" l="1"/>
  <c r="D45" i="12"/>
  <c r="D34" i="12"/>
  <c r="D11" i="12"/>
  <c r="D14" i="5"/>
  <c r="C14" i="5"/>
  <c r="D11" i="5"/>
  <c r="D10" i="5" s="1"/>
  <c r="C11" i="5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D26" i="3"/>
  <c r="D25" i="3" s="1"/>
  <c r="D9" i="3" s="1"/>
  <c r="C26" i="3"/>
  <c r="C25" i="3" s="1"/>
  <c r="D18" i="3"/>
  <c r="C18" i="3"/>
  <c r="C15" i="3"/>
  <c r="D15" i="3"/>
  <c r="D12" i="3"/>
  <c r="D10" i="3" s="1"/>
  <c r="C12" i="3"/>
  <c r="C10" i="3" l="1"/>
  <c r="C9" i="3" s="1"/>
  <c r="D44" i="12"/>
  <c r="D10" i="12"/>
  <c r="C15" i="40"/>
  <c r="C11" i="40" s="1"/>
  <c r="D15" i="40"/>
  <c r="D11" i="40" s="1"/>
  <c r="D43" i="12" l="1"/>
  <c r="I62" i="29"/>
  <c r="A4" i="30" l="1"/>
  <c r="G19" i="35" l="1"/>
  <c r="I19" i="35" s="1"/>
  <c r="G18" i="35"/>
  <c r="I18" i="35" s="1"/>
  <c r="I15" i="35"/>
  <c r="I14" i="35"/>
  <c r="F14" i="35"/>
  <c r="I13" i="35"/>
  <c r="F13" i="35"/>
  <c r="I12" i="35"/>
  <c r="F12" i="35"/>
  <c r="I11" i="35"/>
  <c r="F11" i="35"/>
  <c r="I10" i="35"/>
  <c r="F10" i="35"/>
  <c r="I9" i="35"/>
  <c r="J39" i="10"/>
  <c r="I39" i="10"/>
  <c r="I36" i="10" s="1"/>
  <c r="H39" i="10"/>
  <c r="G39" i="10"/>
  <c r="F39" i="10"/>
  <c r="E39" i="10"/>
  <c r="E36" i="10" s="1"/>
  <c r="D39" i="10"/>
  <c r="C39" i="10"/>
  <c r="B39" i="10"/>
  <c r="J36" i="10"/>
  <c r="H36" i="10"/>
  <c r="G36" i="10"/>
  <c r="F36" i="10"/>
  <c r="D36" i="10"/>
  <c r="C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I26" i="35" l="1"/>
  <c r="I11" i="9"/>
  <c r="D75" i="8" l="1"/>
  <c r="C75" i="8"/>
  <c r="D26" i="7" l="1"/>
  <c r="C26" i="7"/>
  <c r="D17" i="28" l="1"/>
  <c r="C17" i="28"/>
  <c r="C18" i="7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A6" i="40"/>
  <c r="C46" i="8" l="1"/>
  <c r="C36" i="8"/>
  <c r="A4" i="39" l="1"/>
  <c r="D14" i="8"/>
  <c r="D46" i="8"/>
  <c r="D36" i="8"/>
  <c r="A4" i="35" l="1"/>
  <c r="H34" i="34" l="1"/>
  <c r="G34" i="34"/>
  <c r="A4" i="34"/>
  <c r="A5" i="33" l="1"/>
  <c r="A4" i="33"/>
  <c r="A5" i="32"/>
  <c r="A4" i="32"/>
  <c r="H62" i="29" l="1"/>
  <c r="G62" i="29"/>
  <c r="A4" i="29"/>
  <c r="A5" i="28" l="1"/>
  <c r="D57" i="8"/>
  <c r="C57" i="8"/>
  <c r="D25" i="27"/>
  <c r="C25" i="27"/>
  <c r="A5" i="27"/>
  <c r="A5" i="26"/>
  <c r="A4" i="18" l="1"/>
  <c r="D52" i="8" l="1"/>
  <c r="C52" i="8"/>
  <c r="A5" i="17" l="1"/>
  <c r="A5" i="16"/>
  <c r="D10" i="8" l="1"/>
  <c r="C10" i="8"/>
  <c r="A4" i="17" l="1"/>
  <c r="A4" i="16"/>
  <c r="A4" i="10"/>
  <c r="A4" i="9"/>
  <c r="A4" i="12"/>
  <c r="A5" i="5"/>
  <c r="A4" i="8"/>
  <c r="A4" i="7"/>
  <c r="D71" i="8" l="1"/>
  <c r="C71" i="8"/>
  <c r="D63" i="8" l="1"/>
  <c r="D32" i="8"/>
  <c r="C32" i="8"/>
  <c r="D23" i="8"/>
  <c r="D17" i="8" s="1"/>
  <c r="C23" i="8"/>
  <c r="C17" i="8" s="1"/>
  <c r="C14" i="8"/>
  <c r="C13" i="8" l="1"/>
  <c r="C9" i="8" s="1"/>
  <c r="D13" i="8"/>
  <c r="D9" i="8" s="1"/>
  <c r="C10" i="5"/>
</calcChain>
</file>

<file path=xl/sharedStrings.xml><?xml version="1.0" encoding="utf-8"?>
<sst xmlns="http://schemas.openxmlformats.org/spreadsheetml/2006/main" count="3292" uniqueCount="931">
  <si>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</si>
  <si>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</si>
  <si>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</si>
  <si>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</si>
  <si>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</si>
  <si>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</si>
  <si>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</si>
  <si>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</si>
  <si>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</si>
  <si>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</si>
  <si>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</si>
  <si>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</si>
  <si>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</si>
  <si>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</si>
  <si>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</si>
  <si>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</si>
  <si>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</si>
  <si>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</si>
  <si>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</si>
  <si>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</si>
  <si>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</si>
  <si>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</si>
  <si>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</si>
  <si>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</si>
  <si>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</si>
  <si>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</si>
  <si>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</si>
  <si>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</si>
  <si>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</si>
  <si>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</si>
  <si>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</si>
  <si>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</si>
  <si>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</si>
  <si>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</si>
  <si>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</si>
  <si>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</si>
  <si>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</si>
  <si>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</si>
  <si>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</si>
  <si>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</si>
  <si>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</si>
  <si>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</si>
  <si>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</si>
  <si>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</si>
  <si>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</si>
  <si>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</si>
  <si>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</si>
  <si>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</si>
  <si>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</si>
  <si>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</si>
  <si>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</si>
  <si>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</si>
  <si>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</si>
  <si>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</si>
  <si>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</si>
  <si>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</si>
  <si>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</si>
  <si>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</si>
  <si>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</si>
  <si>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</si>
  <si>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</si>
  <si>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</si>
  <si>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</si>
  <si>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</si>
  <si>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</si>
  <si>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</si>
  <si>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</si>
  <si>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</si>
  <si>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</si>
  <si>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</si>
  <si>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</si>
  <si>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</si>
  <si>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</si>
  <si>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</si>
  <si>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</si>
  <si>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</si>
  <si>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</si>
  <si>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</si>
  <si>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</si>
  <si>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</si>
  <si>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</si>
  <si>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</si>
  <si>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</si>
  <si>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</si>
  <si>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</si>
  <si>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</si>
  <si>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</si>
  <si>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</si>
  <si>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</si>
  <si>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</si>
  <si>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</si>
  <si>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</si>
  <si>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</si>
  <si>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</si>
  <si>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</si>
  <si>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</si>
  <si>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</si>
  <si>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</si>
  <si>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</si>
  <si>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</si>
  <si>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</si>
  <si>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</si>
  <si>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</si>
  <si>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</si>
  <si>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</si>
  <si>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</si>
  <si>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</si>
  <si>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</si>
  <si>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</si>
  <si>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</si>
  <si>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</si>
  <si>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</si>
  <si>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</si>
  <si>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</si>
  <si>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</si>
  <si>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</si>
  <si>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</si>
  <si>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</si>
  <si>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</si>
  <si>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</si>
  <si>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</si>
  <si>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</si>
  <si>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</si>
  <si>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</si>
  <si>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</si>
  <si>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</si>
  <si>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</si>
  <si>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</si>
  <si>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</si>
  <si>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</si>
  <si>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</si>
  <si>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</si>
  <si>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</si>
  <si>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</si>
  <si>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</si>
  <si>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</si>
  <si>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</si>
  <si>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</si>
  <si>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</si>
  <si>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</si>
  <si>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</si>
  <si>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</si>
  <si>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</si>
  <si>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</si>
  <si>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</si>
  <si>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</si>
  <si>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</si>
  <si>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</si>
  <si>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</si>
  <si>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</si>
  <si>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</si>
  <si>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</si>
  <si>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</si>
  <si>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</si>
  <si>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</si>
  <si>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</si>
  <si>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</si>
  <si>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</si>
  <si>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</si>
  <si>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</si>
  <si>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</si>
  <si>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</si>
  <si>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</si>
  <si>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</si>
  <si>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</si>
  <si>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</si>
  <si>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</si>
  <si>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</si>
  <si>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</si>
  <si>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</si>
  <si>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</si>
  <si>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</si>
  <si>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</si>
  <si>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</si>
  <si>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</si>
  <si>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</si>
  <si>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</si>
  <si>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</si>
  <si>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</si>
  <si>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</si>
  <si>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</si>
  <si>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</si>
  <si>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</si>
  <si>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</si>
  <si>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</si>
  <si>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</si>
  <si>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</si>
  <si>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</si>
  <si>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</si>
  <si>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</si>
  <si>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</si>
  <si>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</si>
  <si>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</si>
  <si>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</si>
  <si>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</si>
  <si>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</si>
  <si>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</si>
  <si>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</si>
  <si>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</si>
  <si>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</si>
  <si>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</si>
  <si>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</si>
  <si>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</si>
  <si>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</si>
  <si>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</si>
  <si>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</si>
  <si>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</si>
  <si>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</si>
  <si>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</si>
  <si>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</si>
  <si>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</si>
  <si>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</si>
  <si>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</si>
  <si>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</si>
  <si>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</si>
  <si>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</si>
  <si>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</si>
  <si>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</si>
  <si>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</si>
  <si>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</si>
  <si>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</si>
  <si>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</si>
  <si>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</si>
  <si>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</si>
  <si>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</si>
  <si>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</si>
  <si>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</si>
  <si>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</si>
  <si>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</si>
  <si>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</si>
  <si>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</si>
  <si>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</si>
  <si>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</si>
  <si>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</si>
  <si>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</si>
  <si>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</si>
  <si>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</si>
  <si>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</si>
  <si>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</si>
  <si>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</si>
  <si>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</si>
  <si>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</si>
  <si>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</si>
  <si>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</si>
  <si>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</si>
  <si>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</si>
  <si>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</si>
  <si>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</si>
  <si>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</si>
  <si>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</si>
  <si>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</si>
  <si>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</si>
  <si>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</si>
  <si>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</si>
  <si>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</si>
  <si>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</si>
  <si>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</si>
  <si>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</si>
  <si>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</si>
  <si>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</si>
  <si>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</si>
  <si>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</si>
  <si>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</si>
  <si>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</si>
  <si>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</si>
  <si>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</si>
  <si>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</si>
  <si>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</si>
  <si>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</si>
  <si>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</si>
  <si>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</si>
  <si>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</si>
  <si>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</si>
  <si>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</si>
  <si>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</si>
  <si>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</si>
  <si>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</si>
  <si>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</si>
  <si>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</si>
  <si>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</si>
  <si>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</si>
  <si>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</si>
  <si>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</si>
  <si>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</si>
  <si>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</si>
  <si>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</si>
  <si>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</si>
  <si>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</si>
  <si>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</si>
  <si>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</si>
  <si>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</si>
  <si>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</si>
  <si>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</si>
  <si>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</si>
  <si>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</si>
  <si>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</si>
  <si>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</si>
  <si>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</si>
  <si>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</si>
  <si>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</si>
  <si>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</si>
  <si>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</si>
  <si>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</si>
  <si>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</si>
  <si>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</si>
  <si>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</si>
  <si>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</si>
  <si>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</si>
  <si>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</si>
  <si>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</si>
  <si>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</si>
  <si>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</si>
  <si>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</si>
  <si>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</si>
  <si>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</si>
  <si>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</si>
  <si>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</si>
  <si>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</si>
  <si>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</si>
  <si>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</si>
  <si>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</si>
  <si>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</si>
  <si>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</si>
  <si>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</si>
  <si>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</si>
  <si>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</si>
  <si>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</si>
  <si>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</si>
  <si>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</si>
  <si>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</si>
  <si>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</si>
  <si>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</si>
  <si>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</si>
  <si>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</si>
  <si>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</si>
  <si>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</si>
  <si>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</si>
  <si>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</si>
  <si>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</si>
  <si>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</si>
  <si>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</si>
  <si>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</si>
  <si>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</si>
  <si>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</si>
  <si>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</si>
  <si>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</si>
  <si>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</si>
  <si>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</si>
  <si>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</si>
  <si>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</si>
  <si>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</si>
  <si>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</si>
  <si>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</si>
  <si>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</si>
  <si>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</si>
  <si>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</si>
  <si>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</si>
  <si>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</si>
  <si>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</si>
  <si>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</si>
  <si>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</si>
  <si>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</si>
  <si>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</si>
  <si>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</si>
  <si>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</si>
  <si>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</si>
  <si>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</si>
  <si>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</si>
  <si>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</si>
  <si>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</si>
  <si>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</si>
  <si>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</si>
  <si>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</si>
  <si>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</si>
  <si>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</si>
  <si>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</si>
  <si>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</si>
  <si>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</si>
  <si>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</si>
  <si>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</si>
  <si>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</si>
  <si>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</si>
  <si>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</si>
  <si>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</si>
  <si>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</si>
  <si>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</si>
  <si>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</si>
  <si>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</si>
  <si>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</si>
  <si>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</si>
  <si>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</si>
  <si>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</si>
  <si>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</si>
  <si>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</si>
  <si>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</si>
  <si>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</si>
  <si>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</si>
  <si>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</si>
  <si>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</si>
  <si>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</si>
  <si>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</si>
  <si>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</si>
  <si>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</si>
  <si>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</si>
  <si>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</si>
  <si>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</si>
  <si>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</si>
  <si>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</si>
  <si>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</si>
  <si>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</si>
  <si>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</si>
  <si>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</si>
  <si>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</si>
  <si>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</si>
  <si>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</si>
  <si>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</si>
  <si>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</si>
  <si>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</si>
  <si>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</si>
  <si>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</si>
  <si>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</si>
  <si>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</si>
  <si>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</si>
  <si>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</si>
  <si>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</si>
  <si>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</si>
  <si>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</si>
  <si>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</si>
  <si>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</si>
  <si>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</si>
  <si>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</si>
  <si>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</si>
  <si>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</si>
  <si>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</si>
  <si>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</si>
  <si>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</si>
  <si>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</si>
  <si>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</si>
  <si>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</si>
  <si>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</si>
  <si>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</si>
  <si>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</si>
  <si>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</si>
  <si>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</si>
  <si>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</si>
  <si>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</si>
  <si>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</si>
  <si>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</si>
  <si>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</si>
  <si>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</si>
  <si>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</si>
  <si>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</si>
  <si>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</si>
  <si>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</si>
  <si>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</si>
  <si>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</si>
  <si>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</si>
  <si>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</si>
  <si>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</si>
  <si>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</si>
  <si>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</si>
  <si>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</si>
  <si>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</si>
  <si>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</si>
  <si>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</si>
  <si>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</si>
  <si>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</si>
  <si>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</si>
  <si>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</si>
  <si>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</si>
  <si>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</si>
  <si>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</si>
  <si>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</si>
  <si>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</si>
  <si>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</si>
  <si>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მარინე</t>
  </si>
  <si>
    <t>დავით</t>
  </si>
  <si>
    <t>შემოსავლის ტიპი *</t>
  </si>
  <si>
    <t>პოლიტიკური გაერთიანება "ეროვნული ფორუმი"</t>
  </si>
  <si>
    <t>გოჩა</t>
  </si>
  <si>
    <t>ჯაბიძე</t>
  </si>
  <si>
    <t>01026011115</t>
  </si>
  <si>
    <t>კაკაბაძე</t>
  </si>
  <si>
    <t>დავითაძე</t>
  </si>
  <si>
    <t>ზურაბ</t>
  </si>
  <si>
    <t>ჩიკვაიძე</t>
  </si>
  <si>
    <t>კახა</t>
  </si>
  <si>
    <t>ჩაკვეტაძე</t>
  </si>
  <si>
    <t>01015007988</t>
  </si>
  <si>
    <t>პოლიანსკაია</t>
  </si>
  <si>
    <t>57001018889</t>
  </si>
  <si>
    <t>ხათუნა</t>
  </si>
  <si>
    <t>გურჯიშვილი</t>
  </si>
  <si>
    <t>01010002624</t>
  </si>
  <si>
    <t>ტარიელ</t>
  </si>
  <si>
    <t>სოფრომაძე</t>
  </si>
  <si>
    <t>01030005290</t>
  </si>
  <si>
    <t>კუპატაშვილი</t>
  </si>
  <si>
    <t>01024033013</t>
  </si>
  <si>
    <t>მალხაზ</t>
  </si>
  <si>
    <t>გოშუანი</t>
  </si>
  <si>
    <t>10001009482</t>
  </si>
  <si>
    <t>ლეილა</t>
  </si>
  <si>
    <t>01024057988</t>
  </si>
  <si>
    <t>შოთა</t>
  </si>
  <si>
    <t>გოგიბერიძე</t>
  </si>
  <si>
    <t>33001012500</t>
  </si>
  <si>
    <t>ოზურგეთის რაიონული ორგანიზაციის თავმჯდომარე</t>
  </si>
  <si>
    <t xml:space="preserve">ზურაბ </t>
  </si>
  <si>
    <t xml:space="preserve"> 01006006283</t>
  </si>
  <si>
    <t>საქართველოს ბანკი</t>
  </si>
  <si>
    <t>GE172BG0000000187727300</t>
  </si>
  <si>
    <t>07.15.2008</t>
  </si>
  <si>
    <t>აშშ დოლარი</t>
  </si>
  <si>
    <t>02.22.2010</t>
  </si>
  <si>
    <t>ბანკიდან თანხის გამოტანა</t>
  </si>
  <si>
    <t>მივლინება</t>
  </si>
  <si>
    <t>ქ. თბილისი, ლვოვის ქ. 80-82 გ</t>
  </si>
  <si>
    <t>საოფისე ფართი</t>
  </si>
  <si>
    <t>437.30 კვ.მ</t>
  </si>
  <si>
    <t>01024025071</t>
  </si>
  <si>
    <t>ვიოლეტა</t>
  </si>
  <si>
    <t>მჭედლიძე</t>
  </si>
  <si>
    <t>ქ. თბილისი, ფალიაშვილის 67</t>
  </si>
  <si>
    <t>130 კვ.მ</t>
  </si>
  <si>
    <t xml:space="preserve">თამარ </t>
  </si>
  <si>
    <t>ალელიშვილი</t>
  </si>
  <si>
    <t xml:space="preserve"> ქ. წნორი, რუსთაველის 37</t>
  </si>
  <si>
    <t>217 კვ.მ</t>
  </si>
  <si>
    <t>ნუნუ</t>
  </si>
  <si>
    <t>მჭედლიშვილი</t>
  </si>
  <si>
    <t>ქ. რუსთავი, მეგობრობის გამზირი 4, ბ.13</t>
  </si>
  <si>
    <t>81,57 კვ.მ</t>
  </si>
  <si>
    <t>ალექსი</t>
  </si>
  <si>
    <t>თურმანიძე</t>
  </si>
  <si>
    <t>სედანი</t>
  </si>
  <si>
    <t>აუდი A6</t>
  </si>
  <si>
    <t>LJA 001</t>
  </si>
  <si>
    <t xml:space="preserve">გოჩა </t>
  </si>
  <si>
    <t>მსუბუქი მაღალი გამავლობის</t>
  </si>
  <si>
    <t>ტოიოტა ლენდკუიზერი</t>
  </si>
  <si>
    <t>FRM 777</t>
  </si>
  <si>
    <t xml:space="preserve">კახა </t>
  </si>
  <si>
    <t>ჰონდა CR-V</t>
  </si>
  <si>
    <t>ONO 656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</si>
  <si>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</si>
  <si>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</si>
  <si>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</si>
  <si>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</si>
  <si>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</si>
  <si>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</si>
  <si>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</si>
  <si>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</si>
  <si>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</si>
  <si>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</si>
  <si>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</si>
  <si>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</si>
  <si>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</si>
  <si>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</si>
  <si>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</si>
  <si>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</si>
  <si>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შორენა</t>
  </si>
  <si>
    <t>ბუხრაშვილი</t>
  </si>
  <si>
    <t>01010010162</t>
  </si>
  <si>
    <t>საბურთალოს  რაიონული ორგანიზაციის ბიუროს მდივანი</t>
  </si>
  <si>
    <t>ნეფარიძე</t>
  </si>
  <si>
    <t>54001002764</t>
  </si>
  <si>
    <t>ისნის რაიონული ორგანიზაციის თავმჯდომარე</t>
  </si>
  <si>
    <t>გივი</t>
  </si>
  <si>
    <t>მეზურნიშვილი</t>
  </si>
  <si>
    <t>01007002036</t>
  </si>
  <si>
    <t>ჩუღურეთის  რაიონული ორგანიზაციის თავმჯდომარე</t>
  </si>
  <si>
    <t>სოსელია</t>
  </si>
  <si>
    <t>01006006284</t>
  </si>
  <si>
    <t>დიდუბის  რაიონული ორგანიზაციის თავმჯდომარე</t>
  </si>
  <si>
    <t>გოგლიძე</t>
  </si>
  <si>
    <t>01019021929</t>
  </si>
  <si>
    <t>ნაძალადევის რაიონული ორგანიზაციის თავმჯდომარე</t>
  </si>
  <si>
    <t xml:space="preserve">ვახტანგ </t>
  </si>
  <si>
    <t>შუკვანი</t>
  </si>
  <si>
    <t>01023007693</t>
  </si>
  <si>
    <t>გლდანის რაიონული ორგანიზაციის თავმჯდომარე</t>
  </si>
  <si>
    <t>ჩაგუნავა</t>
  </si>
  <si>
    <t>01005000119</t>
  </si>
  <si>
    <t>მთაწმინდის რაიონული ორგანიზაციის თავმჯდომარის მ/შ</t>
  </si>
  <si>
    <t>ჩქარეული</t>
  </si>
  <si>
    <t>01024003775</t>
  </si>
  <si>
    <t>სამგორის რაიონული ორგანიზაციის თავმჯდომარე</t>
  </si>
  <si>
    <t>გიორგი</t>
  </si>
  <si>
    <t>რევაზ</t>
  </si>
  <si>
    <t>ქ. თბილისი, ლ. ასათიანის ქ. 52</t>
  </si>
  <si>
    <t>ქ. თბილისი, კალოუბნის  ქ. 6, მე-2 სართ.</t>
  </si>
  <si>
    <t>ქ. თბილისი, წერეთლის ქ. 113, ბ.2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</si>
  <si>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</si>
  <si>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ქვარცხავა</t>
  </si>
  <si>
    <t>01024027019</t>
  </si>
  <si>
    <t>80.კვ.მ</t>
  </si>
  <si>
    <t>12.08.2013- 01.01.2014</t>
  </si>
  <si>
    <t>01.05.2013-01.01.2014</t>
  </si>
  <si>
    <t>გოგილავა</t>
  </si>
  <si>
    <t>81,67 კვ.მ</t>
  </si>
  <si>
    <t>ვაშაკიძე</t>
  </si>
  <si>
    <t>48 კვ.მ</t>
  </si>
  <si>
    <t>01.09.2013- 01.04.2014</t>
  </si>
  <si>
    <t>01.10.2013- 01.04.2014</t>
  </si>
  <si>
    <t>ფრიდონ</t>
  </si>
  <si>
    <t>68,4 კვ.მ</t>
  </si>
  <si>
    <t>10.23.2013</t>
  </si>
  <si>
    <t>გიული</t>
  </si>
  <si>
    <t>შუღლიაშვილი</t>
  </si>
  <si>
    <t xml:space="preserve">ბესიკ </t>
  </si>
  <si>
    <t>მამულაშვილი</t>
  </si>
  <si>
    <t>ბერიძიშვილი</t>
  </si>
  <si>
    <t>01026007844</t>
  </si>
  <si>
    <t>01001067864</t>
  </si>
  <si>
    <t>ქ. თბილისი, ბახტრიონის ქ. 22, ბ.65</t>
  </si>
  <si>
    <t>15.10.2013- 15.04.2014</t>
  </si>
  <si>
    <t>თამარ</t>
  </si>
  <si>
    <t>გეგია</t>
  </si>
  <si>
    <t>ქ. თბილისი, წმინსდა ქ. დედოფლის გამზ.  63-ც, ბ.20</t>
  </si>
  <si>
    <t>108,68 კვ.მ</t>
  </si>
  <si>
    <t>გელა</t>
  </si>
  <si>
    <t>კაპანაძე</t>
  </si>
  <si>
    <t>79,14 კვ.მ</t>
  </si>
  <si>
    <t>01/01/2013 -12/31/2013</t>
  </si>
  <si>
    <t>ფულადი შემოწირულობა</t>
  </si>
  <si>
    <t>15.01.2013</t>
  </si>
  <si>
    <t>14.02.2013</t>
  </si>
  <si>
    <t>07.08.2013</t>
  </si>
  <si>
    <t>09.08.2013</t>
  </si>
  <si>
    <t>13.08.2013</t>
  </si>
  <si>
    <t>14.08.2013</t>
  </si>
  <si>
    <t>23.08.2013</t>
  </si>
  <si>
    <t>05.12.2013</t>
  </si>
  <si>
    <t>13001001755</t>
  </si>
  <si>
    <t>01019037634</t>
  </si>
  <si>
    <t>01003008861</t>
  </si>
  <si>
    <t>01021014127</t>
  </si>
  <si>
    <t>01019011512</t>
  </si>
  <si>
    <t>01010006303</t>
  </si>
  <si>
    <t>01017040512</t>
  </si>
  <si>
    <t>14001002092</t>
  </si>
  <si>
    <t>01010002469</t>
  </si>
  <si>
    <t>01017037910</t>
  </si>
  <si>
    <t>39001001554</t>
  </si>
  <si>
    <t>40001005707</t>
  </si>
  <si>
    <t>01007007455</t>
  </si>
  <si>
    <t>01008004017</t>
  </si>
  <si>
    <t>01006006283</t>
  </si>
  <si>
    <t>01003003395</t>
  </si>
  <si>
    <t>01005002052</t>
  </si>
  <si>
    <t>53001002969</t>
  </si>
  <si>
    <t>01008026339</t>
  </si>
  <si>
    <t>ბანკი ქართუ</t>
  </si>
  <si>
    <t xml:space="preserve">ტარიელ </t>
  </si>
  <si>
    <t xml:space="preserve">დავით </t>
  </si>
  <si>
    <t xml:space="preserve">ვალერიანი </t>
  </si>
  <si>
    <t xml:space="preserve">გელა </t>
  </si>
  <si>
    <t xml:space="preserve">მარინე </t>
  </si>
  <si>
    <t xml:space="preserve">მერაბ </t>
  </si>
  <si>
    <t xml:space="preserve">სოფიო </t>
  </si>
  <si>
    <t>ქეთევან</t>
  </si>
  <si>
    <t xml:space="preserve">თამაზ </t>
  </si>
  <si>
    <t xml:space="preserve">თენგიზ </t>
  </si>
  <si>
    <t xml:space="preserve">კახაბერ </t>
  </si>
  <si>
    <t xml:space="preserve">თამრო </t>
  </si>
  <si>
    <t xml:space="preserve">გივი </t>
  </si>
  <si>
    <t xml:space="preserve">ეკატერინე </t>
  </si>
  <si>
    <t xml:space="preserve">ხათუნა </t>
  </si>
  <si>
    <t xml:space="preserve">ამირან </t>
  </si>
  <si>
    <t xml:space="preserve">მამუკა </t>
  </si>
  <si>
    <t xml:space="preserve">გიორგი </t>
  </si>
  <si>
    <t>კაკიაშვილი</t>
  </si>
  <si>
    <t>გიორგაძე</t>
  </si>
  <si>
    <t>ფირანიშვილი</t>
  </si>
  <si>
    <t xml:space="preserve"> ჭელიძე</t>
  </si>
  <si>
    <t>ხურცია</t>
  </si>
  <si>
    <t>მშვიდობაძე</t>
  </si>
  <si>
    <t xml:space="preserve"> ჯავახიშვილი</t>
  </si>
  <si>
    <t>ბურდული</t>
  </si>
  <si>
    <t>დოლიძე</t>
  </si>
  <si>
    <t>ნებიერიძე</t>
  </si>
  <si>
    <t>ლაშხია</t>
  </si>
  <si>
    <t>ფირაშვილი</t>
  </si>
  <si>
    <t>ქაცარავა</t>
  </si>
  <si>
    <t>დათუნაშვილი</t>
  </si>
  <si>
    <t>დურგლიშვილი</t>
  </si>
  <si>
    <t>ზურაბაული</t>
  </si>
  <si>
    <t>კანთელაძე</t>
  </si>
  <si>
    <t>კილაძე</t>
  </si>
  <si>
    <t>ირაკლი</t>
  </si>
  <si>
    <t>გობეჯიშვილი</t>
  </si>
  <si>
    <t>01024038058</t>
  </si>
  <si>
    <t>პოლიტიკური საბჭოს წევრი</t>
  </si>
  <si>
    <t>საორგანიზაციო სამსახურის უფროსი</t>
  </si>
  <si>
    <t>სარევიზიო კომისიის თავმჯდომარე</t>
  </si>
  <si>
    <t>ავთანდილ</t>
  </si>
  <si>
    <t>01005004676</t>
  </si>
  <si>
    <t>ქ. თბილისის საქალაქო ორგანიზაციის ბიუროს მდივანი</t>
  </si>
  <si>
    <t>ზაზა</t>
  </si>
  <si>
    <t>მეთაფლიშვილი</t>
  </si>
  <si>
    <t>01015009000</t>
  </si>
  <si>
    <t>რეგიონული მართვის სამსახურის უფროსი</t>
  </si>
  <si>
    <t>თავმჯდომარის თანაშემწე</t>
  </si>
  <si>
    <t>კობა</t>
  </si>
  <si>
    <t>ძაძამია</t>
  </si>
  <si>
    <t>51001001535</t>
  </si>
  <si>
    <t>მთავარი ბუღალტერი</t>
  </si>
  <si>
    <t>საორგანიზაციო სამსახურის სპეციალისტი</t>
  </si>
  <si>
    <t>საქმის წარმოების სპეციალისტი</t>
  </si>
  <si>
    <t>სამეურნეო_ტექნიკური საქმის სპეციალისტი</t>
  </si>
  <si>
    <t>საორგანიზაციო სამსახურის ინსპექტორი</t>
  </si>
  <si>
    <t>სარიდისი</t>
  </si>
  <si>
    <t>01030045168</t>
  </si>
  <si>
    <t>კომპიუტერული მომსახურების სპეციალისტი</t>
  </si>
  <si>
    <t>ვარდოსანიძე</t>
  </si>
  <si>
    <t>13001037715</t>
  </si>
  <si>
    <t>დამლაგებელი</t>
  </si>
  <si>
    <t xml:space="preserve">    კახაბერ</t>
  </si>
  <si>
    <t xml:space="preserve">   შარტავა</t>
  </si>
  <si>
    <t>01008005455</t>
  </si>
  <si>
    <t>თავმჯდომარე</t>
  </si>
  <si>
    <t>გია</t>
  </si>
  <si>
    <t>მესხაძე</t>
  </si>
  <si>
    <t>01015009183</t>
  </si>
  <si>
    <t>კრწანისის  რაიონული ორგანიზაციის თავმჯდომარე</t>
  </si>
  <si>
    <t>საორგანიზაციო სამსახური. კოორდინატორი</t>
  </si>
  <si>
    <t xml:space="preserve">    გიული</t>
  </si>
  <si>
    <t xml:space="preserve">  შუღლიაშვილი</t>
  </si>
  <si>
    <t>პრესმდივანი</t>
  </si>
  <si>
    <t>მეთოდური დახმარების გაწევა და აქტივთან შეხვედრა</t>
  </si>
  <si>
    <t>ონი, ამბროლაური, ცაგერი, ლენტეხი</t>
  </si>
  <si>
    <t>დამფუძნებელი კონფერენციების ჩასატარებლად მოსამზადებელი სამუშაოები</t>
  </si>
  <si>
    <t>ბათუმი,ხულო, ხელვაჩაური, ქობულეთი, ქედა, შუახევი</t>
  </si>
  <si>
    <t xml:space="preserve">თელავი, ყვარელი, სიღნაღი, გურჯაანი, საგარეჯო, </t>
  </si>
  <si>
    <t>მამუკა</t>
  </si>
  <si>
    <t>ცაავა</t>
  </si>
  <si>
    <t>01024035588</t>
  </si>
  <si>
    <t>კახეთის რეგიონში პარტიული ორგანიზაციებისათვის მეთოდური დახმარების გაწევა და პარტიულ აქტივთან შეხვედრები</t>
  </si>
  <si>
    <t>ქ. ქუთაისი, ხონის, ტყიბული, სამტრედია</t>
  </si>
  <si>
    <t>ქ. ბათუმი, ხულო, ხელვაჩაური, ქობულეთი, ქედა, შუახევი</t>
  </si>
  <si>
    <t>საინიციატივო ჯგუფებთან მეთოდური დახმარების გაწევა და მოსახლეობასთან  შეხვედრა</t>
  </si>
  <si>
    <t>ქ. გორი, კასპი, ხაშური, ქარელი</t>
  </si>
  <si>
    <t>კახაბერ</t>
  </si>
  <si>
    <t>შარტავა</t>
  </si>
  <si>
    <t>გუბაზ</t>
  </si>
  <si>
    <t>სანიკიძე</t>
  </si>
  <si>
    <t>01008013611</t>
  </si>
  <si>
    <t>შავიშვილი</t>
  </si>
  <si>
    <t>01024006197</t>
  </si>
  <si>
    <t>ანი</t>
  </si>
  <si>
    <t>მიროტაძე</t>
  </si>
  <si>
    <t>54001008183</t>
  </si>
  <si>
    <t>ხეჩინაშვილი</t>
  </si>
  <si>
    <t>01008011051</t>
  </si>
  <si>
    <t>თემური</t>
  </si>
  <si>
    <t>მაისურაძე</t>
  </si>
  <si>
    <t>01024001611</t>
  </si>
  <si>
    <t>დამფუძნებელი კონფერენციების  მომზადება</t>
  </si>
  <si>
    <t xml:space="preserve">სიღნაღი, რუსთავი, ხაშური, </t>
  </si>
  <si>
    <t>ქ. თელავი, სიღნაღი, გურჯაანი, საგარეჯო</t>
  </si>
  <si>
    <t>ქ. თელავი, ყვარელი, სიღნაღი, გურჯაანი, საგარეჯო</t>
  </si>
  <si>
    <t>პარტიულ აქტივთან შეხვედრა</t>
  </si>
  <si>
    <t>ქ. ბათუმი, ოზურგეთი</t>
  </si>
  <si>
    <t>ქ. ბათუმი, ქედა, ქობულეთი, შუახევი, ხელვაჩაური</t>
  </si>
  <si>
    <t>შუახევის და ხელვაჩაურის რაიონული ორგანიზაციების დაფუძნება</t>
  </si>
  <si>
    <t>შუახევი, ხელვაჩაური</t>
  </si>
  <si>
    <t>შალვა</t>
  </si>
  <si>
    <t>კიკნაველიძე</t>
  </si>
  <si>
    <t>18001017290</t>
  </si>
  <si>
    <t xml:space="preserve"> პარტიული კონფერენცია</t>
  </si>
  <si>
    <t>დუშეთის რაიონი, ს. ბაზალეთი</t>
  </si>
  <si>
    <t>ვახტანგაშვილი</t>
  </si>
  <si>
    <t>მერაბ</t>
  </si>
  <si>
    <t>ხიზანიშვილი</t>
  </si>
  <si>
    <t>20001026708</t>
  </si>
  <si>
    <t>ნოდარ</t>
  </si>
  <si>
    <t>კუტიბაშვილი</t>
  </si>
  <si>
    <t>40001001776</t>
  </si>
  <si>
    <t>ალექსანდრე</t>
  </si>
  <si>
    <t>მეზვრიშვილი</t>
  </si>
  <si>
    <t>36001005007</t>
  </si>
  <si>
    <t>ბექა</t>
  </si>
  <si>
    <t>13001000446</t>
  </si>
  <si>
    <t>ნოდარი</t>
  </si>
  <si>
    <t>ყურაშვილი</t>
  </si>
  <si>
    <t>35001099671</t>
  </si>
  <si>
    <t>თამაზ</t>
  </si>
  <si>
    <t>მწყერაშვილი</t>
  </si>
  <si>
    <t>03001004731</t>
  </si>
  <si>
    <t>ანანიძე</t>
  </si>
  <si>
    <t>61001005366</t>
  </si>
  <si>
    <t>რომან</t>
  </si>
  <si>
    <t>ფუტკარაძე</t>
  </si>
  <si>
    <t>61010002529</t>
  </si>
  <si>
    <t>კოტე</t>
  </si>
  <si>
    <t>გვილავა</t>
  </si>
  <si>
    <t>55001002429</t>
  </si>
  <si>
    <t>როსტომ</t>
  </si>
  <si>
    <t>თავაძე</t>
  </si>
  <si>
    <t>01024022284</t>
  </si>
  <si>
    <t>კახაბერი</t>
  </si>
  <si>
    <t>დვალიშვილი</t>
  </si>
  <si>
    <t>60001016290</t>
  </si>
  <si>
    <t>ვახტანგი</t>
  </si>
  <si>
    <t>ქუჩულორია</t>
  </si>
  <si>
    <t>51001007499</t>
  </si>
  <si>
    <t>გელაშვილი</t>
  </si>
  <si>
    <t>59001003887</t>
  </si>
  <si>
    <t>საფარიძე</t>
  </si>
  <si>
    <t>61006017017</t>
  </si>
  <si>
    <t>კარიაული</t>
  </si>
  <si>
    <t>16001000768</t>
  </si>
  <si>
    <t>აბაშიძე</t>
  </si>
  <si>
    <t>61001039560</t>
  </si>
  <si>
    <t>შორება</t>
  </si>
  <si>
    <t>ვახტანგ</t>
  </si>
  <si>
    <t>ხორბალაძე</t>
  </si>
  <si>
    <t>01024036001</t>
  </si>
  <si>
    <t>იმერეთის  რეგიონში პარტიული ორგანიზაციებისათვის მეთოდური დახმარების გაწევა და პარტიულ აქტივთან შეხვედრები</t>
  </si>
  <si>
    <t xml:space="preserve">ქ. ქუთაისი, ხონი, ტყიბული, </t>
  </si>
  <si>
    <t>შ/ქართლში და ქ/ ქართლში ორგანიზაციებისათვის მეთოდური დახმარების გაწევა და პარტიულ აქტივთან შეხვედრები</t>
  </si>
  <si>
    <t>ქ.გორი, კასპი, აშური, ქარელი, ქ. რუსთავი, მარნეული,გარდაბანი</t>
  </si>
  <si>
    <t xml:space="preserve"> პარტიულ აქტივთან და მოსახლეობასთან  შეხვედრები</t>
  </si>
  <si>
    <t xml:space="preserve">ქ. ფოთი,ქ. სამტრედია  ქუთაისი, ხონი, წალენჯიხა </t>
  </si>
  <si>
    <t>საგარეჯო, გურჯაანი,  თელავი, სიღნაღი,  ხაშური, გორი, ქარელი</t>
  </si>
  <si>
    <t>ქ. ბათუმი, ხულო, ქედა, ქობულეთი, შუახევი, ხელვაჩაური, ფოთი</t>
  </si>
  <si>
    <t>დაბა ბაკურიანი</t>
  </si>
  <si>
    <t>ქ.გორი, კასპი, ხაშური, ქარელი, ქ. რუსთავი, მარნეული,გარდაბანი</t>
  </si>
  <si>
    <t>01.08.2013-01.07.2014</t>
  </si>
  <si>
    <t>13.11.2013- 13.05.2014</t>
  </si>
  <si>
    <t>78,90 კვ.მ</t>
  </si>
  <si>
    <t>ქ. თბილისი, გ. გორგასალის  ქ. 19</t>
  </si>
  <si>
    <t xml:space="preserve">თორნიკე </t>
  </si>
  <si>
    <t>იმნაძე</t>
  </si>
  <si>
    <t>სოფიო</t>
  </si>
  <si>
    <t>გურული</t>
  </si>
  <si>
    <t>45 კვ.მ</t>
  </si>
  <si>
    <t>23.10.2013- 01.02.2014</t>
  </si>
  <si>
    <t>ქ. თბილისი, ტურგენევის ქ. 5, 1 სართული</t>
  </si>
  <si>
    <t>84,15 კვ.მ</t>
  </si>
  <si>
    <t>01.11.2013- 01.05.2014</t>
  </si>
  <si>
    <t>ქ. თბილისი, ც. დადიანის  ქ. 104</t>
  </si>
  <si>
    <t>მედეა</t>
  </si>
  <si>
    <t>გველესიანი</t>
  </si>
  <si>
    <t>ქ. თბილისი, ც. გლდანის მასივი  8 მ/რ, კ.10</t>
  </si>
  <si>
    <t>92,11 კვ.მ</t>
  </si>
  <si>
    <t>01.11.2013- 01.04.2014</t>
  </si>
  <si>
    <t>იდა</t>
  </si>
  <si>
    <t>ხვედელიძე</t>
  </si>
  <si>
    <t>48,30 კვ.მ</t>
  </si>
  <si>
    <t>01.12.2013- 01.06.2014</t>
  </si>
  <si>
    <t>ქ. ხაშური, რუსთაველის ქ. 16</t>
  </si>
  <si>
    <t>გურჯაანის მუნიციპალიტეტი</t>
  </si>
  <si>
    <t>11.11.2013- 11.10.2014</t>
  </si>
  <si>
    <t>ქ. გურჯაანი, ნონეშვილის ქ. 2</t>
  </si>
  <si>
    <t>89,70 კვ.მ</t>
  </si>
  <si>
    <t>ქ. წალენჯიხა, რუსთაველის ქ. 10, ბ.3</t>
  </si>
  <si>
    <t>15.12.2013- 15.06.2014</t>
  </si>
  <si>
    <t>კვარაცხელია</t>
  </si>
  <si>
    <t>დაბა ადიგენი, სტალინის ქ, 46</t>
  </si>
  <si>
    <t>მუხრან</t>
  </si>
  <si>
    <t>ქურდაძე</t>
  </si>
  <si>
    <t>01.21.2013</t>
  </si>
  <si>
    <t>02.18.2013</t>
  </si>
  <si>
    <t>02.19.2013</t>
  </si>
  <si>
    <t>02.20.2013</t>
  </si>
  <si>
    <t>სალაროს ნაშთის ბანკში შეტანა</t>
  </si>
  <si>
    <t>05.14.2013</t>
  </si>
  <si>
    <t>05.15.2013</t>
  </si>
  <si>
    <t>05.21.2013</t>
  </si>
  <si>
    <t>05.22.2013</t>
  </si>
  <si>
    <t>06.20.2013</t>
  </si>
  <si>
    <t>07.26.2013</t>
  </si>
  <si>
    <t>08.19.2013</t>
  </si>
  <si>
    <t>08.17.2013</t>
  </si>
  <si>
    <t>07.25.2013</t>
  </si>
  <si>
    <t>08.13.2013</t>
  </si>
  <si>
    <t>08.15.2013</t>
  </si>
  <si>
    <t>08.26.2013</t>
  </si>
  <si>
    <t>09.19.2013</t>
  </si>
  <si>
    <t>09.20.2013</t>
  </si>
  <si>
    <t>09.21.2013</t>
  </si>
  <si>
    <t>09.26.2013</t>
  </si>
  <si>
    <t>10.15.2013</t>
  </si>
  <si>
    <t>10.17.2013</t>
  </si>
  <si>
    <t>მომსახურება</t>
  </si>
  <si>
    <t>11.18.2013</t>
  </si>
  <si>
    <t>11.28.2013</t>
  </si>
  <si>
    <t>11.30.2013</t>
  </si>
  <si>
    <t>12.17.2013</t>
  </si>
  <si>
    <t>ხელფასი, პრემია</t>
  </si>
  <si>
    <t>12.19.2013</t>
  </si>
  <si>
    <t>12.18.2013</t>
  </si>
  <si>
    <t>12.20.2013</t>
  </si>
  <si>
    <t>საახალწლო საჩუქრების შეძენა</t>
  </si>
  <si>
    <t>12.24.2013</t>
  </si>
  <si>
    <t>ვაკის რაიონული ორგანიზაციის თავმჯდომარე</t>
  </si>
  <si>
    <t>სოფიო გურული</t>
  </si>
  <si>
    <t>ვახტანგ შუკვანი</t>
  </si>
  <si>
    <t>მუხრან ქურდაძე</t>
  </si>
  <si>
    <t>შპს "სამი ძმა"</t>
  </si>
  <si>
    <t>12.30.2013</t>
  </si>
  <si>
    <t>შპს "ახალი კაპიტალი"</t>
  </si>
  <si>
    <t>კომუნალური გადასახადები</t>
  </si>
  <si>
    <t>საგადასახადო სამსახურის შედარების აქტით დღგ-ს 2012 წლის დარიცხვის შემცირება</t>
  </si>
  <si>
    <t>ადვოკატის მომსახურებაზე 2012 წელს  ზედმეტად დარიცხული თანხის  შემცირება</t>
  </si>
  <si>
    <t>ქვიშა-ღორღის შეძენაზე 2012 წელს ზედმეტად  დარიცხული თანხის შემცირება</t>
  </si>
  <si>
    <t>1.6.4.3</t>
  </si>
  <si>
    <t>1.6.4.4</t>
  </si>
  <si>
    <t>1.2.15.3</t>
  </si>
  <si>
    <t>1.2.15.4</t>
  </si>
  <si>
    <t>1.2.15.5</t>
  </si>
  <si>
    <t>1.2.15.6</t>
  </si>
  <si>
    <t>1.2.15.7</t>
  </si>
  <si>
    <t>პოლიგრაფიული მომსახურება (გამომცემლობა - გრიფონი)</t>
  </si>
  <si>
    <t>სულ სხვა ხარჯები</t>
  </si>
  <si>
    <t>პარტიის ც/ა-ის თანამშრომლის კვალიფიკაციის ამაღლების ხარჯები</t>
  </si>
  <si>
    <t>გაზეთების შეძენისა და ბეჭდვის ხარჯების წინა წლის დავალიანების დაფარვა</t>
  </si>
  <si>
    <t>კარდაკარ-ამომრჩეველთა სიების დაზუსტებაზე მომუშავე პირთა ანაზღაურების წინა წლის დავალიანების დაფარვა</t>
  </si>
  <si>
    <t>კარდაკარ-ამომრჩეველთა სიების დაზუსტებაზე მომუშავე პირთა სიების დაზუსტების შედეგად ზედმეტად დარიცხული ხარჯის შემცირება (დაზუსტება)</t>
  </si>
  <si>
    <t xml:space="preserve">* ჯამური მაჩვენებლები უნდა ედრებოდეს ფორმა N4-ში და N5-ში წარმოდგენილი N 1.2.1 და </t>
  </si>
  <si>
    <t>ფორმა N6-ში წარმოდგენილი N 1.3  მუხლების შესაბამის მნიშვნელობათა ჯამს.</t>
  </si>
  <si>
    <t>ფორმა N5.2 - ხელფასები, პრემიები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</si>
  <si>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</si>
  <si>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</si>
  <si>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სულ*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</si>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</sst>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54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1"/>
      <color theme="1"/>
      <name val="ა"/>
      <charset val="1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9"/>
      <color theme="1"/>
      <name val="Arial Unicode MS"/>
      <family val="2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b/>
      <sz val="10"/>
      <color theme="1"/>
      <name val="Arial"/>
      <family val="2"/>
    </font>
    <font>
      <b/>
      <sz val="10"/>
      <color rgb="FFFF0000"/>
      <name val="Sylfaen"/>
      <family val="1"/>
    </font>
    <font>
      <sz val="10"/>
      <color rgb="FFFF0000"/>
      <name val="Sylfaen"/>
      <family val="1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4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32" fillId="0" borderId="0" applyNumberFormat="0" applyFill="0" applyBorder="0" applyAlignment="0" applyProtection="0"/>
    <xf numFmtId="0" fontId="33" fillId="0" borderId="32" applyNumberFormat="0" applyFill="0" applyAlignment="0" applyProtection="0"/>
    <xf numFmtId="0" fontId="34" fillId="0" borderId="33" applyNumberFormat="0" applyFill="0" applyAlignment="0" applyProtection="0"/>
    <xf numFmtId="0" fontId="35" fillId="0" borderId="34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0" applyNumberFormat="0" applyBorder="0" applyAlignment="0" applyProtection="0"/>
    <xf numFmtId="0" fontId="37" fillId="8" borderId="0" applyNumberFormat="0" applyBorder="0" applyAlignment="0" applyProtection="0"/>
    <xf numFmtId="0" fontId="38" fillId="9" borderId="0" applyNumberFormat="0" applyBorder="0" applyAlignment="0" applyProtection="0"/>
    <xf numFmtId="0" fontId="39" fillId="10" borderId="35" applyNumberFormat="0" applyAlignment="0" applyProtection="0"/>
    <xf numFmtId="0" fontId="40" fillId="11" borderId="36" applyNumberFormat="0" applyAlignment="0" applyProtection="0"/>
    <xf numFmtId="0" fontId="41" fillId="11" borderId="35" applyNumberFormat="0" applyAlignment="0" applyProtection="0"/>
    <xf numFmtId="0" fontId="42" fillId="0" borderId="37" applyNumberFormat="0" applyFill="0" applyAlignment="0" applyProtection="0"/>
    <xf numFmtId="0" fontId="43" fillId="12" borderId="38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40" applyNumberFormat="0" applyFill="0" applyAlignment="0" applyProtection="0"/>
    <xf numFmtId="0" fontId="4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47" fillId="37" borderId="0" applyNumberFormat="0" applyBorder="0" applyAlignment="0" applyProtection="0"/>
    <xf numFmtId="0" fontId="3" fillId="0" borderId="0"/>
    <xf numFmtId="0" fontId="3" fillId="13" borderId="39" applyNumberFormat="0" applyFont="0" applyAlignment="0" applyProtection="0"/>
    <xf numFmtId="0" fontId="5" fillId="0" borderId="0"/>
    <xf numFmtId="0" fontId="2" fillId="0" borderId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13" borderId="39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3" borderId="39" applyNumberFormat="0" applyFont="0" applyAlignment="0" applyProtection="0"/>
  </cellStyleXfs>
  <cellXfs count="55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0" borderId="0" xfId="5" applyFont="1" applyProtection="1">
      <protection locked="0"/>
    </xf>
    <xf numFmtId="0" fontId="18" fillId="0" borderId="0" xfId="5" applyFont="1" applyProtection="1"/>
    <xf numFmtId="49" fontId="18" fillId="0" borderId="0" xfId="5" applyNumberFormat="1" applyFont="1" applyProtection="1">
      <protection locked="0"/>
    </xf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18" fillId="5" borderId="0" xfId="5" applyFont="1" applyFill="1" applyProtection="1"/>
    <xf numFmtId="0" fontId="18" fillId="5" borderId="0" xfId="5" applyFont="1" applyFill="1" applyProtection="1">
      <protection locked="0"/>
    </xf>
    <xf numFmtId="0" fontId="20" fillId="5" borderId="0" xfId="5" applyFont="1" applyFill="1" applyBorder="1" applyAlignment="1" applyProtection="1">
      <alignment horizontal="right"/>
    </xf>
    <xf numFmtId="167" fontId="18" fillId="5" borderId="0" xfId="5" applyNumberFormat="1" applyFont="1" applyFill="1" applyBorder="1" applyProtection="1"/>
    <xf numFmtId="14" fontId="18" fillId="5" borderId="0" xfId="5" applyNumberFormat="1" applyFont="1" applyFill="1" applyBorder="1" applyProtection="1"/>
    <xf numFmtId="0" fontId="20" fillId="5" borderId="0" xfId="5" applyFont="1" applyFill="1" applyBorder="1" applyAlignment="1" applyProtection="1">
      <alignment horizontal="right"/>
      <protection locked="0"/>
    </xf>
    <xf numFmtId="49" fontId="18" fillId="5" borderId="0" xfId="5" applyNumberFormat="1" applyFont="1" applyFill="1" applyProtection="1">
      <protection locked="0"/>
    </xf>
    <xf numFmtId="0" fontId="18" fillId="5" borderId="0" xfId="5" applyFont="1" applyFill="1" applyBorder="1" applyProtection="1">
      <protection locked="0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8" fillId="5" borderId="0" xfId="5" applyFont="1" applyFill="1" applyAlignment="1" applyProtection="1">
      <alignment horizontal="left"/>
    </xf>
    <xf numFmtId="14" fontId="20" fillId="5" borderId="0" xfId="5" applyNumberFormat="1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3" xfId="2" applyFont="1" applyFill="1" applyBorder="1" applyAlignment="1" applyProtection="1">
      <alignment horizontal="center" vertical="top" wrapText="1"/>
    </xf>
    <xf numFmtId="1" fontId="23" fillId="5" borderId="23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4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5" xfId="2" applyFont="1" applyFill="1" applyBorder="1" applyAlignment="1" applyProtection="1">
      <alignment horizontal="left" vertical="top"/>
      <protection locked="0"/>
    </xf>
    <xf numFmtId="0" fontId="23" fillId="5" borderId="25" xfId="2" applyFont="1" applyFill="1" applyBorder="1" applyAlignment="1" applyProtection="1">
      <alignment horizontal="left" vertical="top" wrapText="1"/>
      <protection locked="0"/>
    </xf>
    <xf numFmtId="1" fontId="23" fillId="5" borderId="26" xfId="2" applyNumberFormat="1" applyFont="1" applyFill="1" applyBorder="1" applyAlignment="1" applyProtection="1">
      <alignment horizontal="left" vertical="top" wrapText="1"/>
      <protection locked="0"/>
    </xf>
    <xf numFmtId="1" fontId="23" fillId="5" borderId="27" xfId="2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29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0" borderId="1" xfId="0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0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28" xfId="1" applyNumberFormat="1" applyFont="1" applyFill="1" applyBorder="1" applyAlignment="1" applyProtection="1">
      <alignment horizontal="right" vertical="center" wrapText="1"/>
    </xf>
    <xf numFmtId="0" fontId="18" fillId="5" borderId="0" xfId="5" applyFont="1" applyFill="1" applyBorder="1" applyAlignment="1" applyProtection="1">
      <alignment horizontal="right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0" applyFont="1" applyFill="1"/>
    <xf numFmtId="0" fontId="16" fillId="5" borderId="0" xfId="0" applyFont="1" applyFill="1" applyBorder="1"/>
    <xf numFmtId="0" fontId="16" fillId="0" borderId="3" xfId="0" applyFont="1" applyBorder="1"/>
    <xf numFmtId="0" fontId="16" fillId="0" borderId="0" xfId="0" applyFont="1" applyBorder="1"/>
    <xf numFmtId="0" fontId="21" fillId="0" borderId="0" xfId="0" applyFont="1"/>
    <xf numFmtId="0" fontId="20" fillId="5" borderId="10" xfId="5" applyFont="1" applyFill="1" applyBorder="1" applyAlignment="1" applyProtection="1">
      <alignment horizontal="center" vertical="top" wrapText="1"/>
    </xf>
    <xf numFmtId="0" fontId="20" fillId="5" borderId="11" xfId="5" applyFont="1" applyFill="1" applyBorder="1" applyAlignment="1" applyProtection="1">
      <alignment horizontal="center" vertical="top" wrapText="1"/>
    </xf>
    <xf numFmtId="0" fontId="20" fillId="5" borderId="12" xfId="5" applyFont="1" applyFill="1" applyBorder="1" applyAlignment="1" applyProtection="1">
      <alignment horizontal="center" vertical="top" wrapText="1"/>
    </xf>
    <xf numFmtId="0" fontId="20" fillId="3" borderId="10" xfId="5" applyFont="1" applyFill="1" applyBorder="1" applyAlignment="1" applyProtection="1">
      <alignment horizontal="center" vertical="top" wrapText="1"/>
    </xf>
    <xf numFmtId="0" fontId="20" fillId="3" borderId="11" xfId="5" applyFont="1" applyFill="1" applyBorder="1" applyAlignment="1" applyProtection="1">
      <alignment horizontal="center" vertical="top" wrapText="1"/>
    </xf>
    <xf numFmtId="49" fontId="20" fillId="3" borderId="11" xfId="5" applyNumberFormat="1" applyFont="1" applyFill="1" applyBorder="1" applyAlignment="1" applyProtection="1">
      <alignment horizontal="center" vertical="top" wrapText="1"/>
    </xf>
    <xf numFmtId="0" fontId="20" fillId="3" borderId="14" xfId="5" applyFont="1" applyFill="1" applyBorder="1" applyAlignment="1" applyProtection="1">
      <alignment horizontal="center" vertical="top" wrapText="1"/>
    </xf>
    <xf numFmtId="0" fontId="20" fillId="3" borderId="13" xfId="5" applyFont="1" applyFill="1" applyBorder="1" applyAlignment="1" applyProtection="1">
      <alignment horizontal="center" vertical="top" wrapText="1"/>
    </xf>
    <xf numFmtId="0" fontId="20" fillId="4" borderId="10" xfId="5" applyFont="1" applyFill="1" applyBorder="1" applyAlignment="1" applyProtection="1">
      <alignment horizontal="center" vertical="top" wrapText="1"/>
    </xf>
    <xf numFmtId="0" fontId="20" fillId="4" borderId="11" xfId="5" applyFont="1" applyFill="1" applyBorder="1" applyAlignment="1" applyProtection="1">
      <alignment horizontal="center" vertical="top" wrapText="1"/>
    </xf>
    <xf numFmtId="0" fontId="20" fillId="5" borderId="13" xfId="5" applyFont="1" applyFill="1" applyBorder="1" applyAlignment="1" applyProtection="1">
      <alignment horizontal="center" vertical="top" wrapText="1"/>
    </xf>
    <xf numFmtId="0" fontId="20" fillId="0" borderId="0" xfId="5" applyFont="1" applyAlignment="1" applyProtection="1">
      <alignment horizontal="center" vertical="top" wrapText="1"/>
      <protection locked="0"/>
    </xf>
    <xf numFmtId="0" fontId="20" fillId="5" borderId="10" xfId="5" applyFont="1" applyFill="1" applyBorder="1" applyAlignment="1" applyProtection="1">
      <alignment horizontal="center" vertical="center"/>
    </xf>
    <xf numFmtId="0" fontId="20" fillId="5" borderId="11" xfId="5" applyFont="1" applyFill="1" applyBorder="1" applyAlignment="1" applyProtection="1">
      <alignment horizontal="center"/>
    </xf>
    <xf numFmtId="0" fontId="20" fillId="5" borderId="12" xfId="5" applyFont="1" applyFill="1" applyBorder="1" applyAlignment="1" applyProtection="1">
      <alignment horizontal="center"/>
    </xf>
    <xf numFmtId="0" fontId="20" fillId="5" borderId="10" xfId="5" applyFont="1" applyFill="1" applyBorder="1" applyAlignment="1" applyProtection="1">
      <alignment horizontal="center"/>
    </xf>
    <xf numFmtId="0" fontId="20" fillId="5" borderId="11" xfId="5" applyNumberFormat="1" applyFont="1" applyFill="1" applyBorder="1" applyAlignment="1" applyProtection="1">
      <alignment horizontal="center"/>
    </xf>
    <xf numFmtId="0" fontId="20" fillId="5" borderId="14" xfId="5" applyFont="1" applyFill="1" applyBorder="1" applyAlignment="1" applyProtection="1">
      <alignment horizontal="center"/>
    </xf>
    <xf numFmtId="0" fontId="20" fillId="5" borderId="13" xfId="5" applyFont="1" applyFill="1" applyBorder="1" applyAlignment="1" applyProtection="1">
      <alignment horizontal="center"/>
    </xf>
    <xf numFmtId="0" fontId="18" fillId="0" borderId="0" xfId="5" applyFont="1" applyAlignment="1" applyProtection="1">
      <alignment horizontal="center"/>
      <protection locked="0"/>
    </xf>
    <xf numFmtId="0" fontId="18" fillId="0" borderId="15" xfId="5" applyFont="1" applyBorder="1" applyAlignment="1" applyProtection="1">
      <alignment horizontal="center"/>
      <protection locked="0"/>
    </xf>
    <xf numFmtId="49" fontId="18" fillId="0" borderId="31" xfId="0" applyNumberFormat="1" applyFont="1" applyBorder="1" applyAlignment="1">
      <alignment horizontal="left" wrapText="1"/>
    </xf>
    <xf numFmtId="0" fontId="18" fillId="0" borderId="17" xfId="5" applyFont="1" applyBorder="1" applyAlignment="1" applyProtection="1">
      <alignment horizontal="center"/>
      <protection locked="0"/>
    </xf>
    <xf numFmtId="0" fontId="18" fillId="0" borderId="18" xfId="5" applyFont="1" applyBorder="1" applyAlignment="1" applyProtection="1">
      <alignment horizontal="center"/>
      <protection locked="0"/>
    </xf>
    <xf numFmtId="14" fontId="18" fillId="0" borderId="19" xfId="5" applyNumberFormat="1" applyFont="1" applyBorder="1" applyAlignment="1" applyProtection="1">
      <alignment wrapText="1"/>
      <protection locked="0"/>
    </xf>
    <xf numFmtId="0" fontId="18" fillId="0" borderId="19" xfId="5" applyFont="1" applyBorder="1" applyAlignment="1" applyProtection="1">
      <alignment wrapText="1"/>
      <protection locked="0"/>
    </xf>
    <xf numFmtId="0" fontId="18" fillId="0" borderId="20" xfId="5" applyFont="1" applyBorder="1" applyProtection="1">
      <protection locked="0"/>
    </xf>
    <xf numFmtId="0" fontId="18" fillId="0" borderId="18" xfId="5" applyFont="1" applyBorder="1" applyAlignment="1" applyProtection="1">
      <alignment wrapText="1"/>
      <protection locked="0"/>
    </xf>
    <xf numFmtId="49" fontId="18" fillId="0" borderId="19" xfId="5" applyNumberFormat="1" applyFont="1" applyBorder="1" applyProtection="1">
      <protection locked="0"/>
    </xf>
    <xf numFmtId="0" fontId="18" fillId="4" borderId="18" xfId="5" applyFont="1" applyFill="1" applyBorder="1" applyAlignment="1" applyProtection="1">
      <alignment wrapText="1"/>
      <protection locked="0"/>
    </xf>
    <xf numFmtId="0" fontId="18" fillId="4" borderId="19" xfId="5" applyFont="1" applyFill="1" applyBorder="1" applyAlignment="1" applyProtection="1">
      <alignment wrapText="1"/>
      <protection locked="0"/>
    </xf>
    <xf numFmtId="0" fontId="18" fillId="4" borderId="19" xfId="5" applyFont="1" applyFill="1" applyBorder="1" applyProtection="1">
      <protection locked="0"/>
    </xf>
    <xf numFmtId="0" fontId="18" fillId="0" borderId="21" xfId="5" applyFont="1" applyBorder="1" applyAlignment="1" applyProtection="1">
      <alignment wrapText="1"/>
      <protection locked="0"/>
    </xf>
    <xf numFmtId="49" fontId="16" fillId="0" borderId="1" xfId="1" applyNumberFormat="1" applyFont="1" applyFill="1" applyBorder="1" applyAlignment="1" applyProtection="1">
      <alignment horizontal="center" vertical="center" wrapText="1"/>
    </xf>
    <xf numFmtId="4" fontId="16" fillId="0" borderId="1" xfId="1" applyNumberFormat="1" applyFont="1" applyFill="1" applyBorder="1" applyAlignment="1" applyProtection="1">
      <alignment horizontal="center" vertical="center" wrapText="1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vertical="center" wrapText="1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0" fontId="26" fillId="0" borderId="2" xfId="8" applyFont="1" applyFill="1" applyBorder="1" applyAlignment="1" applyProtection="1">
      <alignment wrapText="1"/>
      <protection locked="0"/>
    </xf>
    <xf numFmtId="14" fontId="26" fillId="0" borderId="2" xfId="8" applyNumberFormat="1" applyFont="1" applyFill="1" applyBorder="1" applyAlignment="1" applyProtection="1">
      <alignment wrapText="1"/>
      <protection locked="0"/>
    </xf>
    <xf numFmtId="0" fontId="26" fillId="0" borderId="1" xfId="8" applyFont="1" applyBorder="1" applyAlignment="1" applyProtection="1">
      <alignment wrapText="1"/>
      <protection locked="0"/>
    </xf>
    <xf numFmtId="1" fontId="23" fillId="0" borderId="22" xfId="2" applyNumberFormat="1" applyFont="1" applyFill="1" applyBorder="1" applyAlignment="1" applyProtection="1">
      <alignment horizontal="left" vertical="top" wrapText="1"/>
      <protection locked="0"/>
    </xf>
    <xf numFmtId="14" fontId="26" fillId="0" borderId="2" xfId="8" applyNumberFormat="1" applyFont="1" applyBorder="1" applyAlignment="1" applyProtection="1">
      <alignment wrapText="1"/>
      <protection locked="0"/>
    </xf>
    <xf numFmtId="0" fontId="23" fillId="0" borderId="6" xfId="2" applyFont="1" applyFill="1" applyBorder="1" applyAlignment="1" applyProtection="1">
      <alignment horizontal="center" vertical="center" wrapText="1"/>
      <protection locked="0"/>
    </xf>
    <xf numFmtId="1" fontId="23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9" applyFont="1" applyBorder="1" applyAlignment="1" applyProtection="1">
      <alignment vertical="center" wrapText="1"/>
      <protection locked="0"/>
    </xf>
    <xf numFmtId="0" fontId="18" fillId="0" borderId="1" xfId="9" applyFont="1" applyFill="1" applyBorder="1" applyAlignment="1" applyProtection="1">
      <alignment vertical="center" wrapText="1"/>
      <protection locked="0"/>
    </xf>
    <xf numFmtId="0" fontId="18" fillId="0" borderId="1" xfId="9" applyFont="1" applyFill="1" applyBorder="1" applyAlignment="1" applyProtection="1">
      <alignment vertical="center" wrapText="1"/>
    </xf>
    <xf numFmtId="3" fontId="21" fillId="0" borderId="1" xfId="1" applyNumberFormat="1" applyFont="1" applyFill="1" applyBorder="1" applyAlignment="1" applyProtection="1">
      <alignment horizontal="right" vertical="center"/>
    </xf>
    <xf numFmtId="0" fontId="18" fillId="0" borderId="1" xfId="9" applyFont="1" applyBorder="1" applyAlignment="1" applyProtection="1">
      <alignment horizontal="center" vertical="center" wrapText="1"/>
      <protection locked="0"/>
    </xf>
    <xf numFmtId="4" fontId="31" fillId="0" borderId="1" xfId="0" applyNumberFormat="1" applyFont="1" applyBorder="1" applyAlignment="1">
      <alignment wrapText="1"/>
    </xf>
    <xf numFmtId="49" fontId="18" fillId="0" borderId="1" xfId="9" applyNumberFormat="1" applyFont="1" applyBorder="1" applyAlignment="1" applyProtection="1">
      <alignment horizontal="center" vertical="center" wrapText="1"/>
      <protection locked="0"/>
    </xf>
    <xf numFmtId="4" fontId="10" fillId="0" borderId="1" xfId="0" applyNumberFormat="1" applyFont="1" applyBorder="1" applyAlignment="1">
      <alignment horizontal="center" wrapText="1"/>
    </xf>
    <xf numFmtId="0" fontId="18" fillId="0" borderId="2" xfId="9" applyFont="1" applyBorder="1" applyAlignment="1" applyProtection="1">
      <alignment horizontal="center" vertical="center" wrapText="1"/>
      <protection locked="0"/>
    </xf>
    <xf numFmtId="4" fontId="10" fillId="0" borderId="1" xfId="0" applyNumberFormat="1" applyFont="1" applyBorder="1" applyAlignment="1">
      <alignment horizontal="center" vertical="center" wrapText="1"/>
    </xf>
    <xf numFmtId="1" fontId="23" fillId="0" borderId="1" xfId="2" applyNumberFormat="1" applyFont="1" applyFill="1" applyBorder="1" applyAlignment="1" applyProtection="1">
      <alignment horizontal="center" vertical="top" wrapText="1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4" fontId="23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3" fillId="0" borderId="1" xfId="2" applyFont="1" applyFill="1" applyBorder="1" applyAlignment="1" applyProtection="1">
      <alignment horizontal="right" vertical="center" wrapText="1"/>
      <protection locked="0"/>
    </xf>
    <xf numFmtId="0" fontId="25" fillId="0" borderId="1" xfId="2" applyFont="1" applyFill="1" applyBorder="1" applyAlignment="1" applyProtection="1">
      <alignment horizontal="right" vertical="center" wrapText="1"/>
      <protection locked="0"/>
    </xf>
    <xf numFmtId="2" fontId="23" fillId="5" borderId="6" xfId="2" applyNumberFormat="1" applyFont="1" applyFill="1" applyBorder="1" applyAlignment="1" applyProtection="1">
      <alignment horizontal="right" vertical="top" wrapText="1"/>
      <protection locked="0"/>
    </xf>
    <xf numFmtId="2" fontId="24" fillId="5" borderId="6" xfId="2" applyNumberFormat="1" applyFont="1" applyFill="1" applyBorder="1" applyAlignment="1" applyProtection="1">
      <alignment horizontal="right" vertical="top" wrapText="1"/>
      <protection locked="0"/>
    </xf>
    <xf numFmtId="14" fontId="26" fillId="0" borderId="2" xfId="8" applyNumberFormat="1" applyFont="1" applyBorder="1" applyAlignment="1" applyProtection="1">
      <alignment horizontal="right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/>
      <protection locked="0"/>
    </xf>
    <xf numFmtId="4" fontId="16" fillId="0" borderId="1" xfId="2" applyNumberFormat="1" applyFont="1" applyFill="1" applyBorder="1" applyAlignment="1" applyProtection="1">
      <alignment horizontal="center" vertical="top"/>
      <protection locked="0"/>
    </xf>
    <xf numFmtId="4" fontId="16" fillId="0" borderId="1" xfId="2" applyNumberFormat="1" applyFont="1" applyFill="1" applyBorder="1" applyAlignment="1" applyProtection="1">
      <alignment horizontal="center" vertical="center"/>
      <protection locked="0"/>
    </xf>
    <xf numFmtId="4" fontId="16" fillId="0" borderId="1" xfId="0" applyNumberFormat="1" applyFont="1" applyFill="1" applyBorder="1" applyAlignment="1" applyProtection="1">
      <alignment horizontal="center"/>
    </xf>
    <xf numFmtId="4" fontId="21" fillId="5" borderId="1" xfId="0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49" fontId="48" fillId="0" borderId="31" xfId="0" applyNumberFormat="1" applyFont="1" applyBorder="1" applyAlignment="1">
      <alignment horizontal="left" wrapText="1"/>
    </xf>
    <xf numFmtId="49" fontId="18" fillId="0" borderId="31" xfId="51" applyNumberFormat="1" applyFont="1" applyBorder="1" applyAlignment="1">
      <alignment horizontal="left" wrapText="1"/>
    </xf>
    <xf numFmtId="49" fontId="16" fillId="0" borderId="0" xfId="0" applyNumberFormat="1" applyFont="1" applyFill="1" applyAlignment="1" applyProtection="1">
      <alignment horizontal="center" vertical="center"/>
      <protection locked="0"/>
    </xf>
    <xf numFmtId="3" fontId="21" fillId="6" borderId="1" xfId="1" applyNumberFormat="1" applyFont="1" applyFill="1" applyBorder="1" applyAlignment="1" applyProtection="1">
      <alignment horizontal="right" vertical="center"/>
    </xf>
    <xf numFmtId="0" fontId="18" fillId="6" borderId="1" xfId="9" applyFont="1" applyFill="1" applyBorder="1" applyAlignment="1" applyProtection="1">
      <alignment vertical="center" wrapText="1"/>
      <protection locked="0"/>
    </xf>
    <xf numFmtId="2" fontId="16" fillId="2" borderId="0" xfId="0" applyNumberFormat="1" applyFont="1" applyFill="1" applyProtection="1">
      <protection locked="0"/>
    </xf>
    <xf numFmtId="2" fontId="24" fillId="5" borderId="7" xfId="2" applyNumberFormat="1" applyFont="1" applyFill="1" applyBorder="1" applyAlignment="1" applyProtection="1">
      <alignment horizontal="right" vertical="top" wrapText="1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0" borderId="0" xfId="1" applyNumberFormat="1" applyFont="1" applyAlignment="1" applyProtection="1">
      <alignment horizontal="center" vertical="center"/>
      <protection locked="0"/>
    </xf>
    <xf numFmtId="14" fontId="18" fillId="0" borderId="2" xfId="8" applyNumberFormat="1" applyFont="1" applyBorder="1" applyAlignment="1" applyProtection="1">
      <alignment wrapText="1"/>
      <protection locked="0"/>
    </xf>
    <xf numFmtId="0" fontId="18" fillId="0" borderId="2" xfId="8" applyFont="1" applyBorder="1" applyAlignment="1" applyProtection="1">
      <alignment wrapText="1"/>
      <protection locked="0"/>
    </xf>
    <xf numFmtId="0" fontId="18" fillId="4" borderId="15" xfId="8" applyFont="1" applyFill="1" applyBorder="1" applyAlignment="1" applyProtection="1">
      <alignment wrapText="1"/>
      <protection locked="0"/>
    </xf>
    <xf numFmtId="0" fontId="18" fillId="4" borderId="2" xfId="8" applyFont="1" applyFill="1" applyBorder="1" applyAlignment="1" applyProtection="1">
      <alignment wrapText="1"/>
      <protection locked="0"/>
    </xf>
    <xf numFmtId="0" fontId="18" fillId="4" borderId="2" xfId="8" applyFont="1" applyFill="1" applyBorder="1" applyProtection="1">
      <protection locked="0"/>
    </xf>
    <xf numFmtId="0" fontId="18" fillId="0" borderId="16" xfId="8" applyFont="1" applyBorder="1" applyAlignment="1" applyProtection="1">
      <alignment wrapText="1"/>
      <protection locked="0"/>
    </xf>
    <xf numFmtId="0" fontId="20" fillId="0" borderId="1" xfId="9" applyFont="1" applyBorder="1" applyAlignment="1" applyProtection="1">
      <alignment vertical="center" wrapText="1"/>
    </xf>
    <xf numFmtId="0" fontId="18" fillId="0" borderId="1" xfId="9" applyFont="1" applyBorder="1" applyAlignment="1" applyProtection="1">
      <alignment vertical="center" wrapText="1"/>
    </xf>
    <xf numFmtId="4" fontId="16" fillId="0" borderId="1" xfId="0" applyNumberFormat="1" applyFont="1" applyBorder="1" applyProtection="1">
      <protection locked="0"/>
    </xf>
    <xf numFmtId="4" fontId="16" fillId="5" borderId="1" xfId="0" applyNumberFormat="1" applyFont="1" applyFill="1" applyBorder="1" applyProtection="1"/>
    <xf numFmtId="4" fontId="16" fillId="5" borderId="1" xfId="0" applyNumberFormat="1" applyFont="1" applyFill="1" applyBorder="1" applyProtection="1">
      <protection locked="0"/>
    </xf>
    <xf numFmtId="4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0" borderId="1" xfId="1" applyNumberFormat="1" applyFont="1" applyFill="1" applyBorder="1" applyAlignment="1" applyProtection="1">
      <alignment horizontal="center" vertical="center" wrapText="1"/>
    </xf>
    <xf numFmtId="4" fontId="21" fillId="0" borderId="1" xfId="1" applyNumberFormat="1" applyFont="1" applyFill="1" applyBorder="1" applyAlignment="1" applyProtection="1">
      <alignment horizontal="center" vertical="center"/>
      <protection locked="0"/>
    </xf>
    <xf numFmtId="4" fontId="21" fillId="0" borderId="1" xfId="1" applyNumberFormat="1" applyFont="1" applyFill="1" applyBorder="1" applyAlignment="1" applyProtection="1">
      <alignment horizontal="right" vertical="center"/>
    </xf>
    <xf numFmtId="4" fontId="21" fillId="0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0" borderId="1" xfId="1" applyNumberFormat="1" applyFont="1" applyFill="1" applyBorder="1" applyAlignment="1" applyProtection="1">
      <alignment horizontal="right" vertical="center"/>
      <protection locked="0"/>
    </xf>
    <xf numFmtId="4" fontId="16" fillId="0" borderId="1" xfId="0" applyNumberFormat="1" applyFont="1" applyFill="1" applyBorder="1" applyProtection="1">
      <protection locked="0"/>
    </xf>
    <xf numFmtId="4" fontId="16" fillId="0" borderId="0" xfId="0" applyNumberFormat="1" applyFont="1" applyFill="1" applyProtection="1">
      <protection locked="0"/>
    </xf>
    <xf numFmtId="4" fontId="21" fillId="0" borderId="1" xfId="0" applyNumberFormat="1" applyFont="1" applyFill="1" applyBorder="1" applyProtection="1"/>
    <xf numFmtId="4" fontId="21" fillId="5" borderId="1" xfId="1" applyNumberFormat="1" applyFont="1" applyFill="1" applyBorder="1" applyAlignment="1" applyProtection="1">
      <alignment horizontal="center" vertical="center"/>
    </xf>
    <xf numFmtId="4" fontId="16" fillId="5" borderId="1" xfId="1" applyNumberFormat="1" applyFont="1" applyFill="1" applyBorder="1" applyAlignment="1" applyProtection="1">
      <alignment horizontal="center" vertical="center" wrapText="1"/>
    </xf>
    <xf numFmtId="4" fontId="21" fillId="5" borderId="1" xfId="1" applyNumberFormat="1" applyFont="1" applyFill="1" applyBorder="1" applyAlignment="1" applyProtection="1">
      <alignment horizontal="center" vertical="center" wrapText="1"/>
    </xf>
    <xf numFmtId="4" fontId="21" fillId="5" borderId="1" xfId="0" applyNumberFormat="1" applyFont="1" applyFill="1" applyBorder="1" applyAlignment="1" applyProtection="1">
      <alignment horizontal="center"/>
    </xf>
    <xf numFmtId="4" fontId="16" fillId="5" borderId="1" xfId="0" applyNumberFormat="1" applyFont="1" applyFill="1" applyBorder="1" applyAlignment="1" applyProtection="1">
      <alignment horizontal="center"/>
    </xf>
    <xf numFmtId="4" fontId="16" fillId="5" borderId="28" xfId="0" applyNumberFormat="1" applyFont="1" applyFill="1" applyBorder="1" applyAlignment="1" applyProtection="1">
      <alignment horizontal="center"/>
    </xf>
    <xf numFmtId="4" fontId="16" fillId="0" borderId="4" xfId="0" applyNumberFormat="1" applyFont="1" applyBorder="1" applyAlignment="1" applyProtection="1">
      <alignment horizontal="center"/>
      <protection locked="0"/>
    </xf>
    <xf numFmtId="4" fontId="16" fillId="5" borderId="2" xfId="0" applyNumberFormat="1" applyFont="1" applyFill="1" applyBorder="1" applyAlignment="1" applyProtection="1">
      <alignment horizontal="center"/>
    </xf>
    <xf numFmtId="4" fontId="16" fillId="0" borderId="1" xfId="0" applyNumberFormat="1" applyFont="1" applyBorder="1" applyAlignment="1" applyProtection="1">
      <alignment horizontal="center"/>
      <protection locked="0"/>
    </xf>
    <xf numFmtId="0" fontId="18" fillId="0" borderId="41" xfId="8" applyFont="1" applyBorder="1" applyAlignment="1" applyProtection="1">
      <alignment wrapText="1"/>
      <protection locked="0"/>
    </xf>
    <xf numFmtId="2" fontId="48" fillId="0" borderId="31" xfId="0" applyNumberFormat="1" applyFont="1" applyBorder="1" applyAlignment="1">
      <alignment horizontal="left" wrapText="1"/>
    </xf>
    <xf numFmtId="2" fontId="51" fillId="0" borderId="31" xfId="0" applyNumberFormat="1" applyFont="1" applyBorder="1" applyAlignment="1">
      <alignment horizontal="left" wrapText="1"/>
    </xf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center" vertical="center" wrapText="1"/>
    </xf>
    <xf numFmtId="0" fontId="16" fillId="0" borderId="0" xfId="0" applyFont="1" applyFill="1"/>
    <xf numFmtId="49" fontId="16" fillId="0" borderId="1" xfId="1" applyNumberFormat="1" applyFont="1" applyFill="1" applyBorder="1" applyAlignment="1" applyProtection="1">
      <alignment horizontal="left" vertical="center" wrapText="1"/>
    </xf>
    <xf numFmtId="49" fontId="16" fillId="0" borderId="0" xfId="1" applyNumberFormat="1" applyFont="1" applyFill="1" applyBorder="1" applyAlignment="1" applyProtection="1">
      <alignment horizontal="right" vertical="center" wrapText="1" indent="1"/>
    </xf>
    <xf numFmtId="0" fontId="21" fillId="0" borderId="0" xfId="1" applyFont="1" applyFill="1" applyBorder="1" applyAlignment="1" applyProtection="1">
      <alignment horizontal="center" vertical="center" wrapText="1"/>
    </xf>
    <xf numFmtId="49" fontId="16" fillId="0" borderId="1" xfId="1" applyNumberFormat="1" applyFont="1" applyFill="1" applyBorder="1" applyAlignment="1" applyProtection="1">
      <alignment horizontal="center" vertical="center" wrapText="1"/>
    </xf>
    <xf numFmtId="0" fontId="21" fillId="0" borderId="4" xfId="1" applyFont="1" applyFill="1" applyBorder="1" applyAlignment="1" applyProtection="1">
      <alignment horizontal="center" vertical="center" wrapText="1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49" fontId="16" fillId="0" borderId="1" xfId="1" applyNumberFormat="1" applyFont="1" applyFill="1" applyBorder="1" applyAlignment="1" applyProtection="1">
      <alignment horizontal="right" vertical="center" wrapText="1" indent="1"/>
    </xf>
    <xf numFmtId="0" fontId="16" fillId="0" borderId="1" xfId="1" applyFont="1" applyFill="1" applyBorder="1" applyAlignment="1" applyProtection="1">
      <alignment horizontal="right" vertical="center" wrapText="1" indent="1"/>
    </xf>
    <xf numFmtId="0" fontId="16" fillId="0" borderId="5" xfId="1" applyFont="1" applyFill="1" applyBorder="1" applyAlignment="1" applyProtection="1">
      <alignment horizontal="left" vertical="center" wrapText="1" indent="1"/>
    </xf>
    <xf numFmtId="49" fontId="16" fillId="0" borderId="4" xfId="1" applyNumberFormat="1" applyFont="1" applyFill="1" applyBorder="1" applyAlignment="1" applyProtection="1">
      <alignment horizontal="right" vertical="center" wrapText="1" indent="1"/>
    </xf>
    <xf numFmtId="0" fontId="16" fillId="0" borderId="30" xfId="1" applyFont="1" applyFill="1" applyBorder="1" applyAlignment="1" applyProtection="1">
      <alignment horizontal="left" vertical="center" wrapText="1" indent="1"/>
    </xf>
    <xf numFmtId="0" fontId="16" fillId="0" borderId="2" xfId="1" applyFont="1" applyFill="1" applyBorder="1" applyAlignment="1" applyProtection="1">
      <alignment horizontal="left" vertical="center" wrapText="1" indent="1"/>
    </xf>
    <xf numFmtId="0" fontId="16" fillId="0" borderId="0" xfId="1" applyFont="1" applyFill="1" applyBorder="1" applyAlignment="1" applyProtection="1">
      <alignment horizontal="left" vertical="center" wrapText="1" indent="1"/>
    </xf>
    <xf numFmtId="3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23" fillId="0" borderId="9" xfId="2" applyNumberFormat="1" applyFont="1" applyFill="1" applyBorder="1" applyAlignment="1" applyProtection="1">
      <alignment horizontal="left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1" fontId="23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Border="1" applyAlignment="1">
      <alignment horizontal="center" vertical="center"/>
    </xf>
    <xf numFmtId="1" fontId="23" fillId="0" borderId="9" xfId="2" applyNumberFormat="1" applyFont="1" applyFill="1" applyBorder="1" applyAlignment="1" applyProtection="1">
      <alignment horizontal="center" vertical="center" wrapText="1"/>
      <protection locked="0"/>
    </xf>
    <xf numFmtId="1" fontId="23" fillId="0" borderId="7" xfId="2" applyNumberFormat="1" applyFont="1" applyFill="1" applyBorder="1" applyAlignment="1" applyProtection="1">
      <alignment horizontal="center" vertical="center" wrapText="1"/>
      <protection locked="0"/>
    </xf>
    <xf numFmtId="1" fontId="23" fillId="5" borderId="26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2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9" xfId="2" applyFont="1" applyFill="1" applyBorder="1" applyAlignment="1" applyProtection="1">
      <alignment horizontal="center" vertical="center" wrapText="1"/>
      <protection locked="0"/>
    </xf>
    <xf numFmtId="0" fontId="23" fillId="0" borderId="7" xfId="2" applyFont="1" applyFill="1" applyBorder="1" applyAlignment="1" applyProtection="1">
      <alignment horizontal="center" vertical="center" wrapText="1"/>
      <protection locked="0"/>
    </xf>
    <xf numFmtId="0" fontId="23" fillId="5" borderId="26" xfId="2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Alignment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" fontId="21" fillId="5" borderId="1" xfId="1" applyNumberFormat="1" applyFont="1" applyFill="1" applyBorder="1" applyAlignment="1" applyProtection="1">
      <alignment horizontal="center" vertical="center"/>
    </xf>
    <xf numFmtId="1" fontId="18" fillId="5" borderId="1" xfId="9" applyNumberFormat="1" applyFont="1" applyFill="1" applyBorder="1" applyAlignment="1" applyProtection="1">
      <alignment horizontal="center" vertical="center" wrapText="1"/>
    </xf>
    <xf numFmtId="4" fontId="18" fillId="5" borderId="1" xfId="9" applyNumberFormat="1" applyFont="1" applyFill="1" applyBorder="1" applyAlignment="1" applyProtection="1">
      <alignment vertical="center" wrapText="1"/>
    </xf>
    <xf numFmtId="1" fontId="18" fillId="0" borderId="1" xfId="9" applyNumberFormat="1" applyFont="1" applyBorder="1" applyAlignment="1" applyProtection="1">
      <alignment horizontal="center" vertical="center" wrapText="1"/>
      <protection locked="0"/>
    </xf>
    <xf numFmtId="4" fontId="18" fillId="0" borderId="1" xfId="9" applyNumberFormat="1" applyFont="1" applyBorder="1" applyAlignment="1" applyProtection="1">
      <alignment vertical="center" wrapText="1"/>
      <protection locked="0"/>
    </xf>
    <xf numFmtId="4" fontId="18" fillId="0" borderId="1" xfId="9" applyNumberFormat="1" applyFont="1" applyFill="1" applyBorder="1" applyAlignment="1" applyProtection="1">
      <alignment vertical="center" wrapText="1"/>
      <protection locked="0"/>
    </xf>
    <xf numFmtId="1" fontId="18" fillId="0" borderId="1" xfId="9" applyNumberFormat="1" applyFont="1" applyBorder="1" applyAlignment="1" applyProtection="1">
      <alignment vertical="center" wrapText="1"/>
      <protection locked="0"/>
    </xf>
    <xf numFmtId="0" fontId="16" fillId="5" borderId="0" xfId="0" applyFont="1" applyFill="1" applyAlignment="1" applyProtection="1">
      <alignment horizontal="right"/>
    </xf>
    <xf numFmtId="0" fontId="21" fillId="2" borderId="0" xfId="0" applyFont="1" applyFill="1" applyBorder="1" applyAlignment="1" applyProtection="1">
      <alignment horizontal="right"/>
    </xf>
    <xf numFmtId="0" fontId="23" fillId="0" borderId="1" xfId="2" applyFont="1" applyFill="1" applyBorder="1" applyAlignment="1" applyProtection="1">
      <alignment horizontal="right" vertical="top" wrapText="1"/>
      <protection locked="0"/>
    </xf>
    <xf numFmtId="4" fontId="23" fillId="0" borderId="1" xfId="2" applyNumberFormat="1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Alignment="1" applyProtection="1">
      <alignment horizontal="right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0" fillId="2" borderId="0" xfId="0" applyFill="1" applyAlignment="1">
      <alignment horizontal="right"/>
    </xf>
    <xf numFmtId="0" fontId="16" fillId="2" borderId="3" xfId="0" applyFont="1" applyFill="1" applyBorder="1" applyAlignment="1" applyProtection="1">
      <alignment horizontal="right"/>
      <protection locked="0"/>
    </xf>
    <xf numFmtId="0" fontId="16" fillId="2" borderId="0" xfId="0" applyFont="1" applyFill="1" applyBorder="1" applyAlignment="1" applyProtection="1">
      <alignment horizontal="right"/>
      <protection locked="0"/>
    </xf>
    <xf numFmtId="0" fontId="0" fillId="2" borderId="0" xfId="0" applyFill="1" applyBorder="1" applyAlignment="1">
      <alignment horizontal="right"/>
    </xf>
    <xf numFmtId="0" fontId="21" fillId="2" borderId="0" xfId="0" applyFont="1" applyFill="1" applyAlignment="1" applyProtection="1">
      <alignment horizontal="right"/>
      <protection locked="0"/>
    </xf>
    <xf numFmtId="0" fontId="15" fillId="2" borderId="0" xfId="0" applyFont="1" applyFill="1" applyAlignment="1">
      <alignment horizontal="right"/>
    </xf>
    <xf numFmtId="14" fontId="10" fillId="0" borderId="1" xfId="3" applyNumberFormat="1" applyBorder="1" applyAlignment="1" applyProtection="1">
      <alignment horizontal="center" vertical="center"/>
      <protection locked="0"/>
    </xf>
    <xf numFmtId="14" fontId="10" fillId="0" borderId="1" xfId="3" applyNumberForma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right"/>
      <protection locked="0"/>
    </xf>
    <xf numFmtId="14" fontId="18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4" applyFont="1" applyFill="1" applyBorder="1" applyAlignment="1" applyProtection="1">
      <alignment horizontal="center" vertical="center" wrapText="1"/>
      <protection locked="0"/>
    </xf>
    <xf numFmtId="0" fontId="18" fillId="0" borderId="1" xfId="4" applyFont="1" applyFill="1" applyBorder="1" applyAlignment="1" applyProtection="1">
      <alignment horizontal="right" vertical="center" wrapText="1"/>
      <protection locked="0"/>
    </xf>
    <xf numFmtId="0" fontId="16" fillId="0" borderId="1" xfId="0" applyFont="1" applyFill="1" applyBorder="1" applyAlignment="1">
      <alignment horizontal="center" vertical="center"/>
    </xf>
    <xf numFmtId="0" fontId="25" fillId="5" borderId="9" xfId="2" applyFont="1" applyFill="1" applyBorder="1" applyAlignment="1" applyProtection="1">
      <alignment horizontal="center" vertical="top" wrapText="1"/>
    </xf>
    <xf numFmtId="0" fontId="25" fillId="5" borderId="9" xfId="2" applyFont="1" applyFill="1" applyBorder="1" applyAlignment="1" applyProtection="1">
      <alignment horizontal="center" vertical="center" wrapText="1"/>
    </xf>
    <xf numFmtId="1" fontId="25" fillId="5" borderId="9" xfId="2" applyNumberFormat="1" applyFont="1" applyFill="1" applyBorder="1" applyAlignment="1" applyProtection="1">
      <alignment horizontal="center" vertical="top" wrapText="1"/>
    </xf>
    <xf numFmtId="1" fontId="25" fillId="5" borderId="9" xfId="2" applyNumberFormat="1" applyFont="1" applyFill="1" applyBorder="1" applyAlignment="1" applyProtection="1">
      <alignment horizontal="right" vertical="top" wrapText="1"/>
    </xf>
    <xf numFmtId="0" fontId="25" fillId="0" borderId="1" xfId="2" applyFont="1" applyFill="1" applyBorder="1" applyAlignment="1" applyProtection="1">
      <alignment horizontal="right" vertical="top" wrapText="1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4" fontId="16" fillId="0" borderId="0" xfId="0" applyNumberFormat="1" applyFont="1" applyProtection="1">
      <protection locked="0"/>
    </xf>
    <xf numFmtId="4" fontId="52" fillId="0" borderId="0" xfId="0" applyNumberFormat="1" applyFont="1" applyProtection="1">
      <protection locked="0"/>
    </xf>
    <xf numFmtId="4" fontId="53" fillId="0" borderId="1" xfId="0" applyNumberFormat="1" applyFont="1" applyBorder="1" applyProtection="1">
      <protection locked="0"/>
    </xf>
    <xf numFmtId="4" fontId="16" fillId="0" borderId="1" xfId="0" applyNumberFormat="1" applyFont="1" applyFill="1" applyBorder="1" applyAlignment="1">
      <alignment horizontal="center" vertical="center" wrapText="1"/>
    </xf>
    <xf numFmtId="4" fontId="16" fillId="0" borderId="1" xfId="1" applyNumberFormat="1" applyFont="1" applyFill="1" applyBorder="1" applyAlignment="1" applyProtection="1">
      <alignment horizontal="left" vertical="center" wrapText="1" indent="1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1" applyFont="1" applyFill="1" applyBorder="1" applyAlignment="1" applyProtection="1">
      <alignment horizontal="left" vertical="top" wrapText="1"/>
    </xf>
    <xf numFmtId="49" fontId="16" fillId="0" borderId="1" xfId="1" applyNumberFormat="1" applyFont="1" applyFill="1" applyBorder="1" applyAlignment="1" applyProtection="1">
      <alignment horizontal="center" wrapText="1"/>
    </xf>
    <xf numFmtId="4" fontId="0" fillId="0" borderId="1" xfId="0" applyNumberFormat="1" applyFill="1" applyBorder="1" applyAlignment="1">
      <alignment wrapText="1"/>
    </xf>
    <xf numFmtId="4" fontId="16" fillId="0" borderId="1" xfId="0" applyNumberFormat="1" applyFont="1" applyFill="1" applyBorder="1" applyAlignment="1">
      <alignment vertical="top" wrapText="1"/>
    </xf>
    <xf numFmtId="4" fontId="0" fillId="0" borderId="1" xfId="0" applyNumberFormat="1" applyFill="1" applyBorder="1" applyAlignment="1">
      <alignment horizontal="center" wrapText="1"/>
    </xf>
    <xf numFmtId="0" fontId="21" fillId="0" borderId="0" xfId="0" applyFont="1" applyFill="1" applyProtection="1"/>
    <xf numFmtId="49" fontId="16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49" fontId="16" fillId="0" borderId="0" xfId="0" applyNumberFormat="1" applyFont="1" applyFill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2" fontId="16" fillId="0" borderId="0" xfId="1" applyNumberFormat="1" applyFont="1" applyFill="1" applyBorder="1" applyAlignment="1" applyProtection="1">
      <alignment horizontal="center" vertical="center"/>
    </xf>
    <xf numFmtId="2" fontId="16" fillId="0" borderId="0" xfId="0" applyNumberFormat="1" applyFont="1" applyFill="1" applyProtection="1"/>
    <xf numFmtId="0" fontId="16" fillId="0" borderId="0" xfId="0" applyFont="1" applyFill="1" applyBorder="1"/>
    <xf numFmtId="0" fontId="16" fillId="0" borderId="0" xfId="1" applyFont="1" applyFill="1" applyAlignment="1" applyProtection="1">
      <alignment horizontal="center" vertical="center"/>
    </xf>
    <xf numFmtId="49" fontId="16" fillId="0" borderId="0" xfId="1" applyNumberFormat="1" applyFont="1" applyFill="1" applyAlignment="1" applyProtection="1">
      <alignment horizontal="center" vertical="center"/>
    </xf>
    <xf numFmtId="0" fontId="21" fillId="0" borderId="0" xfId="1" applyFont="1" applyFill="1" applyAlignment="1" applyProtection="1">
      <alignment horizontal="center" vertical="center"/>
    </xf>
    <xf numFmtId="0" fontId="16" fillId="0" borderId="0" xfId="1" applyFont="1" applyFill="1" applyAlignment="1" applyProtection="1">
      <alignment vertical="center"/>
    </xf>
    <xf numFmtId="2" fontId="16" fillId="0" borderId="0" xfId="1" applyNumberFormat="1" applyFont="1" applyFill="1" applyAlignment="1" applyProtection="1">
      <alignment vertical="center"/>
    </xf>
    <xf numFmtId="3" fontId="21" fillId="0" borderId="1" xfId="1" applyNumberFormat="1" applyFont="1" applyFill="1" applyBorder="1" applyAlignment="1" applyProtection="1">
      <alignment horizontal="center" vertical="center" wrapText="1"/>
    </xf>
    <xf numFmtId="49" fontId="21" fillId="0" borderId="1" xfId="1" applyNumberFormat="1" applyFont="1" applyFill="1" applyBorder="1" applyAlignment="1" applyProtection="1">
      <alignment horizontal="center" vertical="center" wrapText="1"/>
    </xf>
    <xf numFmtId="2" fontId="21" fillId="0" borderId="1" xfId="1" applyNumberFormat="1" applyFont="1" applyFill="1" applyBorder="1" applyAlignment="1" applyProtection="1">
      <alignment horizontal="center" vertical="center" wrapText="1"/>
    </xf>
    <xf numFmtId="0" fontId="16" fillId="0" borderId="1" xfId="3" applyFont="1" applyFill="1" applyBorder="1"/>
    <xf numFmtId="49" fontId="16" fillId="0" borderId="1" xfId="3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3" fontId="21" fillId="0" borderId="0" xfId="1" applyNumberFormat="1" applyFont="1" applyFill="1" applyBorder="1" applyAlignment="1" applyProtection="1">
      <alignment horizontal="center" vertical="center" wrapText="1"/>
      <protection locked="0"/>
    </xf>
    <xf numFmtId="2" fontId="21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2" fontId="16" fillId="0" borderId="0" xfId="0" applyNumberFormat="1" applyFont="1" applyFill="1"/>
    <xf numFmtId="49" fontId="16" fillId="0" borderId="30" xfId="1" applyNumberFormat="1" applyFont="1" applyFill="1" applyBorder="1" applyAlignment="1" applyProtection="1">
      <alignment horizontal="right" vertical="center" wrapText="1" indent="1"/>
    </xf>
    <xf numFmtId="0" fontId="21" fillId="0" borderId="30" xfId="1" applyFont="1" applyFill="1" applyBorder="1" applyAlignment="1" applyProtection="1">
      <alignment horizontal="center" vertical="center" wrapText="1"/>
    </xf>
    <xf numFmtId="3" fontId="21" fillId="0" borderId="30" xfId="1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 applyAlignment="1" applyProtection="1">
      <alignment horizontal="left"/>
      <protection locked="0"/>
    </xf>
    <xf numFmtId="0" fontId="21" fillId="2" borderId="0" xfId="0" applyFont="1" applyFill="1" applyBorder="1" applyAlignment="1" applyProtection="1">
      <alignment horizontal="left"/>
      <protection locked="0"/>
    </xf>
    <xf numFmtId="0" fontId="21" fillId="2" borderId="0" xfId="0" applyFont="1" applyFill="1" applyBorder="1" applyProtection="1">
      <protection locked="0"/>
    </xf>
    <xf numFmtId="0" fontId="18" fillId="0" borderId="1" xfId="9" applyFont="1" applyFill="1" applyBorder="1" applyAlignment="1" applyProtection="1">
      <alignment horizontal="center" vertical="center" wrapText="1"/>
      <protection locked="0"/>
    </xf>
    <xf numFmtId="49" fontId="18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9" applyFont="1" applyFill="1" applyBorder="1" applyAlignment="1" applyProtection="1">
      <alignment horizontal="left" vertical="center" wrapText="1"/>
      <protection locked="0"/>
    </xf>
    <xf numFmtId="0" fontId="18" fillId="0" borderId="2" xfId="9" applyFont="1" applyFill="1" applyBorder="1" applyAlignment="1" applyProtection="1">
      <alignment vertical="center" wrapText="1"/>
      <protection locked="0"/>
    </xf>
    <xf numFmtId="0" fontId="18" fillId="0" borderId="1" xfId="4" applyFont="1" applyFill="1" applyBorder="1" applyAlignment="1" applyProtection="1">
      <alignment vertical="center" wrapText="1"/>
      <protection locked="0"/>
    </xf>
    <xf numFmtId="0" fontId="18" fillId="0" borderId="1" xfId="4" applyFont="1" applyFill="1" applyBorder="1" applyAlignment="1" applyProtection="1">
      <alignment horizontal="left" vertical="center" wrapText="1"/>
      <protection locked="0"/>
    </xf>
    <xf numFmtId="0" fontId="18" fillId="0" borderId="2" xfId="4" applyFont="1" applyFill="1" applyBorder="1" applyAlignment="1" applyProtection="1">
      <alignment vertical="center" wrapText="1"/>
      <protection locked="0"/>
    </xf>
    <xf numFmtId="0" fontId="49" fillId="0" borderId="1" xfId="0" applyFont="1" applyFill="1" applyBorder="1" applyAlignment="1">
      <alignment vertical="center" wrapText="1"/>
    </xf>
    <xf numFmtId="0" fontId="50" fillId="0" borderId="1" xfId="0" applyFont="1" applyFill="1" applyBorder="1" applyAlignment="1">
      <alignment horizontal="justify" vertical="center"/>
    </xf>
    <xf numFmtId="0" fontId="18" fillId="0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18" fillId="0" borderId="0" xfId="8" applyNumberFormat="1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6" fillId="5" borderId="0" xfId="1" applyFont="1" applyFill="1" applyAlignment="1" applyProtection="1">
      <alignment horizontal="center" vertical="center"/>
    </xf>
    <xf numFmtId="14" fontId="18" fillId="0" borderId="0" xfId="8" applyNumberFormat="1" applyFont="1" applyBorder="1" applyAlignment="1" applyProtection="1">
      <alignment horizontal="right" wrapText="1"/>
      <protection locked="0"/>
    </xf>
    <xf numFmtId="0" fontId="0" fillId="0" borderId="0" xfId="0" applyAlignment="1">
      <alignment horizontal="right" wrapText="1"/>
    </xf>
    <xf numFmtId="0" fontId="16" fillId="0" borderId="0" xfId="1" applyFont="1" applyFill="1" applyAlignment="1" applyProtection="1">
      <alignment horizontal="center" vertical="center"/>
    </xf>
    <xf numFmtId="14" fontId="18" fillId="0" borderId="0" xfId="8" applyNumberFormat="1" applyFont="1" applyFill="1" applyBorder="1" applyAlignment="1" applyProtection="1">
      <alignment wrapText="1"/>
      <protection locked="0"/>
    </xf>
    <xf numFmtId="0" fontId="0" fillId="0" borderId="0" xfId="0" applyFill="1" applyAlignment="1">
      <alignment wrapText="1"/>
    </xf>
    <xf numFmtId="14" fontId="18" fillId="0" borderId="0" xfId="8" applyNumberFormat="1" applyFont="1" applyBorder="1" applyAlignment="1" applyProtection="1">
      <alignment horizontal="left" wrapText="1"/>
      <protection locked="0"/>
    </xf>
    <xf numFmtId="0" fontId="0" fillId="0" borderId="0" xfId="0" applyAlignment="1">
      <alignment horizontal="left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84">
    <cellStyle name="20% - Accent1" xfId="28" builtinId="30" customBuiltin="1"/>
    <cellStyle name="20% - Accent1 2" xfId="55"/>
    <cellStyle name="20% - Accent1 3" xfId="70"/>
    <cellStyle name="20% - Accent2" xfId="32" builtinId="34" customBuiltin="1"/>
    <cellStyle name="20% - Accent2 2" xfId="57"/>
    <cellStyle name="20% - Accent2 3" xfId="72"/>
    <cellStyle name="20% - Accent3" xfId="36" builtinId="38" customBuiltin="1"/>
    <cellStyle name="20% - Accent3 2" xfId="59"/>
    <cellStyle name="20% - Accent3 3" xfId="74"/>
    <cellStyle name="20% - Accent4" xfId="40" builtinId="42" customBuiltin="1"/>
    <cellStyle name="20% - Accent4 2" xfId="61"/>
    <cellStyle name="20% - Accent4 3" xfId="76"/>
    <cellStyle name="20% - Accent5" xfId="44" builtinId="46" customBuiltin="1"/>
    <cellStyle name="20% - Accent5 2" xfId="63"/>
    <cellStyle name="20% - Accent5 3" xfId="78"/>
    <cellStyle name="20% - Accent6" xfId="48" builtinId="50" customBuiltin="1"/>
    <cellStyle name="20% - Accent6 2" xfId="65"/>
    <cellStyle name="20% - Accent6 3" xfId="80"/>
    <cellStyle name="40% - Accent1" xfId="29" builtinId="31" customBuiltin="1"/>
    <cellStyle name="40% - Accent1 2" xfId="56"/>
    <cellStyle name="40% - Accent1 3" xfId="71"/>
    <cellStyle name="40% - Accent2" xfId="33" builtinId="35" customBuiltin="1"/>
    <cellStyle name="40% - Accent2 2" xfId="58"/>
    <cellStyle name="40% - Accent2 3" xfId="73"/>
    <cellStyle name="40% - Accent3" xfId="37" builtinId="39" customBuiltin="1"/>
    <cellStyle name="40% - Accent3 2" xfId="60"/>
    <cellStyle name="40% - Accent3 3" xfId="75"/>
    <cellStyle name="40% - Accent4" xfId="41" builtinId="43" customBuiltin="1"/>
    <cellStyle name="40% - Accent4 2" xfId="62"/>
    <cellStyle name="40% - Accent4 3" xfId="77"/>
    <cellStyle name="40% - Accent5" xfId="45" builtinId="47" customBuiltin="1"/>
    <cellStyle name="40% - Accent5 2" xfId="64"/>
    <cellStyle name="40% - Accent5 3" xfId="79"/>
    <cellStyle name="40% - Accent6" xfId="49" builtinId="51" customBuiltin="1"/>
    <cellStyle name="40% - Accent6 2" xfId="66"/>
    <cellStyle name="40% - Accent6 3" xfId="8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2" xfId="2"/>
    <cellStyle name="Normal 3" xfId="3"/>
    <cellStyle name="Normal 4" xfId="4"/>
    <cellStyle name="Normal 4 2" xfId="9"/>
    <cellStyle name="Normal 5" xfId="5"/>
    <cellStyle name="Normal 5 2" xfId="6"/>
    <cellStyle name="Normal 5 2 2" xfId="7"/>
    <cellStyle name="Normal 5 2 2 2" xfId="53"/>
    <cellStyle name="Normal 5 2 3" xfId="8"/>
    <cellStyle name="Normal 6" xfId="10"/>
    <cellStyle name="Normal 6 2" xfId="54"/>
    <cellStyle name="Normal 6 3" xfId="69"/>
    <cellStyle name="Normal 7" xfId="51"/>
    <cellStyle name="Normal 7 2" xfId="67"/>
    <cellStyle name="Normal 7 3" xfId="82"/>
    <cellStyle name="Normal_FORMEBI" xfId="1"/>
    <cellStyle name="Note 2" xfId="52"/>
    <cellStyle name="Note 2 2" xfId="68"/>
    <cellStyle name="Note 2 3" xfId="83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29</xdr:row>
      <xdr:rowOff>4082</xdr:rowOff>
    </xdr:from>
    <xdr:to>
      <xdr:col>5</xdr:col>
      <xdr:colOff>110219</xdr:colOff>
      <xdr:row>29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171450</xdr:rowOff>
    </xdr:from>
    <xdr:to>
      <xdr:col>2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26</xdr:row>
      <xdr:rowOff>152400</xdr:rowOff>
    </xdr:from>
    <xdr:to>
      <xdr:col>7</xdr:col>
      <xdr:colOff>9525</xdr:colOff>
      <xdr:row>26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1069522</xdr:colOff>
      <xdr:row>10</xdr:row>
      <xdr:rowOff>4082</xdr:rowOff>
    </xdr:from>
    <xdr:to>
      <xdr:col>5</xdr:col>
      <xdr:colOff>110219</xdr:colOff>
      <xdr:row>10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159</xdr:row>
      <xdr:rowOff>4082</xdr:rowOff>
    </xdr:from>
    <xdr:to>
      <xdr:col>5</xdr:col>
      <xdr:colOff>110219</xdr:colOff>
      <xdr:row>159</xdr:row>
      <xdr:rowOff>4082</xdr:rowOff>
    </xdr:to>
    <xdr:cxnSp macro="">
      <xdr:nvCxnSpPr>
        <xdr:cNvPr id="5" name="Straight Connector 4"/>
        <xdr:cNvCxnSpPr/>
      </xdr:nvCxnSpPr>
      <xdr:spPr>
        <a:xfrm>
          <a:off x="2879272" y="25702532"/>
          <a:ext cx="42127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131</xdr:row>
      <xdr:rowOff>4082</xdr:rowOff>
    </xdr:from>
    <xdr:to>
      <xdr:col>5</xdr:col>
      <xdr:colOff>110219</xdr:colOff>
      <xdr:row>131</xdr:row>
      <xdr:rowOff>4082</xdr:rowOff>
    </xdr:to>
    <xdr:cxnSp macro="">
      <xdr:nvCxnSpPr>
        <xdr:cNvPr id="9" name="Straight Connector 8"/>
        <xdr:cNvCxnSpPr/>
      </xdr:nvCxnSpPr>
      <xdr:spPr>
        <a:xfrm>
          <a:off x="2981666" y="2861582"/>
          <a:ext cx="420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170</xdr:row>
      <xdr:rowOff>4082</xdr:rowOff>
    </xdr:from>
    <xdr:to>
      <xdr:col>5</xdr:col>
      <xdr:colOff>110219</xdr:colOff>
      <xdr:row>170</xdr:row>
      <xdr:rowOff>4082</xdr:rowOff>
    </xdr:to>
    <xdr:cxnSp macro="">
      <xdr:nvCxnSpPr>
        <xdr:cNvPr id="6" name="Straight Connector 5"/>
        <xdr:cNvCxnSpPr/>
      </xdr:nvCxnSpPr>
      <xdr:spPr>
        <a:xfrm>
          <a:off x="2879272" y="3623582"/>
          <a:ext cx="42127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183</xdr:row>
      <xdr:rowOff>4082</xdr:rowOff>
    </xdr:from>
    <xdr:to>
      <xdr:col>5</xdr:col>
      <xdr:colOff>110219</xdr:colOff>
      <xdr:row>183</xdr:row>
      <xdr:rowOff>4082</xdr:rowOff>
    </xdr:to>
    <xdr:cxnSp macro="">
      <xdr:nvCxnSpPr>
        <xdr:cNvPr id="7" name="Straight Connector 6"/>
        <xdr:cNvCxnSpPr/>
      </xdr:nvCxnSpPr>
      <xdr:spPr>
        <a:xfrm>
          <a:off x="2879272" y="13529582"/>
          <a:ext cx="42127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192</xdr:row>
      <xdr:rowOff>4082</xdr:rowOff>
    </xdr:from>
    <xdr:to>
      <xdr:col>5</xdr:col>
      <xdr:colOff>110219</xdr:colOff>
      <xdr:row>192</xdr:row>
      <xdr:rowOff>4082</xdr:rowOff>
    </xdr:to>
    <xdr:cxnSp macro="">
      <xdr:nvCxnSpPr>
        <xdr:cNvPr id="10" name="Straight Connector 9"/>
        <xdr:cNvCxnSpPr/>
      </xdr:nvCxnSpPr>
      <xdr:spPr>
        <a:xfrm>
          <a:off x="2984047" y="2861582"/>
          <a:ext cx="42127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285</xdr:row>
      <xdr:rowOff>4082</xdr:rowOff>
    </xdr:from>
    <xdr:to>
      <xdr:col>5</xdr:col>
      <xdr:colOff>110219</xdr:colOff>
      <xdr:row>285</xdr:row>
      <xdr:rowOff>4082</xdr:rowOff>
    </xdr:to>
    <xdr:cxnSp macro="">
      <xdr:nvCxnSpPr>
        <xdr:cNvPr id="11" name="Straight Connector 10"/>
        <xdr:cNvCxnSpPr/>
      </xdr:nvCxnSpPr>
      <xdr:spPr>
        <a:xfrm>
          <a:off x="3207885" y="80764176"/>
          <a:ext cx="44508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258</xdr:row>
      <xdr:rowOff>4082</xdr:rowOff>
    </xdr:from>
    <xdr:to>
      <xdr:col>5</xdr:col>
      <xdr:colOff>110219</xdr:colOff>
      <xdr:row>258</xdr:row>
      <xdr:rowOff>4082</xdr:rowOff>
    </xdr:to>
    <xdr:cxnSp macro="">
      <xdr:nvCxnSpPr>
        <xdr:cNvPr id="12" name="Straight Connector 11"/>
        <xdr:cNvCxnSpPr/>
      </xdr:nvCxnSpPr>
      <xdr:spPr>
        <a:xfrm>
          <a:off x="3207885" y="70096176"/>
          <a:ext cx="44508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321</xdr:row>
      <xdr:rowOff>171450</xdr:rowOff>
    </xdr:from>
    <xdr:to>
      <xdr:col>1</xdr:col>
      <xdr:colOff>1495425</xdr:colOff>
      <xdr:row>321</xdr:row>
      <xdr:rowOff>171450</xdr:rowOff>
    </xdr:to>
    <xdr:cxnSp macro="">
      <xdr:nvCxnSpPr>
        <xdr:cNvPr id="19" name="Straight Connector 18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322</xdr:row>
      <xdr:rowOff>4082</xdr:rowOff>
    </xdr:from>
    <xdr:to>
      <xdr:col>5</xdr:col>
      <xdr:colOff>110219</xdr:colOff>
      <xdr:row>322</xdr:row>
      <xdr:rowOff>4082</xdr:rowOff>
    </xdr:to>
    <xdr:cxnSp macro="">
      <xdr:nvCxnSpPr>
        <xdr:cNvPr id="20" name="Straight Connector 19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171450</xdr:rowOff>
    </xdr:from>
    <xdr:to>
      <xdr:col>2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3_annual-2016-03-30/2013_annual/kontrolis/cliuri%20deklaraciis%20formebi%2002.09-22.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eamOffice/Desktop/saarchevno%20periodis%20deklaraciis%20formebi%20(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46"/>
  <sheetViews>
    <sheetView showGridLines="0" tabSelected="1" view="pageBreakPreview" zoomScale="82" zoomScaleSheetLayoutView="82" workbookViewId="0">
      <selection activeCell="D30" sqref="D30"/>
    </sheetView>
  </sheetViews>
  <sheetFormatPr defaultRowHeight="15"/>
  <cols>
    <col min="1" max="1" width="6.28515625" style="73" bestFit="1" customWidth="1"/>
    <col min="2" max="2" width="13.140625" style="73" customWidth="1"/>
    <col min="3" max="3" width="16.42578125" style="73" customWidth="1"/>
    <col min="4" max="4" width="15.140625" style="73" customWidth="1"/>
    <col min="5" max="5" width="18.7109375" style="73" customWidth="1"/>
    <col min="6" max="6" width="14.85546875" style="73" customWidth="1"/>
    <col min="7" max="7" width="16" style="75" customWidth="1"/>
    <col min="8" max="8" width="26.42578125" style="75" customWidth="1"/>
    <col min="9" max="9" width="19.140625" style="75" customWidth="1"/>
    <col min="10" max="10" width="16" style="73" customWidth="1"/>
    <col min="11" max="11" width="15.85546875" style="73" customWidth="1"/>
    <col min="12" max="12" width="14.85546875" style="73" customWidth="1"/>
    <col min="13" max="13" width="10.5703125" style="73" customWidth="1"/>
    <col min="14" max="16384" width="9.140625" style="73"/>
  </cols>
  <sheetData>
    <row r="1" spans="1:14">
      <c r="A1" s="76" t="s">
        <v>312</v>
      </c>
      <c r="B1" s="103"/>
      <c r="C1" s="103"/>
      <c r="D1" s="103"/>
      <c r="E1" s="104"/>
      <c r="F1" s="289"/>
      <c r="G1" s="289"/>
      <c r="H1" s="110"/>
      <c r="I1" s="76"/>
      <c r="J1" s="103"/>
      <c r="K1" s="104"/>
      <c r="L1" s="104"/>
      <c r="M1" s="286" t="s">
        <v>110</v>
      </c>
    </row>
    <row r="2" spans="1:14" ht="15" customHeight="1">
      <c r="A2" s="78" t="s">
        <v>141</v>
      </c>
      <c r="B2" s="103"/>
      <c r="C2" s="103"/>
      <c r="D2" s="103"/>
      <c r="E2" s="104"/>
      <c r="F2" s="289"/>
      <c r="G2" s="289"/>
      <c r="H2" s="110"/>
      <c r="I2" s="78"/>
      <c r="J2" s="103"/>
      <c r="K2" s="104"/>
      <c r="L2" s="539" t="s">
        <v>624</v>
      </c>
      <c r="M2" s="540"/>
      <c r="N2" s="540"/>
    </row>
    <row r="3" spans="1:14">
      <c r="A3" s="103"/>
      <c r="B3" s="103"/>
      <c r="C3" s="105"/>
      <c r="D3" s="106"/>
      <c r="E3" s="104"/>
      <c r="F3" s="104"/>
      <c r="G3" s="107"/>
      <c r="H3" s="104"/>
      <c r="I3" s="104"/>
      <c r="J3" s="289"/>
      <c r="K3" s="103"/>
      <c r="L3" s="103"/>
      <c r="M3" s="104"/>
    </row>
    <row r="4" spans="1:14">
      <c r="A4" s="289" t="s">
        <v>277</v>
      </c>
      <c r="B4" s="290"/>
      <c r="C4" s="290"/>
      <c r="D4" s="290" t="s">
        <v>279</v>
      </c>
      <c r="E4" s="119"/>
      <c r="F4" s="104"/>
      <c r="G4" s="109"/>
      <c r="H4" s="104"/>
      <c r="I4" s="118"/>
      <c r="J4" s="119"/>
      <c r="K4" s="103"/>
      <c r="L4" s="104"/>
      <c r="M4" s="104"/>
    </row>
    <row r="5" spans="1:14" ht="15.75" thickBot="1">
      <c r="A5" s="26" t="s">
        <v>478</v>
      </c>
      <c r="B5" s="26"/>
      <c r="C5" s="26"/>
      <c r="D5" s="111"/>
      <c r="E5" s="104"/>
      <c r="F5" s="104"/>
      <c r="G5" s="109"/>
      <c r="H5" s="109"/>
      <c r="I5" s="109"/>
      <c r="J5" s="108"/>
      <c r="K5" s="110"/>
      <c r="L5" s="103"/>
      <c r="M5" s="104"/>
    </row>
    <row r="6" spans="1:14" s="305" customFormat="1" ht="60.75" thickBot="1">
      <c r="A6" s="294" t="s">
        <v>64</v>
      </c>
      <c r="B6" s="295" t="s">
        <v>142</v>
      </c>
      <c r="C6" s="295" t="s">
        <v>477</v>
      </c>
      <c r="D6" s="296" t="s">
        <v>285</v>
      </c>
      <c r="E6" s="297" t="s">
        <v>227</v>
      </c>
      <c r="F6" s="298" t="s">
        <v>226</v>
      </c>
      <c r="G6" s="299" t="s">
        <v>230</v>
      </c>
      <c r="H6" s="300" t="s">
        <v>231</v>
      </c>
      <c r="I6" s="301" t="s">
        <v>228</v>
      </c>
      <c r="J6" s="302" t="s">
        <v>281</v>
      </c>
      <c r="K6" s="303" t="s">
        <v>282</v>
      </c>
      <c r="L6" s="303" t="s">
        <v>232</v>
      </c>
      <c r="M6" s="304" t="s">
        <v>233</v>
      </c>
    </row>
    <row r="7" spans="1:14" s="313" customFormat="1" ht="15.75" thickBot="1">
      <c r="A7" s="306">
        <v>1</v>
      </c>
      <c r="B7" s="307">
        <v>2</v>
      </c>
      <c r="C7" s="307">
        <v>3</v>
      </c>
      <c r="D7" s="308">
        <v>4</v>
      </c>
      <c r="E7" s="309">
        <v>7</v>
      </c>
      <c r="F7" s="307">
        <v>8</v>
      </c>
      <c r="G7" s="310">
        <v>9</v>
      </c>
      <c r="H7" s="311">
        <v>12</v>
      </c>
      <c r="I7" s="312">
        <v>13</v>
      </c>
      <c r="J7" s="309">
        <v>14</v>
      </c>
      <c r="K7" s="307">
        <v>15</v>
      </c>
      <c r="L7" s="307">
        <v>16</v>
      </c>
      <c r="M7" s="312">
        <v>17</v>
      </c>
    </row>
    <row r="8" spans="1:14" ht="30">
      <c r="A8" s="314">
        <v>1</v>
      </c>
      <c r="B8" s="373" t="s">
        <v>626</v>
      </c>
      <c r="C8" s="383" t="s">
        <v>625</v>
      </c>
      <c r="D8" s="412">
        <v>4997.5</v>
      </c>
      <c r="E8" s="373" t="s">
        <v>495</v>
      </c>
      <c r="F8" s="373" t="s">
        <v>654</v>
      </c>
      <c r="G8" s="373" t="s">
        <v>496</v>
      </c>
      <c r="H8" s="374"/>
      <c r="I8" s="373" t="s">
        <v>653</v>
      </c>
      <c r="J8" s="384"/>
      <c r="K8" s="385"/>
      <c r="L8" s="386"/>
      <c r="M8" s="387"/>
    </row>
    <row r="9" spans="1:14" ht="30">
      <c r="A9" s="316">
        <v>2</v>
      </c>
      <c r="B9" s="373" t="s">
        <v>626</v>
      </c>
      <c r="C9" s="383" t="s">
        <v>625</v>
      </c>
      <c r="D9" s="412">
        <v>5000</v>
      </c>
      <c r="E9" s="373" t="s">
        <v>497</v>
      </c>
      <c r="F9" s="373" t="s">
        <v>655</v>
      </c>
      <c r="G9" s="373" t="s">
        <v>498</v>
      </c>
      <c r="H9" s="374"/>
      <c r="I9" s="373" t="s">
        <v>653</v>
      </c>
      <c r="J9" s="384"/>
      <c r="K9" s="385"/>
      <c r="L9" s="386"/>
      <c r="M9" s="387"/>
    </row>
    <row r="10" spans="1:14" ht="30">
      <c r="A10" s="316">
        <v>3</v>
      </c>
      <c r="B10" s="373" t="s">
        <v>627</v>
      </c>
      <c r="C10" s="383" t="s">
        <v>625</v>
      </c>
      <c r="D10" s="412">
        <v>15000</v>
      </c>
      <c r="E10" s="373" t="s">
        <v>672</v>
      </c>
      <c r="F10" s="373" t="s">
        <v>656</v>
      </c>
      <c r="G10" s="373" t="s">
        <v>634</v>
      </c>
      <c r="H10" s="374"/>
      <c r="I10" s="373" t="s">
        <v>510</v>
      </c>
      <c r="J10" s="384"/>
      <c r="K10" s="385"/>
      <c r="L10" s="386"/>
      <c r="M10" s="387"/>
    </row>
    <row r="11" spans="1:14" ht="30">
      <c r="A11" s="316">
        <v>4</v>
      </c>
      <c r="B11" s="373" t="s">
        <v>628</v>
      </c>
      <c r="C11" s="383" t="s">
        <v>625</v>
      </c>
      <c r="D11" s="412">
        <v>3498.25</v>
      </c>
      <c r="E11" s="373" t="s">
        <v>673</v>
      </c>
      <c r="F11" s="373" t="s">
        <v>657</v>
      </c>
      <c r="G11" s="373" t="s">
        <v>635</v>
      </c>
      <c r="H11" s="374"/>
      <c r="I11" s="373" t="s">
        <v>653</v>
      </c>
      <c r="J11" s="384"/>
      <c r="K11" s="385"/>
      <c r="L11" s="386"/>
      <c r="M11" s="387"/>
    </row>
    <row r="12" spans="1:14" ht="30">
      <c r="A12" s="314">
        <v>5</v>
      </c>
      <c r="B12" s="373" t="s">
        <v>628</v>
      </c>
      <c r="C12" s="383" t="s">
        <v>625</v>
      </c>
      <c r="D12" s="412">
        <v>3498.25</v>
      </c>
      <c r="E12" s="373" t="s">
        <v>674</v>
      </c>
      <c r="F12" s="373" t="s">
        <v>658</v>
      </c>
      <c r="G12" s="373" t="s">
        <v>636</v>
      </c>
      <c r="H12" s="374"/>
      <c r="I12" s="373" t="s">
        <v>653</v>
      </c>
      <c r="J12" s="384"/>
      <c r="K12" s="385"/>
      <c r="L12" s="386"/>
      <c r="M12" s="387"/>
    </row>
    <row r="13" spans="1:14" ht="30">
      <c r="A13" s="316">
        <v>6</v>
      </c>
      <c r="B13" s="373" t="s">
        <v>628</v>
      </c>
      <c r="C13" s="383" t="s">
        <v>625</v>
      </c>
      <c r="D13" s="412">
        <v>3498.25</v>
      </c>
      <c r="E13" s="373" t="s">
        <v>675</v>
      </c>
      <c r="F13" s="373" t="s">
        <v>476</v>
      </c>
      <c r="G13" s="373" t="s">
        <v>637</v>
      </c>
      <c r="H13" s="374"/>
      <c r="I13" s="373" t="s">
        <v>653</v>
      </c>
      <c r="J13" s="384"/>
      <c r="K13" s="385"/>
      <c r="L13" s="386"/>
      <c r="M13" s="387"/>
    </row>
    <row r="14" spans="1:14" ht="30">
      <c r="A14" s="316">
        <v>7</v>
      </c>
      <c r="B14" s="373" t="s">
        <v>628</v>
      </c>
      <c r="C14" s="383" t="s">
        <v>625</v>
      </c>
      <c r="D14" s="412">
        <v>3498.25</v>
      </c>
      <c r="E14" s="373" t="s">
        <v>676</v>
      </c>
      <c r="F14" s="373" t="s">
        <v>659</v>
      </c>
      <c r="G14" s="373" t="s">
        <v>638</v>
      </c>
      <c r="H14" s="374"/>
      <c r="I14" s="373" t="s">
        <v>653</v>
      </c>
      <c r="J14" s="384"/>
      <c r="K14" s="385"/>
      <c r="L14" s="386"/>
      <c r="M14" s="387"/>
    </row>
    <row r="15" spans="1:14" ht="30">
      <c r="A15" s="316">
        <v>8</v>
      </c>
      <c r="B15" s="373" t="s">
        <v>628</v>
      </c>
      <c r="C15" s="383" t="s">
        <v>625</v>
      </c>
      <c r="D15" s="412">
        <v>4497.75</v>
      </c>
      <c r="E15" s="373" t="s">
        <v>677</v>
      </c>
      <c r="F15" s="373" t="s">
        <v>660</v>
      </c>
      <c r="G15" s="373" t="s">
        <v>639</v>
      </c>
      <c r="H15" s="374"/>
      <c r="I15" s="373" t="s">
        <v>653</v>
      </c>
      <c r="J15" s="384"/>
      <c r="K15" s="385"/>
      <c r="L15" s="386"/>
      <c r="M15" s="387"/>
    </row>
    <row r="16" spans="1:14" ht="27" customHeight="1">
      <c r="A16" s="314">
        <v>9</v>
      </c>
      <c r="B16" s="373" t="s">
        <v>628</v>
      </c>
      <c r="C16" s="383" t="s">
        <v>625</v>
      </c>
      <c r="D16" s="412">
        <v>4497.75</v>
      </c>
      <c r="E16" s="373" t="s">
        <v>678</v>
      </c>
      <c r="F16" s="373" t="s">
        <v>661</v>
      </c>
      <c r="G16" s="373" t="s">
        <v>640</v>
      </c>
      <c r="H16" s="374"/>
      <c r="I16" s="373" t="s">
        <v>653</v>
      </c>
      <c r="J16" s="384"/>
      <c r="K16" s="385"/>
      <c r="L16" s="386"/>
      <c r="M16" s="387"/>
    </row>
    <row r="17" spans="1:13" ht="30">
      <c r="A17" s="316">
        <v>10</v>
      </c>
      <c r="B17" s="373" t="s">
        <v>628</v>
      </c>
      <c r="C17" s="383" t="s">
        <v>625</v>
      </c>
      <c r="D17" s="412">
        <v>4497.75</v>
      </c>
      <c r="E17" s="373" t="s">
        <v>679</v>
      </c>
      <c r="F17" s="373" t="s">
        <v>662</v>
      </c>
      <c r="G17" s="373" t="s">
        <v>641</v>
      </c>
      <c r="H17" s="374"/>
      <c r="I17" s="373" t="s">
        <v>653</v>
      </c>
      <c r="J17" s="384"/>
      <c r="K17" s="385"/>
      <c r="L17" s="386"/>
      <c r="M17" s="387"/>
    </row>
    <row r="18" spans="1:13" ht="30">
      <c r="A18" s="316">
        <v>11</v>
      </c>
      <c r="B18" s="373" t="s">
        <v>628</v>
      </c>
      <c r="C18" s="383" t="s">
        <v>625</v>
      </c>
      <c r="D18" s="412">
        <v>4997.5</v>
      </c>
      <c r="E18" s="373" t="s">
        <v>680</v>
      </c>
      <c r="F18" s="373" t="s">
        <v>663</v>
      </c>
      <c r="G18" s="373" t="s">
        <v>642</v>
      </c>
      <c r="H18" s="374"/>
      <c r="I18" s="373" t="s">
        <v>653</v>
      </c>
      <c r="J18" s="384"/>
      <c r="K18" s="385"/>
      <c r="L18" s="386"/>
      <c r="M18" s="387"/>
    </row>
    <row r="19" spans="1:13" ht="30">
      <c r="A19" s="316">
        <v>12</v>
      </c>
      <c r="B19" s="373" t="s">
        <v>628</v>
      </c>
      <c r="C19" s="383" t="s">
        <v>625</v>
      </c>
      <c r="D19" s="412">
        <v>5297.35</v>
      </c>
      <c r="E19" s="373" t="s">
        <v>681</v>
      </c>
      <c r="F19" s="373" t="s">
        <v>664</v>
      </c>
      <c r="G19" s="373" t="s">
        <v>643</v>
      </c>
      <c r="H19" s="374"/>
      <c r="I19" s="373" t="s">
        <v>653</v>
      </c>
      <c r="J19" s="384"/>
      <c r="K19" s="385"/>
      <c r="L19" s="386"/>
      <c r="M19" s="387"/>
    </row>
    <row r="20" spans="1:13" ht="30">
      <c r="A20" s="314">
        <v>13</v>
      </c>
      <c r="B20" s="373" t="s">
        <v>629</v>
      </c>
      <c r="C20" s="383" t="s">
        <v>625</v>
      </c>
      <c r="D20" s="412">
        <v>18690.650000000001</v>
      </c>
      <c r="E20" s="373" t="s">
        <v>682</v>
      </c>
      <c r="F20" s="373" t="s">
        <v>665</v>
      </c>
      <c r="G20" s="373" t="s">
        <v>644</v>
      </c>
      <c r="H20" s="374"/>
      <c r="I20" s="373" t="s">
        <v>653</v>
      </c>
      <c r="J20" s="384"/>
      <c r="K20" s="385"/>
      <c r="L20" s="386"/>
      <c r="M20" s="387"/>
    </row>
    <row r="21" spans="1:13" ht="30">
      <c r="A21" s="316">
        <v>14</v>
      </c>
      <c r="B21" s="373" t="s">
        <v>630</v>
      </c>
      <c r="C21" s="383" t="s">
        <v>625</v>
      </c>
      <c r="D21" s="412">
        <v>6196.1</v>
      </c>
      <c r="E21" s="373" t="s">
        <v>683</v>
      </c>
      <c r="F21" s="373" t="s">
        <v>666</v>
      </c>
      <c r="G21" s="373" t="s">
        <v>645</v>
      </c>
      <c r="H21" s="374"/>
      <c r="I21" s="373" t="s">
        <v>653</v>
      </c>
      <c r="J21" s="384"/>
      <c r="K21" s="385"/>
      <c r="L21" s="386"/>
      <c r="M21" s="387"/>
    </row>
    <row r="22" spans="1:13" ht="30">
      <c r="A22" s="316">
        <v>15</v>
      </c>
      <c r="B22" s="373" t="s">
        <v>630</v>
      </c>
      <c r="C22" s="383" t="s">
        <v>625</v>
      </c>
      <c r="D22" s="412">
        <v>7499.25</v>
      </c>
      <c r="E22" s="373" t="s">
        <v>684</v>
      </c>
      <c r="F22" s="373" t="s">
        <v>667</v>
      </c>
      <c r="G22" s="373" t="s">
        <v>646</v>
      </c>
      <c r="H22" s="374"/>
      <c r="I22" s="373" t="s">
        <v>653</v>
      </c>
      <c r="J22" s="384"/>
      <c r="K22" s="385"/>
      <c r="L22" s="386"/>
      <c r="M22" s="387"/>
    </row>
    <row r="23" spans="1:13" ht="30">
      <c r="A23" s="316">
        <v>16</v>
      </c>
      <c r="B23" s="373" t="s">
        <v>630</v>
      </c>
      <c r="C23" s="383" t="s">
        <v>625</v>
      </c>
      <c r="D23" s="412">
        <v>11998.8</v>
      </c>
      <c r="E23" s="373" t="s">
        <v>685</v>
      </c>
      <c r="F23" s="373" t="s">
        <v>668</v>
      </c>
      <c r="G23" s="373" t="s">
        <v>647</v>
      </c>
      <c r="H23" s="374"/>
      <c r="I23" s="373" t="s">
        <v>653</v>
      </c>
      <c r="J23" s="384"/>
      <c r="K23" s="385"/>
      <c r="L23" s="386"/>
      <c r="M23" s="411"/>
    </row>
    <row r="24" spans="1:13" ht="30">
      <c r="A24" s="314">
        <v>17</v>
      </c>
      <c r="B24" s="373" t="s">
        <v>631</v>
      </c>
      <c r="C24" s="383" t="s">
        <v>625</v>
      </c>
      <c r="D24" s="412">
        <v>14992.5</v>
      </c>
      <c r="E24" s="373" t="s">
        <v>485</v>
      </c>
      <c r="F24" s="373" t="s">
        <v>508</v>
      </c>
      <c r="G24" s="373" t="s">
        <v>648</v>
      </c>
      <c r="H24" s="374"/>
      <c r="I24" s="373" t="s">
        <v>653</v>
      </c>
      <c r="J24" s="384"/>
      <c r="K24" s="385"/>
      <c r="L24" s="386"/>
      <c r="M24" s="387"/>
    </row>
    <row r="25" spans="1:13" ht="30">
      <c r="A25" s="316">
        <v>18</v>
      </c>
      <c r="B25" s="373" t="s">
        <v>632</v>
      </c>
      <c r="C25" s="383" t="s">
        <v>625</v>
      </c>
      <c r="D25" s="412">
        <v>4997.5</v>
      </c>
      <c r="E25" s="373" t="s">
        <v>686</v>
      </c>
      <c r="F25" s="373" t="s">
        <v>669</v>
      </c>
      <c r="G25" s="373" t="s">
        <v>649</v>
      </c>
      <c r="H25" s="374"/>
      <c r="I25" s="373" t="s">
        <v>653</v>
      </c>
      <c r="J25" s="384"/>
      <c r="K25" s="385"/>
      <c r="L25" s="386"/>
      <c r="M25" s="387"/>
    </row>
    <row r="26" spans="1:13" ht="30">
      <c r="A26" s="316">
        <v>19</v>
      </c>
      <c r="B26" s="373" t="s">
        <v>632</v>
      </c>
      <c r="C26" s="383" t="s">
        <v>625</v>
      </c>
      <c r="D26" s="412">
        <v>5997</v>
      </c>
      <c r="E26" s="373" t="s">
        <v>687</v>
      </c>
      <c r="F26" s="373" t="s">
        <v>670</v>
      </c>
      <c r="G26" s="373" t="s">
        <v>650</v>
      </c>
      <c r="H26" s="374"/>
      <c r="I26" s="373" t="s">
        <v>653</v>
      </c>
      <c r="J26" s="384"/>
      <c r="K26" s="385"/>
      <c r="L26" s="386"/>
      <c r="M26" s="387"/>
    </row>
    <row r="27" spans="1:13" ht="30">
      <c r="A27" s="316">
        <v>20</v>
      </c>
      <c r="B27" s="373" t="s">
        <v>632</v>
      </c>
      <c r="C27" s="383" t="s">
        <v>625</v>
      </c>
      <c r="D27" s="412">
        <v>7996</v>
      </c>
      <c r="E27" s="373" t="s">
        <v>688</v>
      </c>
      <c r="F27" s="373" t="s">
        <v>663</v>
      </c>
      <c r="G27" s="373" t="s">
        <v>651</v>
      </c>
      <c r="H27" s="374"/>
      <c r="I27" s="373" t="s">
        <v>653</v>
      </c>
      <c r="J27" s="384"/>
      <c r="K27" s="385"/>
      <c r="L27" s="386"/>
      <c r="M27" s="387"/>
    </row>
    <row r="28" spans="1:13" ht="30">
      <c r="A28" s="314">
        <v>21</v>
      </c>
      <c r="B28" s="373" t="s">
        <v>632</v>
      </c>
      <c r="C28" s="383" t="s">
        <v>625</v>
      </c>
      <c r="D28" s="412">
        <v>24987.51</v>
      </c>
      <c r="E28" s="373" t="s">
        <v>689</v>
      </c>
      <c r="F28" s="373" t="s">
        <v>671</v>
      </c>
      <c r="G28" s="373" t="s">
        <v>652</v>
      </c>
      <c r="H28" s="374"/>
      <c r="I28" s="373" t="s">
        <v>653</v>
      </c>
      <c r="J28" s="384"/>
      <c r="K28" s="385"/>
      <c r="L28" s="386"/>
      <c r="M28" s="387"/>
    </row>
    <row r="29" spans="1:13" ht="30">
      <c r="A29" s="316">
        <v>22</v>
      </c>
      <c r="B29" s="373" t="s">
        <v>633</v>
      </c>
      <c r="C29" s="383" t="s">
        <v>625</v>
      </c>
      <c r="D29" s="412">
        <v>9995</v>
      </c>
      <c r="E29" s="373" t="s">
        <v>495</v>
      </c>
      <c r="F29" s="373" t="s">
        <v>654</v>
      </c>
      <c r="G29" s="373" t="s">
        <v>496</v>
      </c>
      <c r="H29" s="374"/>
      <c r="I29" s="373" t="s">
        <v>653</v>
      </c>
      <c r="J29" s="384"/>
      <c r="K29" s="385"/>
      <c r="L29" s="386"/>
      <c r="M29" s="387"/>
    </row>
    <row r="30" spans="1:13" ht="36" customHeight="1">
      <c r="A30" s="316">
        <v>23</v>
      </c>
      <c r="B30" s="382"/>
      <c r="C30" s="383"/>
      <c r="D30" s="413"/>
      <c r="E30" s="373"/>
      <c r="F30" s="373"/>
      <c r="G30" s="373"/>
      <c r="H30" s="374"/>
      <c r="I30" s="315"/>
      <c r="J30" s="384"/>
      <c r="K30" s="385"/>
      <c r="L30" s="386"/>
      <c r="M30" s="387"/>
    </row>
    <row r="31" spans="1:13" s="2" customFormat="1" ht="15.75" thickBot="1">
      <c r="A31" s="317" t="s">
        <v>280</v>
      </c>
      <c r="B31" s="318"/>
      <c r="C31" s="319"/>
      <c r="D31" s="320"/>
      <c r="E31" s="321"/>
      <c r="F31" s="319"/>
      <c r="G31" s="322"/>
      <c r="H31" s="322"/>
      <c r="I31" s="322"/>
      <c r="J31" s="323"/>
      <c r="K31" s="324"/>
      <c r="L31" s="325"/>
      <c r="M31" s="326"/>
    </row>
    <row r="32" spans="1:13" s="265" customFormat="1">
      <c r="A32" s="73"/>
      <c r="B32" s="73"/>
      <c r="C32" s="73"/>
      <c r="D32" s="73"/>
      <c r="E32" s="73"/>
      <c r="F32" s="73"/>
      <c r="G32" s="75"/>
      <c r="H32" s="75"/>
      <c r="I32" s="75"/>
      <c r="J32" s="73"/>
      <c r="K32" s="73"/>
      <c r="L32" s="73"/>
      <c r="M32" s="73"/>
    </row>
    <row r="33" spans="1:13" s="265" customFormat="1">
      <c r="A33" s="74" t="s">
        <v>435</v>
      </c>
      <c r="B33" s="73"/>
      <c r="C33" s="73"/>
      <c r="D33" s="73"/>
      <c r="E33" s="73"/>
      <c r="F33" s="73"/>
      <c r="G33" s="75"/>
      <c r="H33" s="75"/>
      <c r="I33" s="75"/>
      <c r="J33" s="73"/>
      <c r="K33" s="73"/>
      <c r="L33" s="73"/>
      <c r="M33" s="73"/>
    </row>
    <row r="34" spans="1:13" s="265" customFormat="1">
      <c r="A34" s="74" t="s">
        <v>448</v>
      </c>
      <c r="B34" s="73"/>
      <c r="C34" s="73"/>
      <c r="D34" s="73"/>
      <c r="E34" s="73"/>
      <c r="F34" s="73"/>
      <c r="G34" s="75"/>
      <c r="H34" s="75"/>
      <c r="I34" s="75"/>
      <c r="J34" s="73"/>
      <c r="K34" s="73"/>
      <c r="L34" s="73"/>
      <c r="M34" s="73"/>
    </row>
    <row r="35" spans="1:13" s="265" customFormat="1">
      <c r="A35" s="74" t="s">
        <v>447</v>
      </c>
      <c r="B35" s="73"/>
      <c r="C35" s="73"/>
      <c r="D35" s="73"/>
      <c r="E35" s="73"/>
      <c r="F35" s="73"/>
      <c r="G35" s="75"/>
      <c r="H35" s="75"/>
      <c r="I35" s="75"/>
      <c r="J35" s="73"/>
      <c r="K35" s="73"/>
      <c r="L35" s="73"/>
      <c r="M35" s="73"/>
    </row>
    <row r="36" spans="1:13">
      <c r="B36" s="74"/>
      <c r="G36" s="73"/>
      <c r="H36" s="73"/>
    </row>
    <row r="37" spans="1:13">
      <c r="A37" s="2"/>
      <c r="B37" s="70" t="s">
        <v>107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69"/>
      <c r="D38" s="2"/>
      <c r="E38" s="2"/>
      <c r="F38" s="2"/>
      <c r="G38" s="69"/>
      <c r="H38" s="291"/>
      <c r="I38" s="265"/>
      <c r="J38" s="2"/>
      <c r="K38" s="2"/>
      <c r="L38" s="2"/>
      <c r="M38" s="2"/>
    </row>
    <row r="39" spans="1:13">
      <c r="A39" s="265"/>
      <c r="B39" s="2"/>
      <c r="C39" s="68" t="s">
        <v>271</v>
      </c>
      <c r="D39" s="2"/>
      <c r="E39" s="2"/>
      <c r="F39" s="2"/>
      <c r="G39" s="12" t="s">
        <v>276</v>
      </c>
      <c r="H39" s="292"/>
      <c r="I39" s="265"/>
      <c r="J39" s="2"/>
      <c r="K39" s="12"/>
      <c r="L39" s="2"/>
      <c r="M39" s="2"/>
    </row>
    <row r="40" spans="1:13">
      <c r="A40" s="265"/>
      <c r="B40" s="2"/>
      <c r="C40" s="2"/>
      <c r="D40" s="2"/>
      <c r="E40" s="2"/>
      <c r="F40" s="2"/>
      <c r="G40" s="2" t="s">
        <v>272</v>
      </c>
      <c r="H40" s="265"/>
      <c r="I40" s="265"/>
      <c r="J40" s="2"/>
      <c r="K40" s="2"/>
      <c r="L40" s="2"/>
      <c r="M40" s="2"/>
    </row>
    <row r="41" spans="1:13">
      <c r="A41" s="265"/>
      <c r="B41" s="2"/>
      <c r="C41" s="293" t="s">
        <v>140</v>
      </c>
      <c r="D41" s="265"/>
      <c r="G41" s="265"/>
      <c r="H41" s="265"/>
      <c r="I41" s="265"/>
      <c r="J41" s="265"/>
      <c r="L41" s="265"/>
      <c r="M41" s="265"/>
    </row>
    <row r="42" spans="1:13">
      <c r="A42" s="265"/>
      <c r="B42" s="265"/>
      <c r="C42" s="265"/>
      <c r="D42" s="265"/>
      <c r="G42" s="265"/>
      <c r="H42" s="265"/>
      <c r="I42" s="265"/>
      <c r="J42" s="265"/>
      <c r="K42" s="265"/>
      <c r="L42" s="265"/>
      <c r="M42" s="265"/>
    </row>
    <row r="43" spans="1:13">
      <c r="A43" s="265"/>
      <c r="B43" s="265"/>
      <c r="C43" s="265"/>
      <c r="D43" s="265"/>
      <c r="G43" s="265"/>
      <c r="H43" s="265"/>
      <c r="I43" s="265"/>
      <c r="J43" s="265"/>
      <c r="K43" s="265"/>
      <c r="L43" s="265"/>
      <c r="M43" s="265"/>
    </row>
    <row r="44" spans="1:13">
      <c r="A44" s="265"/>
      <c r="B44" s="265"/>
      <c r="C44" s="265"/>
      <c r="D44" s="265"/>
      <c r="G44" s="265"/>
      <c r="H44" s="265"/>
      <c r="I44" s="265"/>
      <c r="J44" s="265"/>
      <c r="K44" s="265"/>
      <c r="L44" s="265"/>
      <c r="M44" s="265"/>
    </row>
    <row r="45" spans="1:13">
      <c r="A45" s="265"/>
      <c r="B45" s="265"/>
      <c r="C45" s="265"/>
      <c r="D45" s="265"/>
      <c r="G45" s="265"/>
      <c r="H45" s="265"/>
      <c r="I45" s="265"/>
      <c r="J45" s="265"/>
      <c r="K45" s="265"/>
      <c r="L45" s="265"/>
      <c r="M45" s="265"/>
    </row>
    <row r="46" spans="1:13">
      <c r="A46" s="265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</row>
  </sheetData>
  <mergeCells count="1">
    <mergeCell ref="L2:N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8:I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8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8:B31"/>
  </dataValidations>
  <printOptions gridLines="1"/>
  <pageMargins left="0.23622047244094491" right="0.23622047244094491" top="0.15748031496062992" bottom="0.15748031496062992" header="0.11811023622047245" footer="0.11811023622047245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6" sqref="A6:B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339</v>
      </c>
      <c r="B1" s="79"/>
      <c r="C1" s="541" t="s">
        <v>110</v>
      </c>
      <c r="D1" s="541"/>
      <c r="E1" s="93"/>
    </row>
    <row r="2" spans="1:5" s="6" customFormat="1" ht="15" customHeight="1">
      <c r="A2" s="76" t="s">
        <v>333</v>
      </c>
      <c r="B2" s="79"/>
      <c r="C2" s="539" t="s">
        <v>624</v>
      </c>
      <c r="D2" s="540"/>
      <c r="E2" s="540"/>
    </row>
    <row r="3" spans="1:5" s="6" customFormat="1">
      <c r="A3" s="78" t="s">
        <v>141</v>
      </c>
      <c r="B3" s="76"/>
      <c r="C3" s="175"/>
      <c r="D3" s="175"/>
      <c r="E3" s="93"/>
    </row>
    <row r="4" spans="1:5" s="6" customFormat="1">
      <c r="A4" s="78"/>
      <c r="B4" s="78"/>
      <c r="C4" s="175"/>
      <c r="D4" s="175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26" t="s">
        <v>478</v>
      </c>
      <c r="B6" s="26"/>
      <c r="C6" s="26"/>
      <c r="D6" s="111"/>
      <c r="E6" s="94"/>
    </row>
    <row r="7" spans="1:5">
      <c r="A7" s="79"/>
      <c r="B7" s="79"/>
      <c r="C7" s="78"/>
      <c r="D7" s="78"/>
      <c r="E7" s="94"/>
    </row>
    <row r="8" spans="1:5" s="6" customFormat="1">
      <c r="A8" s="174"/>
      <c r="B8" s="174"/>
      <c r="C8" s="80"/>
      <c r="D8" s="80"/>
      <c r="E8" s="93"/>
    </row>
    <row r="9" spans="1:5" s="6" customFormat="1" ht="30">
      <c r="A9" s="91" t="s">
        <v>64</v>
      </c>
      <c r="B9" s="91" t="s">
        <v>338</v>
      </c>
      <c r="C9" s="81" t="s">
        <v>10</v>
      </c>
      <c r="D9" s="81" t="s">
        <v>9</v>
      </c>
      <c r="E9" s="93"/>
    </row>
    <row r="10" spans="1:5" s="9" customFormat="1" ht="18">
      <c r="A10" s="100" t="s">
        <v>334</v>
      </c>
      <c r="B10" s="100"/>
      <c r="C10" s="4"/>
      <c r="D10" s="4"/>
      <c r="E10" s="95"/>
    </row>
    <row r="11" spans="1:5" s="10" customFormat="1">
      <c r="A11" s="100" t="s">
        <v>335</v>
      </c>
      <c r="B11" s="100"/>
      <c r="C11" s="4"/>
      <c r="D11" s="4"/>
      <c r="E11" s="96"/>
    </row>
    <row r="12" spans="1:5" s="10" customFormat="1">
      <c r="A12" s="89" t="s">
        <v>283</v>
      </c>
      <c r="B12" s="89"/>
      <c r="C12" s="4"/>
      <c r="D12" s="4"/>
      <c r="E12" s="96"/>
    </row>
    <row r="13" spans="1:5" s="10" customFormat="1">
      <c r="A13" s="89" t="s">
        <v>283</v>
      </c>
      <c r="B13" s="89"/>
      <c r="C13" s="4"/>
      <c r="D13" s="4"/>
      <c r="E13" s="96"/>
    </row>
    <row r="14" spans="1:5" s="10" customFormat="1">
      <c r="A14" s="89" t="s">
        <v>283</v>
      </c>
      <c r="B14" s="89"/>
      <c r="C14" s="4"/>
      <c r="D14" s="4"/>
      <c r="E14" s="96"/>
    </row>
    <row r="15" spans="1:5" s="10" customFormat="1">
      <c r="A15" s="89" t="s">
        <v>283</v>
      </c>
      <c r="B15" s="89"/>
      <c r="C15" s="4"/>
      <c r="D15" s="4"/>
      <c r="E15" s="96"/>
    </row>
    <row r="16" spans="1:5" s="10" customFormat="1">
      <c r="A16" s="89" t="s">
        <v>283</v>
      </c>
      <c r="B16" s="89"/>
      <c r="C16" s="4"/>
      <c r="D16" s="4"/>
      <c r="E16" s="96"/>
    </row>
    <row r="17" spans="1:5" s="10" customFormat="1" ht="17.25" customHeight="1">
      <c r="A17" s="100" t="s">
        <v>336</v>
      </c>
      <c r="B17" s="89"/>
      <c r="C17" s="4"/>
      <c r="D17" s="4"/>
      <c r="E17" s="96"/>
    </row>
    <row r="18" spans="1:5" s="10" customFormat="1" ht="18" customHeight="1">
      <c r="A18" s="100" t="s">
        <v>337</v>
      </c>
      <c r="B18" s="89"/>
      <c r="C18" s="4"/>
      <c r="D18" s="4"/>
      <c r="E18" s="96"/>
    </row>
    <row r="19" spans="1:5" s="10" customFormat="1">
      <c r="A19" s="89" t="s">
        <v>283</v>
      </c>
      <c r="B19" s="89"/>
      <c r="C19" s="4"/>
      <c r="D19" s="4"/>
      <c r="E19" s="96"/>
    </row>
    <row r="20" spans="1:5" s="10" customFormat="1">
      <c r="A20" s="89" t="s">
        <v>283</v>
      </c>
      <c r="B20" s="89"/>
      <c r="C20" s="4"/>
      <c r="D20" s="4"/>
      <c r="E20" s="96"/>
    </row>
    <row r="21" spans="1:5" s="10" customFormat="1">
      <c r="A21" s="89" t="s">
        <v>283</v>
      </c>
      <c r="B21" s="89"/>
      <c r="C21" s="4"/>
      <c r="D21" s="4"/>
      <c r="E21" s="96"/>
    </row>
    <row r="22" spans="1:5" s="10" customFormat="1">
      <c r="A22" s="89" t="s">
        <v>283</v>
      </c>
      <c r="B22" s="89"/>
      <c r="C22" s="4"/>
      <c r="D22" s="4"/>
      <c r="E22" s="96"/>
    </row>
    <row r="23" spans="1:5" s="10" customFormat="1">
      <c r="A23" s="89" t="s">
        <v>283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340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437</v>
      </c>
      <c r="E27" s="5"/>
    </row>
    <row r="28" spans="1:5">
      <c r="A28" s="2" t="s">
        <v>421</v>
      </c>
    </row>
    <row r="29" spans="1:5">
      <c r="A29" s="223" t="s">
        <v>422</v>
      </c>
    </row>
    <row r="30" spans="1:5">
      <c r="A30" s="223"/>
    </row>
    <row r="31" spans="1:5">
      <c r="A31" s="223" t="s">
        <v>355</v>
      </c>
    </row>
    <row r="32" spans="1:5" s="22" customFormat="1" ht="12.75"/>
    <row r="33" spans="1:9">
      <c r="A33" s="68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64"/>
      <c r="B38" s="64" t="s">
        <v>140</v>
      </c>
    </row>
    <row r="39" spans="1:9" s="22" customFormat="1" ht="12.75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73" zoomScaleNormal="73" workbookViewId="0">
      <selection activeCell="K38" sqref="K38"/>
    </sheetView>
  </sheetViews>
  <sheetFormatPr defaultRowHeight="12.75"/>
  <cols>
    <col min="1" max="1" width="5.42578125" style="193" customWidth="1"/>
    <col min="2" max="2" width="13.5703125" style="193" customWidth="1"/>
    <col min="3" max="3" width="12.140625" style="193" customWidth="1"/>
    <col min="4" max="4" width="13.7109375" style="193" customWidth="1"/>
    <col min="5" max="5" width="13" style="193" customWidth="1"/>
    <col min="6" max="6" width="14.7109375" style="193" customWidth="1"/>
    <col min="7" max="7" width="15.5703125" style="193" customWidth="1"/>
    <col min="8" max="8" width="12" style="193" customWidth="1"/>
    <col min="9" max="9" width="29.140625" style="193" customWidth="1"/>
    <col min="10" max="10" width="0" style="193" hidden="1" customWidth="1"/>
    <col min="11" max="16384" width="9.140625" style="193"/>
  </cols>
  <sheetData>
    <row r="1" spans="1:11" ht="15">
      <c r="A1" s="76" t="s">
        <v>923</v>
      </c>
      <c r="B1" s="76"/>
      <c r="C1" s="79"/>
      <c r="D1" s="79"/>
      <c r="E1" s="79"/>
      <c r="F1" s="79"/>
      <c r="G1" s="538"/>
      <c r="H1" s="538"/>
      <c r="I1" s="541" t="s">
        <v>110</v>
      </c>
      <c r="J1" s="541"/>
    </row>
    <row r="2" spans="1:11" ht="15">
      <c r="A2" s="78" t="s">
        <v>141</v>
      </c>
      <c r="B2" s="76"/>
      <c r="C2" s="79"/>
      <c r="D2" s="79"/>
      <c r="E2" s="79"/>
      <c r="F2" s="79"/>
      <c r="G2" s="538"/>
      <c r="H2" s="538"/>
      <c r="I2" s="539" t="s">
        <v>624</v>
      </c>
      <c r="J2" s="540"/>
      <c r="K2" s="540"/>
    </row>
    <row r="3" spans="1:11" ht="15">
      <c r="A3" s="78"/>
      <c r="B3" s="78"/>
      <c r="C3" s="76"/>
      <c r="D3" s="76"/>
      <c r="E3" s="76"/>
      <c r="F3" s="76"/>
      <c r="G3" s="538"/>
      <c r="H3" s="538"/>
      <c r="I3" s="538"/>
    </row>
    <row r="4" spans="1:11" ht="15">
      <c r="A4" s="79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1" ht="15">
      <c r="A5" s="26" t="s">
        <v>478</v>
      </c>
      <c r="B5" s="26"/>
      <c r="C5" s="82"/>
      <c r="D5" s="82"/>
      <c r="E5" s="82"/>
      <c r="F5" s="82"/>
      <c r="G5" s="83"/>
      <c r="H5" s="83"/>
      <c r="I5" s="83"/>
    </row>
    <row r="6" spans="1:11" ht="15">
      <c r="A6" s="79"/>
      <c r="B6" s="79"/>
      <c r="C6" s="79"/>
      <c r="D6" s="79"/>
      <c r="E6" s="79"/>
      <c r="F6" s="79"/>
      <c r="G6" s="78"/>
      <c r="H6" s="78"/>
      <c r="I6" s="78"/>
    </row>
    <row r="7" spans="1:11" ht="15">
      <c r="A7" s="537"/>
      <c r="B7" s="537"/>
      <c r="C7" s="537"/>
      <c r="D7" s="537"/>
      <c r="E7" s="537"/>
      <c r="F7" s="537"/>
      <c r="G7" s="80"/>
      <c r="H7" s="80"/>
      <c r="I7" s="80"/>
    </row>
    <row r="8" spans="1:11" ht="45">
      <c r="A8" s="92" t="s">
        <v>64</v>
      </c>
      <c r="B8" s="92" t="s">
        <v>344</v>
      </c>
      <c r="C8" s="92" t="s">
        <v>345</v>
      </c>
      <c r="D8" s="92" t="s">
        <v>230</v>
      </c>
      <c r="E8" s="92" t="s">
        <v>349</v>
      </c>
      <c r="F8" s="92" t="s">
        <v>353</v>
      </c>
      <c r="G8" s="81" t="s">
        <v>10</v>
      </c>
      <c r="H8" s="81" t="s">
        <v>9</v>
      </c>
      <c r="I8" s="81" t="s">
        <v>398</v>
      </c>
      <c r="J8" s="238" t="s">
        <v>352</v>
      </c>
    </row>
    <row r="9" spans="1:11" ht="15">
      <c r="A9" s="422">
        <v>1</v>
      </c>
      <c r="B9" s="422"/>
      <c r="C9" s="422"/>
      <c r="D9" s="422"/>
      <c r="E9" s="422"/>
      <c r="F9" s="422"/>
      <c r="G9" s="4"/>
      <c r="H9" s="4"/>
      <c r="I9" s="4"/>
      <c r="J9" s="238" t="s">
        <v>0</v>
      </c>
    </row>
    <row r="10" spans="1:11" ht="15">
      <c r="A10" s="422">
        <v>2</v>
      </c>
      <c r="B10" s="422"/>
      <c r="C10" s="422"/>
      <c r="D10" s="422"/>
      <c r="E10" s="422"/>
      <c r="F10" s="422"/>
      <c r="G10" s="4"/>
      <c r="H10" s="4"/>
      <c r="I10" s="4"/>
    </row>
    <row r="11" spans="1:11" ht="15">
      <c r="A11" s="422">
        <v>3</v>
      </c>
      <c r="B11" s="414"/>
      <c r="C11" s="414"/>
      <c r="D11" s="414"/>
      <c r="E11" s="414"/>
      <c r="F11" s="422"/>
      <c r="G11" s="4"/>
      <c r="H11" s="4"/>
      <c r="I11" s="4"/>
    </row>
    <row r="12" spans="1:11" ht="15">
      <c r="A12" s="422">
        <v>4</v>
      </c>
      <c r="B12" s="414"/>
      <c r="C12" s="414"/>
      <c r="D12" s="414"/>
      <c r="E12" s="414"/>
      <c r="F12" s="422"/>
      <c r="G12" s="4"/>
      <c r="H12" s="4"/>
      <c r="I12" s="4"/>
    </row>
    <row r="13" spans="1:11" ht="15">
      <c r="A13" s="422">
        <v>5</v>
      </c>
      <c r="B13" s="414"/>
      <c r="C13" s="414"/>
      <c r="D13" s="414"/>
      <c r="E13" s="414"/>
      <c r="F13" s="422"/>
      <c r="G13" s="4"/>
      <c r="H13" s="4"/>
      <c r="I13" s="4"/>
    </row>
    <row r="14" spans="1:11" ht="15">
      <c r="A14" s="422">
        <v>6</v>
      </c>
      <c r="B14" s="414"/>
      <c r="C14" s="414"/>
      <c r="D14" s="414"/>
      <c r="E14" s="414"/>
      <c r="F14" s="422"/>
      <c r="G14" s="4"/>
      <c r="H14" s="4"/>
      <c r="I14" s="4"/>
    </row>
    <row r="15" spans="1:11" ht="15">
      <c r="A15" s="422">
        <v>7</v>
      </c>
      <c r="B15" s="414"/>
      <c r="C15" s="414"/>
      <c r="D15" s="414"/>
      <c r="E15" s="414"/>
      <c r="F15" s="422"/>
      <c r="G15" s="4"/>
      <c r="H15" s="4"/>
      <c r="I15" s="4"/>
    </row>
    <row r="16" spans="1:11" ht="15">
      <c r="A16" s="414" t="s">
        <v>280</v>
      </c>
      <c r="B16" s="414"/>
      <c r="C16" s="414"/>
      <c r="D16" s="414"/>
      <c r="E16" s="414"/>
      <c r="F16" s="422"/>
      <c r="G16" s="4"/>
      <c r="H16" s="4"/>
      <c r="I16" s="4"/>
    </row>
    <row r="17" spans="1:9" ht="15">
      <c r="A17" s="414"/>
      <c r="B17" s="101"/>
      <c r="C17" s="101"/>
      <c r="D17" s="101"/>
      <c r="E17" s="101"/>
      <c r="F17" s="414" t="s">
        <v>461</v>
      </c>
      <c r="G17" s="88">
        <f>SUM(G9:G16)</f>
        <v>0</v>
      </c>
      <c r="H17" s="88">
        <f>SUM(H9:H16)</f>
        <v>0</v>
      </c>
      <c r="I17" s="88">
        <f>SUM(I9:I16)</f>
        <v>0</v>
      </c>
    </row>
    <row r="18" spans="1:9" ht="15">
      <c r="A18" s="236"/>
      <c r="B18" s="236"/>
      <c r="C18" s="236"/>
      <c r="D18" s="236"/>
      <c r="E18" s="236"/>
      <c r="F18" s="236"/>
      <c r="G18" s="236"/>
      <c r="H18" s="192"/>
      <c r="I18" s="192"/>
    </row>
    <row r="19" spans="1:9" ht="15">
      <c r="A19" s="237" t="s">
        <v>924</v>
      </c>
      <c r="B19" s="237"/>
      <c r="C19" s="236"/>
      <c r="D19" s="236"/>
      <c r="E19" s="236"/>
      <c r="F19" s="236"/>
      <c r="G19" s="236"/>
      <c r="H19" s="192"/>
      <c r="I19" s="192"/>
    </row>
    <row r="20" spans="1:9" ht="15">
      <c r="A20" s="237"/>
      <c r="B20" s="237"/>
      <c r="C20" s="236"/>
      <c r="D20" s="236"/>
      <c r="E20" s="236"/>
      <c r="F20" s="236"/>
      <c r="G20" s="236"/>
      <c r="H20" s="192"/>
      <c r="I20" s="192"/>
    </row>
    <row r="21" spans="1:9" ht="15">
      <c r="A21" s="237"/>
      <c r="B21" s="237"/>
      <c r="C21" s="192"/>
      <c r="D21" s="192"/>
      <c r="E21" s="192"/>
      <c r="F21" s="192"/>
      <c r="G21" s="192"/>
      <c r="H21" s="192"/>
      <c r="I21" s="192"/>
    </row>
    <row r="22" spans="1:9" ht="15">
      <c r="A22" s="237"/>
      <c r="B22" s="237"/>
      <c r="C22" s="192"/>
      <c r="D22" s="192"/>
      <c r="E22" s="192"/>
      <c r="F22" s="192"/>
      <c r="G22" s="192"/>
      <c r="H22" s="192"/>
      <c r="I22" s="192"/>
    </row>
    <row r="23" spans="1:9">
      <c r="A23" s="233"/>
      <c r="B23" s="233"/>
      <c r="C23" s="233"/>
      <c r="D23" s="233"/>
      <c r="E23" s="233"/>
      <c r="F23" s="233"/>
      <c r="G23" s="233"/>
      <c r="H23" s="233"/>
      <c r="I23" s="233"/>
    </row>
    <row r="24" spans="1:9" ht="15">
      <c r="A24" s="198" t="s">
        <v>107</v>
      </c>
      <c r="B24" s="198"/>
      <c r="C24" s="192"/>
      <c r="D24" s="192"/>
      <c r="E24" s="192"/>
      <c r="F24" s="192"/>
      <c r="G24" s="192"/>
      <c r="H24" s="192"/>
      <c r="I24" s="192"/>
    </row>
    <row r="25" spans="1:9" ht="15">
      <c r="A25" s="192"/>
      <c r="B25" s="192"/>
      <c r="C25" s="192"/>
      <c r="D25" s="192"/>
      <c r="E25" s="192"/>
      <c r="F25" s="192"/>
      <c r="G25" s="192"/>
      <c r="H25" s="192"/>
      <c r="I25" s="192"/>
    </row>
    <row r="26" spans="1:9" ht="15">
      <c r="A26" s="192"/>
      <c r="B26" s="192"/>
      <c r="C26" s="192"/>
      <c r="D26" s="192"/>
      <c r="E26" s="196"/>
      <c r="F26" s="196"/>
      <c r="G26" s="196"/>
      <c r="H26" s="192"/>
      <c r="I26" s="192"/>
    </row>
    <row r="27" spans="1:9" ht="15">
      <c r="A27" s="198"/>
      <c r="B27" s="198"/>
      <c r="C27" s="198" t="s">
        <v>397</v>
      </c>
      <c r="D27" s="198"/>
      <c r="E27" s="198"/>
      <c r="F27" s="198"/>
      <c r="G27" s="198"/>
      <c r="H27" s="192"/>
      <c r="I27" s="192"/>
    </row>
    <row r="28" spans="1:9" ht="15">
      <c r="A28" s="192"/>
      <c r="B28" s="192"/>
      <c r="C28" s="192" t="s">
        <v>396</v>
      </c>
      <c r="D28" s="192"/>
      <c r="E28" s="192"/>
      <c r="F28" s="192"/>
      <c r="G28" s="192"/>
      <c r="H28" s="192"/>
      <c r="I28" s="192"/>
    </row>
    <row r="29" spans="1:9">
      <c r="A29" s="200"/>
      <c r="B29" s="200"/>
      <c r="C29" s="200" t="s">
        <v>140</v>
      </c>
      <c r="D29" s="200"/>
      <c r="E29" s="200"/>
      <c r="F29" s="200"/>
      <c r="G29" s="200"/>
    </row>
  </sheetData>
  <mergeCells count="2">
    <mergeCell ref="I1:J1"/>
    <mergeCell ref="I2:K2"/>
  </mergeCells>
  <pageMargins left="0.11811023622047245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37" sqref="H37"/>
    </sheetView>
  </sheetViews>
  <sheetFormatPr defaultRowHeight="12.75"/>
  <cols>
    <col min="1" max="4" width="16.42578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925</v>
      </c>
      <c r="B1" s="79"/>
      <c r="C1" s="79"/>
      <c r="D1" s="79"/>
      <c r="E1" s="79"/>
      <c r="F1" s="79"/>
      <c r="G1" s="541" t="s">
        <v>110</v>
      </c>
      <c r="H1" s="541"/>
    </row>
    <row r="2" spans="1:9" ht="15">
      <c r="A2" s="78" t="s">
        <v>141</v>
      </c>
      <c r="B2" s="79"/>
      <c r="C2" s="79"/>
      <c r="D2" s="79"/>
      <c r="E2" s="79"/>
      <c r="F2" s="79"/>
      <c r="G2" s="539" t="s">
        <v>624</v>
      </c>
      <c r="H2" s="540"/>
      <c r="I2" s="540"/>
    </row>
    <row r="3" spans="1:9" ht="15">
      <c r="A3" s="78"/>
      <c r="B3" s="78"/>
      <c r="C3" s="78"/>
      <c r="D3" s="78"/>
      <c r="E3" s="78"/>
      <c r="F3" s="78"/>
      <c r="G3" s="538"/>
      <c r="H3" s="538"/>
    </row>
    <row r="4" spans="1:9" ht="15">
      <c r="A4" s="79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9" ht="15">
      <c r="A5" s="26" t="s">
        <v>478</v>
      </c>
      <c r="B5" s="26"/>
      <c r="C5" s="82"/>
      <c r="D5" s="82"/>
      <c r="E5" s="82"/>
      <c r="F5" s="82"/>
      <c r="G5" s="83"/>
      <c r="H5" s="83"/>
    </row>
    <row r="6" spans="1:9" ht="15">
      <c r="A6" s="79"/>
      <c r="B6" s="79"/>
      <c r="C6" s="79"/>
      <c r="D6" s="79"/>
      <c r="E6" s="79"/>
      <c r="F6" s="79"/>
      <c r="G6" s="78"/>
      <c r="H6" s="78"/>
    </row>
    <row r="7" spans="1:9" ht="15">
      <c r="A7" s="537"/>
      <c r="B7" s="537"/>
      <c r="C7" s="537"/>
      <c r="D7" s="537"/>
      <c r="E7" s="537"/>
      <c r="F7" s="537"/>
      <c r="G7" s="80"/>
      <c r="H7" s="80"/>
    </row>
    <row r="8" spans="1:9" ht="45">
      <c r="A8" s="92" t="s">
        <v>344</v>
      </c>
      <c r="B8" s="92" t="s">
        <v>345</v>
      </c>
      <c r="C8" s="92" t="s">
        <v>230</v>
      </c>
      <c r="D8" s="92" t="s">
        <v>348</v>
      </c>
      <c r="E8" s="92" t="s">
        <v>347</v>
      </c>
      <c r="F8" s="92" t="s">
        <v>392</v>
      </c>
      <c r="G8" s="81" t="s">
        <v>10</v>
      </c>
      <c r="H8" s="81" t="s">
        <v>9</v>
      </c>
    </row>
    <row r="9" spans="1:9" ht="15">
      <c r="A9" s="422"/>
      <c r="B9" s="422"/>
      <c r="C9" s="422"/>
      <c r="D9" s="422"/>
      <c r="E9" s="422"/>
      <c r="F9" s="422"/>
      <c r="G9" s="4"/>
      <c r="H9" s="4"/>
    </row>
    <row r="10" spans="1:9" ht="15">
      <c r="A10" s="422"/>
      <c r="B10" s="422"/>
      <c r="C10" s="422"/>
      <c r="D10" s="422"/>
      <c r="E10" s="422"/>
      <c r="F10" s="422"/>
      <c r="G10" s="4"/>
      <c r="H10" s="4"/>
    </row>
    <row r="11" spans="1:9" ht="15">
      <c r="A11" s="414"/>
      <c r="B11" s="414"/>
      <c r="C11" s="414"/>
      <c r="D11" s="414"/>
      <c r="E11" s="414"/>
      <c r="F11" s="414"/>
      <c r="G11" s="4"/>
      <c r="H11" s="4"/>
    </row>
    <row r="12" spans="1:9" ht="15">
      <c r="A12" s="414"/>
      <c r="B12" s="414"/>
      <c r="C12" s="414"/>
      <c r="D12" s="414"/>
      <c r="E12" s="414"/>
      <c r="F12" s="414"/>
      <c r="G12" s="4"/>
      <c r="H12" s="4"/>
    </row>
    <row r="13" spans="1:9" ht="15">
      <c r="A13" s="414"/>
      <c r="B13" s="414"/>
      <c r="C13" s="414"/>
      <c r="D13" s="414"/>
      <c r="E13" s="414"/>
      <c r="F13" s="414"/>
      <c r="G13" s="4"/>
      <c r="H13" s="4"/>
    </row>
    <row r="14" spans="1:9" ht="15">
      <c r="A14" s="414"/>
      <c r="B14" s="414"/>
      <c r="C14" s="414"/>
      <c r="D14" s="414"/>
      <c r="E14" s="414"/>
      <c r="F14" s="414"/>
      <c r="G14" s="4"/>
      <c r="H14" s="4"/>
    </row>
    <row r="15" spans="1:9" ht="15">
      <c r="A15" s="414"/>
      <c r="B15" s="414"/>
      <c r="C15" s="414"/>
      <c r="D15" s="414"/>
      <c r="E15" s="414"/>
      <c r="F15" s="414"/>
      <c r="G15" s="4"/>
      <c r="H15" s="4"/>
    </row>
    <row r="16" spans="1:9" ht="15">
      <c r="A16" s="414"/>
      <c r="B16" s="414"/>
      <c r="C16" s="414"/>
      <c r="D16" s="414"/>
      <c r="E16" s="414"/>
      <c r="F16" s="414"/>
      <c r="G16" s="4"/>
      <c r="H16" s="4"/>
    </row>
    <row r="17" spans="1:8" ht="15">
      <c r="A17" s="414"/>
      <c r="B17" s="414"/>
      <c r="C17" s="414"/>
      <c r="D17" s="414"/>
      <c r="E17" s="414"/>
      <c r="F17" s="414"/>
      <c r="G17" s="4"/>
      <c r="H17" s="4"/>
    </row>
    <row r="18" spans="1:8" ht="15">
      <c r="A18" s="414"/>
      <c r="B18" s="414"/>
      <c r="C18" s="414"/>
      <c r="D18" s="414"/>
      <c r="E18" s="414"/>
      <c r="F18" s="414"/>
      <c r="G18" s="4"/>
      <c r="H18" s="4"/>
    </row>
    <row r="19" spans="1:8" ht="15">
      <c r="A19" s="414"/>
      <c r="B19" s="414"/>
      <c r="C19" s="414"/>
      <c r="D19" s="414"/>
      <c r="E19" s="414"/>
      <c r="F19" s="414"/>
      <c r="G19" s="4"/>
      <c r="H19" s="4"/>
    </row>
    <row r="20" spans="1:8" ht="15">
      <c r="A20" s="414"/>
      <c r="B20" s="414"/>
      <c r="C20" s="414"/>
      <c r="D20" s="414"/>
      <c r="E20" s="414"/>
      <c r="F20" s="414"/>
      <c r="G20" s="4"/>
      <c r="H20" s="4"/>
    </row>
    <row r="21" spans="1:8" ht="15">
      <c r="A21" s="414"/>
      <c r="B21" s="414"/>
      <c r="C21" s="414"/>
      <c r="D21" s="414"/>
      <c r="E21" s="414"/>
      <c r="F21" s="414"/>
      <c r="G21" s="4"/>
      <c r="H21" s="4"/>
    </row>
    <row r="22" spans="1:8" ht="15">
      <c r="A22" s="414"/>
      <c r="B22" s="414"/>
      <c r="C22" s="414"/>
      <c r="D22" s="414"/>
      <c r="E22" s="414"/>
      <c r="F22" s="414"/>
      <c r="G22" s="4"/>
      <c r="H22" s="4"/>
    </row>
    <row r="23" spans="1:8" ht="15">
      <c r="A23" s="101"/>
      <c r="B23" s="101"/>
      <c r="C23" s="101"/>
      <c r="D23" s="101"/>
      <c r="E23" s="101"/>
      <c r="F23" s="101" t="s">
        <v>926</v>
      </c>
      <c r="G23" s="88">
        <f>SUM(G9:G22)</f>
        <v>0</v>
      </c>
      <c r="H23" s="88">
        <f>SUM(H9:H22)</f>
        <v>0</v>
      </c>
    </row>
    <row r="24" spans="1:8" ht="15">
      <c r="A24" s="236"/>
      <c r="B24" s="236"/>
      <c r="C24" s="236"/>
      <c r="D24" s="236"/>
      <c r="E24" s="236"/>
      <c r="F24" s="236"/>
      <c r="G24" s="192"/>
      <c r="H24" s="192"/>
    </row>
    <row r="25" spans="1:8" ht="15">
      <c r="A25" s="237" t="s">
        <v>927</v>
      </c>
      <c r="B25" s="236"/>
      <c r="C25" s="236"/>
      <c r="D25" s="236"/>
      <c r="E25" s="236"/>
      <c r="F25" s="236"/>
      <c r="G25" s="192"/>
      <c r="H25" s="192"/>
    </row>
    <row r="26" spans="1:8">
      <c r="A26" s="233"/>
      <c r="B26" s="233"/>
      <c r="C26" s="233"/>
      <c r="D26" s="233"/>
      <c r="E26" s="233"/>
      <c r="F26" s="233"/>
      <c r="G26" s="233"/>
      <c r="H26" s="233"/>
    </row>
    <row r="27" spans="1:8" ht="15">
      <c r="A27" s="198" t="s">
        <v>107</v>
      </c>
      <c r="B27" s="192"/>
      <c r="C27" s="192"/>
      <c r="D27" s="192"/>
      <c r="E27" s="192"/>
      <c r="F27" s="192"/>
      <c r="G27" s="192"/>
      <c r="H27" s="192"/>
    </row>
    <row r="28" spans="1:8" ht="15">
      <c r="A28" s="192"/>
      <c r="B28" s="192"/>
      <c r="C28" s="192"/>
      <c r="D28" s="192"/>
      <c r="E28" s="192"/>
      <c r="F28" s="192"/>
      <c r="G28" s="192"/>
      <c r="H28" s="192"/>
    </row>
    <row r="29" spans="1:8" ht="15">
      <c r="A29" s="192"/>
      <c r="B29" s="192"/>
      <c r="C29" s="192"/>
      <c r="D29" s="192"/>
      <c r="E29" s="192"/>
      <c r="F29" s="192"/>
      <c r="G29" s="192"/>
      <c r="H29" s="199"/>
    </row>
    <row r="30" spans="1:8" ht="15">
      <c r="A30" s="198"/>
      <c r="B30" s="198" t="s">
        <v>274</v>
      </c>
      <c r="C30" s="198"/>
      <c r="D30" s="198"/>
      <c r="E30" s="198"/>
      <c r="F30" s="198"/>
      <c r="G30" s="192"/>
      <c r="H30" s="199"/>
    </row>
    <row r="31" spans="1:8" ht="15">
      <c r="A31" s="192"/>
      <c r="B31" s="192" t="s">
        <v>273</v>
      </c>
      <c r="C31" s="192"/>
      <c r="D31" s="192"/>
      <c r="E31" s="192"/>
      <c r="F31" s="192"/>
      <c r="G31" s="192"/>
      <c r="H31" s="199"/>
    </row>
    <row r="32" spans="1:8">
      <c r="A32" s="200"/>
      <c r="B32" s="200" t="s">
        <v>140</v>
      </c>
      <c r="C32" s="200"/>
      <c r="D32" s="200"/>
      <c r="E32" s="200"/>
      <c r="F32" s="200"/>
      <c r="G32" s="193"/>
      <c r="H32" s="193"/>
    </row>
  </sheetData>
  <mergeCells count="2">
    <mergeCell ref="G1:H1"/>
    <mergeCell ref="G2:I2"/>
  </mergeCells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28" sqref="H28"/>
    </sheetView>
  </sheetViews>
  <sheetFormatPr defaultRowHeight="12.75"/>
  <cols>
    <col min="1" max="1" width="5.42578125" style="193" customWidth="1"/>
    <col min="2" max="5" width="17.28515625" style="193" customWidth="1"/>
    <col min="6" max="6" width="12.710937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>
      <c r="A1" s="76" t="s">
        <v>928</v>
      </c>
      <c r="B1" s="76"/>
      <c r="C1" s="79"/>
      <c r="D1" s="79"/>
      <c r="E1" s="79"/>
      <c r="F1" s="79"/>
      <c r="G1" s="541" t="s">
        <v>110</v>
      </c>
      <c r="H1" s="541"/>
    </row>
    <row r="2" spans="1:10" ht="15">
      <c r="A2" s="78" t="s">
        <v>141</v>
      </c>
      <c r="B2" s="76"/>
      <c r="C2" s="79"/>
      <c r="D2" s="79"/>
      <c r="E2" s="79"/>
      <c r="F2" s="79"/>
      <c r="G2" s="539" t="s">
        <v>624</v>
      </c>
      <c r="H2" s="540"/>
      <c r="I2" s="540"/>
    </row>
    <row r="3" spans="1:10" ht="15">
      <c r="A3" s="78"/>
      <c r="B3" s="78"/>
      <c r="C3" s="78"/>
      <c r="D3" s="78"/>
      <c r="E3" s="78"/>
      <c r="F3" s="78"/>
      <c r="G3" s="538"/>
      <c r="H3" s="538"/>
    </row>
    <row r="4" spans="1:10" ht="15">
      <c r="A4" s="79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26" t="s">
        <v>478</v>
      </c>
      <c r="B5" s="26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537"/>
      <c r="B7" s="537"/>
      <c r="C7" s="537"/>
      <c r="D7" s="537"/>
      <c r="E7" s="537"/>
      <c r="F7" s="537"/>
      <c r="G7" s="80"/>
      <c r="H7" s="80"/>
    </row>
    <row r="8" spans="1:10" ht="30">
      <c r="A8" s="92" t="s">
        <v>64</v>
      </c>
      <c r="B8" s="92" t="s">
        <v>344</v>
      </c>
      <c r="C8" s="92" t="s">
        <v>345</v>
      </c>
      <c r="D8" s="92" t="s">
        <v>230</v>
      </c>
      <c r="E8" s="92" t="s">
        <v>353</v>
      </c>
      <c r="F8" s="92" t="s">
        <v>346</v>
      </c>
      <c r="G8" s="81" t="s">
        <v>10</v>
      </c>
      <c r="H8" s="81" t="s">
        <v>9</v>
      </c>
      <c r="J8" s="238" t="s">
        <v>352</v>
      </c>
    </row>
    <row r="9" spans="1:10" ht="15">
      <c r="A9" s="422"/>
      <c r="B9" s="422"/>
      <c r="C9" s="422"/>
      <c r="D9" s="422"/>
      <c r="E9" s="422"/>
      <c r="F9" s="422"/>
      <c r="G9" s="4"/>
      <c r="H9" s="4"/>
      <c r="J9" s="238" t="s">
        <v>0</v>
      </c>
    </row>
    <row r="10" spans="1:10" ht="15">
      <c r="A10" s="422"/>
      <c r="B10" s="422"/>
      <c r="C10" s="422"/>
      <c r="D10" s="422"/>
      <c r="E10" s="422"/>
      <c r="F10" s="422"/>
      <c r="G10" s="4"/>
      <c r="H10" s="4"/>
    </row>
    <row r="11" spans="1:10" ht="15">
      <c r="A11" s="414"/>
      <c r="B11" s="414"/>
      <c r="C11" s="414"/>
      <c r="D11" s="414"/>
      <c r="E11" s="414"/>
      <c r="F11" s="414"/>
      <c r="G11" s="4"/>
      <c r="H11" s="4"/>
    </row>
    <row r="12" spans="1:10" ht="15">
      <c r="A12" s="414"/>
      <c r="B12" s="414"/>
      <c r="C12" s="414"/>
      <c r="D12" s="414"/>
      <c r="E12" s="414"/>
      <c r="F12" s="414"/>
      <c r="G12" s="4"/>
      <c r="H12" s="4"/>
    </row>
    <row r="13" spans="1:10" ht="15">
      <c r="A13" s="414"/>
      <c r="B13" s="414"/>
      <c r="C13" s="414"/>
      <c r="D13" s="414"/>
      <c r="E13" s="414"/>
      <c r="F13" s="414"/>
      <c r="G13" s="4"/>
      <c r="H13" s="4"/>
    </row>
    <row r="14" spans="1:10" ht="15">
      <c r="A14" s="414"/>
      <c r="B14" s="414"/>
      <c r="C14" s="414"/>
      <c r="D14" s="414"/>
      <c r="E14" s="414"/>
      <c r="F14" s="414"/>
      <c r="G14" s="4"/>
      <c r="H14" s="4"/>
    </row>
    <row r="15" spans="1:10" ht="15">
      <c r="A15" s="414"/>
      <c r="B15" s="414"/>
      <c r="C15" s="414"/>
      <c r="D15" s="414"/>
      <c r="E15" s="414"/>
      <c r="F15" s="414"/>
      <c r="G15" s="4"/>
      <c r="H15" s="4"/>
    </row>
    <row r="16" spans="1:10" ht="15">
      <c r="A16" s="414"/>
      <c r="B16" s="414"/>
      <c r="C16" s="414"/>
      <c r="D16" s="414"/>
      <c r="E16" s="414"/>
      <c r="F16" s="414"/>
      <c r="G16" s="4"/>
      <c r="H16" s="4"/>
    </row>
    <row r="17" spans="1:9" ht="15">
      <c r="A17" s="414"/>
      <c r="B17" s="414"/>
      <c r="C17" s="414"/>
      <c r="D17" s="414"/>
      <c r="E17" s="414"/>
      <c r="F17" s="414"/>
      <c r="G17" s="4"/>
      <c r="H17" s="4"/>
    </row>
    <row r="18" spans="1:9" ht="15">
      <c r="A18" s="414"/>
      <c r="B18" s="414"/>
      <c r="C18" s="414"/>
      <c r="D18" s="414"/>
      <c r="E18" s="414"/>
      <c r="F18" s="414"/>
      <c r="G18" s="4"/>
      <c r="H18" s="4"/>
    </row>
    <row r="19" spans="1:9" ht="15">
      <c r="A19" s="414"/>
      <c r="B19" s="414"/>
      <c r="C19" s="414"/>
      <c r="D19" s="414"/>
      <c r="E19" s="414"/>
      <c r="F19" s="414"/>
      <c r="G19" s="4"/>
      <c r="H19" s="4"/>
    </row>
    <row r="20" spans="1:9" ht="15">
      <c r="A20" s="414"/>
      <c r="B20" s="101"/>
      <c r="C20" s="101"/>
      <c r="D20" s="101"/>
      <c r="E20" s="101"/>
      <c r="F20" s="101" t="s">
        <v>351</v>
      </c>
      <c r="G20" s="88">
        <f>SUM(G9:G19)</f>
        <v>0</v>
      </c>
      <c r="H20" s="88">
        <f>SUM(H9:H19)</f>
        <v>0</v>
      </c>
    </row>
    <row r="21" spans="1:9" ht="15">
      <c r="A21" s="236"/>
      <c r="B21" s="236"/>
      <c r="C21" s="236"/>
      <c r="D21" s="236"/>
      <c r="E21" s="236"/>
      <c r="F21" s="236"/>
      <c r="G21" s="236"/>
      <c r="H21" s="192"/>
      <c r="I21" s="192"/>
    </row>
    <row r="22" spans="1:9" ht="15">
      <c r="A22" s="237" t="s">
        <v>929</v>
      </c>
      <c r="B22" s="237"/>
      <c r="C22" s="236"/>
      <c r="D22" s="236"/>
      <c r="E22" s="236"/>
      <c r="F22" s="236"/>
      <c r="G22" s="236"/>
      <c r="H22" s="192"/>
      <c r="I22" s="192"/>
    </row>
    <row r="23" spans="1:9" ht="15">
      <c r="A23" s="237" t="s">
        <v>930</v>
      </c>
      <c r="B23" s="237"/>
      <c r="C23" s="236"/>
      <c r="D23" s="236"/>
      <c r="E23" s="236"/>
      <c r="F23" s="236"/>
      <c r="G23" s="236"/>
      <c r="H23" s="192"/>
      <c r="I23" s="192"/>
    </row>
    <row r="24" spans="1:9">
      <c r="A24" s="233"/>
      <c r="B24" s="233"/>
      <c r="C24" s="233"/>
      <c r="D24" s="233"/>
      <c r="E24" s="233"/>
      <c r="F24" s="233"/>
      <c r="G24" s="233"/>
      <c r="H24" s="233"/>
      <c r="I24" s="233"/>
    </row>
    <row r="25" spans="1:9" ht="15">
      <c r="A25" s="198" t="s">
        <v>107</v>
      </c>
      <c r="B25" s="198"/>
      <c r="C25" s="192"/>
      <c r="D25" s="192"/>
      <c r="E25" s="192"/>
      <c r="F25" s="192"/>
      <c r="G25" s="192"/>
      <c r="H25" s="192"/>
      <c r="I25" s="192"/>
    </row>
    <row r="26" spans="1:9" ht="15">
      <c r="A26" s="192"/>
      <c r="B26" s="192"/>
      <c r="C26" s="192"/>
      <c r="D26" s="192"/>
      <c r="E26" s="192"/>
      <c r="F26" s="192"/>
      <c r="G26" s="192"/>
      <c r="H26" s="192"/>
      <c r="I26" s="192"/>
    </row>
    <row r="27" spans="1:9" ht="15">
      <c r="A27" s="192"/>
      <c r="B27" s="192"/>
      <c r="C27" s="192"/>
      <c r="D27" s="192"/>
      <c r="E27" s="192"/>
      <c r="F27" s="192"/>
      <c r="G27" s="192"/>
      <c r="H27" s="192"/>
      <c r="I27" s="199"/>
    </row>
    <row r="28" spans="1:9" ht="15">
      <c r="A28" s="198"/>
      <c r="B28" s="198"/>
      <c r="C28" s="198" t="s">
        <v>436</v>
      </c>
      <c r="D28" s="198"/>
      <c r="E28" s="236"/>
      <c r="F28" s="198"/>
      <c r="G28" s="198"/>
      <c r="H28" s="192"/>
      <c r="I28" s="199"/>
    </row>
    <row r="29" spans="1:9" ht="15">
      <c r="A29" s="192"/>
      <c r="B29" s="192"/>
      <c r="C29" s="192" t="s">
        <v>273</v>
      </c>
      <c r="D29" s="192"/>
      <c r="E29" s="192"/>
      <c r="F29" s="192"/>
      <c r="G29" s="192"/>
      <c r="H29" s="192"/>
      <c r="I29" s="199"/>
    </row>
    <row r="30" spans="1:9">
      <c r="A30" s="200"/>
      <c r="B30" s="200"/>
      <c r="C30" s="200" t="s">
        <v>140</v>
      </c>
      <c r="D30" s="200"/>
      <c r="E30" s="200"/>
      <c r="F30" s="200"/>
      <c r="G30" s="200"/>
    </row>
  </sheetData>
  <mergeCells count="2">
    <mergeCell ref="G1:H1"/>
    <mergeCell ref="G2:I2"/>
  </mergeCells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view="pageBreakPreview" zoomScale="70" zoomScaleSheetLayoutView="70" workbookViewId="0">
      <selection activeCell="B17" sqref="B17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463</v>
      </c>
      <c r="B1" s="78"/>
      <c r="C1" s="549" t="s">
        <v>110</v>
      </c>
      <c r="D1" s="549"/>
    </row>
    <row r="2" spans="1:5" ht="15" customHeight="1">
      <c r="A2" s="76" t="s">
        <v>464</v>
      </c>
      <c r="B2" s="78"/>
      <c r="C2" s="539" t="s">
        <v>624</v>
      </c>
      <c r="D2" s="540"/>
      <c r="E2" s="540"/>
    </row>
    <row r="3" spans="1:5">
      <c r="A3" s="78" t="s">
        <v>141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26" t="s">
        <v>478</v>
      </c>
      <c r="B6" s="26"/>
      <c r="C6" s="26"/>
      <c r="D6" s="111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16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108</v>
      </c>
      <c r="C10" s="370">
        <f>SUM(C11,C14,C17,C20:C22)</f>
        <v>61119.759999999995</v>
      </c>
      <c r="D10" s="370">
        <f>SUM(D11,D14,D17,D20:D22)</f>
        <v>60519.759999999995</v>
      </c>
    </row>
    <row r="11" spans="1:5" s="9" customFormat="1" ht="18">
      <c r="A11" s="14">
        <v>1.1000000000000001</v>
      </c>
      <c r="B11" s="14" t="s">
        <v>68</v>
      </c>
      <c r="C11" s="370">
        <f>SUM(C12:C13)</f>
        <v>0</v>
      </c>
      <c r="D11" s="370">
        <f>SUM(D12:D13)</f>
        <v>0</v>
      </c>
    </row>
    <row r="12" spans="1:5" s="9" customFormat="1" ht="18">
      <c r="A12" s="16" t="s">
        <v>30</v>
      </c>
      <c r="B12" s="16" t="s">
        <v>70</v>
      </c>
      <c r="C12" s="371"/>
      <c r="D12" s="372"/>
    </row>
    <row r="13" spans="1:5" s="9" customFormat="1" ht="18">
      <c r="A13" s="16" t="s">
        <v>31</v>
      </c>
      <c r="B13" s="16" t="s">
        <v>71</v>
      </c>
      <c r="C13" s="371"/>
      <c r="D13" s="372"/>
    </row>
    <row r="14" spans="1:5" s="3" customFormat="1">
      <c r="A14" s="14">
        <v>1.2</v>
      </c>
      <c r="B14" s="14" t="s">
        <v>69</v>
      </c>
      <c r="C14" s="370">
        <f>SUM(C15:C16)</f>
        <v>0</v>
      </c>
      <c r="D14" s="370">
        <f>SUM(D15:D16)</f>
        <v>0</v>
      </c>
    </row>
    <row r="15" spans="1:5">
      <c r="A15" s="16" t="s">
        <v>32</v>
      </c>
      <c r="B15" s="16" t="s">
        <v>72</v>
      </c>
      <c r="C15" s="393"/>
      <c r="D15" s="395"/>
    </row>
    <row r="16" spans="1:5">
      <c r="A16" s="16" t="s">
        <v>33</v>
      </c>
      <c r="B16" s="16" t="s">
        <v>73</v>
      </c>
      <c r="C16" s="371"/>
      <c r="D16" s="372"/>
    </row>
    <row r="17" spans="1:9">
      <c r="A17" s="14">
        <v>1.3</v>
      </c>
      <c r="B17" s="14" t="s">
        <v>74</v>
      </c>
      <c r="C17" s="396">
        <v>34961</v>
      </c>
      <c r="D17" s="396">
        <v>34961</v>
      </c>
    </row>
    <row r="18" spans="1:9">
      <c r="A18" s="16" t="s">
        <v>50</v>
      </c>
      <c r="B18" s="16" t="s">
        <v>75</v>
      </c>
      <c r="C18" s="329"/>
      <c r="D18" s="395"/>
    </row>
    <row r="19" spans="1:9">
      <c r="A19" s="16" t="s">
        <v>51</v>
      </c>
      <c r="B19" s="16" t="s">
        <v>76</v>
      </c>
      <c r="C19" s="397"/>
      <c r="D19" s="398"/>
    </row>
    <row r="20" spans="1:9">
      <c r="A20" s="14">
        <v>1.4</v>
      </c>
      <c r="B20" s="14" t="s">
        <v>77</v>
      </c>
      <c r="C20" s="397"/>
      <c r="D20" s="398"/>
    </row>
    <row r="21" spans="1:9">
      <c r="A21" s="14">
        <v>1.5</v>
      </c>
      <c r="B21" s="14" t="s">
        <v>78</v>
      </c>
      <c r="C21" s="393">
        <v>26158.76</v>
      </c>
      <c r="D21" s="395">
        <f>C21-600</f>
        <v>25558.76</v>
      </c>
    </row>
    <row r="22" spans="1:9">
      <c r="A22" s="14">
        <v>1.6</v>
      </c>
      <c r="B22" s="14" t="s">
        <v>8</v>
      </c>
      <c r="C22" s="371"/>
      <c r="D22" s="372"/>
    </row>
    <row r="27" spans="1:9" s="22" customFormat="1" ht="12.75"/>
    <row r="28" spans="1:9">
      <c r="A28" s="68" t="s">
        <v>107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/>
      <c r="B31" s="68" t="s">
        <v>274</v>
      </c>
      <c r="D31" s="12"/>
      <c r="E31"/>
      <c r="F31"/>
      <c r="G31"/>
      <c r="H31"/>
      <c r="I31"/>
    </row>
    <row r="32" spans="1:9">
      <c r="A32"/>
      <c r="B32" s="2" t="s">
        <v>273</v>
      </c>
      <c r="D32" s="12"/>
      <c r="E32"/>
      <c r="F32"/>
      <c r="G32"/>
      <c r="H32"/>
      <c r="I32"/>
    </row>
    <row r="33" spans="2:2" customFormat="1" ht="12.75">
      <c r="B33" s="64" t="s">
        <v>140</v>
      </c>
    </row>
    <row r="34" spans="2:2" s="22" customFormat="1" ht="12.75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E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465</v>
      </c>
      <c r="B1" s="79"/>
      <c r="C1" s="541" t="s">
        <v>110</v>
      </c>
      <c r="D1" s="541"/>
      <c r="E1" s="93"/>
    </row>
    <row r="2" spans="1:5" s="6" customFormat="1" ht="15" customHeight="1">
      <c r="A2" s="76" t="s">
        <v>462</v>
      </c>
      <c r="B2" s="79"/>
      <c r="C2" s="539" t="s">
        <v>624</v>
      </c>
      <c r="D2" s="540"/>
      <c r="E2" s="540"/>
    </row>
    <row r="3" spans="1:5" s="6" customFormat="1">
      <c r="A3" s="78" t="s">
        <v>141</v>
      </c>
      <c r="B3" s="76"/>
      <c r="C3" s="175"/>
      <c r="D3" s="175"/>
      <c r="E3" s="93"/>
    </row>
    <row r="4" spans="1:5" s="6" customFormat="1">
      <c r="A4" s="78"/>
      <c r="B4" s="78"/>
      <c r="C4" s="175"/>
      <c r="D4" s="175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26" t="s">
        <v>478</v>
      </c>
      <c r="B6" s="26"/>
      <c r="C6" s="26"/>
      <c r="D6" s="111"/>
      <c r="E6" s="94"/>
    </row>
    <row r="7" spans="1:5">
      <c r="A7" s="79"/>
      <c r="B7" s="79"/>
      <c r="C7" s="78"/>
      <c r="D7" s="78"/>
      <c r="E7" s="94"/>
    </row>
    <row r="8" spans="1:5" s="6" customFormat="1">
      <c r="A8" s="174"/>
      <c r="B8" s="174"/>
      <c r="C8" s="80"/>
      <c r="D8" s="80"/>
      <c r="E8" s="93"/>
    </row>
    <row r="9" spans="1:5" s="6" customFormat="1" ht="30">
      <c r="A9" s="91" t="s">
        <v>64</v>
      </c>
      <c r="B9" s="91" t="s">
        <v>338</v>
      </c>
      <c r="C9" s="81" t="s">
        <v>10</v>
      </c>
      <c r="D9" s="81" t="s">
        <v>9</v>
      </c>
      <c r="E9" s="93"/>
    </row>
    <row r="10" spans="1:5" s="9" customFormat="1" ht="18">
      <c r="A10" s="100" t="s">
        <v>302</v>
      </c>
      <c r="B10" s="100"/>
      <c r="C10" s="4"/>
      <c r="D10" s="4"/>
      <c r="E10" s="95"/>
    </row>
    <row r="11" spans="1:5" s="10" customFormat="1">
      <c r="A11" s="100" t="s">
        <v>303</v>
      </c>
      <c r="B11" s="100"/>
      <c r="C11" s="4"/>
      <c r="D11" s="4"/>
      <c r="E11" s="96"/>
    </row>
    <row r="12" spans="1:5" s="10" customFormat="1">
      <c r="A12" s="100" t="s">
        <v>304</v>
      </c>
      <c r="B12" s="89"/>
      <c r="C12" s="4"/>
      <c r="D12" s="4"/>
      <c r="E12" s="96"/>
    </row>
    <row r="13" spans="1:5" s="10" customFormat="1">
      <c r="A13" s="89" t="s">
        <v>283</v>
      </c>
      <c r="B13" s="89"/>
      <c r="C13" s="4"/>
      <c r="D13" s="4"/>
      <c r="E13" s="96"/>
    </row>
    <row r="14" spans="1:5" s="10" customFormat="1">
      <c r="A14" s="89" t="s">
        <v>283</v>
      </c>
      <c r="B14" s="89"/>
      <c r="C14" s="4"/>
      <c r="D14" s="4"/>
      <c r="E14" s="96"/>
    </row>
    <row r="15" spans="1:5" s="10" customFormat="1">
      <c r="A15" s="89" t="s">
        <v>283</v>
      </c>
      <c r="B15" s="89"/>
      <c r="C15" s="4"/>
      <c r="D15" s="4"/>
      <c r="E15" s="96"/>
    </row>
    <row r="16" spans="1:5" s="10" customFormat="1">
      <c r="A16" s="89" t="s">
        <v>283</v>
      </c>
      <c r="B16" s="89"/>
      <c r="C16" s="4"/>
      <c r="D16" s="4"/>
      <c r="E16" s="96"/>
    </row>
    <row r="17" spans="1:9">
      <c r="A17" s="101"/>
      <c r="B17" s="101" t="s">
        <v>340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3"/>
    </row>
    <row r="22" spans="1:9">
      <c r="A22" s="223" t="s">
        <v>405</v>
      </c>
    </row>
    <row r="23" spans="1:9" s="22" customFormat="1" ht="12.75"/>
    <row r="24" spans="1:9">
      <c r="A24" s="68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8"/>
      <c r="B27" s="68" t="s">
        <v>452</v>
      </c>
      <c r="D27" s="12"/>
      <c r="E27"/>
      <c r="F27"/>
      <c r="G27"/>
      <c r="H27"/>
      <c r="I27"/>
    </row>
    <row r="28" spans="1:9">
      <c r="B28" s="2" t="s">
        <v>453</v>
      </c>
      <c r="D28" s="12"/>
      <c r="E28"/>
      <c r="F28"/>
      <c r="G28"/>
      <c r="H28"/>
      <c r="I28"/>
    </row>
    <row r="29" spans="1:9" customFormat="1" ht="12.75">
      <c r="A29" s="64"/>
      <c r="B29" s="64" t="s">
        <v>140</v>
      </c>
    </row>
    <row r="30" spans="1:9" s="22" customFormat="1" ht="12.75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93"/>
  <sheetViews>
    <sheetView showGridLines="0" view="pageBreakPreview" topLeftCell="A46" zoomScale="96" zoomScaleSheetLayoutView="96" workbookViewId="0">
      <selection activeCell="B49" sqref="B49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3.140625" style="2" customWidth="1"/>
    <col min="6" max="16384" width="9.140625" style="2"/>
  </cols>
  <sheetData>
    <row r="1" spans="1:5">
      <c r="A1" s="76" t="s">
        <v>225</v>
      </c>
      <c r="B1" s="133"/>
      <c r="C1" s="550" t="s">
        <v>199</v>
      </c>
      <c r="D1" s="550"/>
      <c r="E1" s="115"/>
    </row>
    <row r="2" spans="1:5" ht="15" customHeight="1">
      <c r="A2" s="78" t="s">
        <v>141</v>
      </c>
      <c r="B2" s="133"/>
      <c r="C2" s="79"/>
      <c r="D2" s="539" t="s">
        <v>624</v>
      </c>
      <c r="E2" s="540"/>
    </row>
    <row r="3" spans="1:5">
      <c r="A3" s="128"/>
      <c r="B3" s="133"/>
      <c r="C3" s="79"/>
      <c r="D3" s="79"/>
      <c r="E3" s="115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20"/>
    </row>
    <row r="5" spans="1:5">
      <c r="A5" s="26" t="s">
        <v>478</v>
      </c>
      <c r="B5" s="26"/>
      <c r="C5" s="26"/>
      <c r="D5" s="111"/>
      <c r="E5" s="120"/>
    </row>
    <row r="6" spans="1:5">
      <c r="A6" s="79"/>
      <c r="B6" s="78"/>
      <c r="C6" s="78"/>
      <c r="D6" s="78"/>
      <c r="E6" s="120"/>
    </row>
    <row r="7" spans="1:5">
      <c r="A7" s="127"/>
      <c r="B7" s="134"/>
      <c r="C7" s="135"/>
      <c r="D7" s="135"/>
      <c r="E7" s="115"/>
    </row>
    <row r="8" spans="1:5" ht="45">
      <c r="A8" s="136" t="s">
        <v>114</v>
      </c>
      <c r="B8" s="136" t="s">
        <v>191</v>
      </c>
      <c r="C8" s="136" t="s">
        <v>308</v>
      </c>
      <c r="D8" s="136" t="s">
        <v>260</v>
      </c>
      <c r="E8" s="115"/>
    </row>
    <row r="9" spans="1:5">
      <c r="A9" s="49"/>
      <c r="B9" s="50"/>
      <c r="C9" s="169"/>
      <c r="D9" s="169"/>
      <c r="E9" s="115"/>
    </row>
    <row r="10" spans="1:5">
      <c r="A10" s="51" t="s">
        <v>192</v>
      </c>
      <c r="B10" s="52"/>
      <c r="C10" s="368">
        <f>SUM(C11,C34)</f>
        <v>51562.080000000002</v>
      </c>
      <c r="D10" s="368">
        <f>SUM(D11,D34)</f>
        <v>56568.089999999989</v>
      </c>
      <c r="E10" s="115"/>
    </row>
    <row r="11" spans="1:5">
      <c r="A11" s="53" t="s">
        <v>193</v>
      </c>
      <c r="B11" s="54"/>
      <c r="C11" s="369">
        <f>SUM(C12:C32)</f>
        <v>44807.79</v>
      </c>
      <c r="D11" s="369">
        <f>SUM(D12:D32)</f>
        <v>53117.209999999992</v>
      </c>
      <c r="E11" s="115"/>
    </row>
    <row r="12" spans="1:5">
      <c r="A12" s="57">
        <v>1110</v>
      </c>
      <c r="B12" s="56" t="s">
        <v>143</v>
      </c>
      <c r="C12" s="390">
        <v>2522.9</v>
      </c>
      <c r="D12" s="399">
        <v>1145.7</v>
      </c>
      <c r="E12" s="115"/>
    </row>
    <row r="13" spans="1:5">
      <c r="A13" s="57">
        <v>1120</v>
      </c>
      <c r="B13" s="56" t="s">
        <v>144</v>
      </c>
      <c r="C13" s="390"/>
      <c r="D13" s="399"/>
      <c r="E13" s="115"/>
    </row>
    <row r="14" spans="1:5">
      <c r="A14" s="57">
        <v>1211</v>
      </c>
      <c r="B14" s="56" t="s">
        <v>145</v>
      </c>
      <c r="C14" s="390">
        <v>18494.46</v>
      </c>
      <c r="D14" s="399">
        <v>40765.339999999997</v>
      </c>
      <c r="E14" s="115"/>
    </row>
    <row r="15" spans="1:5">
      <c r="A15" s="57">
        <v>1212</v>
      </c>
      <c r="B15" s="56" t="s">
        <v>146</v>
      </c>
      <c r="C15" s="390">
        <v>0</v>
      </c>
      <c r="D15" s="399"/>
      <c r="E15" s="115"/>
    </row>
    <row r="16" spans="1:5">
      <c r="A16" s="57">
        <v>1213</v>
      </c>
      <c r="B16" s="56" t="s">
        <v>147</v>
      </c>
      <c r="C16" s="390"/>
      <c r="D16" s="399"/>
      <c r="E16" s="115"/>
    </row>
    <row r="17" spans="1:5">
      <c r="A17" s="57">
        <v>1214</v>
      </c>
      <c r="B17" s="56" t="s">
        <v>148</v>
      </c>
      <c r="C17" s="390"/>
      <c r="D17" s="399"/>
      <c r="E17" s="115"/>
    </row>
    <row r="18" spans="1:5">
      <c r="A18" s="57">
        <v>1215</v>
      </c>
      <c r="B18" s="56" t="s">
        <v>149</v>
      </c>
      <c r="C18" s="390"/>
      <c r="D18" s="399"/>
      <c r="E18" s="115"/>
    </row>
    <row r="19" spans="1:5">
      <c r="A19" s="57">
        <v>1300</v>
      </c>
      <c r="B19" s="56" t="s">
        <v>150</v>
      </c>
      <c r="C19" s="390"/>
      <c r="D19" s="399"/>
      <c r="E19" s="115"/>
    </row>
    <row r="20" spans="1:5">
      <c r="A20" s="57">
        <v>1410</v>
      </c>
      <c r="B20" s="56" t="s">
        <v>151</v>
      </c>
      <c r="C20" s="390">
        <f>2340+1000+250</f>
        <v>3590</v>
      </c>
      <c r="D20" s="399"/>
      <c r="E20" s="115"/>
    </row>
    <row r="21" spans="1:5">
      <c r="A21" s="57">
        <v>1421</v>
      </c>
      <c r="B21" s="56" t="s">
        <v>152</v>
      </c>
      <c r="C21" s="390"/>
      <c r="D21" s="399"/>
      <c r="E21" s="115"/>
    </row>
    <row r="22" spans="1:5">
      <c r="A22" s="57">
        <v>1422</v>
      </c>
      <c r="B22" s="56" t="s">
        <v>153</v>
      </c>
      <c r="C22" s="390"/>
      <c r="D22" s="399"/>
      <c r="E22" s="115"/>
    </row>
    <row r="23" spans="1:5">
      <c r="A23" s="57">
        <v>1423</v>
      </c>
      <c r="B23" s="56" t="s">
        <v>154</v>
      </c>
      <c r="C23" s="390"/>
      <c r="D23" s="399"/>
      <c r="E23" s="115"/>
    </row>
    <row r="24" spans="1:5">
      <c r="A24" s="57">
        <v>1431</v>
      </c>
      <c r="B24" s="56" t="s">
        <v>155</v>
      </c>
      <c r="C24" s="390"/>
      <c r="D24" s="399"/>
      <c r="E24" s="115"/>
    </row>
    <row r="25" spans="1:5">
      <c r="A25" s="57">
        <v>1432</v>
      </c>
      <c r="B25" s="56" t="s">
        <v>156</v>
      </c>
      <c r="C25" s="390"/>
      <c r="D25" s="399"/>
      <c r="E25" s="115"/>
    </row>
    <row r="26" spans="1:5">
      <c r="A26" s="57">
        <v>1433</v>
      </c>
      <c r="B26" s="56" t="s">
        <v>157</v>
      </c>
      <c r="C26" s="390"/>
      <c r="D26" s="399">
        <v>259.26</v>
      </c>
      <c r="E26" s="115"/>
    </row>
    <row r="27" spans="1:5">
      <c r="A27" s="57">
        <v>1441</v>
      </c>
      <c r="B27" s="56" t="s">
        <v>158</v>
      </c>
      <c r="C27" s="390">
        <f>281.57+884.24+343.25+691.37</f>
        <v>2200.4299999999998</v>
      </c>
      <c r="D27" s="399">
        <f>10946.91</f>
        <v>10946.91</v>
      </c>
      <c r="E27" s="115"/>
    </row>
    <row r="28" spans="1:5">
      <c r="A28" s="57">
        <v>1442</v>
      </c>
      <c r="B28" s="56" t="s">
        <v>159</v>
      </c>
      <c r="C28" s="390"/>
      <c r="D28" s="399"/>
      <c r="E28" s="115"/>
    </row>
    <row r="29" spans="1:5">
      <c r="A29" s="57">
        <v>1443</v>
      </c>
      <c r="B29" s="56" t="s">
        <v>160</v>
      </c>
      <c r="C29" s="390"/>
      <c r="D29" s="399"/>
      <c r="E29" s="115"/>
    </row>
    <row r="30" spans="1:5">
      <c r="A30" s="57">
        <v>1444</v>
      </c>
      <c r="B30" s="56" t="s">
        <v>161</v>
      </c>
      <c r="C30" s="390"/>
      <c r="D30" s="399"/>
      <c r="E30" s="115"/>
    </row>
    <row r="31" spans="1:5">
      <c r="A31" s="57">
        <v>1445</v>
      </c>
      <c r="B31" s="56" t="s">
        <v>162</v>
      </c>
      <c r="C31" s="390"/>
      <c r="D31" s="399"/>
      <c r="E31" s="115"/>
    </row>
    <row r="32" spans="1:5">
      <c r="A32" s="57">
        <v>1446</v>
      </c>
      <c r="B32" s="56" t="s">
        <v>163</v>
      </c>
      <c r="C32" s="390">
        <v>18000</v>
      </c>
      <c r="D32" s="399"/>
      <c r="E32" s="115"/>
    </row>
    <row r="33" spans="1:5">
      <c r="A33" s="30"/>
      <c r="C33" s="483"/>
      <c r="D33" s="400"/>
      <c r="E33" s="115"/>
    </row>
    <row r="34" spans="1:5">
      <c r="A34" s="58" t="s">
        <v>194</v>
      </c>
      <c r="B34" s="56"/>
      <c r="C34" s="369">
        <f>SUM(C35:C42)</f>
        <v>6754.29</v>
      </c>
      <c r="D34" s="401">
        <f>SUM(D35:D42)</f>
        <v>3450.88</v>
      </c>
      <c r="E34" s="115"/>
    </row>
    <row r="35" spans="1:5">
      <c r="A35" s="57">
        <v>2110</v>
      </c>
      <c r="B35" s="56" t="s">
        <v>100</v>
      </c>
      <c r="C35" s="390"/>
      <c r="D35" s="399"/>
      <c r="E35" s="115"/>
    </row>
    <row r="36" spans="1:5">
      <c r="A36" s="57">
        <v>2120</v>
      </c>
      <c r="B36" s="56" t="s">
        <v>164</v>
      </c>
      <c r="C36" s="390">
        <f>4090.29-586.29</f>
        <v>3504</v>
      </c>
      <c r="D36" s="399">
        <v>2088.5</v>
      </c>
      <c r="E36" s="115"/>
    </row>
    <row r="37" spans="1:5">
      <c r="A37" s="57">
        <v>2130</v>
      </c>
      <c r="B37" s="56" t="s">
        <v>101</v>
      </c>
      <c r="C37" s="390">
        <v>586.29</v>
      </c>
      <c r="D37" s="399">
        <f>586.29-88</f>
        <v>498.28999999999996</v>
      </c>
      <c r="E37" s="115"/>
    </row>
    <row r="38" spans="1:5">
      <c r="A38" s="57">
        <v>2140</v>
      </c>
      <c r="B38" s="56" t="s">
        <v>414</v>
      </c>
      <c r="C38" s="390"/>
      <c r="D38" s="399"/>
      <c r="E38" s="115"/>
    </row>
    <row r="39" spans="1:5">
      <c r="A39" s="57">
        <v>2150</v>
      </c>
      <c r="B39" s="56" t="s">
        <v>418</v>
      </c>
      <c r="C39" s="390"/>
      <c r="D39" s="399"/>
      <c r="E39" s="115"/>
    </row>
    <row r="40" spans="1:5">
      <c r="A40" s="57">
        <v>2220</v>
      </c>
      <c r="B40" s="56" t="s">
        <v>102</v>
      </c>
      <c r="C40" s="390">
        <v>2664</v>
      </c>
      <c r="D40" s="399">
        <v>864.09</v>
      </c>
      <c r="E40" s="115"/>
    </row>
    <row r="41" spans="1:5">
      <c r="A41" s="57">
        <v>2300</v>
      </c>
      <c r="B41" s="56" t="s">
        <v>165</v>
      </c>
      <c r="C41" s="390"/>
      <c r="D41" s="399"/>
      <c r="E41" s="115"/>
    </row>
    <row r="42" spans="1:5">
      <c r="A42" s="57">
        <v>2400</v>
      </c>
      <c r="B42" s="56" t="s">
        <v>166</v>
      </c>
      <c r="C42" s="390"/>
      <c r="D42" s="399"/>
      <c r="E42" s="115"/>
    </row>
    <row r="43" spans="1:5">
      <c r="A43" s="31"/>
      <c r="C43" s="484">
        <f>C44-C10</f>
        <v>0</v>
      </c>
      <c r="D43" s="484">
        <f>D44-D10</f>
        <v>0</v>
      </c>
      <c r="E43" s="115"/>
    </row>
    <row r="44" spans="1:5">
      <c r="A44" s="55" t="s">
        <v>198</v>
      </c>
      <c r="B44" s="56"/>
      <c r="C44" s="369">
        <f>SUM(C45,C64)</f>
        <v>51562.080000000016</v>
      </c>
      <c r="D44" s="401">
        <f>SUM(D45,D64)</f>
        <v>56568.09</v>
      </c>
      <c r="E44" s="115"/>
    </row>
    <row r="45" spans="1:5">
      <c r="A45" s="58" t="s">
        <v>195</v>
      </c>
      <c r="B45" s="56"/>
      <c r="C45" s="369">
        <f>SUM(C46:C61)</f>
        <v>437712.87</v>
      </c>
      <c r="D45" s="401">
        <f>SUM(D46:D61)</f>
        <v>152224.87</v>
      </c>
      <c r="E45" s="115"/>
    </row>
    <row r="46" spans="1:5">
      <c r="A46" s="57">
        <v>3100</v>
      </c>
      <c r="B46" s="56" t="s">
        <v>167</v>
      </c>
      <c r="C46" s="390"/>
      <c r="D46" s="399"/>
      <c r="E46" s="115"/>
    </row>
    <row r="47" spans="1:5">
      <c r="A47" s="57">
        <v>3210</v>
      </c>
      <c r="B47" s="56" t="s">
        <v>168</v>
      </c>
      <c r="C47" s="390">
        <f>1001.25+24.07+123.2+550+1200+1225+23164.2+63022.42+9853.4+5000+17766+49343.8+64179.61+60+18650</f>
        <v>255162.95</v>
      </c>
      <c r="D47" s="399">
        <f>1274.89+64179.61</f>
        <v>65454.5</v>
      </c>
      <c r="E47" s="115"/>
    </row>
    <row r="48" spans="1:5">
      <c r="A48" s="57">
        <v>3221</v>
      </c>
      <c r="B48" s="56" t="s">
        <v>169</v>
      </c>
      <c r="C48" s="390"/>
      <c r="D48" s="399"/>
      <c r="E48" s="115"/>
    </row>
    <row r="49" spans="1:5">
      <c r="A49" s="57">
        <v>3222</v>
      </c>
      <c r="B49" s="56" t="s">
        <v>170</v>
      </c>
      <c r="C49" s="390">
        <v>473.12</v>
      </c>
      <c r="D49" s="399"/>
      <c r="E49" s="115"/>
    </row>
    <row r="50" spans="1:5">
      <c r="A50" s="57">
        <v>3223</v>
      </c>
      <c r="B50" s="56" t="s">
        <v>171</v>
      </c>
      <c r="C50" s="485"/>
      <c r="D50" s="399"/>
      <c r="E50" s="115"/>
    </row>
    <row r="51" spans="1:5">
      <c r="A51" s="57">
        <v>3224</v>
      </c>
      <c r="B51" s="56" t="s">
        <v>172</v>
      </c>
      <c r="C51" s="399">
        <f>358.08+460</f>
        <v>818.07999999999993</v>
      </c>
      <c r="D51" s="399"/>
      <c r="E51" s="115"/>
    </row>
    <row r="52" spans="1:5">
      <c r="A52" s="57">
        <v>3231</v>
      </c>
      <c r="B52" s="56" t="s">
        <v>173</v>
      </c>
      <c r="C52" s="390"/>
      <c r="D52" s="399"/>
      <c r="E52" s="115"/>
    </row>
    <row r="53" spans="1:5">
      <c r="A53" s="57">
        <v>3232</v>
      </c>
      <c r="B53" s="56" t="s">
        <v>174</v>
      </c>
      <c r="C53" s="390"/>
      <c r="D53" s="399"/>
      <c r="E53" s="115"/>
    </row>
    <row r="54" spans="1:5">
      <c r="A54" s="57">
        <v>3234</v>
      </c>
      <c r="B54" s="56" t="s">
        <v>175</v>
      </c>
      <c r="C54" s="390"/>
      <c r="D54" s="399">
        <v>0</v>
      </c>
      <c r="E54" s="115"/>
    </row>
    <row r="55" spans="1:5" ht="30">
      <c r="A55" s="57">
        <v>3236</v>
      </c>
      <c r="B55" s="56" t="s">
        <v>190</v>
      </c>
      <c r="C55" s="390"/>
      <c r="D55" s="399"/>
      <c r="E55" s="115"/>
    </row>
    <row r="56" spans="1:5" ht="45">
      <c r="A56" s="57">
        <v>3237</v>
      </c>
      <c r="B56" s="56" t="s">
        <v>176</v>
      </c>
      <c r="C56" s="390"/>
      <c r="D56" s="399"/>
      <c r="E56" s="115"/>
    </row>
    <row r="57" spans="1:5">
      <c r="A57" s="57">
        <v>3241</v>
      </c>
      <c r="B57" s="56" t="s">
        <v>177</v>
      </c>
      <c r="C57" s="390"/>
      <c r="D57" s="399"/>
      <c r="E57" s="115"/>
    </row>
    <row r="58" spans="1:5">
      <c r="A58" s="57">
        <v>3242</v>
      </c>
      <c r="B58" s="56" t="s">
        <v>178</v>
      </c>
      <c r="C58" s="390"/>
      <c r="D58" s="399"/>
      <c r="E58" s="115"/>
    </row>
    <row r="59" spans="1:5">
      <c r="A59" s="57">
        <v>3243</v>
      </c>
      <c r="B59" s="56" t="s">
        <v>179</v>
      </c>
      <c r="C59" s="390"/>
      <c r="D59" s="399"/>
      <c r="E59" s="115"/>
    </row>
    <row r="60" spans="1:5">
      <c r="A60" s="57">
        <v>3245</v>
      </c>
      <c r="B60" s="56" t="s">
        <v>180</v>
      </c>
      <c r="C60" s="390"/>
      <c r="D60" s="399"/>
      <c r="E60" s="115"/>
    </row>
    <row r="61" spans="1:5">
      <c r="A61" s="57">
        <v>3246</v>
      </c>
      <c r="B61" s="56" t="s">
        <v>181</v>
      </c>
      <c r="C61" s="390">
        <f>83.33+5482.69+495.84+175196.86</f>
        <v>181258.71999999997</v>
      </c>
      <c r="D61" s="399">
        <f>86623.37+147</f>
        <v>86770.37</v>
      </c>
      <c r="E61" s="115"/>
    </row>
    <row r="62" spans="1:5">
      <c r="A62" s="31"/>
      <c r="C62" s="483"/>
      <c r="D62" s="400"/>
      <c r="E62" s="115"/>
    </row>
    <row r="63" spans="1:5">
      <c r="A63" s="32"/>
      <c r="C63" s="483"/>
      <c r="D63" s="400"/>
      <c r="E63" s="115"/>
    </row>
    <row r="64" spans="1:5">
      <c r="A64" s="58" t="s">
        <v>196</v>
      </c>
      <c r="B64" s="56"/>
      <c r="C64" s="369">
        <f>SUM(C65:C67)</f>
        <v>-386150.79</v>
      </c>
      <c r="D64" s="401">
        <f>SUM(D65:D67)</f>
        <v>-95656.78</v>
      </c>
      <c r="E64" s="115"/>
    </row>
    <row r="65" spans="1:5">
      <c r="A65" s="57">
        <v>5100</v>
      </c>
      <c r="B65" s="56" t="s">
        <v>258</v>
      </c>
      <c r="C65" s="390"/>
      <c r="D65" s="399"/>
      <c r="E65" s="115"/>
    </row>
    <row r="66" spans="1:5">
      <c r="A66" s="57">
        <v>5220</v>
      </c>
      <c r="B66" s="56" t="s">
        <v>438</v>
      </c>
      <c r="C66" s="390">
        <v>-386150.79</v>
      </c>
      <c r="D66" s="399">
        <f>-95568.78-88</f>
        <v>-95656.78</v>
      </c>
      <c r="E66" s="115"/>
    </row>
    <row r="67" spans="1:5">
      <c r="A67" s="57">
        <v>5230</v>
      </c>
      <c r="B67" s="56" t="s">
        <v>439</v>
      </c>
      <c r="C67" s="390"/>
      <c r="D67" s="399"/>
      <c r="E67" s="115"/>
    </row>
    <row r="68" spans="1:5">
      <c r="A68" s="31"/>
      <c r="C68" s="483"/>
      <c r="D68" s="400"/>
      <c r="E68" s="115"/>
    </row>
    <row r="69" spans="1:5">
      <c r="A69" s="2"/>
      <c r="C69" s="483"/>
      <c r="D69" s="400"/>
      <c r="E69" s="115"/>
    </row>
    <row r="70" spans="1:5">
      <c r="A70" s="55" t="s">
        <v>197</v>
      </c>
      <c r="B70" s="56"/>
      <c r="C70" s="390"/>
      <c r="D70" s="399"/>
      <c r="E70" s="115"/>
    </row>
    <row r="71" spans="1:5" ht="30">
      <c r="A71" s="57">
        <v>1</v>
      </c>
      <c r="B71" s="56" t="s">
        <v>182</v>
      </c>
      <c r="C71" s="390"/>
      <c r="D71" s="399"/>
      <c r="E71" s="115"/>
    </row>
    <row r="72" spans="1:5">
      <c r="A72" s="57">
        <v>2</v>
      </c>
      <c r="B72" s="56" t="s">
        <v>183</v>
      </c>
      <c r="C72" s="390"/>
      <c r="D72" s="399"/>
      <c r="E72" s="115"/>
    </row>
    <row r="73" spans="1:5">
      <c r="A73" s="57">
        <v>3</v>
      </c>
      <c r="B73" s="56" t="s">
        <v>184</v>
      </c>
      <c r="C73" s="390"/>
      <c r="D73" s="399"/>
      <c r="E73" s="115"/>
    </row>
    <row r="74" spans="1:5">
      <c r="A74" s="57">
        <v>4</v>
      </c>
      <c r="B74" s="56" t="s">
        <v>369</v>
      </c>
      <c r="C74" s="390"/>
      <c r="D74" s="399"/>
      <c r="E74" s="115"/>
    </row>
    <row r="75" spans="1:5">
      <c r="A75" s="57">
        <v>5</v>
      </c>
      <c r="B75" s="56" t="s">
        <v>185</v>
      </c>
      <c r="C75" s="390"/>
      <c r="D75" s="399"/>
      <c r="E75" s="115"/>
    </row>
    <row r="76" spans="1:5">
      <c r="A76" s="57">
        <v>6</v>
      </c>
      <c r="B76" s="56" t="s">
        <v>186</v>
      </c>
      <c r="C76" s="390"/>
      <c r="D76" s="399"/>
      <c r="E76" s="115"/>
    </row>
    <row r="77" spans="1:5">
      <c r="A77" s="57">
        <v>7</v>
      </c>
      <c r="B77" s="56" t="s">
        <v>187</v>
      </c>
      <c r="C77" s="390"/>
      <c r="D77" s="399"/>
      <c r="E77" s="115"/>
    </row>
    <row r="78" spans="1:5">
      <c r="A78" s="57">
        <v>8</v>
      </c>
      <c r="B78" s="56" t="s">
        <v>188</v>
      </c>
      <c r="C78" s="390"/>
      <c r="D78" s="399"/>
      <c r="E78" s="115"/>
    </row>
    <row r="79" spans="1:5">
      <c r="A79" s="57">
        <v>9</v>
      </c>
      <c r="B79" s="56" t="s">
        <v>189</v>
      </c>
      <c r="C79" s="399">
        <v>1225</v>
      </c>
      <c r="D79" s="399"/>
      <c r="E79" s="115"/>
    </row>
    <row r="83" spans="1:5">
      <c r="A83" s="2"/>
      <c r="B83" s="2"/>
    </row>
    <row r="84" spans="1:5">
      <c r="A84" s="68" t="s">
        <v>107</v>
      </c>
      <c r="B84" s="2"/>
      <c r="E84" s="5"/>
    </row>
    <row r="85" spans="1:5">
      <c r="A85" s="2"/>
      <c r="B85" s="2"/>
      <c r="E85"/>
    </row>
    <row r="86" spans="1:5">
      <c r="A86" s="2"/>
      <c r="B86" s="2"/>
      <c r="D86" s="12"/>
      <c r="E86"/>
    </row>
    <row r="87" spans="1:5">
      <c r="A87"/>
      <c r="B87" s="68" t="s">
        <v>452</v>
      </c>
      <c r="D87" s="12"/>
      <c r="E87"/>
    </row>
    <row r="88" spans="1:5">
      <c r="A88"/>
      <c r="B88" s="2" t="s">
        <v>453</v>
      </c>
      <c r="D88" s="12"/>
      <c r="E88"/>
    </row>
    <row r="89" spans="1:5" customFormat="1" ht="12.75">
      <c r="B89" s="64" t="s">
        <v>140</v>
      </c>
    </row>
    <row r="90" spans="1:5" customFormat="1" ht="12.75"/>
    <row r="91" spans="1:5" customFormat="1" ht="12.75"/>
    <row r="92" spans="1:5" customFormat="1" ht="12.75"/>
    <row r="93" spans="1:5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8"/>
  <sheetViews>
    <sheetView showGridLines="0" view="pageBreakPreview" zoomScale="82" zoomScaleSheetLayoutView="82" workbookViewId="0">
      <selection activeCell="G12" sqref="G12"/>
    </sheetView>
  </sheetViews>
  <sheetFormatPr defaultRowHeight="15"/>
  <cols>
    <col min="1" max="1" width="4.85546875" style="2" customWidth="1"/>
    <col min="2" max="2" width="23.140625" style="2" customWidth="1"/>
    <col min="3" max="3" width="25.7109375" style="2" customWidth="1"/>
    <col min="4" max="4" width="9.140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459</v>
      </c>
      <c r="B1" s="78"/>
      <c r="C1" s="78"/>
      <c r="D1" s="78"/>
      <c r="E1" s="78"/>
      <c r="F1" s="78"/>
      <c r="G1" s="78"/>
      <c r="H1" s="78"/>
      <c r="I1" s="541" t="s">
        <v>110</v>
      </c>
      <c r="J1" s="541"/>
      <c r="K1" s="115"/>
    </row>
    <row r="2" spans="1:11" ht="15" customHeight="1">
      <c r="A2" s="78" t="s">
        <v>141</v>
      </c>
      <c r="B2" s="78"/>
      <c r="C2" s="78"/>
      <c r="D2" s="78"/>
      <c r="E2" s="78"/>
      <c r="F2" s="78"/>
      <c r="G2" s="78"/>
      <c r="H2" s="78"/>
      <c r="I2" s="539" t="s">
        <v>624</v>
      </c>
      <c r="J2" s="540"/>
      <c r="K2" s="540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15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37"/>
      <c r="G4" s="78"/>
      <c r="H4" s="78"/>
      <c r="I4" s="78"/>
      <c r="J4" s="78"/>
      <c r="K4" s="115"/>
    </row>
    <row r="5" spans="1:11">
      <c r="A5" s="26" t="s">
        <v>478</v>
      </c>
      <c r="B5" s="26"/>
      <c r="C5" s="26"/>
      <c r="D5" s="111"/>
      <c r="E5" s="245"/>
      <c r="F5" s="246"/>
      <c r="G5" s="245"/>
      <c r="H5" s="245"/>
      <c r="I5" s="245"/>
      <c r="J5" s="245"/>
      <c r="K5" s="115"/>
    </row>
    <row r="6" spans="1:11">
      <c r="A6" s="79"/>
      <c r="B6" s="79"/>
      <c r="C6" s="78"/>
      <c r="D6" s="78"/>
      <c r="E6" s="78"/>
      <c r="F6" s="137"/>
      <c r="G6" s="78"/>
      <c r="H6" s="78"/>
      <c r="I6" s="78"/>
      <c r="J6" s="78"/>
      <c r="K6" s="115"/>
    </row>
    <row r="7" spans="1:11">
      <c r="A7" s="138"/>
      <c r="B7" s="135"/>
      <c r="C7" s="135"/>
      <c r="D7" s="135"/>
      <c r="E7" s="135"/>
      <c r="F7" s="135"/>
      <c r="G7" s="135"/>
      <c r="H7" s="135"/>
      <c r="I7" s="135"/>
      <c r="J7" s="135"/>
      <c r="K7" s="115"/>
    </row>
    <row r="8" spans="1:11" s="26" customFormat="1" ht="45">
      <c r="A8" s="140" t="s">
        <v>64</v>
      </c>
      <c r="B8" s="140" t="s">
        <v>112</v>
      </c>
      <c r="C8" s="141" t="s">
        <v>114</v>
      </c>
      <c r="D8" s="141" t="s">
        <v>278</v>
      </c>
      <c r="E8" s="141" t="s">
        <v>113</v>
      </c>
      <c r="F8" s="139" t="s">
        <v>259</v>
      </c>
      <c r="G8" s="139" t="s">
        <v>299</v>
      </c>
      <c r="H8" s="139" t="s">
        <v>300</v>
      </c>
      <c r="I8" s="139" t="s">
        <v>260</v>
      </c>
      <c r="J8" s="142" t="s">
        <v>115</v>
      </c>
      <c r="K8" s="115"/>
    </row>
    <row r="9" spans="1:11" s="26" customFormat="1">
      <c r="A9" s="172">
        <v>1</v>
      </c>
      <c r="B9" s="172">
        <v>2</v>
      </c>
      <c r="C9" s="173">
        <v>3</v>
      </c>
      <c r="D9" s="173">
        <v>4</v>
      </c>
      <c r="E9" s="173">
        <v>5</v>
      </c>
      <c r="F9" s="173">
        <v>6</v>
      </c>
      <c r="G9" s="173">
        <v>7</v>
      </c>
      <c r="H9" s="173">
        <v>8</v>
      </c>
      <c r="I9" s="173">
        <v>9</v>
      </c>
      <c r="J9" s="173">
        <v>10</v>
      </c>
      <c r="K9" s="115"/>
    </row>
    <row r="10" spans="1:11" s="26" customFormat="1" ht="15.75">
      <c r="A10" s="338">
        <v>1</v>
      </c>
      <c r="B10" s="339" t="s">
        <v>510</v>
      </c>
      <c r="C10" s="170" t="s">
        <v>511</v>
      </c>
      <c r="D10" s="171" t="s">
        <v>222</v>
      </c>
      <c r="E10" s="340" t="s">
        <v>512</v>
      </c>
      <c r="F10" s="27">
        <v>18494.46</v>
      </c>
      <c r="G10" s="27">
        <f>675146.49-243</f>
        <v>674903.49</v>
      </c>
      <c r="H10" s="27">
        <f>652875.61-243</f>
        <v>652632.61</v>
      </c>
      <c r="I10" s="27">
        <v>40765.339999999997</v>
      </c>
      <c r="J10" s="27"/>
      <c r="K10" s="115"/>
    </row>
    <row r="11" spans="1:11" s="26" customFormat="1" ht="30">
      <c r="A11" s="338">
        <v>2</v>
      </c>
      <c r="B11" s="341" t="s">
        <v>510</v>
      </c>
      <c r="C11" s="335">
        <v>187727300</v>
      </c>
      <c r="D11" s="342" t="s">
        <v>513</v>
      </c>
      <c r="E11" s="343" t="s">
        <v>514</v>
      </c>
      <c r="F11" s="27">
        <v>0</v>
      </c>
      <c r="G11" s="27">
        <v>0</v>
      </c>
      <c r="H11" s="27">
        <v>0</v>
      </c>
      <c r="I11" s="27">
        <f>F11+G11-H11</f>
        <v>0</v>
      </c>
      <c r="J11" s="27"/>
      <c r="K11" s="115"/>
    </row>
    <row r="12" spans="1:11" s="26" customFormat="1">
      <c r="A12" s="338">
        <v>3</v>
      </c>
      <c r="B12" s="172"/>
      <c r="C12" s="173"/>
      <c r="D12" s="173"/>
      <c r="E12" s="173"/>
      <c r="F12" s="173"/>
      <c r="G12" s="173"/>
      <c r="H12" s="173"/>
      <c r="I12" s="173"/>
      <c r="J12" s="173"/>
      <c r="K12" s="115"/>
    </row>
    <row r="13" spans="1:11" s="26" customFormat="1" ht="15.75">
      <c r="A13" s="333">
        <v>4</v>
      </c>
      <c r="B13" s="334"/>
      <c r="C13" s="335"/>
      <c r="D13" s="335"/>
      <c r="E13" s="336"/>
      <c r="F13" s="337"/>
      <c r="G13" s="337"/>
      <c r="H13" s="337"/>
      <c r="I13" s="337"/>
      <c r="J13" s="337"/>
      <c r="K13" s="115"/>
    </row>
    <row r="14" spans="1:11">
      <c r="A14" s="114"/>
      <c r="B14" s="114"/>
      <c r="C14" s="114"/>
      <c r="D14" s="114"/>
      <c r="E14" s="114"/>
      <c r="F14" s="114"/>
      <c r="G14" s="114"/>
      <c r="H14" s="114"/>
      <c r="I14" s="114"/>
      <c r="J14" s="114"/>
    </row>
    <row r="15" spans="1:11">
      <c r="A15" s="114"/>
      <c r="B15" s="114"/>
      <c r="C15" s="114"/>
      <c r="D15" s="114"/>
      <c r="E15" s="114"/>
      <c r="F15" s="114"/>
      <c r="G15" s="114"/>
      <c r="H15" s="114"/>
      <c r="I15" s="114"/>
      <c r="J15" s="114"/>
    </row>
    <row r="16" spans="1:11">
      <c r="A16" s="114"/>
      <c r="B16" s="114"/>
      <c r="C16" s="114"/>
      <c r="D16" s="114"/>
      <c r="E16" s="114"/>
      <c r="F16" s="114"/>
      <c r="G16" s="114"/>
      <c r="H16" s="114"/>
      <c r="I16" s="114"/>
      <c r="J16" s="114"/>
    </row>
    <row r="17" spans="1:10">
      <c r="A17" s="114"/>
      <c r="B17" s="114"/>
      <c r="C17" s="114"/>
      <c r="D17" s="114"/>
      <c r="E17" s="114"/>
      <c r="F17" s="114"/>
      <c r="G17" s="114"/>
      <c r="H17" s="114"/>
      <c r="I17" s="114"/>
      <c r="J17" s="114"/>
    </row>
    <row r="18" spans="1:10">
      <c r="A18" s="114"/>
      <c r="B18" s="241" t="s">
        <v>107</v>
      </c>
      <c r="C18" s="114"/>
      <c r="D18" s="114"/>
      <c r="E18" s="114"/>
      <c r="F18" s="242"/>
      <c r="G18" s="114"/>
      <c r="H18" s="114"/>
      <c r="I18" s="114"/>
      <c r="J18" s="114"/>
    </row>
    <row r="19" spans="1:10">
      <c r="A19" s="114"/>
      <c r="B19" s="114"/>
      <c r="C19" s="114"/>
      <c r="D19" s="114"/>
      <c r="E19" s="114"/>
      <c r="F19" s="111"/>
      <c r="G19" s="111"/>
      <c r="H19" s="111"/>
      <c r="I19" s="111"/>
      <c r="J19" s="111"/>
    </row>
    <row r="20" spans="1:10">
      <c r="A20" s="114"/>
      <c r="B20" s="114"/>
      <c r="C20" s="287"/>
      <c r="D20" s="114"/>
      <c r="E20" s="114"/>
      <c r="F20" s="287"/>
      <c r="G20" s="288"/>
      <c r="H20" s="288"/>
      <c r="I20" s="111"/>
      <c r="J20" s="111"/>
    </row>
    <row r="21" spans="1:10">
      <c r="A21" s="111"/>
      <c r="B21" s="114"/>
      <c r="C21" s="243" t="s">
        <v>271</v>
      </c>
      <c r="D21" s="243"/>
      <c r="E21" s="114"/>
      <c r="F21" s="114" t="s">
        <v>276</v>
      </c>
      <c r="G21" s="111"/>
      <c r="H21" s="111"/>
      <c r="I21" s="111"/>
      <c r="J21" s="111"/>
    </row>
    <row r="22" spans="1:10">
      <c r="A22" s="111"/>
      <c r="B22" s="114"/>
      <c r="C22" s="244" t="s">
        <v>140</v>
      </c>
      <c r="D22" s="114"/>
      <c r="E22" s="114"/>
      <c r="F22" s="114" t="s">
        <v>272</v>
      </c>
      <c r="G22" s="111"/>
      <c r="H22" s="111"/>
      <c r="I22" s="111"/>
      <c r="J22" s="111"/>
    </row>
    <row r="23" spans="1:10" customFormat="1">
      <c r="A23" s="111"/>
      <c r="B23" s="114"/>
      <c r="C23" s="114"/>
      <c r="D23" s="244"/>
      <c r="E23" s="111"/>
      <c r="F23" s="111"/>
      <c r="G23" s="111"/>
      <c r="H23" s="111"/>
      <c r="I23" s="111"/>
      <c r="J23" s="111"/>
    </row>
    <row r="24" spans="1:10" customFormat="1" ht="12.75">
      <c r="A24" s="111"/>
      <c r="B24" s="111"/>
      <c r="C24" s="111"/>
      <c r="D24" s="111"/>
      <c r="E24" s="111"/>
      <c r="F24" s="111"/>
      <c r="G24" s="111"/>
      <c r="H24" s="111"/>
      <c r="I24" s="111"/>
      <c r="J24" s="111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3 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3 E10:E11"/>
    <dataValidation allowBlank="1" showInputMessage="1" showErrorMessage="1" prompt="თვე/დღე/წელი" sqref="J13"/>
  </dataValidations>
  <printOptions gridLines="1"/>
  <pageMargins left="0.25" right="0.25" top="0.75" bottom="0.75" header="0.3" footer="0.3"/>
  <pageSetup paperSize="9" scale="9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1"/>
  <sheetViews>
    <sheetView view="pageBreakPreview" zoomScale="84" zoomScaleSheetLayoutView="84" workbookViewId="0">
      <selection activeCell="A8" sqref="A8:G78"/>
    </sheetView>
  </sheetViews>
  <sheetFormatPr defaultRowHeight="15"/>
  <cols>
    <col min="1" max="1" width="12" style="192" customWidth="1"/>
    <col min="2" max="2" width="13.28515625" style="192" customWidth="1"/>
    <col min="3" max="3" width="21.42578125" style="195" customWidth="1"/>
    <col min="4" max="4" width="17.85546875" style="195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9">
      <c r="A1" s="76" t="s">
        <v>372</v>
      </c>
      <c r="B1" s="78"/>
      <c r="C1" s="137"/>
      <c r="D1" s="137"/>
      <c r="E1" s="78"/>
      <c r="F1" s="78"/>
      <c r="G1" s="178" t="s">
        <v>110</v>
      </c>
      <c r="H1" s="179"/>
    </row>
    <row r="2" spans="1:9">
      <c r="A2" s="78" t="s">
        <v>141</v>
      </c>
      <c r="B2" s="78"/>
      <c r="C2" s="137"/>
      <c r="D2" s="137"/>
      <c r="E2" s="78"/>
      <c r="F2" s="78"/>
      <c r="G2" s="539" t="s">
        <v>624</v>
      </c>
      <c r="H2" s="540"/>
      <c r="I2" s="540"/>
    </row>
    <row r="3" spans="1:9">
      <c r="A3" s="78"/>
      <c r="B3" s="78"/>
      <c r="C3" s="137"/>
      <c r="D3" s="137"/>
      <c r="E3" s="78"/>
      <c r="F3" s="78"/>
      <c r="G3" s="112"/>
      <c r="H3" s="179"/>
    </row>
    <row r="4" spans="1:9">
      <c r="A4" s="79" t="str">
        <f>'[4]ფორმა N2'!A4</f>
        <v>ანგარიშვალდებული პირის დასახელება:</v>
      </c>
      <c r="B4" s="78"/>
      <c r="C4" s="137"/>
      <c r="D4" s="137"/>
      <c r="E4" s="78"/>
      <c r="F4" s="78"/>
      <c r="G4" s="78"/>
      <c r="H4" s="114"/>
    </row>
    <row r="5" spans="1:9">
      <c r="A5" s="26" t="s">
        <v>478</v>
      </c>
      <c r="B5" s="26"/>
      <c r="C5" s="121"/>
      <c r="D5" s="436"/>
      <c r="E5" s="230"/>
      <c r="F5" s="230"/>
      <c r="G5" s="230"/>
      <c r="H5" s="114"/>
    </row>
    <row r="6" spans="1:9">
      <c r="A6" s="79"/>
      <c r="B6" s="78"/>
      <c r="C6" s="137"/>
      <c r="D6" s="137"/>
      <c r="E6" s="78"/>
      <c r="F6" s="78"/>
      <c r="G6" s="78"/>
      <c r="H6" s="114"/>
    </row>
    <row r="7" spans="1:9">
      <c r="A7" s="78"/>
      <c r="B7" s="78"/>
      <c r="C7" s="137"/>
      <c r="D7" s="137"/>
      <c r="E7" s="78"/>
      <c r="F7" s="78"/>
      <c r="G7" s="78"/>
      <c r="H7" s="115"/>
    </row>
    <row r="8" spans="1:9" ht="45.75" customHeight="1">
      <c r="A8" s="180" t="s">
        <v>318</v>
      </c>
      <c r="B8" s="180" t="s">
        <v>142</v>
      </c>
      <c r="C8" s="434" t="s">
        <v>370</v>
      </c>
      <c r="D8" s="434" t="s">
        <v>371</v>
      </c>
      <c r="E8" s="181" t="s">
        <v>278</v>
      </c>
      <c r="F8" s="180" t="s">
        <v>325</v>
      </c>
      <c r="G8" s="181" t="s">
        <v>319</v>
      </c>
      <c r="H8" s="115"/>
    </row>
    <row r="9" spans="1:9">
      <c r="A9" s="182" t="s">
        <v>320</v>
      </c>
      <c r="B9" s="183"/>
      <c r="C9" s="441"/>
      <c r="D9" s="435"/>
      <c r="E9" s="184"/>
      <c r="F9" s="184"/>
      <c r="G9" s="361">
        <v>2522.9</v>
      </c>
      <c r="H9" s="115"/>
    </row>
    <row r="10" spans="1:9" ht="15.75">
      <c r="A10" s="183">
        <v>1</v>
      </c>
      <c r="B10" s="363" t="s">
        <v>863</v>
      </c>
      <c r="C10" s="344">
        <v>7000</v>
      </c>
      <c r="D10" s="345"/>
      <c r="E10" s="186" t="s">
        <v>222</v>
      </c>
      <c r="F10" s="185" t="s">
        <v>515</v>
      </c>
      <c r="G10" s="362">
        <f>G9+C10-D10</f>
        <v>9522.9</v>
      </c>
      <c r="H10" s="115"/>
    </row>
    <row r="11" spans="1:9" ht="15.75">
      <c r="A11" s="183">
        <v>2</v>
      </c>
      <c r="B11" s="363" t="s">
        <v>863</v>
      </c>
      <c r="C11" s="344"/>
      <c r="D11" s="344">
        <v>8628</v>
      </c>
      <c r="E11" s="186" t="s">
        <v>222</v>
      </c>
      <c r="F11" s="186" t="s">
        <v>352</v>
      </c>
      <c r="G11" s="362">
        <f t="shared" ref="G11:G74" si="0">G10+C11-D11</f>
        <v>894.89999999999964</v>
      </c>
      <c r="H11" s="115"/>
    </row>
    <row r="12" spans="1:9" ht="15.75">
      <c r="A12" s="183">
        <v>3</v>
      </c>
      <c r="B12" s="363" t="s">
        <v>864</v>
      </c>
      <c r="C12" s="344">
        <v>11000</v>
      </c>
      <c r="D12" s="345"/>
      <c r="E12" s="186" t="s">
        <v>222</v>
      </c>
      <c r="F12" s="185" t="s">
        <v>515</v>
      </c>
      <c r="G12" s="362">
        <f t="shared" si="0"/>
        <v>11894.9</v>
      </c>
      <c r="H12" s="115"/>
    </row>
    <row r="13" spans="1:9" ht="15.75">
      <c r="A13" s="183">
        <v>4</v>
      </c>
      <c r="B13" s="363" t="s">
        <v>865</v>
      </c>
      <c r="C13" s="344"/>
      <c r="D13" s="345">
        <v>9348</v>
      </c>
      <c r="E13" s="186" t="s">
        <v>222</v>
      </c>
      <c r="F13" s="186" t="s">
        <v>352</v>
      </c>
      <c r="G13" s="362">
        <f t="shared" si="0"/>
        <v>2546.8999999999996</v>
      </c>
      <c r="H13" s="115"/>
    </row>
    <row r="14" spans="1:9" ht="15.75">
      <c r="A14" s="183">
        <v>5</v>
      </c>
      <c r="B14" s="363" t="s">
        <v>866</v>
      </c>
      <c r="C14" s="344"/>
      <c r="D14" s="345">
        <v>2000</v>
      </c>
      <c r="E14" s="186" t="s">
        <v>222</v>
      </c>
      <c r="F14" s="185" t="s">
        <v>867</v>
      </c>
      <c r="G14" s="362">
        <f t="shared" si="0"/>
        <v>546.89999999999964</v>
      </c>
      <c r="H14" s="115"/>
    </row>
    <row r="15" spans="1:9" ht="15.75">
      <c r="A15" s="183">
        <v>6</v>
      </c>
      <c r="B15" s="363" t="s">
        <v>868</v>
      </c>
      <c r="C15" s="344">
        <v>5400</v>
      </c>
      <c r="D15" s="345"/>
      <c r="E15" s="186" t="s">
        <v>222</v>
      </c>
      <c r="F15" s="185" t="s">
        <v>515</v>
      </c>
      <c r="G15" s="362">
        <f t="shared" si="0"/>
        <v>5946.9</v>
      </c>
      <c r="H15" s="115"/>
    </row>
    <row r="16" spans="1:9" ht="15.75">
      <c r="A16" s="183">
        <v>7</v>
      </c>
      <c r="B16" s="363" t="s">
        <v>869</v>
      </c>
      <c r="C16" s="344"/>
      <c r="D16" s="345">
        <v>5400</v>
      </c>
      <c r="E16" s="186" t="s">
        <v>222</v>
      </c>
      <c r="F16" s="186" t="s">
        <v>352</v>
      </c>
      <c r="G16" s="362">
        <f t="shared" si="0"/>
        <v>546.89999999999964</v>
      </c>
      <c r="H16" s="115"/>
    </row>
    <row r="17" spans="1:8" ht="15.75">
      <c r="A17" s="183">
        <v>8</v>
      </c>
      <c r="B17" s="363" t="s">
        <v>870</v>
      </c>
      <c r="C17" s="344">
        <v>1470</v>
      </c>
      <c r="D17" s="345"/>
      <c r="E17" s="186" t="s">
        <v>222</v>
      </c>
      <c r="F17" s="185" t="s">
        <v>515</v>
      </c>
      <c r="G17" s="362">
        <f t="shared" si="0"/>
        <v>2016.8999999999996</v>
      </c>
      <c r="H17" s="115"/>
    </row>
    <row r="18" spans="1:8" ht="15.75">
      <c r="A18" s="183">
        <v>9</v>
      </c>
      <c r="B18" s="363" t="s">
        <v>871</v>
      </c>
      <c r="C18" s="344"/>
      <c r="D18" s="345">
        <v>735</v>
      </c>
      <c r="E18" s="186" t="s">
        <v>222</v>
      </c>
      <c r="F18" s="186" t="s">
        <v>516</v>
      </c>
      <c r="G18" s="362">
        <f t="shared" si="0"/>
        <v>1281.8999999999996</v>
      </c>
      <c r="H18" s="115"/>
    </row>
    <row r="19" spans="1:8" ht="15.75">
      <c r="A19" s="183">
        <v>10</v>
      </c>
      <c r="B19" s="363" t="s">
        <v>871</v>
      </c>
      <c r="C19" s="344"/>
      <c r="D19" s="345">
        <v>735</v>
      </c>
      <c r="E19" s="186" t="s">
        <v>222</v>
      </c>
      <c r="F19" s="186" t="s">
        <v>516</v>
      </c>
      <c r="G19" s="362">
        <f t="shared" si="0"/>
        <v>546.89999999999964</v>
      </c>
      <c r="H19" s="115"/>
    </row>
    <row r="20" spans="1:8" ht="15.75">
      <c r="A20" s="183">
        <v>11</v>
      </c>
      <c r="B20" s="363">
        <v>41370</v>
      </c>
      <c r="C20" s="344">
        <v>1080</v>
      </c>
      <c r="D20" s="345"/>
      <c r="E20" s="186" t="s">
        <v>222</v>
      </c>
      <c r="F20" s="185" t="s">
        <v>515</v>
      </c>
      <c r="G20" s="362">
        <f t="shared" si="0"/>
        <v>1626.8999999999996</v>
      </c>
      <c r="H20" s="115"/>
    </row>
    <row r="21" spans="1:8" ht="15.75">
      <c r="A21" s="183">
        <v>12</v>
      </c>
      <c r="B21" s="363">
        <v>41400</v>
      </c>
      <c r="C21" s="344"/>
      <c r="D21" s="345">
        <v>1080</v>
      </c>
      <c r="E21" s="186" t="s">
        <v>222</v>
      </c>
      <c r="F21" s="186" t="s">
        <v>516</v>
      </c>
      <c r="G21" s="362">
        <f t="shared" si="0"/>
        <v>546.89999999999964</v>
      </c>
      <c r="H21" s="115"/>
    </row>
    <row r="22" spans="1:8" ht="15.75">
      <c r="A22" s="183">
        <v>13</v>
      </c>
      <c r="B22" s="363">
        <v>41614</v>
      </c>
      <c r="C22" s="344">
        <v>1800</v>
      </c>
      <c r="D22" s="345"/>
      <c r="E22" s="186" t="s">
        <v>222</v>
      </c>
      <c r="F22" s="185" t="s">
        <v>515</v>
      </c>
      <c r="G22" s="362">
        <f t="shared" si="0"/>
        <v>2346.8999999999996</v>
      </c>
      <c r="H22" s="115"/>
    </row>
    <row r="23" spans="1:8" ht="15.75">
      <c r="A23" s="183">
        <v>14</v>
      </c>
      <c r="B23" s="363">
        <v>41614</v>
      </c>
      <c r="C23" s="344"/>
      <c r="D23" s="345">
        <v>1800</v>
      </c>
      <c r="E23" s="186" t="s">
        <v>222</v>
      </c>
      <c r="F23" s="186" t="s">
        <v>352</v>
      </c>
      <c r="G23" s="362">
        <f t="shared" si="0"/>
        <v>546.89999999999964</v>
      </c>
      <c r="H23" s="115"/>
    </row>
    <row r="24" spans="1:8" ht="15.75">
      <c r="A24" s="183">
        <v>15</v>
      </c>
      <c r="B24" s="363" t="s">
        <v>872</v>
      </c>
      <c r="C24" s="344">
        <v>1940</v>
      </c>
      <c r="D24" s="345"/>
      <c r="E24" s="186" t="s">
        <v>222</v>
      </c>
      <c r="F24" s="185" t="s">
        <v>515</v>
      </c>
      <c r="G24" s="362">
        <f t="shared" si="0"/>
        <v>2486.8999999999996</v>
      </c>
      <c r="H24" s="115"/>
    </row>
    <row r="25" spans="1:8" ht="15.75">
      <c r="A25" s="183">
        <v>16</v>
      </c>
      <c r="B25" s="363" t="s">
        <v>872</v>
      </c>
      <c r="C25" s="344"/>
      <c r="D25" s="345">
        <v>500</v>
      </c>
      <c r="E25" s="186" t="s">
        <v>222</v>
      </c>
      <c r="F25" s="186" t="s">
        <v>352</v>
      </c>
      <c r="G25" s="362">
        <f t="shared" si="0"/>
        <v>1986.8999999999996</v>
      </c>
      <c r="H25" s="115"/>
    </row>
    <row r="26" spans="1:8" ht="15.75">
      <c r="A26" s="183">
        <v>17</v>
      </c>
      <c r="B26" s="363" t="s">
        <v>872</v>
      </c>
      <c r="C26" s="344"/>
      <c r="D26" s="345">
        <v>1440</v>
      </c>
      <c r="E26" s="186" t="s">
        <v>222</v>
      </c>
      <c r="F26" s="186" t="s">
        <v>516</v>
      </c>
      <c r="G26" s="362">
        <f t="shared" si="0"/>
        <v>546.89999999999964</v>
      </c>
      <c r="H26" s="115"/>
    </row>
    <row r="27" spans="1:8" ht="15.75">
      <c r="A27" s="183">
        <v>18</v>
      </c>
      <c r="B27" s="363">
        <v>41493</v>
      </c>
      <c r="C27" s="344">
        <v>3830</v>
      </c>
      <c r="D27" s="345"/>
      <c r="E27" s="186" t="s">
        <v>222</v>
      </c>
      <c r="F27" s="185" t="s">
        <v>515</v>
      </c>
      <c r="G27" s="362">
        <f t="shared" si="0"/>
        <v>4376.8999999999996</v>
      </c>
      <c r="H27" s="115"/>
    </row>
    <row r="28" spans="1:8" ht="15.75">
      <c r="A28" s="183">
        <v>19</v>
      </c>
      <c r="B28" s="363">
        <v>41493</v>
      </c>
      <c r="C28" s="344"/>
      <c r="D28" s="345">
        <v>2300</v>
      </c>
      <c r="E28" s="186" t="s">
        <v>222</v>
      </c>
      <c r="F28" s="186" t="s">
        <v>352</v>
      </c>
      <c r="G28" s="362">
        <f t="shared" si="0"/>
        <v>2076.8999999999996</v>
      </c>
      <c r="H28" s="115"/>
    </row>
    <row r="29" spans="1:8" ht="15.75">
      <c r="A29" s="183">
        <v>20</v>
      </c>
      <c r="B29" s="363">
        <v>41312</v>
      </c>
      <c r="C29" s="442"/>
      <c r="D29" s="437">
        <v>1530</v>
      </c>
      <c r="E29" s="186" t="s">
        <v>222</v>
      </c>
      <c r="F29" s="186" t="s">
        <v>516</v>
      </c>
      <c r="G29" s="362">
        <f t="shared" si="0"/>
        <v>546.89999999999964</v>
      </c>
      <c r="H29" s="115"/>
    </row>
    <row r="30" spans="1:8" ht="15.75">
      <c r="A30" s="183">
        <v>21</v>
      </c>
      <c r="B30" s="363">
        <v>41615</v>
      </c>
      <c r="C30" s="442">
        <v>1680</v>
      </c>
      <c r="D30" s="437"/>
      <c r="E30" s="186" t="s">
        <v>222</v>
      </c>
      <c r="F30" s="185" t="s">
        <v>515</v>
      </c>
      <c r="G30" s="362">
        <f t="shared" si="0"/>
        <v>2226.8999999999996</v>
      </c>
      <c r="H30" s="115"/>
    </row>
    <row r="31" spans="1:8" ht="16.5" customHeight="1">
      <c r="A31" s="183">
        <v>22</v>
      </c>
      <c r="B31" s="363">
        <v>41615</v>
      </c>
      <c r="C31" s="442"/>
      <c r="D31" s="437">
        <v>1680</v>
      </c>
      <c r="E31" s="186" t="s">
        <v>222</v>
      </c>
      <c r="F31" s="186" t="s">
        <v>516</v>
      </c>
      <c r="G31" s="362">
        <f t="shared" si="0"/>
        <v>546.89999999999964</v>
      </c>
      <c r="H31" s="115"/>
    </row>
    <row r="32" spans="1:8" ht="16.5" customHeight="1">
      <c r="A32" s="183">
        <v>23</v>
      </c>
      <c r="B32" s="363" t="s">
        <v>873</v>
      </c>
      <c r="C32" s="442">
        <v>1200</v>
      </c>
      <c r="D32" s="437"/>
      <c r="E32" s="186" t="s">
        <v>222</v>
      </c>
      <c r="F32" s="185" t="s">
        <v>515</v>
      </c>
      <c r="G32" s="362">
        <f t="shared" si="0"/>
        <v>1746.8999999999996</v>
      </c>
      <c r="H32" s="115"/>
    </row>
    <row r="33" spans="1:8" ht="16.5" customHeight="1">
      <c r="A33" s="183">
        <v>24</v>
      </c>
      <c r="B33" s="363" t="s">
        <v>876</v>
      </c>
      <c r="C33" s="442"/>
      <c r="D33" s="437">
        <v>1200</v>
      </c>
      <c r="E33" s="186" t="s">
        <v>222</v>
      </c>
      <c r="F33" s="186" t="s">
        <v>516</v>
      </c>
      <c r="G33" s="362">
        <f t="shared" si="0"/>
        <v>546.89999999999964</v>
      </c>
      <c r="H33" s="115"/>
    </row>
    <row r="34" spans="1:8" ht="16.5" customHeight="1">
      <c r="A34" s="183">
        <v>25</v>
      </c>
      <c r="B34" s="363">
        <v>41282</v>
      </c>
      <c r="C34" s="442">
        <v>1590</v>
      </c>
      <c r="D34" s="437"/>
      <c r="E34" s="186" t="s">
        <v>222</v>
      </c>
      <c r="F34" s="185" t="s">
        <v>515</v>
      </c>
      <c r="G34" s="362">
        <f t="shared" si="0"/>
        <v>2136.8999999999996</v>
      </c>
      <c r="H34" s="115"/>
    </row>
    <row r="35" spans="1:8" ht="16.5" customHeight="1">
      <c r="A35" s="183">
        <v>26</v>
      </c>
      <c r="B35" s="363">
        <v>41313</v>
      </c>
      <c r="C35" s="442"/>
      <c r="D35" s="437">
        <v>1386</v>
      </c>
      <c r="E35" s="186" t="s">
        <v>222</v>
      </c>
      <c r="F35" s="186" t="s">
        <v>516</v>
      </c>
      <c r="G35" s="362">
        <f t="shared" si="0"/>
        <v>750.89999999999964</v>
      </c>
      <c r="H35" s="115"/>
    </row>
    <row r="36" spans="1:8" ht="16.5" customHeight="1">
      <c r="A36" s="183">
        <v>27</v>
      </c>
      <c r="B36" s="363">
        <v>41463</v>
      </c>
      <c r="C36" s="442">
        <v>2300</v>
      </c>
      <c r="D36" s="437"/>
      <c r="E36" s="186" t="s">
        <v>222</v>
      </c>
      <c r="F36" s="185" t="s">
        <v>515</v>
      </c>
      <c r="G36" s="362">
        <f t="shared" si="0"/>
        <v>3050.8999999999996</v>
      </c>
      <c r="H36" s="115"/>
    </row>
    <row r="37" spans="1:8" ht="16.5" customHeight="1">
      <c r="A37" s="183">
        <v>28</v>
      </c>
      <c r="B37" s="363">
        <v>41494</v>
      </c>
      <c r="C37" s="442"/>
      <c r="D37" s="437">
        <v>2300</v>
      </c>
      <c r="E37" s="186" t="s">
        <v>222</v>
      </c>
      <c r="F37" s="186" t="s">
        <v>352</v>
      </c>
      <c r="G37" s="362">
        <f t="shared" si="0"/>
        <v>750.89999999999964</v>
      </c>
      <c r="H37" s="115"/>
    </row>
    <row r="38" spans="1:8" ht="16.5" customHeight="1">
      <c r="A38" s="183">
        <v>29</v>
      </c>
      <c r="B38" s="363" t="s">
        <v>877</v>
      </c>
      <c r="C38" s="442"/>
      <c r="D38" s="437">
        <v>60</v>
      </c>
      <c r="E38" s="186" t="s">
        <v>222</v>
      </c>
      <c r="F38" s="186" t="s">
        <v>516</v>
      </c>
      <c r="G38" s="362">
        <f t="shared" si="0"/>
        <v>690.89999999999964</v>
      </c>
      <c r="H38" s="115"/>
    </row>
    <row r="39" spans="1:8" ht="16.5" customHeight="1">
      <c r="A39" s="183">
        <v>30</v>
      </c>
      <c r="B39" s="363" t="s">
        <v>878</v>
      </c>
      <c r="C39" s="442">
        <v>930</v>
      </c>
      <c r="D39" s="437"/>
      <c r="E39" s="186" t="s">
        <v>222</v>
      </c>
      <c r="F39" s="185" t="s">
        <v>515</v>
      </c>
      <c r="G39" s="362">
        <f t="shared" si="0"/>
        <v>1620.8999999999996</v>
      </c>
      <c r="H39" s="115"/>
    </row>
    <row r="40" spans="1:8" ht="16.5" customHeight="1">
      <c r="A40" s="183">
        <v>31</v>
      </c>
      <c r="B40" s="363" t="s">
        <v>875</v>
      </c>
      <c r="C40" s="442"/>
      <c r="D40" s="437">
        <v>300</v>
      </c>
      <c r="E40" s="186" t="s">
        <v>222</v>
      </c>
      <c r="F40" s="186" t="s">
        <v>516</v>
      </c>
      <c r="G40" s="362">
        <f t="shared" si="0"/>
        <v>1320.8999999999996</v>
      </c>
      <c r="H40" s="115"/>
    </row>
    <row r="41" spans="1:8" ht="16.5" customHeight="1">
      <c r="A41" s="183">
        <v>32</v>
      </c>
      <c r="B41" s="363" t="s">
        <v>874</v>
      </c>
      <c r="C41" s="442"/>
      <c r="D41" s="437">
        <v>630</v>
      </c>
      <c r="E41" s="186" t="s">
        <v>222</v>
      </c>
      <c r="F41" s="186" t="s">
        <v>516</v>
      </c>
      <c r="G41" s="362">
        <f t="shared" si="0"/>
        <v>690.89999999999964</v>
      </c>
      <c r="H41" s="115"/>
    </row>
    <row r="42" spans="1:8" ht="16.5" customHeight="1">
      <c r="A42" s="183">
        <v>33</v>
      </c>
      <c r="B42" s="363">
        <v>41314</v>
      </c>
      <c r="C42" s="442">
        <v>1470</v>
      </c>
      <c r="D42" s="437"/>
      <c r="E42" s="186" t="s">
        <v>222</v>
      </c>
      <c r="F42" s="185" t="s">
        <v>515</v>
      </c>
      <c r="G42" s="362">
        <f t="shared" si="0"/>
        <v>2160.8999999999996</v>
      </c>
      <c r="H42" s="115"/>
    </row>
    <row r="43" spans="1:8" ht="16.5" customHeight="1">
      <c r="A43" s="183">
        <v>34</v>
      </c>
      <c r="B43" s="363" t="s">
        <v>879</v>
      </c>
      <c r="C43" s="442"/>
      <c r="D43" s="437">
        <v>1470</v>
      </c>
      <c r="E43" s="186" t="s">
        <v>222</v>
      </c>
      <c r="F43" s="186" t="s">
        <v>516</v>
      </c>
      <c r="G43" s="362">
        <f t="shared" si="0"/>
        <v>690.89999999999964</v>
      </c>
      <c r="H43" s="115"/>
    </row>
    <row r="44" spans="1:8" ht="16.5" customHeight="1">
      <c r="A44" s="183">
        <v>35</v>
      </c>
      <c r="B44" s="363">
        <v>41526</v>
      </c>
      <c r="C44" s="442">
        <v>5000</v>
      </c>
      <c r="D44" s="437"/>
      <c r="E44" s="186" t="s">
        <v>222</v>
      </c>
      <c r="F44" s="185" t="s">
        <v>515</v>
      </c>
      <c r="G44" s="362">
        <f t="shared" si="0"/>
        <v>5690.9</v>
      </c>
      <c r="H44" s="115"/>
    </row>
    <row r="45" spans="1:8" ht="16.5" customHeight="1">
      <c r="A45" s="183">
        <v>36</v>
      </c>
      <c r="B45" s="363" t="s">
        <v>880</v>
      </c>
      <c r="C45" s="442"/>
      <c r="D45" s="437">
        <v>2300</v>
      </c>
      <c r="E45" s="186" t="s">
        <v>222</v>
      </c>
      <c r="F45" s="186" t="s">
        <v>352</v>
      </c>
      <c r="G45" s="362">
        <f t="shared" si="0"/>
        <v>3390.8999999999996</v>
      </c>
      <c r="H45" s="115"/>
    </row>
    <row r="46" spans="1:8" ht="16.5" customHeight="1">
      <c r="A46" s="183">
        <v>37</v>
      </c>
      <c r="B46" s="363" t="s">
        <v>881</v>
      </c>
      <c r="C46" s="442"/>
      <c r="D46" s="437">
        <v>2700</v>
      </c>
      <c r="E46" s="186" t="s">
        <v>222</v>
      </c>
      <c r="F46" s="186" t="s">
        <v>516</v>
      </c>
      <c r="G46" s="362">
        <f t="shared" si="0"/>
        <v>690.89999999999964</v>
      </c>
      <c r="H46" s="115"/>
    </row>
    <row r="47" spans="1:8" ht="16.5" customHeight="1">
      <c r="A47" s="183">
        <v>38</v>
      </c>
      <c r="B47" s="363" t="s">
        <v>882</v>
      </c>
      <c r="C47" s="442"/>
      <c r="D47" s="437">
        <v>30</v>
      </c>
      <c r="E47" s="186" t="s">
        <v>222</v>
      </c>
      <c r="F47" s="186" t="s">
        <v>516</v>
      </c>
      <c r="G47" s="362">
        <f t="shared" si="0"/>
        <v>660.89999999999964</v>
      </c>
      <c r="H47" s="115"/>
    </row>
    <row r="48" spans="1:8" ht="16.5" customHeight="1">
      <c r="A48" s="183">
        <v>39</v>
      </c>
      <c r="B48" s="363" t="s">
        <v>883</v>
      </c>
      <c r="C48" s="442">
        <v>990</v>
      </c>
      <c r="D48" s="437"/>
      <c r="E48" s="186" t="s">
        <v>222</v>
      </c>
      <c r="F48" s="185" t="s">
        <v>515</v>
      </c>
      <c r="G48" s="362">
        <f t="shared" si="0"/>
        <v>1650.8999999999996</v>
      </c>
      <c r="H48" s="115"/>
    </row>
    <row r="49" spans="1:8" ht="16.5" customHeight="1">
      <c r="A49" s="183">
        <v>40</v>
      </c>
      <c r="B49" s="363" t="s">
        <v>883</v>
      </c>
      <c r="C49" s="442"/>
      <c r="D49" s="437">
        <v>990</v>
      </c>
      <c r="E49" s="186" t="s">
        <v>222</v>
      </c>
      <c r="F49" s="186" t="s">
        <v>516</v>
      </c>
      <c r="G49" s="362">
        <f t="shared" si="0"/>
        <v>660.89999999999964</v>
      </c>
      <c r="H49" s="115"/>
    </row>
    <row r="50" spans="1:8" ht="16.5" customHeight="1">
      <c r="A50" s="183">
        <v>41</v>
      </c>
      <c r="B50" s="363">
        <v>41465</v>
      </c>
      <c r="C50" s="442">
        <v>2300</v>
      </c>
      <c r="D50" s="437"/>
      <c r="E50" s="186" t="s">
        <v>222</v>
      </c>
      <c r="F50" s="185" t="s">
        <v>515</v>
      </c>
      <c r="G50" s="362">
        <f t="shared" si="0"/>
        <v>2960.8999999999996</v>
      </c>
      <c r="H50" s="115"/>
    </row>
    <row r="51" spans="1:8" ht="16.5" customHeight="1">
      <c r="A51" s="183">
        <v>42</v>
      </c>
      <c r="B51" s="363">
        <v>41465</v>
      </c>
      <c r="C51" s="442"/>
      <c r="D51" s="437">
        <v>2300</v>
      </c>
      <c r="E51" s="186" t="s">
        <v>222</v>
      </c>
      <c r="F51" s="186" t="s">
        <v>352</v>
      </c>
      <c r="G51" s="362">
        <f t="shared" si="0"/>
        <v>660.89999999999964</v>
      </c>
      <c r="H51" s="115"/>
    </row>
    <row r="52" spans="1:8" ht="16.5" customHeight="1">
      <c r="A52" s="183">
        <v>43</v>
      </c>
      <c r="B52" s="363" t="s">
        <v>884</v>
      </c>
      <c r="C52" s="442">
        <v>900</v>
      </c>
      <c r="D52" s="437"/>
      <c r="E52" s="186" t="s">
        <v>222</v>
      </c>
      <c r="F52" s="185" t="s">
        <v>515</v>
      </c>
      <c r="G52" s="362">
        <f t="shared" si="0"/>
        <v>1560.8999999999996</v>
      </c>
      <c r="H52" s="115"/>
    </row>
    <row r="53" spans="1:8" ht="16.5" customHeight="1">
      <c r="A53" s="183">
        <v>44</v>
      </c>
      <c r="B53" s="363" t="s">
        <v>885</v>
      </c>
      <c r="C53" s="442"/>
      <c r="D53" s="437">
        <v>900</v>
      </c>
      <c r="E53" s="186" t="s">
        <v>222</v>
      </c>
      <c r="F53" s="186" t="s">
        <v>516</v>
      </c>
      <c r="G53" s="362">
        <f t="shared" si="0"/>
        <v>660.89999999999964</v>
      </c>
      <c r="H53" s="115"/>
    </row>
    <row r="54" spans="1:8" ht="16.5" customHeight="1">
      <c r="A54" s="183">
        <v>45</v>
      </c>
      <c r="B54" s="363" t="s">
        <v>607</v>
      </c>
      <c r="C54" s="442">
        <v>780</v>
      </c>
      <c r="D54" s="437"/>
      <c r="E54" s="186" t="s">
        <v>222</v>
      </c>
      <c r="F54" s="185" t="s">
        <v>515</v>
      </c>
      <c r="G54" s="362">
        <f t="shared" si="0"/>
        <v>1440.8999999999996</v>
      </c>
      <c r="H54" s="115"/>
    </row>
    <row r="55" spans="1:8" ht="16.5" customHeight="1">
      <c r="A55" s="183">
        <v>46</v>
      </c>
      <c r="B55" s="363" t="s">
        <v>607</v>
      </c>
      <c r="C55" s="442"/>
      <c r="D55" s="437">
        <v>780</v>
      </c>
      <c r="E55" s="186" t="s">
        <v>222</v>
      </c>
      <c r="F55" s="186" t="s">
        <v>516</v>
      </c>
      <c r="G55" s="362">
        <f t="shared" si="0"/>
        <v>660.89999999999964</v>
      </c>
      <c r="H55" s="115"/>
    </row>
    <row r="56" spans="1:8" ht="16.5" customHeight="1">
      <c r="A56" s="183">
        <v>47</v>
      </c>
      <c r="B56" s="363">
        <v>41405</v>
      </c>
      <c r="C56" s="442">
        <v>2300</v>
      </c>
      <c r="D56" s="437"/>
      <c r="E56" s="186" t="s">
        <v>222</v>
      </c>
      <c r="F56" s="185" t="s">
        <v>515</v>
      </c>
      <c r="G56" s="362">
        <f t="shared" si="0"/>
        <v>2960.8999999999996</v>
      </c>
      <c r="H56" s="115"/>
    </row>
    <row r="57" spans="1:8" ht="16.5" customHeight="1">
      <c r="A57" s="183">
        <v>48</v>
      </c>
      <c r="B57" s="363">
        <v>41466</v>
      </c>
      <c r="C57" s="442"/>
      <c r="D57" s="437">
        <v>2300</v>
      </c>
      <c r="E57" s="186" t="s">
        <v>222</v>
      </c>
      <c r="F57" s="186" t="s">
        <v>352</v>
      </c>
      <c r="G57" s="362">
        <f t="shared" si="0"/>
        <v>660.89999999999964</v>
      </c>
      <c r="H57" s="115"/>
    </row>
    <row r="58" spans="1:8" ht="16.5" customHeight="1">
      <c r="A58" s="183">
        <v>49</v>
      </c>
      <c r="B58" s="363">
        <v>41497</v>
      </c>
      <c r="C58" s="442">
        <v>1680</v>
      </c>
      <c r="D58" s="437"/>
      <c r="E58" s="186" t="s">
        <v>222</v>
      </c>
      <c r="F58" s="185" t="s">
        <v>515</v>
      </c>
      <c r="G58" s="362">
        <f t="shared" si="0"/>
        <v>2340.8999999999996</v>
      </c>
      <c r="H58" s="115"/>
    </row>
    <row r="59" spans="1:8" ht="16.5" customHeight="1">
      <c r="A59" s="183">
        <v>50</v>
      </c>
      <c r="B59" s="363">
        <v>41497</v>
      </c>
      <c r="C59" s="442"/>
      <c r="D59" s="437">
        <v>1680</v>
      </c>
      <c r="E59" s="186" t="s">
        <v>222</v>
      </c>
      <c r="F59" s="186" t="s">
        <v>516</v>
      </c>
      <c r="G59" s="362">
        <f t="shared" si="0"/>
        <v>660.89999999999964</v>
      </c>
      <c r="H59" s="115"/>
    </row>
    <row r="60" spans="1:8" ht="16.5" customHeight="1">
      <c r="A60" s="183">
        <v>51</v>
      </c>
      <c r="B60" s="363" t="s">
        <v>887</v>
      </c>
      <c r="C60" s="442">
        <v>2295</v>
      </c>
      <c r="D60" s="437"/>
      <c r="E60" s="186" t="s">
        <v>222</v>
      </c>
      <c r="F60" s="185" t="s">
        <v>515</v>
      </c>
      <c r="G60" s="362">
        <f t="shared" si="0"/>
        <v>2955.8999999999996</v>
      </c>
      <c r="H60" s="115"/>
    </row>
    <row r="61" spans="1:8" ht="16.5" customHeight="1">
      <c r="A61" s="183">
        <v>52</v>
      </c>
      <c r="B61" s="363" t="s">
        <v>887</v>
      </c>
      <c r="C61" s="442"/>
      <c r="D61" s="437">
        <v>2295</v>
      </c>
      <c r="E61" s="186" t="s">
        <v>222</v>
      </c>
      <c r="F61" s="186" t="s">
        <v>516</v>
      </c>
      <c r="G61" s="362">
        <f t="shared" si="0"/>
        <v>660.89999999999964</v>
      </c>
      <c r="H61" s="115"/>
    </row>
    <row r="62" spans="1:8" ht="16.5" customHeight="1">
      <c r="A62" s="183">
        <v>53</v>
      </c>
      <c r="B62" s="363" t="s">
        <v>888</v>
      </c>
      <c r="C62" s="442">
        <v>1575</v>
      </c>
      <c r="D62" s="437"/>
      <c r="E62" s="186" t="s">
        <v>222</v>
      </c>
      <c r="F62" s="185" t="s">
        <v>515</v>
      </c>
      <c r="G62" s="362">
        <f t="shared" si="0"/>
        <v>2235.8999999999996</v>
      </c>
      <c r="H62" s="115"/>
    </row>
    <row r="63" spans="1:8" ht="16.5" customHeight="1">
      <c r="A63" s="183">
        <v>54</v>
      </c>
      <c r="B63" s="363" t="s">
        <v>889</v>
      </c>
      <c r="C63" s="442"/>
      <c r="D63" s="437">
        <v>1575</v>
      </c>
      <c r="E63" s="186" t="s">
        <v>222</v>
      </c>
      <c r="F63" s="186" t="s">
        <v>516</v>
      </c>
      <c r="G63" s="362">
        <f t="shared" si="0"/>
        <v>660.89999999999964</v>
      </c>
      <c r="H63" s="115"/>
    </row>
    <row r="64" spans="1:8" ht="16.5" customHeight="1">
      <c r="A64" s="183">
        <v>55</v>
      </c>
      <c r="B64" s="363">
        <v>41406</v>
      </c>
      <c r="C64" s="442">
        <v>4100</v>
      </c>
      <c r="D64" s="437"/>
      <c r="E64" s="186" t="s">
        <v>222</v>
      </c>
      <c r="F64" s="185" t="s">
        <v>515</v>
      </c>
      <c r="G64" s="362">
        <f t="shared" si="0"/>
        <v>4760.8999999999996</v>
      </c>
      <c r="H64" s="115"/>
    </row>
    <row r="65" spans="1:8" ht="16.5" customHeight="1">
      <c r="A65" s="183">
        <v>56</v>
      </c>
      <c r="B65" s="363">
        <v>41406</v>
      </c>
      <c r="C65" s="442"/>
      <c r="D65" s="437">
        <v>4100</v>
      </c>
      <c r="E65" s="186" t="s">
        <v>222</v>
      </c>
      <c r="F65" s="186" t="s">
        <v>891</v>
      </c>
      <c r="G65" s="362">
        <f t="shared" si="0"/>
        <v>660.89999999999964</v>
      </c>
      <c r="H65" s="115"/>
    </row>
    <row r="66" spans="1:8" ht="16.5" customHeight="1">
      <c r="A66" s="183">
        <v>57</v>
      </c>
      <c r="B66" s="363">
        <v>41590</v>
      </c>
      <c r="C66" s="442">
        <v>3375</v>
      </c>
      <c r="D66" s="437"/>
      <c r="E66" s="186" t="s">
        <v>222</v>
      </c>
      <c r="F66" s="185" t="s">
        <v>515</v>
      </c>
      <c r="G66" s="362">
        <f t="shared" si="0"/>
        <v>4035.8999999999996</v>
      </c>
      <c r="H66" s="115"/>
    </row>
    <row r="67" spans="1:8" ht="16.5" customHeight="1">
      <c r="A67" s="183">
        <v>58</v>
      </c>
      <c r="B67" s="363">
        <v>41620</v>
      </c>
      <c r="C67" s="442"/>
      <c r="D67" s="437">
        <v>3375</v>
      </c>
      <c r="E67" s="186" t="s">
        <v>222</v>
      </c>
      <c r="F67" s="186" t="s">
        <v>516</v>
      </c>
      <c r="G67" s="362">
        <f t="shared" si="0"/>
        <v>660.89999999999964</v>
      </c>
      <c r="H67" s="115"/>
    </row>
    <row r="68" spans="1:8" ht="16.5" customHeight="1">
      <c r="A68" s="183">
        <v>59</v>
      </c>
      <c r="B68" s="363" t="s">
        <v>890</v>
      </c>
      <c r="C68" s="442">
        <v>500</v>
      </c>
      <c r="D68" s="437"/>
      <c r="E68" s="186" t="s">
        <v>222</v>
      </c>
      <c r="F68" s="185" t="s">
        <v>515</v>
      </c>
      <c r="G68" s="362">
        <f t="shared" si="0"/>
        <v>1160.8999999999996</v>
      </c>
      <c r="H68" s="115"/>
    </row>
    <row r="69" spans="1:8" ht="16.5" customHeight="1">
      <c r="A69" s="183">
        <v>60</v>
      </c>
      <c r="B69" s="363" t="s">
        <v>890</v>
      </c>
      <c r="C69" s="442"/>
      <c r="D69" s="437">
        <v>500</v>
      </c>
      <c r="E69" s="186" t="s">
        <v>222</v>
      </c>
      <c r="F69" s="185" t="s">
        <v>886</v>
      </c>
      <c r="G69" s="362">
        <f t="shared" si="0"/>
        <v>660.89999999999964</v>
      </c>
      <c r="H69" s="115"/>
    </row>
    <row r="70" spans="1:8" ht="16.5" customHeight="1">
      <c r="A70" s="183">
        <v>61</v>
      </c>
      <c r="B70" s="363" t="s">
        <v>893</v>
      </c>
      <c r="C70" s="442">
        <v>5000</v>
      </c>
      <c r="D70" s="437"/>
      <c r="E70" s="186" t="s">
        <v>222</v>
      </c>
      <c r="F70" s="185" t="s">
        <v>515</v>
      </c>
      <c r="G70" s="362">
        <f t="shared" si="0"/>
        <v>5660.9</v>
      </c>
      <c r="H70" s="115"/>
    </row>
    <row r="71" spans="1:8" ht="16.5" customHeight="1">
      <c r="A71" s="183">
        <v>62</v>
      </c>
      <c r="B71" s="363" t="s">
        <v>892</v>
      </c>
      <c r="C71" s="442"/>
      <c r="D71" s="437">
        <v>5000</v>
      </c>
      <c r="E71" s="186" t="s">
        <v>222</v>
      </c>
      <c r="F71" s="433" t="s">
        <v>0</v>
      </c>
      <c r="G71" s="362">
        <f t="shared" si="0"/>
        <v>660.89999999999964</v>
      </c>
      <c r="H71" s="115"/>
    </row>
    <row r="72" spans="1:8" ht="16.5" customHeight="1">
      <c r="A72" s="183">
        <v>63</v>
      </c>
      <c r="B72" s="363" t="s">
        <v>894</v>
      </c>
      <c r="C72" s="442">
        <v>1000</v>
      </c>
      <c r="D72" s="437"/>
      <c r="E72" s="186" t="s">
        <v>222</v>
      </c>
      <c r="F72" s="185" t="s">
        <v>515</v>
      </c>
      <c r="G72" s="362">
        <f t="shared" si="0"/>
        <v>1660.8999999999996</v>
      </c>
      <c r="H72" s="115"/>
    </row>
    <row r="73" spans="1:8" ht="16.5" customHeight="1">
      <c r="A73" s="183">
        <v>64</v>
      </c>
      <c r="B73" s="363" t="s">
        <v>894</v>
      </c>
      <c r="C73" s="442"/>
      <c r="D73" s="437">
        <v>515.20000000000005</v>
      </c>
      <c r="E73" s="186" t="s">
        <v>222</v>
      </c>
      <c r="F73" s="433" t="s">
        <v>895</v>
      </c>
      <c r="G73" s="362">
        <f t="shared" si="0"/>
        <v>1145.6999999999996</v>
      </c>
      <c r="H73" s="115"/>
    </row>
    <row r="74" spans="1:8" ht="16.5" customHeight="1">
      <c r="A74" s="183">
        <v>65</v>
      </c>
      <c r="B74" s="363" t="s">
        <v>896</v>
      </c>
      <c r="C74" s="442">
        <v>2100</v>
      </c>
      <c r="D74" s="437"/>
      <c r="E74" s="186" t="s">
        <v>222</v>
      </c>
      <c r="F74" s="433" t="s">
        <v>895</v>
      </c>
      <c r="G74" s="362">
        <f t="shared" si="0"/>
        <v>3245.7</v>
      </c>
      <c r="H74" s="115"/>
    </row>
    <row r="75" spans="1:8" ht="16.5" customHeight="1">
      <c r="A75" s="183">
        <v>66</v>
      </c>
      <c r="B75" s="363" t="s">
        <v>894</v>
      </c>
      <c r="C75" s="442"/>
      <c r="D75" s="437">
        <v>1050</v>
      </c>
      <c r="E75" s="186" t="s">
        <v>222</v>
      </c>
      <c r="F75" s="186" t="s">
        <v>516</v>
      </c>
      <c r="G75" s="362">
        <f t="shared" ref="G75:G76" si="1">G74+C75-D75</f>
        <v>2195.6999999999998</v>
      </c>
      <c r="H75" s="115"/>
    </row>
    <row r="76" spans="1:8" ht="16.5" customHeight="1">
      <c r="A76" s="183">
        <v>67</v>
      </c>
      <c r="B76" s="363" t="s">
        <v>894</v>
      </c>
      <c r="C76" s="442"/>
      <c r="D76" s="437">
        <v>1050</v>
      </c>
      <c r="E76" s="186" t="s">
        <v>222</v>
      </c>
      <c r="F76" s="186" t="s">
        <v>516</v>
      </c>
      <c r="G76" s="362">
        <f t="shared" si="1"/>
        <v>1145.6999999999998</v>
      </c>
      <c r="H76" s="115"/>
    </row>
    <row r="77" spans="1:8" ht="15.75">
      <c r="A77" s="183" t="s">
        <v>283</v>
      </c>
      <c r="B77" s="343"/>
      <c r="C77" s="443"/>
      <c r="D77" s="438"/>
      <c r="E77" s="187"/>
      <c r="F77" s="187"/>
      <c r="G77" s="362">
        <f>G76</f>
        <v>1145.6999999999998</v>
      </c>
      <c r="H77" s="115"/>
    </row>
    <row r="78" spans="1:8">
      <c r="A78" s="188" t="s">
        <v>321</v>
      </c>
      <c r="B78" s="189"/>
      <c r="C78" s="444"/>
      <c r="D78" s="439"/>
      <c r="E78" s="190"/>
      <c r="F78" s="191"/>
      <c r="G78" s="379">
        <f>G77</f>
        <v>1145.6999999999998</v>
      </c>
      <c r="H78" s="115"/>
    </row>
    <row r="79" spans="1:8">
      <c r="G79" s="378"/>
    </row>
    <row r="82" spans="1:10">
      <c r="B82" s="194" t="s">
        <v>107</v>
      </c>
      <c r="F82" s="195"/>
    </row>
    <row r="83" spans="1:10">
      <c r="F83" s="193"/>
      <c r="G83" s="193"/>
      <c r="H83" s="193"/>
      <c r="I83" s="193"/>
      <c r="J83" s="193"/>
    </row>
    <row r="84" spans="1:10">
      <c r="C84" s="445"/>
      <c r="F84" s="196"/>
      <c r="G84" s="197"/>
      <c r="H84" s="193"/>
      <c r="I84" s="193"/>
      <c r="J84" s="193"/>
    </row>
    <row r="85" spans="1:10">
      <c r="A85" s="193"/>
      <c r="C85" s="446" t="s">
        <v>271</v>
      </c>
      <c r="F85" s="199" t="s">
        <v>276</v>
      </c>
      <c r="G85" s="197"/>
      <c r="H85" s="193"/>
      <c r="I85" s="193"/>
      <c r="J85" s="193"/>
    </row>
    <row r="86" spans="1:10">
      <c r="A86" s="193"/>
      <c r="C86" s="447" t="s">
        <v>140</v>
      </c>
      <c r="F86" s="192" t="s">
        <v>272</v>
      </c>
      <c r="G86" s="193"/>
      <c r="H86" s="193"/>
      <c r="I86" s="193"/>
      <c r="J86" s="193"/>
    </row>
    <row r="87" spans="1:10" s="193" customFormat="1">
      <c r="B87" s="192"/>
      <c r="C87" s="440"/>
      <c r="D87" s="440"/>
    </row>
    <row r="88" spans="1:10" s="193" customFormat="1" ht="12.75">
      <c r="C88" s="440"/>
      <c r="D88" s="440"/>
    </row>
    <row r="89" spans="1:10" s="193" customFormat="1" ht="12.75">
      <c r="C89" s="440"/>
      <c r="D89" s="440"/>
    </row>
    <row r="90" spans="1:10" s="193" customFormat="1" ht="12.75">
      <c r="C90" s="440"/>
      <c r="D90" s="440"/>
    </row>
    <row r="91" spans="1:10" s="193" customFormat="1" ht="12.75">
      <c r="C91" s="440"/>
      <c r="D91" s="440"/>
    </row>
  </sheetData>
  <mergeCells count="1">
    <mergeCell ref="G2:I2"/>
  </mergeCells>
  <dataValidations count="1">
    <dataValidation allowBlank="1" showInputMessage="1" showErrorMessage="1" prompt="თვე/დღე/წელი" sqref="B10:B77"/>
  </dataValidations>
  <printOptions gridLines="1"/>
  <pageMargins left="0.48" right="0.45" top="0.75" bottom="0.75" header="0.3" footer="0.3"/>
  <pageSetup scale="71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7" zoomScaleSheetLayoutView="77" workbookViewId="0">
      <selection activeCell="A7" sqref="A7:J4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48" t="s">
        <v>309</v>
      </c>
      <c r="B1" s="149"/>
      <c r="C1" s="149"/>
      <c r="D1" s="149"/>
      <c r="E1" s="149"/>
      <c r="F1" s="80"/>
      <c r="G1" s="80"/>
      <c r="H1" s="80"/>
      <c r="I1" s="549" t="s">
        <v>110</v>
      </c>
      <c r="J1" s="549"/>
      <c r="K1" s="155"/>
    </row>
    <row r="2" spans="1:12" s="22" customFormat="1" ht="15" customHeight="1">
      <c r="A2" s="115" t="s">
        <v>141</v>
      </c>
      <c r="B2" s="149"/>
      <c r="C2" s="149"/>
      <c r="D2" s="149"/>
      <c r="E2" s="149"/>
      <c r="F2" s="150"/>
      <c r="G2" s="151"/>
      <c r="H2" s="151"/>
      <c r="I2" s="539" t="s">
        <v>624</v>
      </c>
      <c r="J2" s="540"/>
      <c r="K2" s="540"/>
    </row>
    <row r="3" spans="1:12" s="22" customFormat="1" ht="15">
      <c r="A3" s="149"/>
      <c r="B3" s="149"/>
      <c r="C3" s="149"/>
      <c r="D3" s="149"/>
      <c r="E3" s="149"/>
      <c r="F3" s="150"/>
      <c r="G3" s="151"/>
      <c r="H3" s="151"/>
      <c r="I3" s="152"/>
      <c r="J3" s="77"/>
      <c r="K3" s="155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37"/>
      <c r="J4" s="78"/>
      <c r="K4" s="115"/>
      <c r="L4" s="22"/>
    </row>
    <row r="5" spans="1:12" s="2" customFormat="1" ht="15">
      <c r="A5" s="26" t="s">
        <v>478</v>
      </c>
      <c r="B5" s="26"/>
      <c r="C5" s="26"/>
      <c r="D5" s="111"/>
      <c r="E5" s="132"/>
      <c r="F5" s="59"/>
      <c r="G5" s="59"/>
      <c r="H5" s="59"/>
      <c r="I5" s="143"/>
      <c r="J5" s="59"/>
      <c r="K5" s="115"/>
    </row>
    <row r="6" spans="1:12" s="22" customFormat="1" ht="13.5">
      <c r="A6" s="153"/>
      <c r="B6" s="154"/>
      <c r="C6" s="154"/>
      <c r="D6" s="149"/>
      <c r="E6" s="149"/>
      <c r="F6" s="149"/>
      <c r="G6" s="149"/>
      <c r="H6" s="149"/>
      <c r="I6" s="149"/>
      <c r="J6" s="149"/>
      <c r="K6" s="155"/>
    </row>
    <row r="7" spans="1:12" ht="45">
      <c r="A7" s="144"/>
      <c r="B7" s="551" t="s">
        <v>221</v>
      </c>
      <c r="C7" s="551"/>
      <c r="D7" s="551" t="s">
        <v>297</v>
      </c>
      <c r="E7" s="551"/>
      <c r="F7" s="551" t="s">
        <v>298</v>
      </c>
      <c r="G7" s="551"/>
      <c r="H7" s="167" t="s">
        <v>284</v>
      </c>
      <c r="I7" s="551" t="s">
        <v>224</v>
      </c>
      <c r="J7" s="551"/>
      <c r="K7" s="156"/>
    </row>
    <row r="8" spans="1:12" ht="15">
      <c r="A8" s="145" t="s">
        <v>116</v>
      </c>
      <c r="B8" s="146" t="s">
        <v>223</v>
      </c>
      <c r="C8" s="147" t="s">
        <v>222</v>
      </c>
      <c r="D8" s="146" t="s">
        <v>223</v>
      </c>
      <c r="E8" s="147" t="s">
        <v>222</v>
      </c>
      <c r="F8" s="146" t="s">
        <v>223</v>
      </c>
      <c r="G8" s="147" t="s">
        <v>222</v>
      </c>
      <c r="H8" s="147" t="s">
        <v>222</v>
      </c>
      <c r="I8" s="146" t="s">
        <v>223</v>
      </c>
      <c r="J8" s="147" t="s">
        <v>222</v>
      </c>
      <c r="K8" s="156"/>
    </row>
    <row r="9" spans="1:12" ht="15">
      <c r="A9" s="388" t="s">
        <v>117</v>
      </c>
      <c r="B9" s="449">
        <v>5</v>
      </c>
      <c r="C9" s="370">
        <v>4090.29</v>
      </c>
      <c r="D9" s="449">
        <f t="shared" ref="D9:J9" si="0">SUM(D10,D14,D17)</f>
        <v>0</v>
      </c>
      <c r="E9" s="370">
        <f>SUM(E10,E14,E17)</f>
        <v>0</v>
      </c>
      <c r="F9" s="449">
        <f t="shared" si="0"/>
        <v>0</v>
      </c>
      <c r="G9" s="370">
        <f>SUM(G10,G14,G17)</f>
        <v>0</v>
      </c>
      <c r="H9" s="370">
        <f>SUM(H10,H14,H17)</f>
        <v>1503.5</v>
      </c>
      <c r="I9" s="449">
        <v>5</v>
      </c>
      <c r="J9" s="370">
        <f t="shared" si="0"/>
        <v>2586.79</v>
      </c>
      <c r="K9" s="156"/>
    </row>
    <row r="10" spans="1:12" ht="15">
      <c r="A10" s="389" t="s">
        <v>118</v>
      </c>
      <c r="B10" s="450">
        <f>SUM(B11:B13)</f>
        <v>0</v>
      </c>
      <c r="C10" s="451">
        <f t="shared" ref="C10" si="1">SUM(C11:C13)</f>
        <v>0</v>
      </c>
      <c r="D10" s="450">
        <f t="shared" ref="D10:J10" si="2">SUM(D11:D13)</f>
        <v>0</v>
      </c>
      <c r="E10" s="451">
        <f>SUM(E11:E13)</f>
        <v>0</v>
      </c>
      <c r="F10" s="450">
        <f t="shared" si="2"/>
        <v>0</v>
      </c>
      <c r="G10" s="451">
        <f>SUM(G11:G13)</f>
        <v>0</v>
      </c>
      <c r="H10" s="451">
        <f>SUM(H11:H13)</f>
        <v>0</v>
      </c>
      <c r="I10" s="450">
        <f>SUM(I11:I13)</f>
        <v>0</v>
      </c>
      <c r="J10" s="451">
        <f t="shared" si="2"/>
        <v>0</v>
      </c>
      <c r="K10" s="156"/>
    </row>
    <row r="11" spans="1:12" ht="15">
      <c r="A11" s="389" t="s">
        <v>119</v>
      </c>
      <c r="B11" s="452"/>
      <c r="C11" s="453"/>
      <c r="D11" s="452"/>
      <c r="E11" s="453"/>
      <c r="F11" s="452"/>
      <c r="G11" s="453"/>
      <c r="H11" s="453"/>
      <c r="I11" s="452"/>
      <c r="J11" s="453"/>
      <c r="K11" s="156"/>
    </row>
    <row r="12" spans="1:12" ht="15">
      <c r="A12" s="389" t="s">
        <v>120</v>
      </c>
      <c r="B12" s="452"/>
      <c r="C12" s="453"/>
      <c r="D12" s="452"/>
      <c r="E12" s="453"/>
      <c r="F12" s="452"/>
      <c r="G12" s="453"/>
      <c r="H12" s="453"/>
      <c r="I12" s="452"/>
      <c r="J12" s="453"/>
      <c r="K12" s="156"/>
    </row>
    <row r="13" spans="1:12" ht="15">
      <c r="A13" s="389" t="s">
        <v>121</v>
      </c>
      <c r="B13" s="452"/>
      <c r="C13" s="453"/>
      <c r="D13" s="452"/>
      <c r="E13" s="453"/>
      <c r="F13" s="452"/>
      <c r="G13" s="453"/>
      <c r="H13" s="453"/>
      <c r="I13" s="452"/>
      <c r="J13" s="453"/>
      <c r="K13" s="156"/>
    </row>
    <row r="14" spans="1:12" ht="15">
      <c r="A14" s="389" t="s">
        <v>122</v>
      </c>
      <c r="B14" s="450">
        <v>4</v>
      </c>
      <c r="C14" s="451">
        <v>3504</v>
      </c>
      <c r="D14" s="450">
        <v>0</v>
      </c>
      <c r="E14" s="451">
        <v>0</v>
      </c>
      <c r="F14" s="450">
        <f t="shared" ref="F14:J14" si="3">SUM(F15:F16)</f>
        <v>0</v>
      </c>
      <c r="G14" s="451">
        <f>SUM(G15:G16)</f>
        <v>0</v>
      </c>
      <c r="H14" s="451">
        <f>H16</f>
        <v>1415.5</v>
      </c>
      <c r="I14" s="450">
        <f>SUM(I15:I16)</f>
        <v>4</v>
      </c>
      <c r="J14" s="451">
        <f t="shared" si="3"/>
        <v>2088.5</v>
      </c>
      <c r="K14" s="156"/>
    </row>
    <row r="15" spans="1:12" ht="15">
      <c r="A15" s="389" t="s">
        <v>123</v>
      </c>
      <c r="B15" s="452"/>
      <c r="C15" s="453"/>
      <c r="D15" s="452"/>
      <c r="E15" s="453"/>
      <c r="F15" s="452"/>
      <c r="G15" s="453"/>
      <c r="H15" s="453"/>
      <c r="I15" s="452"/>
      <c r="J15" s="453"/>
      <c r="K15" s="156"/>
    </row>
    <row r="16" spans="1:12" ht="15">
      <c r="A16" s="389" t="s">
        <v>124</v>
      </c>
      <c r="B16" s="452">
        <v>4</v>
      </c>
      <c r="C16" s="453">
        <v>3504</v>
      </c>
      <c r="D16" s="452">
        <v>0</v>
      </c>
      <c r="E16" s="453">
        <v>0</v>
      </c>
      <c r="F16" s="452"/>
      <c r="G16" s="453"/>
      <c r="H16" s="454">
        <v>1415.5</v>
      </c>
      <c r="I16" s="452">
        <f>B16+D16-F16</f>
        <v>4</v>
      </c>
      <c r="J16" s="453">
        <f>C16+E16-G16-H16</f>
        <v>2088.5</v>
      </c>
      <c r="K16" s="156"/>
    </row>
    <row r="17" spans="1:11" ht="15">
      <c r="A17" s="389" t="s">
        <v>125</v>
      </c>
      <c r="B17" s="450">
        <v>1</v>
      </c>
      <c r="C17" s="451">
        <v>586.29</v>
      </c>
      <c r="D17" s="450">
        <v>0</v>
      </c>
      <c r="E17" s="451">
        <v>0</v>
      </c>
      <c r="F17" s="450">
        <f t="shared" ref="F17" si="4">SUM(F18:F19,F22,F23)</f>
        <v>0</v>
      </c>
      <c r="G17" s="451">
        <f>SUM(G18:G19,G22,G23)</f>
        <v>0</v>
      </c>
      <c r="H17" s="451">
        <f>SUM(H18:H19,H22,H23)</f>
        <v>88</v>
      </c>
      <c r="I17" s="450">
        <v>1</v>
      </c>
      <c r="J17" s="451">
        <f>J19</f>
        <v>498.28999999999996</v>
      </c>
      <c r="K17" s="156"/>
    </row>
    <row r="18" spans="1:11" ht="15">
      <c r="A18" s="389" t="s">
        <v>126</v>
      </c>
      <c r="B18" s="452"/>
      <c r="C18" s="453"/>
      <c r="D18" s="452"/>
      <c r="E18" s="453"/>
      <c r="F18" s="452"/>
      <c r="G18" s="453"/>
      <c r="H18" s="453"/>
      <c r="I18" s="452"/>
      <c r="J18" s="453"/>
      <c r="K18" s="156"/>
    </row>
    <row r="19" spans="1:11" ht="15">
      <c r="A19" s="389" t="s">
        <v>127</v>
      </c>
      <c r="B19" s="450">
        <v>1</v>
      </c>
      <c r="C19" s="451">
        <f>C21</f>
        <v>586.29</v>
      </c>
      <c r="D19" s="450">
        <v>0</v>
      </c>
      <c r="E19" s="451">
        <v>0</v>
      </c>
      <c r="F19" s="450">
        <f t="shared" ref="F19" si="5">SUM(F20:F21)</f>
        <v>0</v>
      </c>
      <c r="G19" s="451">
        <f>SUM(G20:G21)</f>
        <v>0</v>
      </c>
      <c r="H19" s="451">
        <f>SUM(H20:H21)</f>
        <v>88</v>
      </c>
      <c r="I19" s="450">
        <v>1</v>
      </c>
      <c r="J19" s="451">
        <f>J21</f>
        <v>498.28999999999996</v>
      </c>
      <c r="K19" s="156"/>
    </row>
    <row r="20" spans="1:11" ht="15">
      <c r="A20" s="389" t="s">
        <v>128</v>
      </c>
      <c r="B20" s="452"/>
      <c r="C20" s="453"/>
      <c r="D20" s="452"/>
      <c r="E20" s="453"/>
      <c r="F20" s="452"/>
      <c r="G20" s="453"/>
      <c r="H20" s="453"/>
      <c r="I20" s="452"/>
      <c r="J20" s="453"/>
      <c r="K20" s="156"/>
    </row>
    <row r="21" spans="1:11" ht="15">
      <c r="A21" s="389" t="s">
        <v>129</v>
      </c>
      <c r="B21" s="452">
        <v>1</v>
      </c>
      <c r="C21" s="453">
        <v>586.29</v>
      </c>
      <c r="D21" s="452">
        <v>0</v>
      </c>
      <c r="E21" s="453">
        <v>0</v>
      </c>
      <c r="F21" s="452"/>
      <c r="G21" s="453">
        <v>0</v>
      </c>
      <c r="H21" s="453">
        <v>88</v>
      </c>
      <c r="I21" s="452">
        <v>1</v>
      </c>
      <c r="J21" s="453">
        <f>C21+E21-G21-H21</f>
        <v>498.28999999999996</v>
      </c>
      <c r="K21" s="156"/>
    </row>
    <row r="22" spans="1:11" ht="15">
      <c r="A22" s="389" t="s">
        <v>130</v>
      </c>
      <c r="B22" s="455"/>
      <c r="C22" s="453"/>
      <c r="D22" s="452"/>
      <c r="E22" s="453"/>
      <c r="F22" s="455"/>
      <c r="G22" s="453"/>
      <c r="H22" s="453"/>
      <c r="I22" s="455"/>
      <c r="J22" s="453"/>
      <c r="K22" s="156"/>
    </row>
    <row r="23" spans="1:11" ht="15">
      <c r="A23" s="389" t="s">
        <v>131</v>
      </c>
      <c r="B23" s="347"/>
      <c r="C23" s="347"/>
      <c r="D23" s="347"/>
      <c r="E23" s="347"/>
      <c r="F23" s="347"/>
      <c r="G23" s="347"/>
      <c r="H23" s="347"/>
      <c r="I23" s="347"/>
      <c r="J23" s="347"/>
      <c r="K23" s="156"/>
    </row>
    <row r="24" spans="1:11" ht="15">
      <c r="A24" s="388" t="s">
        <v>132</v>
      </c>
      <c r="B24" s="376">
        <f t="shared" ref="B24:J24" si="6">SUM(B25:B31)</f>
        <v>1200</v>
      </c>
      <c r="C24" s="376">
        <f t="shared" si="6"/>
        <v>2664</v>
      </c>
      <c r="D24" s="376">
        <f t="shared" si="6"/>
        <v>14000</v>
      </c>
      <c r="E24" s="376">
        <f t="shared" si="6"/>
        <v>30040</v>
      </c>
      <c r="F24" s="376">
        <f t="shared" si="6"/>
        <v>14800</v>
      </c>
      <c r="G24" s="376">
        <f t="shared" si="6"/>
        <v>31839.91</v>
      </c>
      <c r="H24" s="376">
        <f t="shared" si="6"/>
        <v>0</v>
      </c>
      <c r="I24" s="376">
        <f t="shared" si="6"/>
        <v>400</v>
      </c>
      <c r="J24" s="376">
        <f t="shared" si="6"/>
        <v>864.09000000000015</v>
      </c>
      <c r="K24" s="156"/>
    </row>
    <row r="25" spans="1:11" ht="15">
      <c r="A25" s="389" t="s">
        <v>261</v>
      </c>
      <c r="B25" s="377"/>
      <c r="C25" s="377"/>
      <c r="D25" s="377"/>
      <c r="E25" s="377"/>
      <c r="F25" s="377"/>
      <c r="G25" s="377"/>
      <c r="H25" s="377"/>
      <c r="I25" s="377"/>
      <c r="J25" s="377"/>
      <c r="K25" s="156"/>
    </row>
    <row r="26" spans="1:11" ht="15">
      <c r="A26" s="389" t="s">
        <v>262</v>
      </c>
      <c r="B26" s="377"/>
      <c r="C26" s="377"/>
      <c r="D26" s="377"/>
      <c r="E26" s="377"/>
      <c r="F26" s="377"/>
      <c r="G26" s="377"/>
      <c r="H26" s="377"/>
      <c r="I26" s="377"/>
      <c r="J26" s="377"/>
      <c r="K26" s="156"/>
    </row>
    <row r="27" spans="1:11" ht="15">
      <c r="A27" s="389" t="s">
        <v>263</v>
      </c>
      <c r="B27" s="377"/>
      <c r="C27" s="377"/>
      <c r="D27" s="377"/>
      <c r="E27" s="377"/>
      <c r="F27" s="377"/>
      <c r="G27" s="377"/>
      <c r="H27" s="377"/>
      <c r="I27" s="377"/>
      <c r="J27" s="377"/>
      <c r="K27" s="156"/>
    </row>
    <row r="28" spans="1:11" ht="15">
      <c r="A28" s="389" t="s">
        <v>264</v>
      </c>
      <c r="B28" s="377"/>
      <c r="C28" s="377"/>
      <c r="D28" s="377"/>
      <c r="E28" s="377"/>
      <c r="F28" s="377"/>
      <c r="G28" s="377"/>
      <c r="H28" s="377"/>
      <c r="I28" s="377"/>
      <c r="J28" s="377"/>
      <c r="K28" s="156"/>
    </row>
    <row r="29" spans="1:11" ht="15">
      <c r="A29" s="389" t="s">
        <v>265</v>
      </c>
      <c r="B29" s="377"/>
      <c r="C29" s="377"/>
      <c r="D29" s="377"/>
      <c r="E29" s="377"/>
      <c r="F29" s="377"/>
      <c r="G29" s="377"/>
      <c r="H29" s="377"/>
      <c r="I29" s="377"/>
      <c r="J29" s="377"/>
      <c r="K29" s="156"/>
    </row>
    <row r="30" spans="1:11" ht="15">
      <c r="A30" s="389" t="s">
        <v>266</v>
      </c>
      <c r="B30" s="377"/>
      <c r="C30" s="377"/>
      <c r="D30" s="377"/>
      <c r="E30" s="377"/>
      <c r="F30" s="377"/>
      <c r="G30" s="377"/>
      <c r="H30" s="377"/>
      <c r="I30" s="377"/>
      <c r="J30" s="377"/>
      <c r="K30" s="156"/>
    </row>
    <row r="31" spans="1:11" ht="15">
      <c r="A31" s="389" t="s">
        <v>267</v>
      </c>
      <c r="B31" s="377">
        <v>1200</v>
      </c>
      <c r="C31" s="377">
        <v>2664</v>
      </c>
      <c r="D31" s="377">
        <v>14000</v>
      </c>
      <c r="E31" s="377">
        <v>30040</v>
      </c>
      <c r="F31" s="377">
        <v>14800</v>
      </c>
      <c r="G31" s="377">
        <v>31839.91</v>
      </c>
      <c r="H31" s="377"/>
      <c r="I31" s="377">
        <f>B31+D31-F31</f>
        <v>400</v>
      </c>
      <c r="J31" s="377">
        <f>C31+E31-G31</f>
        <v>864.09000000000015</v>
      </c>
      <c r="K31" s="156"/>
    </row>
    <row r="32" spans="1:11" ht="15">
      <c r="A32" s="388" t="s">
        <v>133</v>
      </c>
      <c r="B32" s="349">
        <f>SUM(B33:B35)</f>
        <v>0</v>
      </c>
      <c r="C32" s="349">
        <f>SUM(C33:C35)</f>
        <v>0</v>
      </c>
      <c r="D32" s="349">
        <f t="shared" ref="D32:J32" si="7">SUM(D33:D35)</f>
        <v>0</v>
      </c>
      <c r="E32" s="349">
        <f>SUM(E33:E35)</f>
        <v>0</v>
      </c>
      <c r="F32" s="349">
        <f t="shared" si="7"/>
        <v>0</v>
      </c>
      <c r="G32" s="349">
        <f>SUM(G33:G35)</f>
        <v>0</v>
      </c>
      <c r="H32" s="349">
        <f>SUM(H33:H35)</f>
        <v>0</v>
      </c>
      <c r="I32" s="349">
        <f>SUM(I33:I35)</f>
        <v>0</v>
      </c>
      <c r="J32" s="349">
        <f t="shared" si="7"/>
        <v>0</v>
      </c>
      <c r="K32" s="156"/>
    </row>
    <row r="33" spans="1:11" ht="15">
      <c r="A33" s="389" t="s">
        <v>268</v>
      </c>
      <c r="B33" s="347"/>
      <c r="C33" s="347"/>
      <c r="D33" s="347"/>
      <c r="E33" s="347"/>
      <c r="F33" s="347"/>
      <c r="G33" s="347"/>
      <c r="H33" s="347"/>
      <c r="I33" s="347"/>
      <c r="J33" s="347"/>
      <c r="K33" s="156"/>
    </row>
    <row r="34" spans="1:11" ht="15">
      <c r="A34" s="389" t="s">
        <v>269</v>
      </c>
      <c r="B34" s="347"/>
      <c r="C34" s="347"/>
      <c r="D34" s="347"/>
      <c r="E34" s="347"/>
      <c r="F34" s="347"/>
      <c r="G34" s="347"/>
      <c r="H34" s="347"/>
      <c r="I34" s="347"/>
      <c r="J34" s="347"/>
      <c r="K34" s="156"/>
    </row>
    <row r="35" spans="1:11" ht="15">
      <c r="A35" s="389" t="s">
        <v>270</v>
      </c>
      <c r="B35" s="347"/>
      <c r="C35" s="347"/>
      <c r="D35" s="347"/>
      <c r="E35" s="347"/>
      <c r="F35" s="347"/>
      <c r="G35" s="347"/>
      <c r="H35" s="347"/>
      <c r="I35" s="347"/>
      <c r="J35" s="347"/>
      <c r="K35" s="156"/>
    </row>
    <row r="36" spans="1:11" ht="15">
      <c r="A36" s="388" t="s">
        <v>134</v>
      </c>
      <c r="B36" s="349">
        <f t="shared" ref="B36:J36" si="8">SUM(B37:B39,B42)</f>
        <v>0</v>
      </c>
      <c r="C36" s="349">
        <f t="shared" si="8"/>
        <v>0</v>
      </c>
      <c r="D36" s="349">
        <f t="shared" si="8"/>
        <v>0</v>
      </c>
      <c r="E36" s="349">
        <f t="shared" si="8"/>
        <v>0</v>
      </c>
      <c r="F36" s="349">
        <f t="shared" si="8"/>
        <v>0</v>
      </c>
      <c r="G36" s="349">
        <f t="shared" si="8"/>
        <v>0</v>
      </c>
      <c r="H36" s="349">
        <f t="shared" si="8"/>
        <v>0</v>
      </c>
      <c r="I36" s="349">
        <f t="shared" si="8"/>
        <v>0</v>
      </c>
      <c r="J36" s="349">
        <f t="shared" si="8"/>
        <v>0</v>
      </c>
      <c r="K36" s="156"/>
    </row>
    <row r="37" spans="1:11" ht="15">
      <c r="A37" s="389" t="s">
        <v>135</v>
      </c>
      <c r="B37" s="347"/>
      <c r="C37" s="347"/>
      <c r="D37" s="347"/>
      <c r="E37" s="347"/>
      <c r="F37" s="347"/>
      <c r="G37" s="347"/>
      <c r="H37" s="347"/>
      <c r="I37" s="347"/>
      <c r="J37" s="347"/>
      <c r="K37" s="156"/>
    </row>
    <row r="38" spans="1:11" ht="15">
      <c r="A38" s="389" t="s">
        <v>136</v>
      </c>
      <c r="B38" s="347"/>
      <c r="C38" s="347"/>
      <c r="D38" s="347"/>
      <c r="E38" s="347"/>
      <c r="F38" s="347"/>
      <c r="G38" s="347"/>
      <c r="H38" s="347"/>
      <c r="I38" s="347"/>
      <c r="J38" s="347"/>
      <c r="K38" s="156"/>
    </row>
    <row r="39" spans="1:11" ht="15">
      <c r="A39" s="389" t="s">
        <v>137</v>
      </c>
      <c r="B39" s="348">
        <f t="shared" ref="B39:J39" si="9">SUM(B40:B41)</f>
        <v>0</v>
      </c>
      <c r="C39" s="348">
        <f t="shared" si="9"/>
        <v>0</v>
      </c>
      <c r="D39" s="348">
        <f t="shared" si="9"/>
        <v>0</v>
      </c>
      <c r="E39" s="348">
        <f t="shared" si="9"/>
        <v>0</v>
      </c>
      <c r="F39" s="348">
        <f t="shared" si="9"/>
        <v>0</v>
      </c>
      <c r="G39" s="348">
        <f t="shared" si="9"/>
        <v>0</v>
      </c>
      <c r="H39" s="348">
        <f t="shared" si="9"/>
        <v>0</v>
      </c>
      <c r="I39" s="348">
        <f t="shared" si="9"/>
        <v>0</v>
      </c>
      <c r="J39" s="348">
        <f t="shared" si="9"/>
        <v>0</v>
      </c>
      <c r="K39" s="156"/>
    </row>
    <row r="40" spans="1:11" ht="30">
      <c r="A40" s="389" t="s">
        <v>440</v>
      </c>
      <c r="B40" s="346"/>
      <c r="C40" s="346"/>
      <c r="D40" s="346"/>
      <c r="E40" s="346"/>
      <c r="F40" s="346"/>
      <c r="G40" s="346"/>
      <c r="H40" s="346"/>
      <c r="I40" s="346"/>
      <c r="J40" s="346"/>
      <c r="K40" s="156"/>
    </row>
    <row r="41" spans="1:11" ht="15">
      <c r="A41" s="389" t="s">
        <v>138</v>
      </c>
      <c r="B41" s="346"/>
      <c r="C41" s="346"/>
      <c r="D41" s="346"/>
      <c r="E41" s="346"/>
      <c r="F41" s="346"/>
      <c r="G41" s="346"/>
      <c r="H41" s="346"/>
      <c r="I41" s="346"/>
      <c r="J41" s="346"/>
      <c r="K41" s="156"/>
    </row>
    <row r="42" spans="1:11" ht="15">
      <c r="A42" s="389" t="s">
        <v>139</v>
      </c>
      <c r="B42" s="346"/>
      <c r="C42" s="346"/>
      <c r="D42" s="346"/>
      <c r="E42" s="346"/>
      <c r="F42" s="346"/>
      <c r="G42" s="346"/>
      <c r="H42" s="346"/>
      <c r="I42" s="346"/>
      <c r="J42" s="346"/>
      <c r="K42" s="156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271</v>
      </c>
      <c r="F49" s="12" t="s">
        <v>276</v>
      </c>
      <c r="G49" s="71"/>
      <c r="I49"/>
      <c r="J49"/>
    </row>
    <row r="50" spans="1:10" s="2" customFormat="1" ht="15">
      <c r="B50" s="64" t="s">
        <v>140</v>
      </c>
      <c r="F50" s="2" t="s">
        <v>272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K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17" sqref="B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306</v>
      </c>
      <c r="B1" s="78"/>
      <c r="C1" s="541" t="s">
        <v>110</v>
      </c>
      <c r="D1" s="541"/>
      <c r="E1" s="120"/>
    </row>
    <row r="2" spans="1:7" ht="15" customHeight="1">
      <c r="A2" s="78" t="s">
        <v>141</v>
      </c>
      <c r="B2" s="78"/>
      <c r="C2" s="539" t="s">
        <v>624</v>
      </c>
      <c r="D2" s="540"/>
      <c r="E2" s="540"/>
    </row>
    <row r="3" spans="1:7">
      <c r="A3" s="76"/>
      <c r="B3" s="78"/>
      <c r="C3" s="77"/>
      <c r="D3" s="77"/>
      <c r="E3" s="120"/>
    </row>
    <row r="4" spans="1:7">
      <c r="A4" s="79" t="s">
        <v>277</v>
      </c>
      <c r="B4" s="112"/>
      <c r="C4" s="113"/>
      <c r="D4" s="78"/>
      <c r="E4" s="120"/>
    </row>
    <row r="5" spans="1:7">
      <c r="A5" s="26" t="s">
        <v>478</v>
      </c>
      <c r="B5" s="26"/>
      <c r="C5" s="26"/>
      <c r="D5" s="111"/>
      <c r="E5" s="120"/>
    </row>
    <row r="6" spans="1:7">
      <c r="A6" s="114"/>
      <c r="B6" s="114"/>
      <c r="C6" s="114"/>
      <c r="D6" s="115"/>
      <c r="E6" s="120"/>
    </row>
    <row r="7" spans="1:7">
      <c r="A7" s="78"/>
      <c r="B7" s="78"/>
      <c r="C7" s="78"/>
      <c r="D7" s="78"/>
      <c r="E7" s="120"/>
    </row>
    <row r="8" spans="1:7" s="6" customFormat="1" ht="39" customHeight="1">
      <c r="A8" s="116" t="s">
        <v>64</v>
      </c>
      <c r="B8" s="81" t="s">
        <v>252</v>
      </c>
      <c r="C8" s="81" t="s">
        <v>66</v>
      </c>
      <c r="D8" s="81" t="s">
        <v>67</v>
      </c>
      <c r="E8" s="120"/>
    </row>
    <row r="9" spans="1:7" s="7" customFormat="1" ht="16.5" customHeight="1">
      <c r="A9" s="249">
        <v>1</v>
      </c>
      <c r="B9" s="249" t="s">
        <v>65</v>
      </c>
      <c r="C9" s="369">
        <f>C10+C25</f>
        <v>677317.7300000001</v>
      </c>
      <c r="D9" s="369">
        <f>D10+D25</f>
        <v>672903.49000000011</v>
      </c>
      <c r="E9" s="120"/>
    </row>
    <row r="10" spans="1:7" s="7" customFormat="1" ht="16.5" customHeight="1">
      <c r="A10" s="89">
        <v>1.1000000000000001</v>
      </c>
      <c r="B10" s="89" t="s">
        <v>80</v>
      </c>
      <c r="C10" s="369">
        <f>C12+C15+C24</f>
        <v>656081.07000000007</v>
      </c>
      <c r="D10" s="369">
        <f>D12+D15+D24</f>
        <v>672903.49000000011</v>
      </c>
      <c r="E10" s="120"/>
    </row>
    <row r="11" spans="1:7" s="9" customFormat="1" ht="16.5" customHeight="1">
      <c r="A11" s="90" t="s">
        <v>30</v>
      </c>
      <c r="B11" s="90" t="s">
        <v>79</v>
      </c>
      <c r="C11" s="390"/>
      <c r="D11" s="390"/>
      <c r="E11" s="120"/>
    </row>
    <row r="12" spans="1:7" s="10" customFormat="1" ht="16.5" customHeight="1">
      <c r="A12" s="90" t="s">
        <v>31</v>
      </c>
      <c r="B12" s="90" t="s">
        <v>313</v>
      </c>
      <c r="C12" s="369">
        <f>C13</f>
        <v>176128.91</v>
      </c>
      <c r="D12" s="369">
        <f>D13</f>
        <v>176128.91</v>
      </c>
      <c r="E12" s="120"/>
      <c r="G12" s="67"/>
    </row>
    <row r="13" spans="1:7" s="3" customFormat="1" ht="16.5" customHeight="1">
      <c r="A13" s="99" t="s">
        <v>81</v>
      </c>
      <c r="B13" s="99" t="s">
        <v>316</v>
      </c>
      <c r="C13" s="369">
        <v>176128.91</v>
      </c>
      <c r="D13" s="369">
        <f>C13</f>
        <v>176128.91</v>
      </c>
      <c r="E13" s="120"/>
    </row>
    <row r="14" spans="1:7" s="3" customFormat="1" ht="16.5" customHeight="1">
      <c r="A14" s="99" t="s">
        <v>109</v>
      </c>
      <c r="B14" s="99" t="s">
        <v>97</v>
      </c>
      <c r="C14" s="390"/>
      <c r="D14" s="390"/>
      <c r="E14" s="120"/>
    </row>
    <row r="15" spans="1:7" s="3" customFormat="1" ht="16.5" customHeight="1">
      <c r="A15" s="90" t="s">
        <v>82</v>
      </c>
      <c r="B15" s="90" t="s">
        <v>83</v>
      </c>
      <c r="C15" s="391">
        <f>SUM(C16:C17)</f>
        <v>479952.16000000003</v>
      </c>
      <c r="D15" s="391">
        <f>SUM(D16:D17)</f>
        <v>479952.16000000003</v>
      </c>
      <c r="E15" s="120"/>
    </row>
    <row r="16" spans="1:7" s="3" customFormat="1" ht="16.5" customHeight="1">
      <c r="A16" s="99" t="s">
        <v>84</v>
      </c>
      <c r="B16" s="99" t="s">
        <v>86</v>
      </c>
      <c r="C16" s="390">
        <v>418832.4</v>
      </c>
      <c r="D16" s="390">
        <f>C16</f>
        <v>418832.4</v>
      </c>
      <c r="E16" s="120"/>
    </row>
    <row r="17" spans="1:6" s="3" customFormat="1" ht="30">
      <c r="A17" s="99" t="s">
        <v>85</v>
      </c>
      <c r="B17" s="99" t="s">
        <v>111</v>
      </c>
      <c r="C17" s="390">
        <v>61119.76</v>
      </c>
      <c r="D17" s="390">
        <f>C17</f>
        <v>61119.76</v>
      </c>
      <c r="E17" s="120"/>
    </row>
    <row r="18" spans="1:6" s="3" customFormat="1" ht="16.5" customHeight="1">
      <c r="A18" s="90" t="s">
        <v>87</v>
      </c>
      <c r="B18" s="90" t="s">
        <v>420</v>
      </c>
      <c r="C18" s="391">
        <f>SUM(C19:C22)</f>
        <v>0</v>
      </c>
      <c r="D18" s="391">
        <f>SUM(D19:D22)</f>
        <v>0</v>
      </c>
      <c r="E18" s="120"/>
    </row>
    <row r="19" spans="1:6" s="3" customFormat="1" ht="16.5" customHeight="1">
      <c r="A19" s="99" t="s">
        <v>88</v>
      </c>
      <c r="B19" s="99" t="s">
        <v>89</v>
      </c>
      <c r="C19" s="390"/>
      <c r="D19" s="390"/>
      <c r="E19" s="120"/>
    </row>
    <row r="20" spans="1:6" s="3" customFormat="1" ht="30">
      <c r="A20" s="99" t="s">
        <v>92</v>
      </c>
      <c r="B20" s="99" t="s">
        <v>90</v>
      </c>
      <c r="C20" s="390"/>
      <c r="D20" s="390"/>
      <c r="E20" s="120"/>
    </row>
    <row r="21" spans="1:6" s="3" customFormat="1" ht="16.5" customHeight="1">
      <c r="A21" s="99" t="s">
        <v>93</v>
      </c>
      <c r="B21" s="99" t="s">
        <v>91</v>
      </c>
      <c r="C21" s="390"/>
      <c r="D21" s="390"/>
      <c r="E21" s="120"/>
    </row>
    <row r="22" spans="1:6" s="3" customFormat="1" ht="16.5" customHeight="1">
      <c r="A22" s="99" t="s">
        <v>94</v>
      </c>
      <c r="B22" s="99" t="s">
        <v>450</v>
      </c>
      <c r="C22" s="390"/>
      <c r="D22" s="390"/>
      <c r="E22" s="120"/>
    </row>
    <row r="23" spans="1:6" s="3" customFormat="1" ht="16.5" customHeight="1">
      <c r="A23" s="90" t="s">
        <v>95</v>
      </c>
      <c r="B23" s="90" t="s">
        <v>451</v>
      </c>
      <c r="C23" s="392"/>
      <c r="D23" s="390"/>
      <c r="E23" s="120"/>
    </row>
    <row r="24" spans="1:6" s="3" customFormat="1">
      <c r="A24" s="90" t="s">
        <v>254</v>
      </c>
      <c r="B24" s="90" t="s">
        <v>457</v>
      </c>
      <c r="C24" s="390">
        <v>0</v>
      </c>
      <c r="D24" s="390">
        <v>16822.419999999998</v>
      </c>
      <c r="E24" s="120"/>
    </row>
    <row r="25" spans="1:6" ht="16.5" customHeight="1">
      <c r="A25" s="89">
        <v>1.2</v>
      </c>
      <c r="B25" s="89" t="s">
        <v>96</v>
      </c>
      <c r="C25" s="369">
        <f>SUM(C26,C30)</f>
        <v>21236.66</v>
      </c>
      <c r="D25" s="369">
        <f>SUM(D26,D30)</f>
        <v>0</v>
      </c>
      <c r="E25" s="120"/>
    </row>
    <row r="26" spans="1:6" ht="16.5" customHeight="1">
      <c r="A26" s="90" t="s">
        <v>32</v>
      </c>
      <c r="B26" s="90" t="s">
        <v>316</v>
      </c>
      <c r="C26" s="391">
        <f>SUM(C27:C29)</f>
        <v>0</v>
      </c>
      <c r="D26" s="391">
        <f>SUM(D27:D29)</f>
        <v>0</v>
      </c>
      <c r="E26" s="120"/>
    </row>
    <row r="27" spans="1:6">
      <c r="A27" s="255" t="s">
        <v>98</v>
      </c>
      <c r="B27" s="255" t="s">
        <v>314</v>
      </c>
      <c r="C27" s="390"/>
      <c r="D27" s="390"/>
      <c r="E27" s="120"/>
    </row>
    <row r="28" spans="1:6">
      <c r="A28" s="255" t="s">
        <v>99</v>
      </c>
      <c r="B28" s="255" t="s">
        <v>317</v>
      </c>
      <c r="C28" s="390"/>
      <c r="D28" s="390"/>
      <c r="E28" s="120"/>
    </row>
    <row r="29" spans="1:6">
      <c r="A29" s="255" t="s">
        <v>460</v>
      </c>
      <c r="B29" s="255" t="s">
        <v>315</v>
      </c>
      <c r="C29" s="390"/>
      <c r="D29" s="390"/>
      <c r="E29" s="120"/>
    </row>
    <row r="30" spans="1:6">
      <c r="A30" s="90" t="s">
        <v>33</v>
      </c>
      <c r="B30" s="266" t="s">
        <v>456</v>
      </c>
      <c r="C30" s="390">
        <v>21236.66</v>
      </c>
      <c r="D30" s="390"/>
      <c r="E30" s="120"/>
    </row>
    <row r="31" spans="1:6">
      <c r="D31" s="26"/>
      <c r="E31" s="121"/>
      <c r="F31" s="26"/>
    </row>
    <row r="32" spans="1:6">
      <c r="A32" s="1"/>
      <c r="D32" s="26"/>
      <c r="E32" s="121"/>
      <c r="F32" s="26"/>
    </row>
    <row r="33" spans="1:9">
      <c r="D33" s="26"/>
      <c r="E33" s="121"/>
      <c r="F33" s="26"/>
    </row>
    <row r="34" spans="1:9">
      <c r="D34" s="26"/>
      <c r="E34" s="121"/>
      <c r="F34" s="26"/>
    </row>
    <row r="35" spans="1:9">
      <c r="A35" s="68" t="s">
        <v>107</v>
      </c>
      <c r="D35" s="26"/>
      <c r="E35" s="121"/>
      <c r="F35" s="26"/>
    </row>
    <row r="36" spans="1:9">
      <c r="D36" s="26"/>
      <c r="E36" s="122"/>
      <c r="F36" s="122"/>
      <c r="G36"/>
      <c r="H36"/>
      <c r="I36"/>
    </row>
    <row r="37" spans="1:9">
      <c r="D37" s="123"/>
      <c r="E37" s="122"/>
      <c r="F37" s="122"/>
      <c r="G37"/>
      <c r="H37"/>
      <c r="I37"/>
    </row>
    <row r="38" spans="1:9">
      <c r="A38"/>
      <c r="B38" s="68" t="s">
        <v>274</v>
      </c>
      <c r="D38" s="123"/>
      <c r="E38" s="122"/>
      <c r="F38" s="122"/>
      <c r="G38"/>
      <c r="H38"/>
      <c r="I38"/>
    </row>
    <row r="39" spans="1:9">
      <c r="A39"/>
      <c r="B39" s="2" t="s">
        <v>273</v>
      </c>
      <c r="D39" s="123"/>
      <c r="E39" s="122"/>
      <c r="F39" s="122"/>
      <c r="G39"/>
      <c r="H39"/>
      <c r="I39"/>
    </row>
    <row r="40" spans="1:9" customFormat="1" ht="12.75">
      <c r="B40" s="64" t="s">
        <v>140</v>
      </c>
      <c r="D40" s="122"/>
      <c r="E40" s="122"/>
      <c r="F40" s="122"/>
    </row>
    <row r="41" spans="1:9">
      <c r="D41" s="26"/>
      <c r="E41" s="121"/>
      <c r="F41" s="26"/>
    </row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J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48" t="s">
        <v>310</v>
      </c>
      <c r="B1" s="149"/>
      <c r="C1" s="149"/>
      <c r="D1" s="149"/>
      <c r="E1" s="149"/>
      <c r="F1" s="149"/>
      <c r="G1" s="155"/>
      <c r="H1" s="102" t="s">
        <v>199</v>
      </c>
      <c r="I1" s="155"/>
      <c r="J1" s="65"/>
      <c r="K1" s="65"/>
      <c r="L1" s="65"/>
    </row>
    <row r="2" spans="1:12" s="22" customFormat="1" ht="15">
      <c r="A2" s="115" t="s">
        <v>141</v>
      </c>
      <c r="B2" s="149"/>
      <c r="C2" s="149"/>
      <c r="D2" s="149"/>
      <c r="E2" s="149"/>
      <c r="F2" s="149"/>
      <c r="G2" s="157"/>
      <c r="H2" s="539" t="s">
        <v>624</v>
      </c>
      <c r="I2" s="540"/>
      <c r="J2" s="540"/>
      <c r="K2" s="65"/>
      <c r="L2" s="65"/>
    </row>
    <row r="3" spans="1:12" s="22" customFormat="1" ht="15">
      <c r="A3" s="149"/>
      <c r="B3" s="149"/>
      <c r="C3" s="149"/>
      <c r="D3" s="149"/>
      <c r="E3" s="149"/>
      <c r="F3" s="149"/>
      <c r="G3" s="157"/>
      <c r="H3" s="152"/>
      <c r="I3" s="157"/>
      <c r="J3" s="65"/>
      <c r="K3" s="65"/>
      <c r="L3" s="65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9"/>
      <c r="F4" s="149"/>
      <c r="G4" s="149"/>
      <c r="H4" s="149"/>
      <c r="I4" s="155"/>
      <c r="J4" s="62"/>
      <c r="K4" s="62"/>
      <c r="L4" s="22"/>
    </row>
    <row r="5" spans="1:12" s="2" customFormat="1" ht="15">
      <c r="A5" s="131" t="str">
        <f>'ფორმა N2'!A5</f>
        <v>პოლიტიკური გაერთიანება "ეროვნული ფორუმი"</v>
      </c>
      <c r="B5" s="132"/>
      <c r="C5" s="132"/>
      <c r="D5" s="132"/>
      <c r="E5" s="159"/>
      <c r="F5" s="160"/>
      <c r="G5" s="160"/>
      <c r="H5" s="160"/>
      <c r="I5" s="155"/>
      <c r="J5" s="62"/>
      <c r="K5" s="62"/>
      <c r="L5" s="12"/>
    </row>
    <row r="6" spans="1:12" s="22" customFormat="1" ht="13.5">
      <c r="A6" s="153"/>
      <c r="B6" s="154"/>
      <c r="C6" s="154"/>
      <c r="D6" s="154"/>
      <c r="E6" s="149"/>
      <c r="F6" s="149"/>
      <c r="G6" s="149"/>
      <c r="H6" s="149"/>
      <c r="I6" s="155"/>
      <c r="J6" s="62"/>
      <c r="K6" s="62"/>
      <c r="L6" s="62"/>
    </row>
    <row r="7" spans="1:12" ht="30">
      <c r="A7" s="145" t="s">
        <v>64</v>
      </c>
      <c r="B7" s="145" t="s">
        <v>381</v>
      </c>
      <c r="C7" s="147" t="s">
        <v>382</v>
      </c>
      <c r="D7" s="147" t="s">
        <v>238</v>
      </c>
      <c r="E7" s="147" t="s">
        <v>243</v>
      </c>
      <c r="F7" s="147" t="s">
        <v>244</v>
      </c>
      <c r="G7" s="147" t="s">
        <v>245</v>
      </c>
      <c r="H7" s="147" t="s">
        <v>246</v>
      </c>
      <c r="I7" s="155"/>
    </row>
    <row r="8" spans="1:12" ht="15">
      <c r="A8" s="145">
        <v>1</v>
      </c>
      <c r="B8" s="145">
        <v>2</v>
      </c>
      <c r="C8" s="147">
        <v>3</v>
      </c>
      <c r="D8" s="145">
        <v>4</v>
      </c>
      <c r="E8" s="147">
        <v>5</v>
      </c>
      <c r="F8" s="145">
        <v>6</v>
      </c>
      <c r="G8" s="147">
        <v>7</v>
      </c>
      <c r="H8" s="147">
        <v>8</v>
      </c>
      <c r="I8" s="155"/>
    </row>
    <row r="9" spans="1:12" ht="15">
      <c r="A9" s="66">
        <v>1</v>
      </c>
      <c r="B9" s="25"/>
      <c r="C9" s="25"/>
      <c r="D9" s="25"/>
      <c r="E9" s="25"/>
      <c r="F9" s="25"/>
      <c r="G9" s="168"/>
      <c r="H9" s="25"/>
      <c r="I9" s="155"/>
    </row>
    <row r="10" spans="1:12" ht="15">
      <c r="A10" s="66">
        <v>2</v>
      </c>
      <c r="B10" s="25"/>
      <c r="C10" s="25"/>
      <c r="D10" s="25"/>
      <c r="E10" s="25"/>
      <c r="F10" s="25"/>
      <c r="G10" s="168"/>
      <c r="H10" s="25"/>
      <c r="I10" s="155"/>
    </row>
    <row r="11" spans="1:12" ht="15">
      <c r="A11" s="66">
        <v>3</v>
      </c>
      <c r="B11" s="25"/>
      <c r="C11" s="25"/>
      <c r="D11" s="25"/>
      <c r="E11" s="25"/>
      <c r="F11" s="25"/>
      <c r="G11" s="168"/>
      <c r="H11" s="25"/>
      <c r="I11" s="155"/>
    </row>
    <row r="12" spans="1:12" ht="15">
      <c r="A12" s="66">
        <v>4</v>
      </c>
      <c r="B12" s="25"/>
      <c r="C12" s="25"/>
      <c r="D12" s="25"/>
      <c r="E12" s="25"/>
      <c r="F12" s="25"/>
      <c r="G12" s="168"/>
      <c r="H12" s="25"/>
      <c r="I12" s="155"/>
    </row>
    <row r="13" spans="1:12" ht="15">
      <c r="A13" s="66">
        <v>5</v>
      </c>
      <c r="B13" s="25"/>
      <c r="C13" s="25"/>
      <c r="D13" s="25"/>
      <c r="E13" s="25"/>
      <c r="F13" s="25"/>
      <c r="G13" s="168"/>
      <c r="H13" s="25"/>
      <c r="I13" s="155"/>
    </row>
    <row r="14" spans="1:12" ht="15">
      <c r="A14" s="66">
        <v>6</v>
      </c>
      <c r="B14" s="25"/>
      <c r="C14" s="25"/>
      <c r="D14" s="25"/>
      <c r="E14" s="25"/>
      <c r="F14" s="25"/>
      <c r="G14" s="168"/>
      <c r="H14" s="25"/>
      <c r="I14" s="155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68"/>
      <c r="H15" s="25"/>
      <c r="I15" s="155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68"/>
      <c r="H16" s="25"/>
      <c r="I16" s="155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68"/>
      <c r="H17" s="25"/>
      <c r="I17" s="155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68"/>
      <c r="H18" s="25"/>
      <c r="I18" s="155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68"/>
      <c r="H19" s="25"/>
      <c r="I19" s="155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68"/>
      <c r="H20" s="25"/>
      <c r="I20" s="155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68"/>
      <c r="H21" s="25"/>
      <c r="I21" s="155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68"/>
      <c r="H22" s="25"/>
      <c r="I22" s="155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68"/>
      <c r="H23" s="25"/>
      <c r="I23" s="155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68"/>
      <c r="H24" s="25"/>
      <c r="I24" s="155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68"/>
      <c r="H25" s="25"/>
      <c r="I25" s="155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68"/>
      <c r="H26" s="25"/>
      <c r="I26" s="155"/>
      <c r="J26" s="62"/>
      <c r="K26" s="62"/>
      <c r="L26" s="62"/>
    </row>
    <row r="27" spans="1:12" s="22" customFormat="1" ht="15">
      <c r="A27" s="66" t="s">
        <v>283</v>
      </c>
      <c r="B27" s="25"/>
      <c r="C27" s="25"/>
      <c r="D27" s="25"/>
      <c r="E27" s="25"/>
      <c r="F27" s="25"/>
      <c r="G27" s="168"/>
      <c r="H27" s="25"/>
      <c r="I27" s="155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107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271</v>
      </c>
      <c r="E33" s="12" t="s">
        <v>276</v>
      </c>
      <c r="F33" s="71"/>
      <c r="G33"/>
      <c r="H33"/>
      <c r="I33"/>
    </row>
    <row r="34" spans="1:9" s="2" customFormat="1" ht="15">
      <c r="A34"/>
      <c r="C34" s="64" t="s">
        <v>140</v>
      </c>
      <c r="E34" s="2" t="s">
        <v>272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K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48" t="s">
        <v>311</v>
      </c>
      <c r="B1" s="149"/>
      <c r="C1" s="149"/>
      <c r="D1" s="149"/>
      <c r="E1" s="149"/>
      <c r="F1" s="149"/>
      <c r="G1" s="149"/>
      <c r="H1" s="155"/>
      <c r="I1" s="80" t="s">
        <v>199</v>
      </c>
      <c r="J1" s="162"/>
    </row>
    <row r="2" spans="1:12" s="22" customFormat="1" ht="15">
      <c r="A2" s="115" t="s">
        <v>141</v>
      </c>
      <c r="B2" s="149"/>
      <c r="C2" s="149"/>
      <c r="D2" s="149"/>
      <c r="E2" s="149"/>
      <c r="F2" s="149"/>
      <c r="G2" s="149"/>
      <c r="H2" s="155"/>
      <c r="I2" s="539" t="s">
        <v>624</v>
      </c>
      <c r="J2" s="540"/>
      <c r="K2" s="540"/>
    </row>
    <row r="3" spans="1:12" s="22" customFormat="1" ht="15">
      <c r="A3" s="149"/>
      <c r="B3" s="149"/>
      <c r="C3" s="149"/>
      <c r="D3" s="149"/>
      <c r="E3" s="149"/>
      <c r="F3" s="149"/>
      <c r="G3" s="149"/>
      <c r="H3" s="152"/>
      <c r="I3" s="152"/>
      <c r="J3" s="162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58"/>
      <c r="F4" s="149"/>
      <c r="G4" s="149"/>
      <c r="H4" s="149"/>
      <c r="I4" s="158"/>
      <c r="J4" s="114"/>
      <c r="L4" s="22"/>
    </row>
    <row r="5" spans="1:12" s="2" customFormat="1" ht="15">
      <c r="A5" s="131" t="str">
        <f>'ფორმა N1'!D4</f>
        <v xml:space="preserve"> </v>
      </c>
      <c r="B5" s="26" t="s">
        <v>478</v>
      </c>
      <c r="C5" s="26"/>
      <c r="D5" s="26"/>
      <c r="E5" s="111"/>
      <c r="F5" s="160"/>
      <c r="G5" s="160"/>
      <c r="H5" s="160"/>
      <c r="I5" s="159"/>
      <c r="J5" s="114"/>
    </row>
    <row r="6" spans="1:12" s="22" customFormat="1" ht="13.5">
      <c r="A6" s="153"/>
      <c r="B6" s="154"/>
      <c r="C6" s="154"/>
      <c r="D6" s="154"/>
      <c r="E6" s="149"/>
      <c r="F6" s="149"/>
      <c r="G6" s="149"/>
      <c r="H6" s="149"/>
      <c r="I6" s="149"/>
      <c r="J6" s="157"/>
    </row>
    <row r="7" spans="1:12" ht="30">
      <c r="A7" s="161" t="s">
        <v>64</v>
      </c>
      <c r="B7" s="145" t="s">
        <v>251</v>
      </c>
      <c r="C7" s="147" t="s">
        <v>247</v>
      </c>
      <c r="D7" s="147" t="s">
        <v>248</v>
      </c>
      <c r="E7" s="147" t="s">
        <v>249</v>
      </c>
      <c r="F7" s="147" t="s">
        <v>250</v>
      </c>
      <c r="G7" s="147" t="s">
        <v>244</v>
      </c>
      <c r="H7" s="147" t="s">
        <v>245</v>
      </c>
      <c r="I7" s="147" t="s">
        <v>246</v>
      </c>
      <c r="J7" s="163"/>
    </row>
    <row r="8" spans="1:12" ht="15">
      <c r="A8" s="145">
        <v>1</v>
      </c>
      <c r="B8" s="145">
        <v>2</v>
      </c>
      <c r="C8" s="147">
        <v>3</v>
      </c>
      <c r="D8" s="145">
        <v>4</v>
      </c>
      <c r="E8" s="147">
        <v>5</v>
      </c>
      <c r="F8" s="145">
        <v>6</v>
      </c>
      <c r="G8" s="147">
        <v>7</v>
      </c>
      <c r="H8" s="145">
        <v>8</v>
      </c>
      <c r="I8" s="147">
        <v>9</v>
      </c>
      <c r="J8" s="163"/>
    </row>
    <row r="9" spans="1:12" ht="15">
      <c r="A9" s="66">
        <v>1</v>
      </c>
      <c r="B9" s="25"/>
      <c r="C9" s="25"/>
      <c r="D9" s="25"/>
      <c r="E9" s="25"/>
      <c r="F9" s="25"/>
      <c r="G9" s="25"/>
      <c r="H9" s="168"/>
      <c r="I9" s="25"/>
      <c r="J9" s="163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68"/>
      <c r="I10" s="25"/>
      <c r="J10" s="163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68"/>
      <c r="I11" s="25"/>
      <c r="J11" s="163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68"/>
      <c r="I12" s="25"/>
      <c r="J12" s="163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68"/>
      <c r="I13" s="25"/>
      <c r="J13" s="163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68"/>
      <c r="I14" s="25"/>
      <c r="J14" s="163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68"/>
      <c r="I15" s="25"/>
      <c r="J15" s="157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68"/>
      <c r="I16" s="25"/>
      <c r="J16" s="157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68"/>
      <c r="I17" s="25"/>
      <c r="J17" s="157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68"/>
      <c r="I18" s="25"/>
      <c r="J18" s="157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68"/>
      <c r="I19" s="25"/>
      <c r="J19" s="157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68"/>
      <c r="I20" s="25"/>
      <c r="J20" s="157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68"/>
      <c r="I21" s="25"/>
      <c r="J21" s="157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68"/>
      <c r="I22" s="25"/>
      <c r="J22" s="157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68"/>
      <c r="I23" s="25"/>
      <c r="J23" s="157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68"/>
      <c r="I24" s="25"/>
      <c r="J24" s="157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68"/>
      <c r="I25" s="25"/>
      <c r="J25" s="157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68"/>
      <c r="I26" s="25"/>
      <c r="J26" s="157"/>
    </row>
    <row r="27" spans="1:10" s="22" customFormat="1" ht="15">
      <c r="A27" s="66" t="s">
        <v>283</v>
      </c>
      <c r="B27" s="25"/>
      <c r="C27" s="25"/>
      <c r="D27" s="25"/>
      <c r="E27" s="25"/>
      <c r="F27" s="25"/>
      <c r="G27" s="25"/>
      <c r="H27" s="168"/>
      <c r="I27" s="25"/>
      <c r="J27" s="157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107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271</v>
      </c>
      <c r="E33" s="12" t="s">
        <v>276</v>
      </c>
      <c r="F33" s="71"/>
      <c r="G33"/>
      <c r="H33"/>
      <c r="I33"/>
    </row>
    <row r="34" spans="1:10" s="2" customFormat="1" ht="15">
      <c r="A34"/>
      <c r="C34" s="64" t="s">
        <v>140</v>
      </c>
      <c r="E34" s="2" t="s">
        <v>272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K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I2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9" s="204" customFormat="1" ht="15">
      <c r="A1" s="201" t="s">
        <v>331</v>
      </c>
      <c r="B1" s="202"/>
      <c r="C1" s="202"/>
      <c r="D1" s="202"/>
      <c r="E1" s="202"/>
      <c r="F1" s="80"/>
      <c r="G1" s="80" t="s">
        <v>110</v>
      </c>
      <c r="H1" s="205"/>
    </row>
    <row r="2" spans="1:9" s="204" customFormat="1" ht="14.25" customHeight="1">
      <c r="A2" s="205" t="s">
        <v>322</v>
      </c>
      <c r="B2" s="202"/>
      <c r="C2" s="202"/>
      <c r="D2" s="202"/>
      <c r="E2" s="203"/>
      <c r="F2" s="203"/>
      <c r="G2" s="539" t="s">
        <v>624</v>
      </c>
      <c r="H2" s="540"/>
      <c r="I2" s="540"/>
    </row>
    <row r="3" spans="1:9" s="204" customFormat="1">
      <c r="A3" s="205"/>
      <c r="B3" s="202"/>
      <c r="C3" s="202"/>
      <c r="D3" s="202"/>
      <c r="E3" s="203"/>
      <c r="F3" s="203"/>
      <c r="G3" s="203"/>
      <c r="H3" s="205"/>
    </row>
    <row r="4" spans="1:9" s="204" customFormat="1" ht="15">
      <c r="A4" s="126" t="s">
        <v>277</v>
      </c>
      <c r="B4" s="202"/>
      <c r="C4" s="202"/>
      <c r="D4" s="202"/>
      <c r="E4" s="206"/>
      <c r="F4" s="206"/>
      <c r="G4" s="203"/>
      <c r="H4" s="205"/>
    </row>
    <row r="5" spans="1:9" s="204" customFormat="1" ht="15">
      <c r="A5" s="207"/>
      <c r="B5" s="26" t="s">
        <v>478</v>
      </c>
      <c r="C5" s="26"/>
      <c r="D5" s="26"/>
      <c r="E5" s="111"/>
      <c r="F5" s="207"/>
      <c r="G5" s="208"/>
      <c r="H5" s="205"/>
    </row>
    <row r="6" spans="1:9" s="221" customFormat="1">
      <c r="A6" s="209"/>
      <c r="B6" s="209"/>
      <c r="C6" s="209"/>
      <c r="D6" s="209"/>
      <c r="E6" s="209"/>
      <c r="F6" s="209"/>
      <c r="G6" s="209"/>
      <c r="H6" s="206"/>
    </row>
    <row r="7" spans="1:9" s="204" customFormat="1" ht="51">
      <c r="A7" s="240" t="s">
        <v>64</v>
      </c>
      <c r="B7" s="212" t="s">
        <v>326</v>
      </c>
      <c r="C7" s="212" t="s">
        <v>327</v>
      </c>
      <c r="D7" s="212" t="s">
        <v>328</v>
      </c>
      <c r="E7" s="212" t="s">
        <v>329</v>
      </c>
      <c r="F7" s="212" t="s">
        <v>330</v>
      </c>
      <c r="G7" s="212" t="s">
        <v>323</v>
      </c>
      <c r="H7" s="205"/>
    </row>
    <row r="8" spans="1:9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9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9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9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9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9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9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9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9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280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107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271</v>
      </c>
      <c r="F27" s="215" t="s">
        <v>324</v>
      </c>
      <c r="J27" s="216"/>
      <c r="K27" s="216"/>
    </row>
    <row r="28" spans="1:11" s="21" customFormat="1" ht="15">
      <c r="C28" s="218" t="s">
        <v>140</v>
      </c>
      <c r="F28" s="219" t="s">
        <v>272</v>
      </c>
      <c r="J28" s="216"/>
      <c r="K28" s="216"/>
    </row>
    <row r="29" spans="1:11" s="204" customFormat="1" ht="15">
      <c r="C29" s="218"/>
      <c r="J29" s="221"/>
      <c r="K29" s="221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view="pageBreakPreview" topLeftCell="A10" zoomScale="80" zoomScaleNormal="80" zoomScaleSheetLayoutView="80" workbookViewId="0">
      <selection activeCell="D25" sqref="D25"/>
    </sheetView>
  </sheetViews>
  <sheetFormatPr defaultRowHeight="12.75"/>
  <cols>
    <col min="1" max="1" width="6.42578125" customWidth="1"/>
    <col min="2" max="2" width="25" customWidth="1"/>
    <col min="3" max="3" width="11.5703125" customWidth="1"/>
    <col min="4" max="4" width="14.8554687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19.28515625" customWidth="1"/>
    <col min="10" max="10" width="20.28515625" customWidth="1"/>
    <col min="11" max="11" width="24.5703125" customWidth="1"/>
  </cols>
  <sheetData>
    <row r="1" spans="1:13" ht="15">
      <c r="A1" s="148" t="s">
        <v>469</v>
      </c>
      <c r="B1" s="149"/>
      <c r="C1" s="149"/>
      <c r="D1" s="149"/>
      <c r="E1" s="149"/>
      <c r="F1" s="149"/>
      <c r="G1" s="149"/>
      <c r="H1" s="149"/>
      <c r="I1" s="149"/>
      <c r="J1" s="149"/>
      <c r="K1" s="80" t="s">
        <v>110</v>
      </c>
    </row>
    <row r="2" spans="1:13" ht="15">
      <c r="A2" s="115" t="s">
        <v>141</v>
      </c>
      <c r="B2" s="149"/>
      <c r="C2" s="149"/>
      <c r="D2" s="149"/>
      <c r="E2" s="149"/>
      <c r="F2" s="149"/>
      <c r="G2" s="149"/>
      <c r="H2" s="149"/>
      <c r="I2" s="149"/>
      <c r="J2" s="149"/>
      <c r="K2" s="539" t="s">
        <v>624</v>
      </c>
      <c r="L2" s="540"/>
      <c r="M2" s="540"/>
    </row>
    <row r="3" spans="1:13" ht="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52"/>
    </row>
    <row r="4" spans="1:13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58"/>
      <c r="F4" s="149"/>
      <c r="G4" s="149"/>
      <c r="H4" s="149"/>
      <c r="I4" s="149"/>
      <c r="J4" s="149"/>
      <c r="K4" s="158"/>
    </row>
    <row r="5" spans="1:13" s="193" customFormat="1" ht="15">
      <c r="A5" s="230" t="str">
        <f>'ფორმა N1'!D4</f>
        <v xml:space="preserve"> </v>
      </c>
      <c r="B5" s="26" t="s">
        <v>478</v>
      </c>
      <c r="C5" s="26"/>
      <c r="D5" s="26"/>
      <c r="E5" s="111"/>
      <c r="F5" s="232"/>
      <c r="G5" s="232"/>
      <c r="H5" s="232"/>
      <c r="I5" s="232"/>
      <c r="J5" s="232"/>
      <c r="K5" s="231"/>
    </row>
    <row r="6" spans="1:13" ht="13.5">
      <c r="A6" s="153"/>
      <c r="B6" s="154"/>
      <c r="C6" s="154"/>
      <c r="D6" s="154"/>
      <c r="E6" s="149"/>
      <c r="F6" s="149"/>
      <c r="G6" s="149"/>
      <c r="H6" s="149"/>
      <c r="I6" s="149"/>
      <c r="J6" s="149"/>
      <c r="K6" s="149"/>
    </row>
    <row r="7" spans="1:13" ht="60">
      <c r="A7" s="161" t="s">
        <v>64</v>
      </c>
      <c r="B7" s="147" t="s">
        <v>383</v>
      </c>
      <c r="C7" s="147" t="s">
        <v>384</v>
      </c>
      <c r="D7" s="147" t="s">
        <v>386</v>
      </c>
      <c r="E7" s="147" t="s">
        <v>385</v>
      </c>
      <c r="F7" s="147" t="s">
        <v>394</v>
      </c>
      <c r="G7" s="147" t="s">
        <v>395</v>
      </c>
      <c r="H7" s="147" t="s">
        <v>389</v>
      </c>
      <c r="I7" s="147" t="s">
        <v>390</v>
      </c>
      <c r="J7" s="147" t="s">
        <v>402</v>
      </c>
      <c r="K7" s="147" t="s">
        <v>391</v>
      </c>
    </row>
    <row r="8" spans="1:13" ht="15">
      <c r="A8" s="145">
        <v>1</v>
      </c>
      <c r="B8" s="145">
        <v>2</v>
      </c>
      <c r="C8" s="147">
        <v>3</v>
      </c>
      <c r="D8" s="145">
        <v>4</v>
      </c>
      <c r="E8" s="147">
        <v>5</v>
      </c>
      <c r="F8" s="145">
        <v>6</v>
      </c>
      <c r="G8" s="147">
        <v>7</v>
      </c>
      <c r="H8" s="145">
        <v>8</v>
      </c>
      <c r="I8" s="147">
        <v>9</v>
      </c>
      <c r="J8" s="145">
        <v>10</v>
      </c>
      <c r="K8" s="147">
        <v>11</v>
      </c>
    </row>
    <row r="9" spans="1:13" s="122" customFormat="1" ht="30">
      <c r="A9" s="525">
        <v>1</v>
      </c>
      <c r="B9" s="347" t="s">
        <v>517</v>
      </c>
      <c r="C9" s="347" t="s">
        <v>518</v>
      </c>
      <c r="D9" s="347" t="s">
        <v>829</v>
      </c>
      <c r="E9" s="347" t="s">
        <v>519</v>
      </c>
      <c r="F9" s="525">
        <v>2000</v>
      </c>
      <c r="G9" s="526" t="s">
        <v>520</v>
      </c>
      <c r="H9" s="527" t="s">
        <v>521</v>
      </c>
      <c r="I9" s="527" t="s">
        <v>522</v>
      </c>
      <c r="J9" s="528"/>
      <c r="K9" s="347"/>
    </row>
    <row r="10" spans="1:13" s="122" customFormat="1" ht="30">
      <c r="A10" s="525">
        <v>2</v>
      </c>
      <c r="B10" s="347" t="s">
        <v>590</v>
      </c>
      <c r="C10" s="347" t="s">
        <v>518</v>
      </c>
      <c r="D10" s="347" t="s">
        <v>604</v>
      </c>
      <c r="E10" s="347" t="s">
        <v>596</v>
      </c>
      <c r="F10" s="525">
        <v>1047.6300000000001</v>
      </c>
      <c r="G10" s="526" t="s">
        <v>595</v>
      </c>
      <c r="H10" s="527" t="s">
        <v>589</v>
      </c>
      <c r="I10" s="527" t="s">
        <v>594</v>
      </c>
      <c r="J10" s="528"/>
      <c r="K10" s="347"/>
    </row>
    <row r="11" spans="1:13" s="122" customFormat="1" ht="30">
      <c r="A11" s="525">
        <v>3</v>
      </c>
      <c r="B11" s="347" t="s">
        <v>523</v>
      </c>
      <c r="C11" s="347" t="s">
        <v>518</v>
      </c>
      <c r="D11" s="347" t="s">
        <v>597</v>
      </c>
      <c r="E11" s="347" t="s">
        <v>524</v>
      </c>
      <c r="F11" s="525">
        <v>1000</v>
      </c>
      <c r="G11" s="525">
        <v>65002000521</v>
      </c>
      <c r="H11" s="527" t="s">
        <v>525</v>
      </c>
      <c r="I11" s="527" t="s">
        <v>526</v>
      </c>
      <c r="J11" s="528"/>
      <c r="K11" s="347"/>
    </row>
    <row r="12" spans="1:13" s="122" customFormat="1" ht="30">
      <c r="A12" s="525">
        <v>4</v>
      </c>
      <c r="B12" s="529" t="s">
        <v>615</v>
      </c>
      <c r="C12" s="347" t="s">
        <v>518</v>
      </c>
      <c r="D12" s="347" t="s">
        <v>616</v>
      </c>
      <c r="E12" s="347" t="s">
        <v>620</v>
      </c>
      <c r="F12" s="525">
        <v>1047.6300000000001</v>
      </c>
      <c r="G12" s="475">
        <v>54001010718</v>
      </c>
      <c r="H12" s="529" t="s">
        <v>621</v>
      </c>
      <c r="I12" s="529" t="s">
        <v>622</v>
      </c>
      <c r="J12" s="528"/>
      <c r="K12" s="347"/>
    </row>
    <row r="13" spans="1:13" s="122" customFormat="1" ht="30">
      <c r="A13" s="525">
        <v>5</v>
      </c>
      <c r="B13" s="529" t="s">
        <v>832</v>
      </c>
      <c r="C13" s="347" t="s">
        <v>518</v>
      </c>
      <c r="D13" s="347" t="s">
        <v>830</v>
      </c>
      <c r="E13" s="347" t="s">
        <v>831</v>
      </c>
      <c r="F13" s="525">
        <v>854</v>
      </c>
      <c r="G13" s="475">
        <v>1015012760</v>
      </c>
      <c r="H13" s="529" t="s">
        <v>833</v>
      </c>
      <c r="I13" s="529" t="s">
        <v>834</v>
      </c>
      <c r="J13" s="528"/>
      <c r="K13" s="347"/>
    </row>
    <row r="14" spans="1:13" s="122" customFormat="1" ht="45">
      <c r="A14" s="525">
        <v>6</v>
      </c>
      <c r="B14" s="529" t="s">
        <v>619</v>
      </c>
      <c r="C14" s="347" t="s">
        <v>518</v>
      </c>
      <c r="D14" s="347" t="s">
        <v>616</v>
      </c>
      <c r="E14" s="347" t="s">
        <v>623</v>
      </c>
      <c r="F14" s="473">
        <v>1000</v>
      </c>
      <c r="G14" s="475">
        <v>62001000692</v>
      </c>
      <c r="H14" s="529" t="s">
        <v>617</v>
      </c>
      <c r="I14" s="529" t="s">
        <v>618</v>
      </c>
      <c r="J14" s="528"/>
      <c r="K14" s="347"/>
    </row>
    <row r="15" spans="1:13" s="122" customFormat="1" ht="30">
      <c r="A15" s="525">
        <v>7</v>
      </c>
      <c r="B15" s="347" t="s">
        <v>591</v>
      </c>
      <c r="C15" s="347" t="s">
        <v>518</v>
      </c>
      <c r="D15" s="347" t="s">
        <v>604</v>
      </c>
      <c r="E15" s="347" t="s">
        <v>600</v>
      </c>
      <c r="F15" s="473">
        <v>625</v>
      </c>
      <c r="G15" s="473">
        <v>19001093579</v>
      </c>
      <c r="H15" s="530" t="s">
        <v>475</v>
      </c>
      <c r="I15" s="530" t="s">
        <v>599</v>
      </c>
      <c r="J15" s="531"/>
      <c r="K15" s="529"/>
    </row>
    <row r="16" spans="1:13" s="122" customFormat="1" ht="30">
      <c r="A16" s="525">
        <v>8</v>
      </c>
      <c r="B16" s="347" t="s">
        <v>839</v>
      </c>
      <c r="C16" s="347" t="s">
        <v>518</v>
      </c>
      <c r="D16" s="347" t="s">
        <v>838</v>
      </c>
      <c r="E16" s="347" t="s">
        <v>837</v>
      </c>
      <c r="F16" s="473">
        <v>763.48</v>
      </c>
      <c r="G16" s="473">
        <v>38001005158</v>
      </c>
      <c r="H16" s="530" t="s">
        <v>835</v>
      </c>
      <c r="I16" s="530" t="s">
        <v>836</v>
      </c>
      <c r="J16" s="531"/>
      <c r="K16" s="529"/>
    </row>
    <row r="17" spans="1:11" s="122" customFormat="1" ht="40.5" customHeight="1">
      <c r="A17" s="525">
        <v>9</v>
      </c>
      <c r="B17" s="532" t="s">
        <v>592</v>
      </c>
      <c r="C17" s="347" t="s">
        <v>518</v>
      </c>
      <c r="D17" s="347" t="s">
        <v>604</v>
      </c>
      <c r="E17" s="347" t="s">
        <v>602</v>
      </c>
      <c r="F17" s="473">
        <v>875</v>
      </c>
      <c r="G17" s="473">
        <v>65002011766</v>
      </c>
      <c r="H17" s="530" t="s">
        <v>588</v>
      </c>
      <c r="I17" s="530" t="s">
        <v>601</v>
      </c>
      <c r="J17" s="531"/>
      <c r="K17" s="529"/>
    </row>
    <row r="18" spans="1:11" s="122" customFormat="1" ht="40.5" customHeight="1">
      <c r="A18" s="525">
        <v>10</v>
      </c>
      <c r="B18" s="347" t="s">
        <v>842</v>
      </c>
      <c r="C18" s="347" t="s">
        <v>518</v>
      </c>
      <c r="D18" s="347" t="s">
        <v>841</v>
      </c>
      <c r="E18" s="347" t="s">
        <v>840</v>
      </c>
      <c r="F18" s="525">
        <v>1047.6300000000001</v>
      </c>
      <c r="G18" s="473">
        <v>1019068214</v>
      </c>
      <c r="H18" s="530" t="s">
        <v>843</v>
      </c>
      <c r="I18" s="530" t="s">
        <v>844</v>
      </c>
      <c r="J18" s="531"/>
      <c r="K18" s="529"/>
    </row>
    <row r="19" spans="1:11" s="122" customFormat="1" ht="47.25" customHeight="1">
      <c r="A19" s="525">
        <v>11</v>
      </c>
      <c r="B19" s="347" t="s">
        <v>845</v>
      </c>
      <c r="C19" s="347" t="s">
        <v>518</v>
      </c>
      <c r="D19" s="347" t="s">
        <v>847</v>
      </c>
      <c r="E19" s="347" t="s">
        <v>846</v>
      </c>
      <c r="F19" s="473">
        <v>875</v>
      </c>
      <c r="G19" s="473">
        <v>1023007693</v>
      </c>
      <c r="H19" s="530" t="s">
        <v>816</v>
      </c>
      <c r="I19" s="530" t="s">
        <v>579</v>
      </c>
      <c r="J19" s="531"/>
      <c r="K19" s="529"/>
    </row>
    <row r="20" spans="1:11" s="122" customFormat="1" ht="40.5" customHeight="1">
      <c r="A20" s="525">
        <v>12</v>
      </c>
      <c r="B20" s="347" t="s">
        <v>527</v>
      </c>
      <c r="C20" s="347" t="s">
        <v>518</v>
      </c>
      <c r="D20" s="347" t="s">
        <v>603</v>
      </c>
      <c r="E20" s="347" t="s">
        <v>528</v>
      </c>
      <c r="F20" s="473">
        <v>500</v>
      </c>
      <c r="G20" s="473">
        <v>60001032742</v>
      </c>
      <c r="H20" s="530" t="s">
        <v>529</v>
      </c>
      <c r="I20" s="530" t="s">
        <v>530</v>
      </c>
      <c r="J20" s="531"/>
      <c r="K20" s="529"/>
    </row>
    <row r="21" spans="1:11" s="122" customFormat="1" ht="45" customHeight="1">
      <c r="A21" s="525">
        <v>13</v>
      </c>
      <c r="B21" s="347" t="s">
        <v>531</v>
      </c>
      <c r="C21" s="347" t="s">
        <v>518</v>
      </c>
      <c r="D21" s="347" t="s">
        <v>598</v>
      </c>
      <c r="E21" s="347" t="s">
        <v>532</v>
      </c>
      <c r="F21" s="525">
        <v>1000</v>
      </c>
      <c r="G21" s="525">
        <v>35001014355</v>
      </c>
      <c r="H21" s="527" t="s">
        <v>533</v>
      </c>
      <c r="I21" s="527" t="s">
        <v>534</v>
      </c>
      <c r="J21" s="531"/>
      <c r="K21" s="529"/>
    </row>
    <row r="22" spans="1:11" s="122" customFormat="1" ht="40.5" customHeight="1">
      <c r="A22" s="525">
        <v>14</v>
      </c>
      <c r="B22" s="533" t="s">
        <v>593</v>
      </c>
      <c r="C22" s="347" t="s">
        <v>518</v>
      </c>
      <c r="D22" s="347" t="s">
        <v>604</v>
      </c>
      <c r="E22" s="347" t="s">
        <v>606</v>
      </c>
      <c r="F22" s="473">
        <v>312.5</v>
      </c>
      <c r="G22" s="473">
        <v>61010002637</v>
      </c>
      <c r="H22" s="530" t="s">
        <v>605</v>
      </c>
      <c r="I22" s="530" t="s">
        <v>483</v>
      </c>
      <c r="J22" s="529"/>
      <c r="K22" s="529"/>
    </row>
    <row r="23" spans="1:11" s="122" customFormat="1" ht="30">
      <c r="A23" s="525">
        <v>15</v>
      </c>
      <c r="B23" s="534" t="s">
        <v>852</v>
      </c>
      <c r="C23" s="347" t="s">
        <v>518</v>
      </c>
      <c r="D23" s="347" t="s">
        <v>851</v>
      </c>
      <c r="E23" s="347" t="s">
        <v>850</v>
      </c>
      <c r="F23" s="473">
        <v>500</v>
      </c>
      <c r="G23" s="475">
        <v>57001039548</v>
      </c>
      <c r="H23" s="530" t="s">
        <v>848</v>
      </c>
      <c r="I23" s="530" t="s">
        <v>849</v>
      </c>
      <c r="J23" s="529"/>
      <c r="K23" s="529"/>
    </row>
    <row r="24" spans="1:11" s="122" customFormat="1" ht="30">
      <c r="A24" s="525">
        <v>16</v>
      </c>
      <c r="B24" s="534" t="s">
        <v>855</v>
      </c>
      <c r="C24" s="347" t="s">
        <v>518</v>
      </c>
      <c r="D24" s="347" t="s">
        <v>854</v>
      </c>
      <c r="E24" s="347" t="s">
        <v>856</v>
      </c>
      <c r="F24" s="473">
        <v>81</v>
      </c>
      <c r="H24" s="535"/>
      <c r="I24" s="530"/>
      <c r="J24" s="475">
        <v>227765022</v>
      </c>
      <c r="K24" s="530" t="s">
        <v>853</v>
      </c>
    </row>
    <row r="25" spans="1:11" s="122" customFormat="1" ht="30">
      <c r="A25" s="525">
        <v>17</v>
      </c>
      <c r="B25" s="536" t="s">
        <v>857</v>
      </c>
      <c r="C25" s="347" t="s">
        <v>518</v>
      </c>
      <c r="D25" s="347" t="s">
        <v>858</v>
      </c>
      <c r="E25" s="347" t="s">
        <v>856</v>
      </c>
      <c r="F25" s="473">
        <v>312.5</v>
      </c>
      <c r="G25" s="475">
        <v>51001019810</v>
      </c>
      <c r="H25" s="530" t="s">
        <v>475</v>
      </c>
      <c r="I25" s="530" t="s">
        <v>859</v>
      </c>
      <c r="J25" s="531"/>
      <c r="K25" s="529"/>
    </row>
    <row r="26" spans="1:11" s="122" customFormat="1" ht="37.5" customHeight="1">
      <c r="A26" s="525">
        <v>18</v>
      </c>
      <c r="B26" s="536" t="s">
        <v>860</v>
      </c>
      <c r="C26" s="347" t="s">
        <v>518</v>
      </c>
      <c r="D26" s="347" t="s">
        <v>851</v>
      </c>
      <c r="E26" s="347" t="s">
        <v>856</v>
      </c>
      <c r="F26" s="473">
        <v>250</v>
      </c>
      <c r="G26" s="475">
        <v>227765022</v>
      </c>
      <c r="H26" s="530" t="s">
        <v>861</v>
      </c>
      <c r="I26" s="530" t="s">
        <v>862</v>
      </c>
      <c r="J26" s="531"/>
      <c r="K26" s="529"/>
    </row>
    <row r="27" spans="1:11" ht="15">
      <c r="A27" s="350"/>
      <c r="B27" s="25"/>
      <c r="C27" s="25"/>
      <c r="D27" s="25"/>
      <c r="E27" s="25"/>
      <c r="F27" s="25"/>
      <c r="G27" s="25"/>
      <c r="H27" s="228"/>
      <c r="I27" s="228"/>
      <c r="J27" s="228"/>
      <c r="K27" s="25"/>
    </row>
    <row r="28" spans="1:11" ht="15">
      <c r="A28" s="350"/>
      <c r="B28" s="25"/>
      <c r="C28" s="25"/>
      <c r="D28" s="25"/>
      <c r="E28" s="25"/>
      <c r="F28" s="25"/>
      <c r="G28" s="25"/>
      <c r="H28" s="228"/>
      <c r="I28" s="228"/>
      <c r="J28" s="228"/>
      <c r="K28" s="25"/>
    </row>
    <row r="29" spans="1:11" ht="15">
      <c r="A29" s="350"/>
      <c r="B29" s="25"/>
      <c r="C29" s="25"/>
      <c r="D29" s="25"/>
      <c r="E29" s="25"/>
      <c r="F29" s="25"/>
      <c r="G29" s="25"/>
      <c r="H29" s="228"/>
      <c r="I29" s="228"/>
      <c r="J29" s="228"/>
      <c r="K29" s="25"/>
    </row>
    <row r="30" spans="1:11" ht="15">
      <c r="A30" s="66" t="s">
        <v>283</v>
      </c>
      <c r="B30" s="25"/>
      <c r="C30" s="25"/>
      <c r="D30" s="25"/>
      <c r="E30" s="25"/>
      <c r="F30" s="25"/>
      <c r="G30" s="25"/>
      <c r="H30" s="228"/>
      <c r="I30" s="228"/>
      <c r="J30" s="228"/>
      <c r="K30" s="25"/>
    </row>
    <row r="31" spans="1:1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>
      <c r="A33" s="24"/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 ht="15">
      <c r="A34" s="2"/>
      <c r="B34" s="70" t="s">
        <v>107</v>
      </c>
      <c r="C34" s="2"/>
      <c r="D34" s="2"/>
      <c r="E34" s="5"/>
      <c r="F34" s="2"/>
      <c r="G34" s="2"/>
      <c r="H34" s="2"/>
      <c r="I34" s="2"/>
      <c r="J34" s="2"/>
      <c r="K34" s="2"/>
    </row>
    <row r="35" spans="1:11" ht="15">
      <c r="A35" s="2"/>
      <c r="B35" s="2"/>
      <c r="C35" s="552"/>
      <c r="D35" s="552"/>
      <c r="F35" s="69"/>
      <c r="G35" s="72"/>
    </row>
    <row r="36" spans="1:11" ht="15">
      <c r="B36" s="2"/>
      <c r="C36" s="68" t="s">
        <v>271</v>
      </c>
      <c r="D36" s="2"/>
      <c r="F36" s="12" t="s">
        <v>276</v>
      </c>
    </row>
    <row r="37" spans="1:11" ht="15">
      <c r="B37" s="2"/>
      <c r="C37" s="2"/>
      <c r="D37" s="2"/>
      <c r="F37" s="2" t="s">
        <v>272</v>
      </c>
    </row>
    <row r="38" spans="1:11" ht="15">
      <c r="B38" s="2"/>
      <c r="C38" s="64" t="s">
        <v>140</v>
      </c>
    </row>
  </sheetData>
  <mergeCells count="2">
    <mergeCell ref="C35:D35"/>
    <mergeCell ref="K2:M2"/>
  </mergeCells>
  <pageMargins left="0.7" right="0.7" top="0.38" bottom="0.3" header="0.3" footer="0.3"/>
  <pageSetup scale="54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view="pageBreakPreview" zoomScale="64" zoomScaleSheetLayoutView="64" workbookViewId="0">
      <selection activeCell="B9" sqref="B9:J11"/>
    </sheetView>
  </sheetViews>
  <sheetFormatPr defaultRowHeight="12.75"/>
  <cols>
    <col min="1" max="1" width="11.71093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4" customFormat="1" ht="15">
      <c r="A1" s="148" t="s">
        <v>470</v>
      </c>
      <c r="B1" s="148"/>
      <c r="C1" s="149"/>
      <c r="D1" s="149"/>
      <c r="E1" s="149"/>
      <c r="F1" s="149"/>
      <c r="G1" s="149"/>
      <c r="H1" s="149"/>
      <c r="I1" s="149"/>
      <c r="J1" s="149"/>
      <c r="K1" s="155"/>
      <c r="L1" s="80" t="s">
        <v>110</v>
      </c>
    </row>
    <row r="2" spans="1:14" customFormat="1" ht="15">
      <c r="A2" s="115" t="s">
        <v>141</v>
      </c>
      <c r="B2" s="115"/>
      <c r="C2" s="149"/>
      <c r="D2" s="149"/>
      <c r="E2" s="149"/>
      <c r="F2" s="149"/>
      <c r="G2" s="149"/>
      <c r="H2" s="149"/>
      <c r="I2" s="149"/>
      <c r="J2" s="149"/>
      <c r="K2" s="155"/>
      <c r="L2" s="539" t="s">
        <v>624</v>
      </c>
      <c r="M2" s="540"/>
      <c r="N2" s="540"/>
    </row>
    <row r="3" spans="1:14" customFormat="1" ht="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52"/>
      <c r="L3" s="152"/>
      <c r="M3" s="193"/>
    </row>
    <row r="4" spans="1:14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58"/>
      <c r="G4" s="149"/>
      <c r="H4" s="149"/>
      <c r="I4" s="149"/>
      <c r="J4" s="149"/>
      <c r="K4" s="149"/>
      <c r="L4" s="149"/>
    </row>
    <row r="5" spans="1:14" ht="15">
      <c r="A5" s="230" t="str">
        <f>'ფორმა N1'!D4</f>
        <v xml:space="preserve"> </v>
      </c>
      <c r="B5" s="26" t="s">
        <v>478</v>
      </c>
      <c r="C5" s="26"/>
      <c r="D5" s="26"/>
      <c r="E5" s="111"/>
      <c r="F5" s="231"/>
      <c r="G5" s="232"/>
      <c r="H5" s="232"/>
      <c r="I5" s="232"/>
      <c r="J5" s="232"/>
      <c r="K5" s="232"/>
      <c r="L5" s="231"/>
    </row>
    <row r="6" spans="1:14" customFormat="1" ht="13.5">
      <c r="A6" s="153"/>
      <c r="B6" s="153"/>
      <c r="C6" s="154"/>
      <c r="D6" s="154"/>
      <c r="E6" s="154"/>
      <c r="F6" s="149"/>
      <c r="G6" s="149"/>
      <c r="H6" s="149"/>
      <c r="I6" s="149"/>
      <c r="J6" s="149"/>
      <c r="K6" s="149"/>
      <c r="L6" s="149"/>
    </row>
    <row r="7" spans="1:14" customFormat="1" ht="60">
      <c r="A7" s="161" t="s">
        <v>64</v>
      </c>
      <c r="B7" s="145" t="s">
        <v>251</v>
      </c>
      <c r="C7" s="147" t="s">
        <v>247</v>
      </c>
      <c r="D7" s="147" t="s">
        <v>248</v>
      </c>
      <c r="E7" s="147" t="s">
        <v>356</v>
      </c>
      <c r="F7" s="147" t="s">
        <v>250</v>
      </c>
      <c r="G7" s="147" t="s">
        <v>393</v>
      </c>
      <c r="H7" s="147" t="s">
        <v>395</v>
      </c>
      <c r="I7" s="147" t="s">
        <v>389</v>
      </c>
      <c r="J7" s="147" t="s">
        <v>390</v>
      </c>
      <c r="K7" s="147" t="s">
        <v>402</v>
      </c>
      <c r="L7" s="147" t="s">
        <v>391</v>
      </c>
    </row>
    <row r="8" spans="1:14" customFormat="1" ht="15">
      <c r="A8" s="145">
        <v>1</v>
      </c>
      <c r="B8" s="145">
        <v>2</v>
      </c>
      <c r="C8" s="147">
        <v>3</v>
      </c>
      <c r="D8" s="145">
        <v>4</v>
      </c>
      <c r="E8" s="147">
        <v>5</v>
      </c>
      <c r="F8" s="145">
        <v>6</v>
      </c>
      <c r="G8" s="147">
        <v>7</v>
      </c>
      <c r="H8" s="145">
        <v>8</v>
      </c>
      <c r="I8" s="145">
        <v>9</v>
      </c>
      <c r="J8" s="145">
        <v>10</v>
      </c>
      <c r="K8" s="147">
        <v>11</v>
      </c>
      <c r="L8" s="147">
        <v>12</v>
      </c>
    </row>
    <row r="9" spans="1:14" customFormat="1" ht="15">
      <c r="A9" s="66">
        <v>1</v>
      </c>
      <c r="B9" s="351" t="s">
        <v>535</v>
      </c>
      <c r="C9" s="346" t="s">
        <v>536</v>
      </c>
      <c r="D9" s="346" t="s">
        <v>536</v>
      </c>
      <c r="E9" s="350">
        <v>2003</v>
      </c>
      <c r="F9" s="350" t="s">
        <v>537</v>
      </c>
      <c r="G9" s="350">
        <v>250</v>
      </c>
      <c r="H9" s="352" t="s">
        <v>481</v>
      </c>
      <c r="I9" s="353" t="s">
        <v>538</v>
      </c>
      <c r="J9" s="354" t="s">
        <v>480</v>
      </c>
      <c r="K9" s="228"/>
      <c r="L9" s="25"/>
    </row>
    <row r="10" spans="1:14" customFormat="1" ht="30">
      <c r="A10" s="66">
        <v>2</v>
      </c>
      <c r="B10" s="351" t="s">
        <v>539</v>
      </c>
      <c r="C10" s="346" t="s">
        <v>540</v>
      </c>
      <c r="D10" s="346" t="s">
        <v>540</v>
      </c>
      <c r="E10" s="350">
        <v>2006</v>
      </c>
      <c r="F10" s="350" t="s">
        <v>541</v>
      </c>
      <c r="G10" s="350">
        <v>300</v>
      </c>
      <c r="H10" s="352" t="s">
        <v>488</v>
      </c>
      <c r="I10" s="355" t="s">
        <v>542</v>
      </c>
      <c r="J10" s="354" t="s">
        <v>487</v>
      </c>
      <c r="K10" s="228"/>
      <c r="L10" s="25"/>
    </row>
    <row r="11" spans="1:14" customFormat="1" ht="28.5">
      <c r="A11" s="66">
        <v>3</v>
      </c>
      <c r="B11" s="351" t="s">
        <v>539</v>
      </c>
      <c r="C11" s="346" t="s">
        <v>543</v>
      </c>
      <c r="D11" s="346" t="s">
        <v>543</v>
      </c>
      <c r="E11" s="350">
        <v>1998</v>
      </c>
      <c r="F11" s="350" t="s">
        <v>544</v>
      </c>
      <c r="G11" s="350">
        <v>300</v>
      </c>
      <c r="H11" s="350">
        <v>10001009482</v>
      </c>
      <c r="I11" s="354" t="s">
        <v>499</v>
      </c>
      <c r="J11" s="354" t="s">
        <v>500</v>
      </c>
      <c r="K11" s="228"/>
      <c r="L11" s="25"/>
    </row>
    <row r="12" spans="1:14" customFormat="1" ht="15">
      <c r="A12" s="66">
        <v>4</v>
      </c>
      <c r="B12" s="66"/>
      <c r="C12" s="25"/>
      <c r="D12" s="25"/>
      <c r="E12" s="25"/>
      <c r="F12" s="25"/>
      <c r="G12" s="25"/>
      <c r="H12" s="25"/>
      <c r="I12" s="228"/>
      <c r="J12" s="228"/>
      <c r="K12" s="228"/>
      <c r="L12" s="25"/>
    </row>
    <row r="13" spans="1:14" customFormat="1" ht="15">
      <c r="A13" s="66">
        <v>5</v>
      </c>
      <c r="B13" s="66"/>
      <c r="C13" s="25"/>
      <c r="D13" s="25"/>
      <c r="E13" s="25"/>
      <c r="F13" s="25"/>
      <c r="G13" s="25"/>
      <c r="H13" s="25"/>
      <c r="I13" s="228"/>
      <c r="J13" s="228"/>
      <c r="K13" s="228"/>
      <c r="L13" s="25"/>
    </row>
    <row r="14" spans="1:14" customFormat="1" ht="15">
      <c r="A14" s="66">
        <v>6</v>
      </c>
      <c r="B14" s="66"/>
      <c r="C14" s="25"/>
      <c r="D14" s="25"/>
      <c r="E14" s="25"/>
      <c r="F14" s="25"/>
      <c r="G14" s="25"/>
      <c r="H14" s="25"/>
      <c r="I14" s="228"/>
      <c r="J14" s="228"/>
      <c r="K14" s="228"/>
      <c r="L14" s="25"/>
    </row>
    <row r="15" spans="1:14" customFormat="1" ht="15">
      <c r="A15" s="66">
        <v>7</v>
      </c>
      <c r="B15" s="66"/>
      <c r="C15" s="25"/>
      <c r="D15" s="25"/>
      <c r="E15" s="25"/>
      <c r="F15" s="25"/>
      <c r="G15" s="25"/>
      <c r="H15" s="25"/>
      <c r="I15" s="228"/>
      <c r="J15" s="228"/>
      <c r="K15" s="228"/>
      <c r="L15" s="25"/>
    </row>
    <row r="16" spans="1:14" customFormat="1" ht="15">
      <c r="A16" s="66">
        <v>8</v>
      </c>
      <c r="B16" s="66"/>
      <c r="C16" s="25"/>
      <c r="D16" s="25"/>
      <c r="E16" s="25"/>
      <c r="F16" s="25"/>
      <c r="G16" s="25"/>
      <c r="H16" s="25"/>
      <c r="I16" s="228"/>
      <c r="J16" s="228"/>
      <c r="K16" s="228"/>
      <c r="L16" s="25"/>
    </row>
    <row r="17" spans="1:12" customFormat="1" ht="15">
      <c r="A17" s="66">
        <v>9</v>
      </c>
      <c r="B17" s="66"/>
      <c r="C17" s="25"/>
      <c r="D17" s="25"/>
      <c r="E17" s="25"/>
      <c r="F17" s="25"/>
      <c r="G17" s="25"/>
      <c r="H17" s="25"/>
      <c r="I17" s="228"/>
      <c r="J17" s="228"/>
      <c r="K17" s="228"/>
      <c r="L17" s="25"/>
    </row>
    <row r="18" spans="1:12" customFormat="1" ht="15">
      <c r="A18" s="66">
        <v>10</v>
      </c>
      <c r="B18" s="66"/>
      <c r="C18" s="25"/>
      <c r="D18" s="25"/>
      <c r="E18" s="25"/>
      <c r="F18" s="25"/>
      <c r="G18" s="25"/>
      <c r="H18" s="25"/>
      <c r="I18" s="228"/>
      <c r="J18" s="228"/>
      <c r="K18" s="228"/>
      <c r="L18" s="25"/>
    </row>
    <row r="19" spans="1:12" customFormat="1" ht="15">
      <c r="A19" s="66">
        <v>11</v>
      </c>
      <c r="B19" s="66"/>
      <c r="C19" s="25"/>
      <c r="D19" s="25"/>
      <c r="E19" s="25"/>
      <c r="F19" s="25"/>
      <c r="G19" s="25"/>
      <c r="H19" s="25"/>
      <c r="I19" s="228"/>
      <c r="J19" s="228"/>
      <c r="K19" s="228"/>
      <c r="L19" s="25"/>
    </row>
    <row r="20" spans="1:12" customFormat="1" ht="15">
      <c r="A20" s="66">
        <v>12</v>
      </c>
      <c r="B20" s="66"/>
      <c r="C20" s="25"/>
      <c r="D20" s="25"/>
      <c r="E20" s="25"/>
      <c r="F20" s="25"/>
      <c r="G20" s="25"/>
      <c r="H20" s="25"/>
      <c r="I20" s="228"/>
      <c r="J20" s="228"/>
      <c r="K20" s="228"/>
      <c r="L20" s="25"/>
    </row>
    <row r="21" spans="1:12" customFormat="1" ht="15">
      <c r="A21" s="66">
        <v>13</v>
      </c>
      <c r="B21" s="66"/>
      <c r="C21" s="25"/>
      <c r="D21" s="25"/>
      <c r="E21" s="25"/>
      <c r="F21" s="25"/>
      <c r="G21" s="25"/>
      <c r="H21" s="25"/>
      <c r="I21" s="228"/>
      <c r="J21" s="228"/>
      <c r="K21" s="228"/>
      <c r="L21" s="25"/>
    </row>
    <row r="22" spans="1:12" customFormat="1" ht="15">
      <c r="A22" s="66">
        <v>14</v>
      </c>
      <c r="B22" s="66"/>
      <c r="C22" s="25"/>
      <c r="D22" s="25"/>
      <c r="E22" s="25"/>
      <c r="F22" s="25"/>
      <c r="G22" s="25"/>
      <c r="H22" s="25"/>
      <c r="I22" s="228"/>
      <c r="J22" s="228"/>
      <c r="K22" s="228"/>
      <c r="L22" s="25"/>
    </row>
    <row r="23" spans="1:12" customFormat="1" ht="15">
      <c r="A23" s="66">
        <v>15</v>
      </c>
      <c r="B23" s="66"/>
      <c r="C23" s="25"/>
      <c r="D23" s="25"/>
      <c r="E23" s="25"/>
      <c r="F23" s="25"/>
      <c r="G23" s="25"/>
      <c r="H23" s="25"/>
      <c r="I23" s="228"/>
      <c r="J23" s="228"/>
      <c r="K23" s="228"/>
      <c r="L23" s="25"/>
    </row>
    <row r="24" spans="1:12" customFormat="1" ht="15">
      <c r="A24" s="66">
        <v>16</v>
      </c>
      <c r="B24" s="66"/>
      <c r="C24" s="25"/>
      <c r="D24" s="25"/>
      <c r="E24" s="25"/>
      <c r="F24" s="25"/>
      <c r="G24" s="25"/>
      <c r="H24" s="25"/>
      <c r="I24" s="228"/>
      <c r="J24" s="228"/>
      <c r="K24" s="228"/>
      <c r="L24" s="25"/>
    </row>
    <row r="25" spans="1:12" customFormat="1" ht="15">
      <c r="A25" s="66">
        <v>17</v>
      </c>
      <c r="B25" s="66"/>
      <c r="C25" s="25"/>
      <c r="D25" s="25"/>
      <c r="E25" s="25"/>
      <c r="F25" s="25"/>
      <c r="G25" s="25"/>
      <c r="H25" s="25"/>
      <c r="I25" s="228"/>
      <c r="J25" s="228"/>
      <c r="K25" s="228"/>
      <c r="L25" s="25"/>
    </row>
    <row r="26" spans="1:12" customFormat="1" ht="15">
      <c r="A26" s="66">
        <v>18</v>
      </c>
      <c r="B26" s="66"/>
      <c r="C26" s="25"/>
      <c r="D26" s="25"/>
      <c r="E26" s="25"/>
      <c r="F26" s="25"/>
      <c r="G26" s="25"/>
      <c r="H26" s="25"/>
      <c r="I26" s="228"/>
      <c r="J26" s="228"/>
      <c r="K26" s="228"/>
      <c r="L26" s="25"/>
    </row>
    <row r="27" spans="1:12" customFormat="1" ht="15">
      <c r="A27" s="66" t="s">
        <v>283</v>
      </c>
      <c r="B27" s="66"/>
      <c r="C27" s="25"/>
      <c r="D27" s="25"/>
      <c r="E27" s="25"/>
      <c r="F27" s="25"/>
      <c r="G27" s="25"/>
      <c r="H27" s="25"/>
      <c r="I27" s="228"/>
      <c r="J27" s="228"/>
      <c r="K27" s="228"/>
      <c r="L27" s="25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>
      <c r="A32" s="192"/>
      <c r="B32" s="192"/>
      <c r="C32" s="192"/>
      <c r="D32" s="196"/>
      <c r="E32" s="192"/>
      <c r="G32" s="196"/>
      <c r="H32" s="239"/>
    </row>
    <row r="33" spans="3:7" ht="15">
      <c r="C33" s="192"/>
      <c r="D33" s="198" t="s">
        <v>271</v>
      </c>
      <c r="E33" s="192"/>
      <c r="G33" s="199" t="s">
        <v>276</v>
      </c>
    </row>
    <row r="34" spans="3:7" ht="15">
      <c r="C34" s="192"/>
      <c r="D34" s="200" t="s">
        <v>140</v>
      </c>
      <c r="E34" s="192"/>
      <c r="G34" s="192" t="s">
        <v>272</v>
      </c>
    </row>
    <row r="35" spans="3:7" ht="15">
      <c r="C35" s="192"/>
      <c r="D35" s="200"/>
    </row>
  </sheetData>
  <mergeCells count="1">
    <mergeCell ref="L2:N2"/>
  </mergeCells>
  <pageMargins left="0.7" right="0.7" top="0.75" bottom="0.75" header="0.3" footer="0.3"/>
  <pageSetup scale="5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K2"/>
    </sheetView>
  </sheetViews>
  <sheetFormatPr defaultRowHeight="12.75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>
      <c r="A1" s="148" t="s">
        <v>471</v>
      </c>
      <c r="B1" s="149"/>
      <c r="C1" s="149"/>
      <c r="D1" s="149"/>
      <c r="E1" s="149"/>
      <c r="F1" s="149"/>
      <c r="G1" s="149"/>
      <c r="H1" s="155"/>
      <c r="I1" s="80" t="s">
        <v>110</v>
      </c>
    </row>
    <row r="2" spans="1:13" customFormat="1" ht="15">
      <c r="A2" s="115" t="s">
        <v>141</v>
      </c>
      <c r="B2" s="149"/>
      <c r="C2" s="149"/>
      <c r="D2" s="149"/>
      <c r="E2" s="149"/>
      <c r="F2" s="149"/>
      <c r="G2" s="149"/>
      <c r="H2" s="155"/>
      <c r="I2" s="539" t="s">
        <v>624</v>
      </c>
      <c r="J2" s="540"/>
      <c r="K2" s="540"/>
    </row>
    <row r="3" spans="1:13" customFormat="1" ht="15">
      <c r="A3" s="149"/>
      <c r="B3" s="149"/>
      <c r="C3" s="149"/>
      <c r="D3" s="149"/>
      <c r="E3" s="149"/>
      <c r="F3" s="149"/>
      <c r="G3" s="149"/>
      <c r="H3" s="152"/>
      <c r="I3" s="152"/>
      <c r="M3" s="193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9"/>
      <c r="E4" s="149"/>
      <c r="F4" s="149"/>
      <c r="G4" s="149"/>
      <c r="H4" s="149"/>
      <c r="I4" s="158"/>
    </row>
    <row r="5" spans="1:13" ht="15">
      <c r="A5" s="26" t="s">
        <v>478</v>
      </c>
      <c r="B5" s="26"/>
      <c r="C5" s="26"/>
      <c r="D5" s="111"/>
      <c r="E5" s="232"/>
      <c r="F5" s="232"/>
      <c r="G5" s="232"/>
      <c r="H5" s="232"/>
      <c r="I5" s="231"/>
    </row>
    <row r="6" spans="1:13" customFormat="1" ht="13.5">
      <c r="A6" s="153"/>
      <c r="B6" s="154"/>
      <c r="C6" s="154"/>
      <c r="D6" s="149"/>
      <c r="E6" s="149"/>
      <c r="F6" s="149"/>
      <c r="G6" s="149"/>
      <c r="H6" s="149"/>
      <c r="I6" s="149"/>
    </row>
    <row r="7" spans="1:13" customFormat="1" ht="60">
      <c r="A7" s="161" t="s">
        <v>64</v>
      </c>
      <c r="B7" s="147" t="s">
        <v>387</v>
      </c>
      <c r="C7" s="147" t="s">
        <v>388</v>
      </c>
      <c r="D7" s="147" t="s">
        <v>393</v>
      </c>
      <c r="E7" s="147" t="s">
        <v>395</v>
      </c>
      <c r="F7" s="147" t="s">
        <v>389</v>
      </c>
      <c r="G7" s="147" t="s">
        <v>390</v>
      </c>
      <c r="H7" s="147" t="s">
        <v>402</v>
      </c>
      <c r="I7" s="147" t="s">
        <v>391</v>
      </c>
    </row>
    <row r="8" spans="1:13" customFormat="1" ht="15">
      <c r="A8" s="145">
        <v>1</v>
      </c>
      <c r="B8" s="145">
        <v>2</v>
      </c>
      <c r="C8" s="147">
        <v>3</v>
      </c>
      <c r="D8" s="145">
        <v>6</v>
      </c>
      <c r="E8" s="147">
        <v>7</v>
      </c>
      <c r="F8" s="145">
        <v>8</v>
      </c>
      <c r="G8" s="145">
        <v>9</v>
      </c>
      <c r="H8" s="145">
        <v>10</v>
      </c>
      <c r="I8" s="147">
        <v>11</v>
      </c>
    </row>
    <row r="9" spans="1:13" customFormat="1" ht="15">
      <c r="A9" s="66">
        <v>1</v>
      </c>
      <c r="B9" s="25"/>
      <c r="C9" s="25"/>
      <c r="D9" s="25"/>
      <c r="E9" s="25"/>
      <c r="F9" s="228"/>
      <c r="G9" s="228"/>
      <c r="H9" s="228"/>
      <c r="I9" s="25"/>
    </row>
    <row r="10" spans="1:13" customFormat="1" ht="15">
      <c r="A10" s="66">
        <v>2</v>
      </c>
      <c r="B10" s="25"/>
      <c r="C10" s="25"/>
      <c r="D10" s="25"/>
      <c r="E10" s="25"/>
      <c r="F10" s="228"/>
      <c r="G10" s="228"/>
      <c r="H10" s="228"/>
      <c r="I10" s="25"/>
    </row>
    <row r="11" spans="1:13" customFormat="1" ht="15">
      <c r="A11" s="66">
        <v>3</v>
      </c>
      <c r="B11" s="25"/>
      <c r="C11" s="25"/>
      <c r="D11" s="25"/>
      <c r="E11" s="25"/>
      <c r="F11" s="228"/>
      <c r="G11" s="228"/>
      <c r="H11" s="228"/>
      <c r="I11" s="25"/>
    </row>
    <row r="12" spans="1:13" customFormat="1" ht="15">
      <c r="A12" s="66">
        <v>4</v>
      </c>
      <c r="B12" s="25"/>
      <c r="C12" s="25"/>
      <c r="D12" s="25"/>
      <c r="E12" s="25"/>
      <c r="F12" s="228"/>
      <c r="G12" s="228"/>
      <c r="H12" s="228"/>
      <c r="I12" s="25"/>
    </row>
    <row r="13" spans="1:13" customFormat="1" ht="15">
      <c r="A13" s="66">
        <v>5</v>
      </c>
      <c r="B13" s="25"/>
      <c r="C13" s="25"/>
      <c r="D13" s="25"/>
      <c r="E13" s="25"/>
      <c r="F13" s="228"/>
      <c r="G13" s="228"/>
      <c r="H13" s="228"/>
      <c r="I13" s="25"/>
    </row>
    <row r="14" spans="1:13" customFormat="1" ht="15">
      <c r="A14" s="66">
        <v>6</v>
      </c>
      <c r="B14" s="25"/>
      <c r="C14" s="25"/>
      <c r="D14" s="25"/>
      <c r="E14" s="25"/>
      <c r="F14" s="228"/>
      <c r="G14" s="228"/>
      <c r="H14" s="228"/>
      <c r="I14" s="25"/>
    </row>
    <row r="15" spans="1:13" customFormat="1" ht="15">
      <c r="A15" s="66">
        <v>7</v>
      </c>
      <c r="B15" s="25"/>
      <c r="C15" s="25"/>
      <c r="D15" s="25"/>
      <c r="E15" s="25"/>
      <c r="F15" s="228"/>
      <c r="G15" s="228"/>
      <c r="H15" s="228"/>
      <c r="I15" s="25"/>
    </row>
    <row r="16" spans="1:13" customFormat="1" ht="15">
      <c r="A16" s="66">
        <v>8</v>
      </c>
      <c r="B16" s="25"/>
      <c r="C16" s="25"/>
      <c r="D16" s="25"/>
      <c r="E16" s="25"/>
      <c r="F16" s="228"/>
      <c r="G16" s="228"/>
      <c r="H16" s="228"/>
      <c r="I16" s="25"/>
    </row>
    <row r="17" spans="1:9" customFormat="1" ht="15">
      <c r="A17" s="66">
        <v>9</v>
      </c>
      <c r="B17" s="25"/>
      <c r="C17" s="25"/>
      <c r="D17" s="25"/>
      <c r="E17" s="25"/>
      <c r="F17" s="228"/>
      <c r="G17" s="228"/>
      <c r="H17" s="228"/>
      <c r="I17" s="25"/>
    </row>
    <row r="18" spans="1:9" customFormat="1" ht="15">
      <c r="A18" s="66">
        <v>10</v>
      </c>
      <c r="B18" s="25"/>
      <c r="C18" s="25"/>
      <c r="D18" s="25"/>
      <c r="E18" s="25"/>
      <c r="F18" s="228"/>
      <c r="G18" s="228"/>
      <c r="H18" s="228"/>
      <c r="I18" s="25"/>
    </row>
    <row r="19" spans="1:9" customFormat="1" ht="15">
      <c r="A19" s="66">
        <v>11</v>
      </c>
      <c r="B19" s="25"/>
      <c r="C19" s="25"/>
      <c r="D19" s="25"/>
      <c r="E19" s="25"/>
      <c r="F19" s="228"/>
      <c r="G19" s="228"/>
      <c r="H19" s="228"/>
      <c r="I19" s="25"/>
    </row>
    <row r="20" spans="1:9" customFormat="1" ht="15">
      <c r="A20" s="66">
        <v>12</v>
      </c>
      <c r="B20" s="25"/>
      <c r="C20" s="25"/>
      <c r="D20" s="25"/>
      <c r="E20" s="25"/>
      <c r="F20" s="228"/>
      <c r="G20" s="228"/>
      <c r="H20" s="228"/>
      <c r="I20" s="25"/>
    </row>
    <row r="21" spans="1:9" customFormat="1" ht="15">
      <c r="A21" s="66">
        <v>13</v>
      </c>
      <c r="B21" s="25"/>
      <c r="C21" s="25"/>
      <c r="D21" s="25"/>
      <c r="E21" s="25"/>
      <c r="F21" s="228"/>
      <c r="G21" s="228"/>
      <c r="H21" s="228"/>
      <c r="I21" s="25"/>
    </row>
    <row r="22" spans="1:9" customFormat="1" ht="15">
      <c r="A22" s="66">
        <v>14</v>
      </c>
      <c r="B22" s="25"/>
      <c r="C22" s="25"/>
      <c r="D22" s="25"/>
      <c r="E22" s="25"/>
      <c r="F22" s="228"/>
      <c r="G22" s="228"/>
      <c r="H22" s="228"/>
      <c r="I22" s="25"/>
    </row>
    <row r="23" spans="1:9" customFormat="1" ht="15">
      <c r="A23" s="66">
        <v>15</v>
      </c>
      <c r="B23" s="25"/>
      <c r="C23" s="25"/>
      <c r="D23" s="25"/>
      <c r="E23" s="25"/>
      <c r="F23" s="228"/>
      <c r="G23" s="228"/>
      <c r="H23" s="228"/>
      <c r="I23" s="25"/>
    </row>
    <row r="24" spans="1:9" customFormat="1" ht="15">
      <c r="A24" s="66">
        <v>16</v>
      </c>
      <c r="B24" s="25"/>
      <c r="C24" s="25"/>
      <c r="D24" s="25"/>
      <c r="E24" s="25"/>
      <c r="F24" s="228"/>
      <c r="G24" s="228"/>
      <c r="H24" s="228"/>
      <c r="I24" s="25"/>
    </row>
    <row r="25" spans="1:9" customFormat="1" ht="15">
      <c r="A25" s="66">
        <v>17</v>
      </c>
      <c r="B25" s="25"/>
      <c r="C25" s="25"/>
      <c r="D25" s="25"/>
      <c r="E25" s="25"/>
      <c r="F25" s="228"/>
      <c r="G25" s="228"/>
      <c r="H25" s="228"/>
      <c r="I25" s="25"/>
    </row>
    <row r="26" spans="1:9" customFormat="1" ht="15">
      <c r="A26" s="66">
        <v>18</v>
      </c>
      <c r="B26" s="25"/>
      <c r="C26" s="25"/>
      <c r="D26" s="25"/>
      <c r="E26" s="25"/>
      <c r="F26" s="228"/>
      <c r="G26" s="228"/>
      <c r="H26" s="228"/>
      <c r="I26" s="25"/>
    </row>
    <row r="27" spans="1:9" customFormat="1" ht="15">
      <c r="A27" s="66" t="s">
        <v>283</v>
      </c>
      <c r="B27" s="25"/>
      <c r="C27" s="25"/>
      <c r="D27" s="25"/>
      <c r="E27" s="25"/>
      <c r="F27" s="228"/>
      <c r="G27" s="228"/>
      <c r="H27" s="228"/>
      <c r="I27" s="25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>
      <c r="A32" s="192"/>
      <c r="B32" s="192"/>
      <c r="C32" s="196"/>
      <c r="D32" s="192"/>
      <c r="F32" s="196"/>
      <c r="G32" s="239"/>
    </row>
    <row r="33" spans="2:6" ht="15">
      <c r="B33" s="192"/>
      <c r="C33" s="198" t="s">
        <v>271</v>
      </c>
      <c r="D33" s="192"/>
      <c r="F33" s="199" t="s">
        <v>276</v>
      </c>
    </row>
    <row r="34" spans="2:6" ht="15">
      <c r="B34" s="192"/>
      <c r="C34" s="200" t="s">
        <v>140</v>
      </c>
      <c r="D34" s="192"/>
      <c r="F34" s="192" t="s">
        <v>272</v>
      </c>
    </row>
    <row r="35" spans="2:6" ht="15">
      <c r="B35" s="192"/>
      <c r="C35" s="200"/>
    </row>
  </sheetData>
  <mergeCells count="1">
    <mergeCell ref="I2:K2"/>
  </mergeCells>
  <pageMargins left="0.7" right="0.7" top="0.75" bottom="0.75" header="0.3" footer="0.3"/>
  <pageSetup scale="7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view="pageBreakPreview" zoomScale="75" zoomScaleSheetLayoutView="75" workbookViewId="0">
      <selection activeCell="I21" sqref="I21"/>
    </sheetView>
  </sheetViews>
  <sheetFormatPr defaultRowHeight="15"/>
  <cols>
    <col min="1" max="1" width="10" style="192" customWidth="1"/>
    <col min="2" max="2" width="20.28515625" style="195" customWidth="1"/>
    <col min="3" max="3" width="30" style="192" customWidth="1"/>
    <col min="4" max="4" width="29" style="192" customWidth="1"/>
    <col min="5" max="5" width="22.5703125" style="192" customWidth="1"/>
    <col min="6" max="6" width="20" style="460" customWidth="1"/>
    <col min="7" max="7" width="29.28515625" style="460" customWidth="1"/>
    <col min="8" max="8" width="27.140625" style="460" customWidth="1"/>
    <col min="9" max="9" width="26.42578125" style="460" customWidth="1"/>
    <col min="10" max="10" width="0.5703125" style="192" customWidth="1"/>
    <col min="11" max="16384" width="9.140625" style="192"/>
  </cols>
  <sheetData>
    <row r="1" spans="1:11">
      <c r="A1" s="76" t="s">
        <v>407</v>
      </c>
      <c r="B1" s="137"/>
      <c r="C1" s="78"/>
      <c r="D1" s="78"/>
      <c r="E1" s="78"/>
      <c r="F1" s="456"/>
      <c r="G1" s="456"/>
      <c r="H1" s="456"/>
      <c r="I1" s="448" t="s">
        <v>199</v>
      </c>
      <c r="J1" s="179"/>
    </row>
    <row r="2" spans="1:11">
      <c r="A2" s="78" t="s">
        <v>141</v>
      </c>
      <c r="B2" s="137"/>
      <c r="C2" s="78"/>
      <c r="D2" s="78"/>
      <c r="E2" s="78"/>
      <c r="F2" s="456"/>
      <c r="G2" s="456"/>
      <c r="H2" s="456"/>
      <c r="I2" s="539" t="s">
        <v>624</v>
      </c>
      <c r="J2" s="540"/>
      <c r="K2" s="540"/>
    </row>
    <row r="3" spans="1:11">
      <c r="A3" s="78"/>
      <c r="B3" s="137"/>
      <c r="C3" s="78"/>
      <c r="D3" s="78"/>
      <c r="E3" s="78"/>
      <c r="F3" s="456"/>
      <c r="G3" s="456"/>
      <c r="H3" s="456"/>
      <c r="I3" s="112"/>
      <c r="J3" s="179"/>
    </row>
    <row r="4" spans="1:11">
      <c r="A4" s="79" t="str">
        <f>'[4]ფორმა N2'!A4</f>
        <v>ანგარიშვალდებული პირის დასახელება:</v>
      </c>
      <c r="B4" s="137"/>
      <c r="C4" s="78"/>
      <c r="D4" s="78"/>
      <c r="E4" s="78"/>
      <c r="F4" s="456"/>
      <c r="G4" s="456"/>
      <c r="H4" s="456"/>
      <c r="I4" s="456"/>
      <c r="J4" s="114"/>
    </row>
    <row r="5" spans="1:11">
      <c r="A5" s="26" t="s">
        <v>478</v>
      </c>
      <c r="B5" s="121"/>
      <c r="D5" s="26"/>
      <c r="E5" s="111"/>
      <c r="F5" s="457"/>
      <c r="G5" s="457"/>
      <c r="H5" s="457"/>
      <c r="I5" s="457"/>
      <c r="J5" s="199"/>
    </row>
    <row r="6" spans="1:11">
      <c r="A6" s="79"/>
      <c r="B6" s="137"/>
      <c r="C6" s="78"/>
      <c r="D6" s="78"/>
      <c r="E6" s="78"/>
      <c r="F6" s="456"/>
      <c r="G6" s="456"/>
      <c r="H6" s="456"/>
      <c r="I6" s="456"/>
      <c r="J6" s="114"/>
    </row>
    <row r="7" spans="1:11">
      <c r="A7" s="78"/>
      <c r="B7" s="137"/>
      <c r="C7" s="78"/>
      <c r="D7" s="78"/>
      <c r="E7" s="78"/>
      <c r="F7" s="456"/>
      <c r="G7" s="456"/>
      <c r="H7" s="456"/>
      <c r="I7" s="456"/>
      <c r="J7" s="115"/>
    </row>
    <row r="8" spans="1:11" ht="63.75" customHeight="1">
      <c r="A8" s="476" t="s">
        <v>64</v>
      </c>
      <c r="B8" s="477" t="s">
        <v>379</v>
      </c>
      <c r="C8" s="478" t="s">
        <v>441</v>
      </c>
      <c r="D8" s="478" t="s">
        <v>442</v>
      </c>
      <c r="E8" s="478" t="s">
        <v>380</v>
      </c>
      <c r="F8" s="479" t="s">
        <v>399</v>
      </c>
      <c r="G8" s="479" t="s">
        <v>400</v>
      </c>
      <c r="H8" s="479" t="s">
        <v>446</v>
      </c>
      <c r="I8" s="479" t="s">
        <v>401</v>
      </c>
      <c r="J8" s="115"/>
    </row>
    <row r="9" spans="1:11" s="26" customFormat="1">
      <c r="A9" s="333">
        <v>1</v>
      </c>
      <c r="B9" s="469" t="s">
        <v>545</v>
      </c>
      <c r="C9" s="335" t="s">
        <v>546</v>
      </c>
      <c r="D9" s="356">
        <v>215119627</v>
      </c>
      <c r="E9" s="357" t="s">
        <v>547</v>
      </c>
      <c r="F9" s="358">
        <v>83.33</v>
      </c>
      <c r="G9" s="358">
        <v>83.33</v>
      </c>
      <c r="H9" s="358"/>
      <c r="I9" s="358">
        <f t="shared" ref="I9:I19" si="0">G9-H9</f>
        <v>83.33</v>
      </c>
    </row>
    <row r="10" spans="1:11" s="26" customFormat="1">
      <c r="A10" s="333">
        <v>2</v>
      </c>
      <c r="B10" s="469">
        <v>41005</v>
      </c>
      <c r="C10" s="335" t="s">
        <v>548</v>
      </c>
      <c r="D10" s="356">
        <v>47001012083</v>
      </c>
      <c r="E10" s="357" t="s">
        <v>549</v>
      </c>
      <c r="F10" s="358">
        <f>G10</f>
        <v>245</v>
      </c>
      <c r="G10" s="358">
        <v>245</v>
      </c>
      <c r="H10" s="358">
        <v>45</v>
      </c>
      <c r="I10" s="358">
        <f t="shared" si="0"/>
        <v>200</v>
      </c>
    </row>
    <row r="11" spans="1:11" s="26" customFormat="1">
      <c r="A11" s="333">
        <v>3</v>
      </c>
      <c r="B11" s="469" t="s">
        <v>550</v>
      </c>
      <c r="C11" s="335" t="s">
        <v>551</v>
      </c>
      <c r="D11" s="356">
        <v>45001015655</v>
      </c>
      <c r="E11" s="357" t="s">
        <v>549</v>
      </c>
      <c r="F11" s="358">
        <f>G11</f>
        <v>104.16</v>
      </c>
      <c r="G11" s="358">
        <v>104.16</v>
      </c>
      <c r="H11" s="358"/>
      <c r="I11" s="358">
        <f t="shared" si="0"/>
        <v>104.16</v>
      </c>
    </row>
    <row r="12" spans="1:11" s="26" customFormat="1">
      <c r="A12" s="333">
        <v>4</v>
      </c>
      <c r="B12" s="469">
        <v>41160</v>
      </c>
      <c r="C12" s="335" t="s">
        <v>552</v>
      </c>
      <c r="D12" s="356">
        <v>31001014526</v>
      </c>
      <c r="E12" s="357" t="s">
        <v>549</v>
      </c>
      <c r="F12" s="358">
        <f>G12</f>
        <v>541.5</v>
      </c>
      <c r="G12" s="358">
        <v>541.5</v>
      </c>
      <c r="H12" s="358"/>
      <c r="I12" s="358">
        <f t="shared" si="0"/>
        <v>541.5</v>
      </c>
    </row>
    <row r="13" spans="1:11" s="26" customFormat="1">
      <c r="A13" s="333">
        <v>5</v>
      </c>
      <c r="B13" s="469">
        <v>41190</v>
      </c>
      <c r="C13" s="335" t="s">
        <v>553</v>
      </c>
      <c r="D13" s="356">
        <v>35001049166</v>
      </c>
      <c r="E13" s="357" t="s">
        <v>549</v>
      </c>
      <c r="F13" s="358">
        <f>G13</f>
        <v>905.92</v>
      </c>
      <c r="G13" s="358">
        <v>905.92</v>
      </c>
      <c r="H13" s="358"/>
      <c r="I13" s="358">
        <f t="shared" si="0"/>
        <v>905.92</v>
      </c>
    </row>
    <row r="14" spans="1:11" s="26" customFormat="1">
      <c r="A14" s="333">
        <v>6</v>
      </c>
      <c r="B14" s="469">
        <v>41129</v>
      </c>
      <c r="C14" s="335" t="s">
        <v>554</v>
      </c>
      <c r="D14" s="356">
        <v>23001002557</v>
      </c>
      <c r="E14" s="357" t="s">
        <v>549</v>
      </c>
      <c r="F14" s="358">
        <f>G14</f>
        <v>226.56</v>
      </c>
      <c r="G14" s="358">
        <v>226.56</v>
      </c>
      <c r="H14" s="358"/>
      <c r="I14" s="358">
        <f t="shared" si="0"/>
        <v>226.56</v>
      </c>
    </row>
    <row r="15" spans="1:11" s="26" customFormat="1" ht="32.25" customHeight="1">
      <c r="A15" s="333">
        <v>7</v>
      </c>
      <c r="B15" s="469"/>
      <c r="C15" s="335" t="s">
        <v>555</v>
      </c>
      <c r="D15" s="356">
        <v>205177057</v>
      </c>
      <c r="E15" s="357" t="s">
        <v>556</v>
      </c>
      <c r="F15" s="358">
        <v>202158.66</v>
      </c>
      <c r="G15" s="358">
        <v>202158.66</v>
      </c>
      <c r="H15" s="358">
        <v>153158.66</v>
      </c>
      <c r="I15" s="358">
        <f t="shared" si="0"/>
        <v>49000</v>
      </c>
    </row>
    <row r="16" spans="1:11" s="26" customFormat="1" ht="32.25" customHeight="1">
      <c r="A16" s="333">
        <v>8</v>
      </c>
      <c r="B16" s="469">
        <v>40914</v>
      </c>
      <c r="C16" s="335" t="s">
        <v>903</v>
      </c>
      <c r="D16" s="356">
        <v>205283637</v>
      </c>
      <c r="E16" s="357" t="s">
        <v>549</v>
      </c>
      <c r="F16" s="358"/>
      <c r="G16" s="358">
        <f>29407.67+6200.14+16501.82+16460.08</f>
        <v>68569.709999999992</v>
      </c>
      <c r="H16" s="358">
        <f>10649.74+24958.07</f>
        <v>35607.81</v>
      </c>
      <c r="I16" s="358">
        <f t="shared" si="0"/>
        <v>32961.899999999994</v>
      </c>
    </row>
    <row r="17" spans="1:12" s="26" customFormat="1" ht="32.25" customHeight="1">
      <c r="A17" s="333">
        <v>9</v>
      </c>
      <c r="B17" s="469">
        <v>40914</v>
      </c>
      <c r="C17" s="335" t="s">
        <v>903</v>
      </c>
      <c r="D17" s="356">
        <v>205283637</v>
      </c>
      <c r="E17" s="357" t="s">
        <v>904</v>
      </c>
      <c r="F17" s="358"/>
      <c r="G17" s="358">
        <f>25169.94+1274.89</f>
        <v>26444.829999999998</v>
      </c>
      <c r="H17" s="358">
        <f>5664+19505.94</f>
        <v>25169.94</v>
      </c>
      <c r="I17" s="358">
        <f t="shared" si="0"/>
        <v>1274.8899999999994</v>
      </c>
    </row>
    <row r="18" spans="1:12" s="26" customFormat="1" ht="30">
      <c r="A18" s="333">
        <v>10</v>
      </c>
      <c r="B18" s="469">
        <v>41007</v>
      </c>
      <c r="C18" s="335" t="s">
        <v>557</v>
      </c>
      <c r="D18" s="356">
        <v>15733438150</v>
      </c>
      <c r="E18" s="357" t="s">
        <v>558</v>
      </c>
      <c r="F18" s="358">
        <v>43678.32</v>
      </c>
      <c r="G18" s="358">
        <f>F18</f>
        <v>43678.32</v>
      </c>
      <c r="H18" s="358"/>
      <c r="I18" s="358">
        <f t="shared" si="0"/>
        <v>43678.32</v>
      </c>
    </row>
    <row r="19" spans="1:12" s="26" customFormat="1" ht="30">
      <c r="A19" s="333">
        <v>11</v>
      </c>
      <c r="B19" s="469" t="s">
        <v>559</v>
      </c>
      <c r="C19" s="335" t="s">
        <v>560</v>
      </c>
      <c r="D19" s="356">
        <v>9960111166</v>
      </c>
      <c r="E19" s="357" t="s">
        <v>558</v>
      </c>
      <c r="F19" s="358">
        <v>20501.29</v>
      </c>
      <c r="G19" s="358">
        <f>F19</f>
        <v>20501.29</v>
      </c>
      <c r="H19" s="358"/>
      <c r="I19" s="358">
        <f t="shared" si="0"/>
        <v>20501.29</v>
      </c>
    </row>
    <row r="20" spans="1:12" s="26" customFormat="1">
      <c r="A20" s="333">
        <v>12</v>
      </c>
      <c r="B20" s="470"/>
      <c r="C20" s="347"/>
      <c r="D20" s="347"/>
      <c r="E20" s="347"/>
      <c r="F20" s="471"/>
      <c r="G20" s="471"/>
      <c r="H20" s="471"/>
      <c r="I20" s="471"/>
    </row>
    <row r="21" spans="1:12" s="26" customFormat="1">
      <c r="A21" s="333">
        <v>13</v>
      </c>
      <c r="B21" s="472" t="s">
        <v>607</v>
      </c>
      <c r="C21" s="335" t="s">
        <v>898</v>
      </c>
      <c r="D21" s="473">
        <v>38001005158</v>
      </c>
      <c r="E21" s="357" t="s">
        <v>549</v>
      </c>
      <c r="F21" s="474">
        <v>1700</v>
      </c>
      <c r="G21" s="471">
        <v>1693.25</v>
      </c>
      <c r="H21" s="474">
        <v>1546.25</v>
      </c>
      <c r="I21" s="358">
        <f>G21-H21</f>
        <v>147</v>
      </c>
    </row>
    <row r="22" spans="1:12" s="26" customFormat="1">
      <c r="A22" s="333">
        <v>14</v>
      </c>
      <c r="B22" s="469">
        <v>41284</v>
      </c>
      <c r="C22" s="335" t="s">
        <v>899</v>
      </c>
      <c r="D22" s="473">
        <v>1023007693</v>
      </c>
      <c r="E22" s="357" t="s">
        <v>549</v>
      </c>
      <c r="F22" s="359">
        <v>1750</v>
      </c>
      <c r="G22" s="359">
        <v>1750</v>
      </c>
      <c r="H22" s="360"/>
      <c r="I22" s="358">
        <v>1750</v>
      </c>
    </row>
    <row r="23" spans="1:12" s="26" customFormat="1">
      <c r="A23" s="333">
        <v>15</v>
      </c>
      <c r="B23" s="469">
        <v>41286</v>
      </c>
      <c r="C23" s="335" t="s">
        <v>900</v>
      </c>
      <c r="D23" s="475">
        <v>227765022</v>
      </c>
      <c r="E23" s="357" t="s">
        <v>549</v>
      </c>
      <c r="F23" s="458">
        <v>250</v>
      </c>
      <c r="G23" s="458">
        <v>250</v>
      </c>
      <c r="H23" s="458"/>
      <c r="I23" s="459">
        <v>250</v>
      </c>
    </row>
    <row r="24" spans="1:12" s="26" customFormat="1">
      <c r="A24" s="333">
        <v>16</v>
      </c>
      <c r="B24" s="469" t="s">
        <v>902</v>
      </c>
      <c r="C24" s="335" t="s">
        <v>901</v>
      </c>
      <c r="D24" s="475">
        <v>404453499</v>
      </c>
      <c r="E24" s="357" t="s">
        <v>547</v>
      </c>
      <c r="F24" s="458">
        <v>600</v>
      </c>
      <c r="G24" s="458">
        <v>600</v>
      </c>
      <c r="H24" s="458"/>
      <c r="I24" s="459">
        <v>600</v>
      </c>
    </row>
    <row r="25" spans="1:12">
      <c r="A25" s="333"/>
      <c r="B25" s="468"/>
      <c r="C25" s="335"/>
      <c r="D25" s="475"/>
      <c r="E25" s="357"/>
      <c r="F25" s="458"/>
      <c r="G25" s="458"/>
      <c r="H25" s="458"/>
      <c r="I25" s="459"/>
      <c r="J25" s="115"/>
    </row>
    <row r="26" spans="1:12">
      <c r="A26" s="333" t="s">
        <v>283</v>
      </c>
      <c r="B26" s="468"/>
      <c r="C26" s="335"/>
      <c r="D26" s="335"/>
      <c r="E26" s="357"/>
      <c r="F26" s="458"/>
      <c r="G26" s="458"/>
      <c r="H26" s="480" t="s">
        <v>434</v>
      </c>
      <c r="I26" s="358">
        <f>SUM(I9:I25)</f>
        <v>152224.87</v>
      </c>
      <c r="J26" s="115"/>
    </row>
    <row r="28" spans="1:12">
      <c r="A28" s="192" t="s">
        <v>472</v>
      </c>
    </row>
    <row r="30" spans="1:12">
      <c r="B30" s="446" t="s">
        <v>107</v>
      </c>
      <c r="F30" s="461"/>
    </row>
    <row r="31" spans="1:12">
      <c r="F31" s="462"/>
      <c r="I31" s="462"/>
      <c r="J31" s="193"/>
      <c r="K31" s="193"/>
      <c r="L31" s="193"/>
    </row>
    <row r="32" spans="1:12">
      <c r="C32" s="196"/>
      <c r="F32" s="463"/>
      <c r="G32" s="463"/>
      <c r="H32" s="464"/>
      <c r="I32" s="465"/>
      <c r="J32" s="193"/>
      <c r="K32" s="193"/>
      <c r="L32" s="193"/>
    </row>
    <row r="33" spans="1:12">
      <c r="A33" s="193"/>
      <c r="C33" s="198" t="s">
        <v>271</v>
      </c>
      <c r="F33" s="464" t="s">
        <v>276</v>
      </c>
      <c r="G33" s="466"/>
      <c r="H33" s="466"/>
      <c r="I33" s="465"/>
      <c r="J33" s="193"/>
      <c r="K33" s="193"/>
      <c r="L33" s="193"/>
    </row>
    <row r="34" spans="1:12">
      <c r="A34" s="193"/>
      <c r="C34" s="200" t="s">
        <v>140</v>
      </c>
      <c r="F34" s="460" t="s">
        <v>272</v>
      </c>
      <c r="I34" s="462"/>
      <c r="J34" s="193"/>
      <c r="K34" s="193"/>
      <c r="L34" s="193"/>
    </row>
    <row r="35" spans="1:12" s="193" customFormat="1">
      <c r="B35" s="195"/>
      <c r="C35" s="200"/>
      <c r="F35" s="462"/>
      <c r="G35" s="467"/>
      <c r="H35" s="467"/>
      <c r="I35" s="462"/>
    </row>
    <row r="36" spans="1:12" s="193" customFormat="1" ht="12.75">
      <c r="B36" s="440"/>
      <c r="F36" s="462"/>
      <c r="G36" s="462"/>
      <c r="H36" s="462"/>
      <c r="I36" s="462"/>
    </row>
    <row r="37" spans="1:12" s="193" customFormat="1" ht="12.75">
      <c r="B37" s="440"/>
      <c r="F37" s="462"/>
      <c r="G37" s="462"/>
      <c r="H37" s="462"/>
      <c r="I37" s="462"/>
    </row>
    <row r="38" spans="1:12" s="193" customFormat="1" ht="12.75">
      <c r="B38" s="440"/>
      <c r="F38" s="462"/>
      <c r="G38" s="462"/>
      <c r="H38" s="462"/>
      <c r="I38" s="462"/>
    </row>
    <row r="39" spans="1:12" s="193" customFormat="1" ht="12.75">
      <c r="B39" s="440"/>
      <c r="F39" s="462"/>
      <c r="G39" s="462"/>
      <c r="H39" s="462"/>
      <c r="I39" s="462"/>
    </row>
  </sheetData>
  <mergeCells count="1">
    <mergeCell ref="I2:K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2:B26 B9:B19"/>
  </dataValidations>
  <printOptions gridLines="1"/>
  <pageMargins left="0.7" right="0.7" top="0.75" bottom="0.75" header="0.3" footer="0.3"/>
  <pageSetup scale="5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view="pageBreakPreview" zoomScale="75" zoomScaleSheetLayoutView="75" workbookViewId="0">
      <selection activeCell="B5" sqref="B5:C5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5" ht="13.5">
      <c r="A1" s="201" t="s">
        <v>474</v>
      </c>
      <c r="B1" s="202"/>
      <c r="C1" s="202"/>
      <c r="D1" s="202"/>
      <c r="E1" s="202"/>
      <c r="F1" s="202"/>
      <c r="G1" s="202"/>
      <c r="H1" s="202"/>
      <c r="I1" s="205"/>
      <c r="J1" s="267"/>
      <c r="K1" s="267"/>
      <c r="L1" s="267"/>
      <c r="M1" s="267" t="s">
        <v>423</v>
      </c>
      <c r="N1" s="205"/>
    </row>
    <row r="2" spans="1:15" ht="14.25" customHeight="1">
      <c r="A2" s="205" t="s">
        <v>322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539" t="s">
        <v>624</v>
      </c>
      <c r="N2" s="540"/>
      <c r="O2" s="540"/>
    </row>
    <row r="3" spans="1:15">
      <c r="A3" s="205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5"/>
    </row>
    <row r="4" spans="1:15" ht="15">
      <c r="A4" s="126" t="s">
        <v>277</v>
      </c>
      <c r="B4" s="202"/>
      <c r="C4" s="202"/>
      <c r="D4" s="206"/>
      <c r="E4" s="268"/>
      <c r="F4" s="206"/>
      <c r="G4" s="203"/>
      <c r="H4" s="203"/>
      <c r="I4" s="203"/>
      <c r="J4" s="203"/>
      <c r="K4" s="203"/>
      <c r="L4" s="202"/>
      <c r="M4" s="203"/>
      <c r="N4" s="205"/>
    </row>
    <row r="5" spans="1:15" ht="15">
      <c r="A5" s="207"/>
      <c r="B5" s="26" t="s">
        <v>478</v>
      </c>
      <c r="C5" s="26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5" ht="13.5" thickBot="1">
      <c r="A6" s="269"/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05"/>
    </row>
    <row r="7" spans="1:15" ht="51">
      <c r="A7" s="270" t="s">
        <v>64</v>
      </c>
      <c r="B7" s="271" t="s">
        <v>424</v>
      </c>
      <c r="C7" s="271" t="s">
        <v>425</v>
      </c>
      <c r="D7" s="272" t="s">
        <v>426</v>
      </c>
      <c r="E7" s="272" t="s">
        <v>278</v>
      </c>
      <c r="F7" s="272" t="s">
        <v>427</v>
      </c>
      <c r="G7" s="272" t="s">
        <v>428</v>
      </c>
      <c r="H7" s="271" t="s">
        <v>429</v>
      </c>
      <c r="I7" s="273" t="s">
        <v>430</v>
      </c>
      <c r="J7" s="273" t="s">
        <v>431</v>
      </c>
      <c r="K7" s="274" t="s">
        <v>432</v>
      </c>
      <c r="L7" s="274" t="s">
        <v>433</v>
      </c>
      <c r="M7" s="272" t="s">
        <v>423</v>
      </c>
      <c r="N7" s="205"/>
    </row>
    <row r="8" spans="1:15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5" ht="15">
      <c r="A9" s="213">
        <v>1</v>
      </c>
      <c r="B9" s="214"/>
      <c r="C9" s="275"/>
      <c r="D9" s="213"/>
      <c r="E9" s="213"/>
      <c r="F9" s="213"/>
      <c r="G9" s="213"/>
      <c r="H9" s="213"/>
      <c r="I9" s="213"/>
      <c r="J9" s="213"/>
      <c r="K9" s="213"/>
      <c r="L9" s="213"/>
      <c r="M9" s="276" t="str">
        <f t="shared" ref="M9:M33" si="0">IF(ISBLANK(B9),"",$M$2)</f>
        <v/>
      </c>
      <c r="N9" s="205"/>
    </row>
    <row r="10" spans="1:15" ht="15">
      <c r="A10" s="213">
        <v>2</v>
      </c>
      <c r="B10" s="214"/>
      <c r="C10" s="275"/>
      <c r="D10" s="213"/>
      <c r="E10" s="213"/>
      <c r="F10" s="213"/>
      <c r="G10" s="213"/>
      <c r="H10" s="213"/>
      <c r="I10" s="213"/>
      <c r="J10" s="213"/>
      <c r="K10" s="213"/>
      <c r="L10" s="213"/>
      <c r="M10" s="276" t="str">
        <f t="shared" si="0"/>
        <v/>
      </c>
      <c r="N10" s="205"/>
    </row>
    <row r="11" spans="1:15" ht="15">
      <c r="A11" s="213">
        <v>3</v>
      </c>
      <c r="B11" s="214"/>
      <c r="C11" s="275"/>
      <c r="D11" s="213"/>
      <c r="E11" s="213"/>
      <c r="F11" s="213"/>
      <c r="G11" s="213"/>
      <c r="H11" s="213"/>
      <c r="I11" s="213"/>
      <c r="J11" s="213"/>
      <c r="K11" s="213"/>
      <c r="L11" s="213"/>
      <c r="M11" s="276" t="str">
        <f t="shared" si="0"/>
        <v/>
      </c>
      <c r="N11" s="205"/>
    </row>
    <row r="12" spans="1:15" ht="15">
      <c r="A12" s="213">
        <v>4</v>
      </c>
      <c r="B12" s="214"/>
      <c r="C12" s="275"/>
      <c r="D12" s="213"/>
      <c r="E12" s="213"/>
      <c r="F12" s="213"/>
      <c r="G12" s="213"/>
      <c r="H12" s="213"/>
      <c r="I12" s="213"/>
      <c r="J12" s="213"/>
      <c r="K12" s="213"/>
      <c r="L12" s="213"/>
      <c r="M12" s="276" t="str">
        <f t="shared" si="0"/>
        <v/>
      </c>
      <c r="N12" s="205"/>
    </row>
    <row r="13" spans="1:15" ht="15">
      <c r="A13" s="213">
        <v>5</v>
      </c>
      <c r="B13" s="214"/>
      <c r="C13" s="275"/>
      <c r="D13" s="213"/>
      <c r="E13" s="213"/>
      <c r="F13" s="213"/>
      <c r="G13" s="213"/>
      <c r="H13" s="213"/>
      <c r="I13" s="213"/>
      <c r="J13" s="213"/>
      <c r="K13" s="213"/>
      <c r="L13" s="213"/>
      <c r="M13" s="276" t="str">
        <f t="shared" si="0"/>
        <v/>
      </c>
      <c r="N13" s="205"/>
    </row>
    <row r="14" spans="1:15" ht="15">
      <c r="A14" s="213">
        <v>6</v>
      </c>
      <c r="B14" s="214"/>
      <c r="C14" s="275"/>
      <c r="D14" s="213"/>
      <c r="E14" s="213"/>
      <c r="F14" s="213"/>
      <c r="G14" s="213"/>
      <c r="H14" s="213"/>
      <c r="I14" s="213"/>
      <c r="J14" s="213"/>
      <c r="K14" s="213"/>
      <c r="L14" s="213"/>
      <c r="M14" s="276" t="str">
        <f t="shared" si="0"/>
        <v/>
      </c>
      <c r="N14" s="205"/>
    </row>
    <row r="15" spans="1:15" ht="15">
      <c r="A15" s="213">
        <v>7</v>
      </c>
      <c r="B15" s="214"/>
      <c r="C15" s="275"/>
      <c r="D15" s="213"/>
      <c r="E15" s="213"/>
      <c r="F15" s="213"/>
      <c r="G15" s="213"/>
      <c r="H15" s="213"/>
      <c r="I15" s="213"/>
      <c r="J15" s="213"/>
      <c r="K15" s="213"/>
      <c r="L15" s="213"/>
      <c r="M15" s="276" t="str">
        <f t="shared" si="0"/>
        <v/>
      </c>
      <c r="N15" s="205"/>
    </row>
    <row r="16" spans="1:15" ht="15">
      <c r="A16" s="213">
        <v>8</v>
      </c>
      <c r="B16" s="214"/>
      <c r="C16" s="275"/>
      <c r="D16" s="213"/>
      <c r="E16" s="213"/>
      <c r="F16" s="213"/>
      <c r="G16" s="213"/>
      <c r="H16" s="213"/>
      <c r="I16" s="213"/>
      <c r="J16" s="213"/>
      <c r="K16" s="213"/>
      <c r="L16" s="213"/>
      <c r="M16" s="276" t="str">
        <f t="shared" si="0"/>
        <v/>
      </c>
      <c r="N16" s="205"/>
    </row>
    <row r="17" spans="1:14" ht="15">
      <c r="A17" s="213">
        <v>9</v>
      </c>
      <c r="B17" s="214"/>
      <c r="C17" s="275"/>
      <c r="D17" s="213"/>
      <c r="E17" s="213"/>
      <c r="F17" s="213"/>
      <c r="G17" s="213"/>
      <c r="H17" s="213"/>
      <c r="I17" s="213"/>
      <c r="J17" s="213"/>
      <c r="K17" s="213"/>
      <c r="L17" s="213"/>
      <c r="M17" s="276" t="str">
        <f t="shared" si="0"/>
        <v/>
      </c>
      <c r="N17" s="205"/>
    </row>
    <row r="18" spans="1:14" ht="15">
      <c r="A18" s="213">
        <v>10</v>
      </c>
      <c r="B18" s="214"/>
      <c r="C18" s="275"/>
      <c r="D18" s="213"/>
      <c r="E18" s="213"/>
      <c r="F18" s="213"/>
      <c r="G18" s="213"/>
      <c r="H18" s="213"/>
      <c r="I18" s="213"/>
      <c r="J18" s="213"/>
      <c r="K18" s="213"/>
      <c r="L18" s="213"/>
      <c r="M18" s="276" t="str">
        <f t="shared" si="0"/>
        <v/>
      </c>
      <c r="N18" s="205"/>
    </row>
    <row r="19" spans="1:14" ht="15">
      <c r="A19" s="213">
        <v>11</v>
      </c>
      <c r="B19" s="214"/>
      <c r="C19" s="275"/>
      <c r="D19" s="213"/>
      <c r="E19" s="213"/>
      <c r="F19" s="213"/>
      <c r="G19" s="213"/>
      <c r="H19" s="213"/>
      <c r="I19" s="213"/>
      <c r="J19" s="213"/>
      <c r="K19" s="213"/>
      <c r="L19" s="213"/>
      <c r="M19" s="276" t="str">
        <f t="shared" si="0"/>
        <v/>
      </c>
      <c r="N19" s="205"/>
    </row>
    <row r="20" spans="1:14" ht="15">
      <c r="A20" s="213">
        <v>12</v>
      </c>
      <c r="B20" s="214"/>
      <c r="C20" s="275"/>
      <c r="D20" s="213"/>
      <c r="E20" s="213"/>
      <c r="F20" s="213"/>
      <c r="G20" s="213"/>
      <c r="H20" s="213"/>
      <c r="I20" s="213"/>
      <c r="J20" s="213"/>
      <c r="K20" s="213"/>
      <c r="L20" s="213"/>
      <c r="M20" s="276" t="str">
        <f t="shared" si="0"/>
        <v/>
      </c>
      <c r="N20" s="205"/>
    </row>
    <row r="21" spans="1:14" ht="15">
      <c r="A21" s="213">
        <v>13</v>
      </c>
      <c r="B21" s="214"/>
      <c r="C21" s="275"/>
      <c r="D21" s="213"/>
      <c r="E21" s="213"/>
      <c r="F21" s="213"/>
      <c r="G21" s="213"/>
      <c r="H21" s="213"/>
      <c r="I21" s="213"/>
      <c r="J21" s="213"/>
      <c r="K21" s="213"/>
      <c r="L21" s="213"/>
      <c r="M21" s="276" t="str">
        <f t="shared" si="0"/>
        <v/>
      </c>
      <c r="N21" s="205"/>
    </row>
    <row r="22" spans="1:14" ht="15">
      <c r="A22" s="213">
        <v>14</v>
      </c>
      <c r="B22" s="214"/>
      <c r="C22" s="275"/>
      <c r="D22" s="213"/>
      <c r="E22" s="213"/>
      <c r="F22" s="213"/>
      <c r="G22" s="213"/>
      <c r="H22" s="213"/>
      <c r="I22" s="213"/>
      <c r="J22" s="213"/>
      <c r="K22" s="213"/>
      <c r="L22" s="213"/>
      <c r="M22" s="276" t="str">
        <f t="shared" si="0"/>
        <v/>
      </c>
      <c r="N22" s="205"/>
    </row>
    <row r="23" spans="1:14" ht="15">
      <c r="A23" s="213">
        <v>15</v>
      </c>
      <c r="B23" s="214"/>
      <c r="C23" s="275"/>
      <c r="D23" s="213"/>
      <c r="E23" s="213"/>
      <c r="F23" s="213"/>
      <c r="G23" s="213"/>
      <c r="H23" s="213"/>
      <c r="I23" s="213"/>
      <c r="J23" s="213"/>
      <c r="K23" s="213"/>
      <c r="L23" s="213"/>
      <c r="M23" s="276" t="str">
        <f t="shared" si="0"/>
        <v/>
      </c>
      <c r="N23" s="205"/>
    </row>
    <row r="24" spans="1:14" ht="15">
      <c r="A24" s="213">
        <v>16</v>
      </c>
      <c r="B24" s="214"/>
      <c r="C24" s="275"/>
      <c r="D24" s="213"/>
      <c r="E24" s="213"/>
      <c r="F24" s="213"/>
      <c r="G24" s="213"/>
      <c r="H24" s="213"/>
      <c r="I24" s="213"/>
      <c r="J24" s="213"/>
      <c r="K24" s="213"/>
      <c r="L24" s="213"/>
      <c r="M24" s="276" t="str">
        <f t="shared" si="0"/>
        <v/>
      </c>
      <c r="N24" s="205"/>
    </row>
    <row r="25" spans="1:14" ht="15">
      <c r="A25" s="213">
        <v>17</v>
      </c>
      <c r="B25" s="214"/>
      <c r="C25" s="275"/>
      <c r="D25" s="213"/>
      <c r="E25" s="213"/>
      <c r="F25" s="213"/>
      <c r="G25" s="213"/>
      <c r="H25" s="213"/>
      <c r="I25" s="213"/>
      <c r="J25" s="213"/>
      <c r="K25" s="213"/>
      <c r="L25" s="213"/>
      <c r="M25" s="276" t="str">
        <f t="shared" si="0"/>
        <v/>
      </c>
      <c r="N25" s="205"/>
    </row>
    <row r="26" spans="1:14" ht="15">
      <c r="A26" s="213">
        <v>18</v>
      </c>
      <c r="B26" s="214"/>
      <c r="C26" s="275"/>
      <c r="D26" s="213"/>
      <c r="E26" s="213"/>
      <c r="F26" s="213"/>
      <c r="G26" s="213"/>
      <c r="H26" s="213"/>
      <c r="I26" s="213"/>
      <c r="J26" s="213"/>
      <c r="K26" s="213"/>
      <c r="L26" s="213"/>
      <c r="M26" s="276" t="str">
        <f t="shared" si="0"/>
        <v/>
      </c>
      <c r="N26" s="205"/>
    </row>
    <row r="27" spans="1:14" ht="15">
      <c r="A27" s="213">
        <v>19</v>
      </c>
      <c r="B27" s="214"/>
      <c r="C27" s="275"/>
      <c r="D27" s="213"/>
      <c r="E27" s="213"/>
      <c r="F27" s="213"/>
      <c r="G27" s="213"/>
      <c r="H27" s="213"/>
      <c r="I27" s="213"/>
      <c r="J27" s="213"/>
      <c r="K27" s="213"/>
      <c r="L27" s="213"/>
      <c r="M27" s="276" t="str">
        <f t="shared" si="0"/>
        <v/>
      </c>
      <c r="N27" s="205"/>
    </row>
    <row r="28" spans="1:14" ht="15">
      <c r="A28" s="213">
        <v>20</v>
      </c>
      <c r="B28" s="214"/>
      <c r="C28" s="275"/>
      <c r="D28" s="213"/>
      <c r="E28" s="213"/>
      <c r="F28" s="213"/>
      <c r="G28" s="213"/>
      <c r="H28" s="213"/>
      <c r="I28" s="213"/>
      <c r="J28" s="213"/>
      <c r="K28" s="213"/>
      <c r="L28" s="213"/>
      <c r="M28" s="276" t="str">
        <f t="shared" si="0"/>
        <v/>
      </c>
      <c r="N28" s="205"/>
    </row>
    <row r="29" spans="1:14" ht="15">
      <c r="A29" s="213">
        <v>21</v>
      </c>
      <c r="B29" s="214"/>
      <c r="C29" s="275"/>
      <c r="D29" s="213"/>
      <c r="E29" s="213"/>
      <c r="F29" s="213"/>
      <c r="G29" s="213"/>
      <c r="H29" s="213"/>
      <c r="I29" s="213"/>
      <c r="J29" s="213"/>
      <c r="K29" s="213"/>
      <c r="L29" s="213"/>
      <c r="M29" s="276" t="str">
        <f t="shared" si="0"/>
        <v/>
      </c>
      <c r="N29" s="205"/>
    </row>
    <row r="30" spans="1:14" ht="15">
      <c r="A30" s="213">
        <v>22</v>
      </c>
      <c r="B30" s="214"/>
      <c r="C30" s="275"/>
      <c r="D30" s="213"/>
      <c r="E30" s="213"/>
      <c r="F30" s="213"/>
      <c r="G30" s="213"/>
      <c r="H30" s="213"/>
      <c r="I30" s="213"/>
      <c r="J30" s="213"/>
      <c r="K30" s="213"/>
      <c r="L30" s="213"/>
      <c r="M30" s="276" t="str">
        <f t="shared" si="0"/>
        <v/>
      </c>
      <c r="N30" s="205"/>
    </row>
    <row r="31" spans="1:14" ht="15">
      <c r="A31" s="213">
        <v>23</v>
      </c>
      <c r="B31" s="214"/>
      <c r="C31" s="275"/>
      <c r="D31" s="213"/>
      <c r="E31" s="213"/>
      <c r="F31" s="213"/>
      <c r="G31" s="213"/>
      <c r="H31" s="213"/>
      <c r="I31" s="213"/>
      <c r="J31" s="213"/>
      <c r="K31" s="213"/>
      <c r="L31" s="213"/>
      <c r="M31" s="276" t="str">
        <f t="shared" si="0"/>
        <v/>
      </c>
      <c r="N31" s="205"/>
    </row>
    <row r="32" spans="1:14" ht="15">
      <c r="A32" s="213">
        <v>24</v>
      </c>
      <c r="B32" s="214"/>
      <c r="C32" s="275"/>
      <c r="D32" s="213"/>
      <c r="E32" s="213"/>
      <c r="F32" s="213"/>
      <c r="G32" s="213"/>
      <c r="H32" s="213"/>
      <c r="I32" s="213"/>
      <c r="J32" s="213"/>
      <c r="K32" s="213"/>
      <c r="L32" s="213"/>
      <c r="M32" s="276" t="str">
        <f t="shared" si="0"/>
        <v/>
      </c>
      <c r="N32" s="205"/>
    </row>
    <row r="33" spans="1:14" ht="15">
      <c r="A33" s="277" t="s">
        <v>283</v>
      </c>
      <c r="B33" s="214"/>
      <c r="C33" s="275"/>
      <c r="D33" s="213"/>
      <c r="E33" s="213"/>
      <c r="F33" s="213"/>
      <c r="G33" s="213"/>
      <c r="H33" s="213"/>
      <c r="I33" s="213"/>
      <c r="J33" s="213"/>
      <c r="K33" s="213"/>
      <c r="L33" s="213"/>
      <c r="M33" s="276" t="str">
        <f t="shared" si="0"/>
        <v/>
      </c>
      <c r="N33" s="205"/>
    </row>
    <row r="34" spans="1:14" s="220" customFormat="1"/>
    <row r="37" spans="1:14" s="21" customFormat="1" ht="15">
      <c r="B37" s="215" t="s">
        <v>107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271</v>
      </c>
      <c r="D40" s="216"/>
      <c r="E40" s="216"/>
      <c r="H40" s="215" t="s">
        <v>324</v>
      </c>
      <c r="M40" s="216"/>
    </row>
    <row r="41" spans="1:14" s="21" customFormat="1" ht="15">
      <c r="C41" s="218" t="s">
        <v>140</v>
      </c>
      <c r="D41" s="216"/>
      <c r="E41" s="216"/>
      <c r="H41" s="219" t="s">
        <v>272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mergeCells count="1">
    <mergeCell ref="M2:O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60">
        <v>40907</v>
      </c>
      <c r="C2" t="s">
        <v>201</v>
      </c>
      <c r="E2" t="s">
        <v>234</v>
      </c>
      <c r="G2" s="61" t="s">
        <v>240</v>
      </c>
    </row>
    <row r="3" spans="1:7" ht="15">
      <c r="A3" s="60">
        <v>40908</v>
      </c>
      <c r="C3" t="s">
        <v>202</v>
      </c>
      <c r="E3" t="s">
        <v>235</v>
      </c>
      <c r="G3" s="61" t="s">
        <v>241</v>
      </c>
    </row>
    <row r="4" spans="1:7" ht="15">
      <c r="A4" s="60">
        <v>40909</v>
      </c>
      <c r="C4" t="s">
        <v>203</v>
      </c>
      <c r="E4" t="s">
        <v>236</v>
      </c>
      <c r="G4" s="61" t="s">
        <v>242</v>
      </c>
    </row>
    <row r="5" spans="1:7">
      <c r="A5" s="60">
        <v>40910</v>
      </c>
      <c r="C5" t="s">
        <v>204</v>
      </c>
      <c r="E5" t="s">
        <v>237</v>
      </c>
    </row>
    <row r="6" spans="1:7">
      <c r="A6" s="60">
        <v>40911</v>
      </c>
      <c r="C6" t="s">
        <v>205</v>
      </c>
    </row>
    <row r="7" spans="1:7">
      <c r="A7" s="60">
        <v>40912</v>
      </c>
      <c r="C7" t="s">
        <v>206</v>
      </c>
    </row>
    <row r="8" spans="1:7">
      <c r="A8" s="60">
        <v>40913</v>
      </c>
      <c r="C8" t="s">
        <v>207</v>
      </c>
    </row>
    <row r="9" spans="1:7">
      <c r="A9" s="60">
        <v>40914</v>
      </c>
      <c r="C9" t="s">
        <v>208</v>
      </c>
    </row>
    <row r="10" spans="1:7">
      <c r="A10" s="60">
        <v>40915</v>
      </c>
      <c r="C10" t="s">
        <v>209</v>
      </c>
    </row>
    <row r="11" spans="1:7">
      <c r="A11" s="60">
        <v>40916</v>
      </c>
      <c r="C11" t="s">
        <v>210</v>
      </c>
    </row>
    <row r="12" spans="1:7">
      <c r="A12" s="60">
        <v>40917</v>
      </c>
      <c r="C12" t="s">
        <v>211</v>
      </c>
    </row>
    <row r="13" spans="1:7">
      <c r="A13" s="60">
        <v>40918</v>
      </c>
      <c r="C13" t="s">
        <v>212</v>
      </c>
    </row>
    <row r="14" spans="1:7">
      <c r="A14" s="60">
        <v>40919</v>
      </c>
      <c r="C14" t="s">
        <v>213</v>
      </c>
    </row>
    <row r="15" spans="1:7">
      <c r="A15" s="60">
        <v>40920</v>
      </c>
      <c r="C15" t="s">
        <v>214</v>
      </c>
    </row>
    <row r="16" spans="1:7">
      <c r="A16" s="60">
        <v>40921</v>
      </c>
      <c r="C16" t="s">
        <v>215</v>
      </c>
    </row>
    <row r="17" spans="1:3">
      <c r="A17" s="60">
        <v>40922</v>
      </c>
      <c r="C17" t="s">
        <v>216</v>
      </c>
    </row>
    <row r="18" spans="1:3">
      <c r="A18" s="60">
        <v>40923</v>
      </c>
      <c r="C18" t="s">
        <v>217</v>
      </c>
    </row>
    <row r="19" spans="1:3">
      <c r="A19" s="60">
        <v>40924</v>
      </c>
      <c r="C19" t="s">
        <v>218</v>
      </c>
    </row>
    <row r="20" spans="1:3">
      <c r="A20" s="60">
        <v>40925</v>
      </c>
      <c r="C20" t="s">
        <v>219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3" zoomScaleSheetLayoutView="73" workbookViewId="0">
      <selection activeCell="C2" sqref="C2:E2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275</v>
      </c>
      <c r="B1" s="257"/>
      <c r="C1" s="541" t="s">
        <v>110</v>
      </c>
      <c r="D1" s="541"/>
      <c r="E1" s="125"/>
    </row>
    <row r="2" spans="1:12" s="6" customFormat="1" ht="15" customHeight="1">
      <c r="A2" s="78" t="s">
        <v>141</v>
      </c>
      <c r="B2" s="257"/>
      <c r="C2" s="539" t="s">
        <v>624</v>
      </c>
      <c r="D2" s="540"/>
      <c r="E2" s="540"/>
    </row>
    <row r="3" spans="1:12" s="6" customFormat="1">
      <c r="A3" s="78"/>
      <c r="B3" s="257"/>
      <c r="C3" s="77"/>
      <c r="D3" s="77"/>
      <c r="E3" s="12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58"/>
      <c r="C4" s="78"/>
      <c r="D4" s="78"/>
      <c r="E4" s="120"/>
      <c r="L4" s="6"/>
    </row>
    <row r="5" spans="1:12" s="2" customFormat="1">
      <c r="A5" s="26" t="s">
        <v>478</v>
      </c>
      <c r="B5" s="26"/>
      <c r="C5" s="26"/>
      <c r="D5" s="111"/>
      <c r="E5" s="120"/>
    </row>
    <row r="6" spans="1:12" s="2" customFormat="1">
      <c r="A6" s="79"/>
      <c r="B6" s="258"/>
      <c r="C6" s="78"/>
      <c r="D6" s="78"/>
      <c r="E6" s="120"/>
    </row>
    <row r="7" spans="1:12" s="6" customFormat="1" ht="18">
      <c r="A7" s="102"/>
      <c r="B7" s="124"/>
      <c r="C7" s="80"/>
      <c r="D7" s="80"/>
      <c r="E7" s="125"/>
    </row>
    <row r="8" spans="1:12" s="6" customFormat="1" ht="30">
      <c r="A8" s="116" t="s">
        <v>64</v>
      </c>
      <c r="B8" s="81" t="s">
        <v>252</v>
      </c>
      <c r="C8" s="81" t="s">
        <v>66</v>
      </c>
      <c r="D8" s="81" t="s">
        <v>67</v>
      </c>
      <c r="E8" s="125"/>
      <c r="F8" s="20"/>
    </row>
    <row r="9" spans="1:12" s="7" customFormat="1">
      <c r="A9" s="249">
        <v>1</v>
      </c>
      <c r="B9" s="249" t="s">
        <v>65</v>
      </c>
      <c r="C9" s="87">
        <f>SUM(C10,C25)</f>
        <v>0</v>
      </c>
      <c r="D9" s="87">
        <f>SUM(D10,D25)</f>
        <v>0</v>
      </c>
      <c r="E9" s="125"/>
    </row>
    <row r="10" spans="1:12" s="7" customFormat="1">
      <c r="A10" s="89">
        <v>1.1000000000000001</v>
      </c>
      <c r="B10" s="89" t="s">
        <v>80</v>
      </c>
      <c r="C10" s="87">
        <f>SUM(C11,C12,C15,C18,C24)</f>
        <v>0</v>
      </c>
      <c r="D10" s="87">
        <f>SUM(D11,D12,D15,D18,D23,D24)</f>
        <v>0</v>
      </c>
      <c r="E10" s="125"/>
    </row>
    <row r="11" spans="1:12" s="9" customFormat="1" ht="18">
      <c r="A11" s="90" t="s">
        <v>30</v>
      </c>
      <c r="B11" s="90" t="s">
        <v>79</v>
      </c>
      <c r="C11" s="8"/>
      <c r="D11" s="8"/>
      <c r="E11" s="125"/>
    </row>
    <row r="12" spans="1:12" s="10" customFormat="1">
      <c r="A12" s="90" t="s">
        <v>31</v>
      </c>
      <c r="B12" s="90" t="s">
        <v>313</v>
      </c>
      <c r="C12" s="117">
        <f>SUM(C13:C14)</f>
        <v>0</v>
      </c>
      <c r="D12" s="117">
        <f>SUM(D13:D14)</f>
        <v>0</v>
      </c>
      <c r="E12" s="125"/>
    </row>
    <row r="13" spans="1:12" s="3" customFormat="1">
      <c r="A13" s="99" t="s">
        <v>81</v>
      </c>
      <c r="B13" s="99" t="s">
        <v>316</v>
      </c>
      <c r="C13" s="8"/>
      <c r="D13" s="8"/>
      <c r="E13" s="125"/>
    </row>
    <row r="14" spans="1:12" s="3" customFormat="1">
      <c r="A14" s="99" t="s">
        <v>109</v>
      </c>
      <c r="B14" s="99" t="s">
        <v>97</v>
      </c>
      <c r="C14" s="8"/>
      <c r="D14" s="8"/>
      <c r="E14" s="125"/>
    </row>
    <row r="15" spans="1:12" s="3" customFormat="1">
      <c r="A15" s="90" t="s">
        <v>82</v>
      </c>
      <c r="B15" s="90" t="s">
        <v>83</v>
      </c>
      <c r="C15" s="117">
        <f>SUM(C16:C17)</f>
        <v>0</v>
      </c>
      <c r="D15" s="117">
        <f>SUM(D16:D17)</f>
        <v>0</v>
      </c>
      <c r="E15" s="125"/>
    </row>
    <row r="16" spans="1:12" s="3" customFormat="1">
      <c r="A16" s="99" t="s">
        <v>84</v>
      </c>
      <c r="B16" s="99" t="s">
        <v>86</v>
      </c>
      <c r="C16" s="8"/>
      <c r="D16" s="8"/>
      <c r="E16" s="125"/>
    </row>
    <row r="17" spans="1:5" s="3" customFormat="1" ht="30">
      <c r="A17" s="99" t="s">
        <v>85</v>
      </c>
      <c r="B17" s="99" t="s">
        <v>111</v>
      </c>
      <c r="C17" s="8"/>
      <c r="D17" s="8"/>
      <c r="E17" s="125"/>
    </row>
    <row r="18" spans="1:5" s="3" customFormat="1">
      <c r="A18" s="90" t="s">
        <v>87</v>
      </c>
      <c r="B18" s="90" t="s">
        <v>420</v>
      </c>
      <c r="C18" s="117">
        <f>SUM(C19:C22)</f>
        <v>0</v>
      </c>
      <c r="D18" s="117">
        <f>SUM(D19:D22)</f>
        <v>0</v>
      </c>
      <c r="E18" s="125"/>
    </row>
    <row r="19" spans="1:5" s="3" customFormat="1">
      <c r="A19" s="99" t="s">
        <v>88</v>
      </c>
      <c r="B19" s="99" t="s">
        <v>89</v>
      </c>
      <c r="C19" s="8"/>
      <c r="D19" s="8"/>
      <c r="E19" s="125"/>
    </row>
    <row r="20" spans="1:5" s="3" customFormat="1" ht="30">
      <c r="A20" s="99" t="s">
        <v>92</v>
      </c>
      <c r="B20" s="99" t="s">
        <v>90</v>
      </c>
      <c r="C20" s="8"/>
      <c r="D20" s="8"/>
      <c r="E20" s="125"/>
    </row>
    <row r="21" spans="1:5" s="3" customFormat="1">
      <c r="A21" s="99" t="s">
        <v>93</v>
      </c>
      <c r="B21" s="99" t="s">
        <v>91</v>
      </c>
      <c r="C21" s="8"/>
      <c r="D21" s="8"/>
      <c r="E21" s="125"/>
    </row>
    <row r="22" spans="1:5" s="3" customFormat="1">
      <c r="A22" s="99" t="s">
        <v>94</v>
      </c>
      <c r="B22" s="99" t="s">
        <v>450</v>
      </c>
      <c r="C22" s="8"/>
      <c r="D22" s="8"/>
      <c r="E22" s="125"/>
    </row>
    <row r="23" spans="1:5" s="3" customFormat="1">
      <c r="A23" s="90" t="s">
        <v>95</v>
      </c>
      <c r="B23" s="90" t="s">
        <v>451</v>
      </c>
      <c r="C23" s="279"/>
      <c r="D23" s="8"/>
      <c r="E23" s="125"/>
    </row>
    <row r="24" spans="1:5" s="3" customFormat="1">
      <c r="A24" s="90" t="s">
        <v>254</v>
      </c>
      <c r="B24" s="90" t="s">
        <v>457</v>
      </c>
      <c r="C24" s="8"/>
      <c r="D24" s="8"/>
      <c r="E24" s="125"/>
    </row>
    <row r="25" spans="1:5" s="3" customFormat="1">
      <c r="A25" s="89">
        <v>1.2</v>
      </c>
      <c r="B25" s="249" t="s">
        <v>96</v>
      </c>
      <c r="C25" s="87">
        <f>SUM(C26,C30)</f>
        <v>0</v>
      </c>
      <c r="D25" s="87">
        <f>SUM(D26,D30)</f>
        <v>0</v>
      </c>
      <c r="E25" s="125"/>
    </row>
    <row r="26" spans="1:5">
      <c r="A26" s="90" t="s">
        <v>32</v>
      </c>
      <c r="B26" s="90" t="s">
        <v>316</v>
      </c>
      <c r="C26" s="117">
        <f>SUM(C27:C29)</f>
        <v>0</v>
      </c>
      <c r="D26" s="117">
        <f>SUM(D27:D29)</f>
        <v>0</v>
      </c>
      <c r="E26" s="125"/>
    </row>
    <row r="27" spans="1:5">
      <c r="A27" s="255" t="s">
        <v>98</v>
      </c>
      <c r="B27" s="99" t="s">
        <v>314</v>
      </c>
      <c r="C27" s="8"/>
      <c r="D27" s="8"/>
      <c r="E27" s="125"/>
    </row>
    <row r="28" spans="1:5">
      <c r="A28" s="255" t="s">
        <v>99</v>
      </c>
      <c r="B28" s="99" t="s">
        <v>317</v>
      </c>
      <c r="C28" s="8"/>
      <c r="D28" s="8"/>
      <c r="E28" s="125"/>
    </row>
    <row r="29" spans="1:5">
      <c r="A29" s="255" t="s">
        <v>460</v>
      </c>
      <c r="B29" s="99" t="s">
        <v>315</v>
      </c>
      <c r="C29" s="8"/>
      <c r="D29" s="8"/>
      <c r="E29" s="125"/>
    </row>
    <row r="30" spans="1:5">
      <c r="A30" s="90" t="s">
        <v>33</v>
      </c>
      <c r="B30" s="278" t="s">
        <v>458</v>
      </c>
      <c r="C30" s="8"/>
      <c r="D30" s="8"/>
      <c r="E30" s="125"/>
    </row>
    <row r="31" spans="1:5" s="22" customFormat="1" ht="12.75">
      <c r="B31" s="259"/>
    </row>
    <row r="32" spans="1:5" s="2" customFormat="1">
      <c r="A32" s="1"/>
      <c r="B32" s="260"/>
      <c r="E32" s="5"/>
    </row>
    <row r="33" spans="1:9" s="2" customFormat="1">
      <c r="B33" s="260"/>
      <c r="E33" s="5"/>
    </row>
    <row r="34" spans="1:9">
      <c r="A34" s="1"/>
    </row>
    <row r="35" spans="1:9">
      <c r="A35" s="2"/>
    </row>
    <row r="36" spans="1:9" s="2" customFormat="1">
      <c r="A36" s="68" t="s">
        <v>107</v>
      </c>
      <c r="B36" s="260"/>
      <c r="E36" s="5"/>
    </row>
    <row r="37" spans="1:9" s="2" customFormat="1">
      <c r="B37" s="260"/>
      <c r="E37"/>
      <c r="F37"/>
      <c r="G37"/>
      <c r="H37"/>
      <c r="I37"/>
    </row>
    <row r="38" spans="1:9" s="2" customFormat="1">
      <c r="B38" s="260"/>
      <c r="D38" s="12"/>
      <c r="E38"/>
      <c r="F38"/>
      <c r="G38"/>
      <c r="H38"/>
      <c r="I38"/>
    </row>
    <row r="39" spans="1:9" s="2" customFormat="1">
      <c r="A39"/>
      <c r="B39" s="262" t="s">
        <v>454</v>
      </c>
      <c r="D39" s="12"/>
      <c r="E39"/>
      <c r="F39"/>
      <c r="G39"/>
      <c r="H39"/>
      <c r="I39"/>
    </row>
    <row r="40" spans="1:9" s="2" customFormat="1">
      <c r="A40"/>
      <c r="B40" s="260" t="s">
        <v>273</v>
      </c>
      <c r="D40" s="12"/>
      <c r="E40"/>
      <c r="F40"/>
      <c r="G40"/>
      <c r="H40"/>
      <c r="I40"/>
    </row>
    <row r="41" spans="1:9" customFormat="1" ht="12.75">
      <c r="B41" s="263" t="s">
        <v>140</v>
      </c>
    </row>
    <row r="42" spans="1:9" customFormat="1" ht="12.75">
      <c r="B42" s="264"/>
    </row>
  </sheetData>
  <mergeCells count="2">
    <mergeCell ref="C1:D1"/>
    <mergeCell ref="C2:E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8"/>
  <sheetViews>
    <sheetView showGridLines="0" view="pageBreakPreview" zoomScale="75" zoomScaleSheetLayoutView="75" workbookViewId="0">
      <selection activeCell="B63" sqref="B63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6" width="10.140625" style="2" bestFit="1" customWidth="1"/>
    <col min="7" max="16384" width="9.140625" style="2"/>
  </cols>
  <sheetData>
    <row r="1" spans="1:6" s="6" customFormat="1">
      <c r="A1" s="76" t="s">
        <v>408</v>
      </c>
      <c r="B1" s="247"/>
      <c r="C1" s="541" t="s">
        <v>110</v>
      </c>
      <c r="D1" s="541"/>
      <c r="E1" s="93"/>
    </row>
    <row r="2" spans="1:6" s="6" customFormat="1" ht="15" customHeight="1">
      <c r="A2" s="76" t="s">
        <v>409</v>
      </c>
      <c r="B2" s="247"/>
      <c r="C2" s="542" t="s">
        <v>624</v>
      </c>
      <c r="D2" s="543"/>
      <c r="E2" s="543"/>
    </row>
    <row r="3" spans="1:6" s="6" customFormat="1">
      <c r="A3" s="76" t="s">
        <v>410</v>
      </c>
      <c r="B3" s="247"/>
      <c r="C3" s="248"/>
      <c r="D3" s="248"/>
      <c r="E3" s="93"/>
    </row>
    <row r="4" spans="1:6" s="6" customFormat="1">
      <c r="A4" s="78" t="s">
        <v>141</v>
      </c>
      <c r="B4" s="247"/>
      <c r="C4" s="248"/>
      <c r="D4" s="248"/>
      <c r="E4" s="93"/>
    </row>
    <row r="5" spans="1:6" s="6" customFormat="1">
      <c r="A5" s="78"/>
      <c r="B5" s="247"/>
      <c r="C5" s="248"/>
      <c r="D5" s="248"/>
      <c r="E5" s="93"/>
    </row>
    <row r="6" spans="1:6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6">
      <c r="A7" s="26" t="s">
        <v>478</v>
      </c>
      <c r="B7" s="26"/>
      <c r="C7" s="26"/>
      <c r="D7" s="111"/>
      <c r="E7" s="94"/>
    </row>
    <row r="8" spans="1:6">
      <c r="A8" s="79"/>
      <c r="B8" s="79"/>
      <c r="C8" s="78"/>
      <c r="D8" s="78"/>
      <c r="E8" s="94"/>
    </row>
    <row r="9" spans="1:6" s="6" customFormat="1">
      <c r="A9" s="247"/>
      <c r="B9" s="247"/>
      <c r="C9" s="80"/>
      <c r="D9" s="80"/>
      <c r="E9" s="93"/>
    </row>
    <row r="10" spans="1:6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6" s="7" customFormat="1">
      <c r="A11" s="249">
        <v>1</v>
      </c>
      <c r="B11" s="249" t="s">
        <v>57</v>
      </c>
      <c r="C11" s="402">
        <f>SUM(C12,C15,C54,C57,C58,C59,C77)</f>
        <v>324526.36</v>
      </c>
      <c r="D11" s="402">
        <f>SUM(D12,D15,D54,D57,D58,D59,D65,D73,D74)</f>
        <v>612726.71</v>
      </c>
      <c r="E11" s="250"/>
      <c r="F11" s="381"/>
    </row>
    <row r="12" spans="1:6" s="9" customFormat="1" ht="18">
      <c r="A12" s="89">
        <v>1.1000000000000001</v>
      </c>
      <c r="B12" s="89" t="s">
        <v>58</v>
      </c>
      <c r="C12" s="403">
        <f>SUM(C13:C14)</f>
        <v>197607.5</v>
      </c>
      <c r="D12" s="403">
        <f>SUM(D13:D14)</f>
        <v>197607.5</v>
      </c>
      <c r="E12" s="95"/>
    </row>
    <row r="13" spans="1:6" s="10" customFormat="1">
      <c r="A13" s="90" t="s">
        <v>30</v>
      </c>
      <c r="B13" s="90" t="s">
        <v>59</v>
      </c>
      <c r="C13" s="329">
        <v>197607.5</v>
      </c>
      <c r="D13" s="329">
        <f>C13</f>
        <v>197607.5</v>
      </c>
      <c r="E13" s="96"/>
    </row>
    <row r="14" spans="1:6" s="3" customFormat="1">
      <c r="A14" s="90" t="s">
        <v>31</v>
      </c>
      <c r="B14" s="90" t="s">
        <v>0</v>
      </c>
      <c r="C14" s="329"/>
      <c r="D14" s="329"/>
      <c r="E14" s="97"/>
    </row>
    <row r="15" spans="1:6" s="7" customFormat="1">
      <c r="A15" s="89">
        <v>1.2</v>
      </c>
      <c r="B15" s="89" t="s">
        <v>60</v>
      </c>
      <c r="C15" s="404">
        <f>SUM(C16,C19,C31,C32,C33,C34,C37,C38,C44:C48,C52,C53)</f>
        <v>142633.44</v>
      </c>
      <c r="D15" s="394">
        <f>SUM(D16,D19,D31,D32,D33,D34,D37,D38,D44:D48,D52,D53)</f>
        <v>413459.21</v>
      </c>
      <c r="E15" s="250"/>
    </row>
    <row r="16" spans="1:6" s="3" customFormat="1">
      <c r="A16" s="90" t="s">
        <v>32</v>
      </c>
      <c r="B16" s="90" t="s">
        <v>1</v>
      </c>
      <c r="C16" s="403">
        <f>SUM(C17:C18)</f>
        <v>0</v>
      </c>
      <c r="D16" s="328">
        <f>SUM(D17:D18)</f>
        <v>0</v>
      </c>
      <c r="E16" s="97"/>
    </row>
    <row r="17" spans="1:6" s="3" customFormat="1">
      <c r="A17" s="99" t="s">
        <v>98</v>
      </c>
      <c r="B17" s="99" t="s">
        <v>61</v>
      </c>
      <c r="C17" s="329"/>
      <c r="D17" s="395"/>
      <c r="E17" s="97"/>
    </row>
    <row r="18" spans="1:6" s="3" customFormat="1">
      <c r="A18" s="99" t="s">
        <v>99</v>
      </c>
      <c r="B18" s="99" t="s">
        <v>62</v>
      </c>
      <c r="C18" s="329"/>
      <c r="D18" s="395"/>
      <c r="E18" s="97"/>
    </row>
    <row r="19" spans="1:6" s="3" customFormat="1">
      <c r="A19" s="90" t="s">
        <v>33</v>
      </c>
      <c r="B19" s="90" t="s">
        <v>2</v>
      </c>
      <c r="C19" s="403">
        <f>SUM(C20:C25,C30)</f>
        <v>10620.48</v>
      </c>
      <c r="D19" s="328">
        <f>SUM(D20:D25,D30)</f>
        <v>34883.31</v>
      </c>
      <c r="E19" s="251"/>
      <c r="F19" s="252"/>
    </row>
    <row r="20" spans="1:6" s="254" customFormat="1" ht="30">
      <c r="A20" s="99" t="s">
        <v>12</v>
      </c>
      <c r="B20" s="99" t="s">
        <v>253</v>
      </c>
      <c r="C20" s="365">
        <f>172.45+2211.89+150.29+396.5</f>
        <v>2931.1299999999997</v>
      </c>
      <c r="D20" s="366">
        <f>C20</f>
        <v>2931.1299999999997</v>
      </c>
      <c r="E20" s="253"/>
    </row>
    <row r="21" spans="1:6" s="254" customFormat="1">
      <c r="A21" s="99" t="s">
        <v>13</v>
      </c>
      <c r="B21" s="99" t="s">
        <v>14</v>
      </c>
      <c r="C21" s="365"/>
      <c r="D21" s="366"/>
      <c r="E21" s="253"/>
    </row>
    <row r="22" spans="1:6" s="254" customFormat="1" ht="30">
      <c r="A22" s="99" t="s">
        <v>286</v>
      </c>
      <c r="B22" s="99" t="s">
        <v>22</v>
      </c>
      <c r="C22" s="365"/>
      <c r="D22" s="366"/>
      <c r="E22" s="253"/>
    </row>
    <row r="23" spans="1:6" s="254" customFormat="1" ht="16.5" customHeight="1">
      <c r="A23" s="99" t="s">
        <v>287</v>
      </c>
      <c r="B23" s="99" t="s">
        <v>15</v>
      </c>
      <c r="C23" s="365">
        <f>2670.14+1283.1-24.07-300.32</f>
        <v>3628.8499999999995</v>
      </c>
      <c r="D23" s="365">
        <f>2670.14+1729.02-300.32</f>
        <v>4098.84</v>
      </c>
      <c r="E23" s="253"/>
    </row>
    <row r="24" spans="1:6" s="254" customFormat="1" ht="16.5" customHeight="1">
      <c r="A24" s="99" t="s">
        <v>288</v>
      </c>
      <c r="B24" s="99" t="s">
        <v>16</v>
      </c>
      <c r="C24" s="365"/>
      <c r="D24" s="366"/>
      <c r="E24" s="253"/>
    </row>
    <row r="25" spans="1:6" s="254" customFormat="1" ht="16.5" customHeight="1">
      <c r="A25" s="99" t="s">
        <v>289</v>
      </c>
      <c r="B25" s="99" t="s">
        <v>17</v>
      </c>
      <c r="C25" s="403">
        <f>SUM(C26:C29)</f>
        <v>3604.05</v>
      </c>
      <c r="D25" s="403">
        <f>SUM(D26:D29)</f>
        <v>26171.89</v>
      </c>
      <c r="E25" s="253"/>
    </row>
    <row r="26" spans="1:6" s="254" customFormat="1" ht="16.5" customHeight="1">
      <c r="A26" s="255" t="s">
        <v>290</v>
      </c>
      <c r="B26" s="255" t="s">
        <v>18</v>
      </c>
      <c r="C26" s="365"/>
      <c r="D26" s="366"/>
      <c r="E26" s="253"/>
    </row>
    <row r="27" spans="1:6" s="254" customFormat="1" ht="16.5" customHeight="1">
      <c r="A27" s="255" t="s">
        <v>291</v>
      </c>
      <c r="B27" s="255" t="s">
        <v>19</v>
      </c>
      <c r="C27" s="365">
        <f>979.94-3.14</f>
        <v>976.80000000000007</v>
      </c>
      <c r="D27" s="366">
        <f>1103.14-3.14</f>
        <v>1100</v>
      </c>
      <c r="E27" s="253"/>
    </row>
    <row r="28" spans="1:6" s="254" customFormat="1" ht="16.5" customHeight="1">
      <c r="A28" s="255" t="s">
        <v>292</v>
      </c>
      <c r="B28" s="255" t="s">
        <v>20</v>
      </c>
      <c r="C28" s="365">
        <v>2627.25</v>
      </c>
      <c r="D28" s="366">
        <v>3628.5</v>
      </c>
      <c r="E28" s="253"/>
    </row>
    <row r="29" spans="1:6" s="254" customFormat="1" ht="16.5" customHeight="1">
      <c r="A29" s="255" t="s">
        <v>293</v>
      </c>
      <c r="B29" s="255" t="s">
        <v>23</v>
      </c>
      <c r="C29" s="365"/>
      <c r="D29" s="366">
        <f>19505.94+1937.45</f>
        <v>21443.39</v>
      </c>
      <c r="E29" s="253"/>
    </row>
    <row r="30" spans="1:6" s="254" customFormat="1" ht="16.5" customHeight="1">
      <c r="A30" s="99" t="s">
        <v>294</v>
      </c>
      <c r="B30" s="99" t="s">
        <v>21</v>
      </c>
      <c r="C30" s="365">
        <f>912.7+393.75+375-1225</f>
        <v>456.45000000000005</v>
      </c>
      <c r="D30" s="366">
        <f>2137.7+393.75+375-1225</f>
        <v>1681.4499999999998</v>
      </c>
      <c r="E30" s="253"/>
    </row>
    <row r="31" spans="1:6" s="3" customFormat="1" ht="16.5" customHeight="1">
      <c r="A31" s="90" t="s">
        <v>34</v>
      </c>
      <c r="B31" s="90" t="s">
        <v>3</v>
      </c>
      <c r="C31" s="329"/>
      <c r="D31" s="364"/>
      <c r="E31" s="251"/>
    </row>
    <row r="32" spans="1:6" s="3" customFormat="1" ht="16.5" customHeight="1">
      <c r="A32" s="90" t="s">
        <v>35</v>
      </c>
      <c r="B32" s="90" t="s">
        <v>4</v>
      </c>
      <c r="C32" s="329"/>
      <c r="D32" s="364"/>
      <c r="E32" s="97"/>
    </row>
    <row r="33" spans="1:5" s="3" customFormat="1" ht="16.5" customHeight="1">
      <c r="A33" s="90" t="s">
        <v>36</v>
      </c>
      <c r="B33" s="90" t="s">
        <v>5</v>
      </c>
      <c r="C33" s="329"/>
      <c r="D33" s="364"/>
      <c r="E33" s="97"/>
    </row>
    <row r="34" spans="1:5" s="3" customFormat="1">
      <c r="A34" s="90" t="s">
        <v>37</v>
      </c>
      <c r="B34" s="90" t="s">
        <v>63</v>
      </c>
      <c r="C34" s="403">
        <f>SUM(C35:C36)</f>
        <v>35878.910000000003</v>
      </c>
      <c r="D34" s="403">
        <f>SUM(D35:D36)</f>
        <v>34079</v>
      </c>
      <c r="E34" s="97"/>
    </row>
    <row r="35" spans="1:5" s="3" customFormat="1" ht="16.5" customHeight="1">
      <c r="A35" s="99" t="s">
        <v>295</v>
      </c>
      <c r="B35" s="99" t="s">
        <v>56</v>
      </c>
      <c r="C35" s="329">
        <v>31839.91</v>
      </c>
      <c r="D35" s="364">
        <v>30040</v>
      </c>
      <c r="E35" s="97"/>
    </row>
    <row r="36" spans="1:5" s="3" customFormat="1" ht="16.5" customHeight="1">
      <c r="A36" s="99" t="s">
        <v>296</v>
      </c>
      <c r="B36" s="99" t="s">
        <v>55</v>
      </c>
      <c r="C36" s="329">
        <v>4039</v>
      </c>
      <c r="D36" s="364">
        <f>C36</f>
        <v>4039</v>
      </c>
      <c r="E36" s="97"/>
    </row>
    <row r="37" spans="1:5" s="3" customFormat="1" ht="16.5" customHeight="1">
      <c r="A37" s="90" t="s">
        <v>38</v>
      </c>
      <c r="B37" s="90" t="s">
        <v>49</v>
      </c>
      <c r="C37" s="329">
        <v>736.48</v>
      </c>
      <c r="D37" s="364">
        <f>C37</f>
        <v>736.48</v>
      </c>
      <c r="E37" s="97"/>
    </row>
    <row r="38" spans="1:5" s="3" customFormat="1" ht="16.5" customHeight="1">
      <c r="A38" s="90" t="s">
        <v>39</v>
      </c>
      <c r="B38" s="90" t="s">
        <v>411</v>
      </c>
      <c r="C38" s="403">
        <f>SUM(C39:C43)</f>
        <v>3340</v>
      </c>
      <c r="D38" s="403">
        <f>SUM(D39:D43)</f>
        <v>77875.839999999997</v>
      </c>
      <c r="E38" s="97"/>
    </row>
    <row r="39" spans="1:5" s="3" customFormat="1" ht="16.5" customHeight="1">
      <c r="A39" s="17" t="s">
        <v>357</v>
      </c>
      <c r="B39" s="17" t="s">
        <v>361</v>
      </c>
      <c r="C39" s="329"/>
      <c r="D39" s="364">
        <f>63022.42+14853.42</f>
        <v>77875.839999999997</v>
      </c>
      <c r="E39" s="97"/>
    </row>
    <row r="40" spans="1:5" s="3" customFormat="1" ht="16.5" customHeight="1">
      <c r="A40" s="17" t="s">
        <v>358</v>
      </c>
      <c r="B40" s="17" t="s">
        <v>362</v>
      </c>
      <c r="C40" s="329">
        <f>2340+1000</f>
        <v>3340</v>
      </c>
      <c r="D40" s="364"/>
      <c r="E40" s="97"/>
    </row>
    <row r="41" spans="1:5" s="3" customFormat="1" ht="16.5" customHeight="1">
      <c r="A41" s="17" t="s">
        <v>359</v>
      </c>
      <c r="B41" s="17" t="s">
        <v>365</v>
      </c>
      <c r="C41" s="329"/>
      <c r="D41" s="364"/>
      <c r="E41" s="97"/>
    </row>
    <row r="42" spans="1:5" s="3" customFormat="1" ht="16.5" customHeight="1">
      <c r="A42" s="17" t="s">
        <v>364</v>
      </c>
      <c r="B42" s="17" t="s">
        <v>366</v>
      </c>
      <c r="C42" s="329"/>
      <c r="D42" s="395"/>
      <c r="E42" s="97"/>
    </row>
    <row r="43" spans="1:5" s="3" customFormat="1" ht="16.5" customHeight="1">
      <c r="A43" s="17" t="s">
        <v>367</v>
      </c>
      <c r="B43" s="17" t="s">
        <v>363</v>
      </c>
      <c r="C43" s="329"/>
      <c r="D43" s="395"/>
      <c r="E43" s="97"/>
    </row>
    <row r="44" spans="1:5" s="3" customFormat="1" ht="30">
      <c r="A44" s="90" t="s">
        <v>40</v>
      </c>
      <c r="B44" s="90" t="s">
        <v>28</v>
      </c>
      <c r="C44" s="329">
        <v>2638.36</v>
      </c>
      <c r="D44" s="395">
        <f>C44</f>
        <v>2638.36</v>
      </c>
      <c r="E44" s="97"/>
    </row>
    <row r="45" spans="1:5" s="3" customFormat="1" ht="16.5" customHeight="1">
      <c r="A45" s="90" t="s">
        <v>41</v>
      </c>
      <c r="B45" s="90" t="s">
        <v>24</v>
      </c>
      <c r="C45" s="329"/>
      <c r="D45" s="395"/>
      <c r="E45" s="97"/>
    </row>
    <row r="46" spans="1:5" s="3" customFormat="1" ht="16.5" customHeight="1">
      <c r="A46" s="90" t="s">
        <v>42</v>
      </c>
      <c r="B46" s="90" t="s">
        <v>25</v>
      </c>
      <c r="C46" s="329">
        <v>5000</v>
      </c>
      <c r="D46" s="395">
        <f>C46</f>
        <v>5000</v>
      </c>
      <c r="E46" s="97"/>
    </row>
    <row r="47" spans="1:5" s="3" customFormat="1" ht="16.5" customHeight="1">
      <c r="A47" s="90" t="s">
        <v>43</v>
      </c>
      <c r="B47" s="90" t="s">
        <v>26</v>
      </c>
      <c r="C47" s="329"/>
      <c r="D47" s="395"/>
      <c r="E47" s="97"/>
    </row>
    <row r="48" spans="1:5" s="3" customFormat="1" ht="16.5" customHeight="1">
      <c r="A48" s="90" t="s">
        <v>44</v>
      </c>
      <c r="B48" s="90" t="s">
        <v>412</v>
      </c>
      <c r="C48" s="403">
        <f>SUM(C49:C51)</f>
        <v>82714.009999999995</v>
      </c>
      <c r="D48" s="403">
        <f>SUM(D49:D51)</f>
        <v>236925.02000000002</v>
      </c>
      <c r="E48" s="97"/>
    </row>
    <row r="49" spans="1:6" s="3" customFormat="1" ht="16.5" customHeight="1">
      <c r="A49" s="99" t="s">
        <v>373</v>
      </c>
      <c r="B49" s="99" t="s">
        <v>376</v>
      </c>
      <c r="C49" s="329">
        <f>98160.14-28797.12+3084.62+691.37</f>
        <v>73139.009999999995</v>
      </c>
      <c r="D49" s="364">
        <f>106360.05-28197.12+5080.11+495.84+93234.96+732.38</f>
        <v>177706.22000000003</v>
      </c>
      <c r="E49" s="97"/>
    </row>
    <row r="50" spans="1:6" s="3" customFormat="1" ht="16.5" customHeight="1">
      <c r="A50" s="99" t="s">
        <v>374</v>
      </c>
      <c r="B50" s="99" t="s">
        <v>375</v>
      </c>
      <c r="C50" s="329">
        <f>9325+250</f>
        <v>9575</v>
      </c>
      <c r="D50" s="364">
        <f>9875+49343.8</f>
        <v>59218.8</v>
      </c>
      <c r="E50" s="97"/>
    </row>
    <row r="51" spans="1:6" s="3" customFormat="1" ht="16.5" customHeight="1">
      <c r="A51" s="99" t="s">
        <v>377</v>
      </c>
      <c r="B51" s="99" t="s">
        <v>378</v>
      </c>
      <c r="C51" s="329"/>
      <c r="D51" s="364"/>
      <c r="E51" s="97"/>
    </row>
    <row r="52" spans="1:6" s="3" customFormat="1">
      <c r="A52" s="90" t="s">
        <v>45</v>
      </c>
      <c r="B52" s="90" t="s">
        <v>29</v>
      </c>
      <c r="C52" s="329"/>
      <c r="D52" s="364"/>
      <c r="E52" s="97"/>
    </row>
    <row r="53" spans="1:6" s="3" customFormat="1" ht="16.5" customHeight="1">
      <c r="A53" s="90" t="s">
        <v>46</v>
      </c>
      <c r="B53" s="90" t="s">
        <v>6</v>
      </c>
      <c r="C53" s="329">
        <f>900+290+515.2</f>
        <v>1705.2</v>
      </c>
      <c r="D53" s="364">
        <f>900+290+515.2+17766+1850</f>
        <v>21321.200000000001</v>
      </c>
      <c r="E53" s="251"/>
      <c r="F53" s="252"/>
    </row>
    <row r="54" spans="1:6" s="3" customFormat="1" ht="30">
      <c r="A54" s="89">
        <v>1.3</v>
      </c>
      <c r="B54" s="89" t="s">
        <v>417</v>
      </c>
      <c r="C54" s="404">
        <f>SUM(C55:C56)</f>
        <v>0</v>
      </c>
      <c r="D54" s="404">
        <f>SUM(D55:D56)</f>
        <v>0</v>
      </c>
      <c r="E54" s="251"/>
      <c r="F54" s="252"/>
    </row>
    <row r="55" spans="1:6" s="3" customFormat="1" ht="30">
      <c r="A55" s="90" t="s">
        <v>50</v>
      </c>
      <c r="B55" s="90" t="s">
        <v>48</v>
      </c>
      <c r="C55" s="329"/>
      <c r="D55" s="364"/>
      <c r="E55" s="251"/>
      <c r="F55" s="252"/>
    </row>
    <row r="56" spans="1:6" s="3" customFormat="1" ht="16.5" customHeight="1">
      <c r="A56" s="90" t="s">
        <v>51</v>
      </c>
      <c r="B56" s="90" t="s">
        <v>47</v>
      </c>
      <c r="C56" s="329"/>
      <c r="D56" s="364"/>
      <c r="E56" s="251"/>
      <c r="F56" s="252"/>
    </row>
    <row r="57" spans="1:6" s="3" customFormat="1">
      <c r="A57" s="89">
        <v>1.4</v>
      </c>
      <c r="B57" s="89" t="s">
        <v>419</v>
      </c>
      <c r="C57" s="329"/>
      <c r="D57" s="364"/>
      <c r="E57" s="251"/>
      <c r="F57" s="252"/>
    </row>
    <row r="58" spans="1:6" s="254" customFormat="1">
      <c r="A58" s="89">
        <v>1.5</v>
      </c>
      <c r="B58" s="89" t="s">
        <v>7</v>
      </c>
      <c r="C58" s="365"/>
      <c r="D58" s="366"/>
      <c r="E58" s="253"/>
    </row>
    <row r="59" spans="1:6" s="254" customFormat="1">
      <c r="A59" s="89">
        <v>1.6</v>
      </c>
      <c r="B59" s="45" t="s">
        <v>8</v>
      </c>
      <c r="C59" s="405">
        <f>SUM(C60:C64)</f>
        <v>-17218.080000000002</v>
      </c>
      <c r="D59" s="405">
        <f>SUM(D60:D64)</f>
        <v>1660</v>
      </c>
      <c r="E59" s="253"/>
    </row>
    <row r="60" spans="1:6" s="254" customFormat="1">
      <c r="A60" s="90" t="s">
        <v>302</v>
      </c>
      <c r="B60" s="46" t="s">
        <v>52</v>
      </c>
      <c r="C60" s="365">
        <v>1200</v>
      </c>
      <c r="D60" s="366">
        <v>1200</v>
      </c>
      <c r="E60" s="253"/>
    </row>
    <row r="61" spans="1:6" s="254" customFormat="1" ht="30">
      <c r="A61" s="90" t="s">
        <v>303</v>
      </c>
      <c r="B61" s="46" t="s">
        <v>54</v>
      </c>
      <c r="C61" s="365"/>
      <c r="D61" s="366">
        <v>460</v>
      </c>
      <c r="E61" s="253"/>
    </row>
    <row r="62" spans="1:6" s="254" customFormat="1">
      <c r="A62" s="90" t="s">
        <v>304</v>
      </c>
      <c r="B62" s="46" t="s">
        <v>53</v>
      </c>
      <c r="C62" s="366"/>
      <c r="D62" s="366"/>
      <c r="E62" s="253"/>
    </row>
    <row r="63" spans="1:6" s="254" customFormat="1">
      <c r="A63" s="90" t="s">
        <v>305</v>
      </c>
      <c r="B63" s="46" t="s">
        <v>27</v>
      </c>
      <c r="C63" s="366">
        <f>-1200-60-16800-358.08</f>
        <v>-18418.080000000002</v>
      </c>
      <c r="D63" s="366"/>
      <c r="E63" s="253"/>
    </row>
    <row r="64" spans="1:6" s="254" customFormat="1">
      <c r="A64" s="90" t="s">
        <v>342</v>
      </c>
      <c r="B64" s="46" t="s">
        <v>343</v>
      </c>
      <c r="C64" s="365"/>
      <c r="D64" s="366"/>
      <c r="E64" s="253"/>
    </row>
    <row r="65" spans="1:5">
      <c r="A65" s="249">
        <v>2</v>
      </c>
      <c r="B65" s="249" t="s">
        <v>413</v>
      </c>
      <c r="C65" s="406"/>
      <c r="D65" s="405">
        <f>SUM(D66:D72)</f>
        <v>0</v>
      </c>
      <c r="E65" s="98"/>
    </row>
    <row r="66" spans="1:5">
      <c r="A66" s="100">
        <v>2.1</v>
      </c>
      <c r="B66" s="256" t="s">
        <v>100</v>
      </c>
      <c r="C66" s="407"/>
      <c r="D66" s="408"/>
      <c r="E66" s="98"/>
    </row>
    <row r="67" spans="1:5">
      <c r="A67" s="100">
        <v>2.2000000000000002</v>
      </c>
      <c r="B67" s="256" t="s">
        <v>414</v>
      </c>
      <c r="C67" s="407"/>
      <c r="D67" s="408"/>
      <c r="E67" s="98"/>
    </row>
    <row r="68" spans="1:5">
      <c r="A68" s="100">
        <v>2.2999999999999998</v>
      </c>
      <c r="B68" s="256" t="s">
        <v>104</v>
      </c>
      <c r="C68" s="407"/>
      <c r="D68" s="408"/>
      <c r="E68" s="98"/>
    </row>
    <row r="69" spans="1:5">
      <c r="A69" s="100">
        <v>2.4</v>
      </c>
      <c r="B69" s="256" t="s">
        <v>103</v>
      </c>
      <c r="C69" s="407"/>
      <c r="D69" s="408"/>
      <c r="E69" s="98"/>
    </row>
    <row r="70" spans="1:5">
      <c r="A70" s="100">
        <v>2.5</v>
      </c>
      <c r="B70" s="256" t="s">
        <v>415</v>
      </c>
      <c r="C70" s="407"/>
      <c r="D70" s="408"/>
      <c r="E70" s="98"/>
    </row>
    <row r="71" spans="1:5">
      <c r="A71" s="100">
        <v>2.6</v>
      </c>
      <c r="B71" s="256" t="s">
        <v>101</v>
      </c>
      <c r="C71" s="407"/>
      <c r="D71" s="408"/>
      <c r="E71" s="98"/>
    </row>
    <row r="72" spans="1:5">
      <c r="A72" s="100">
        <v>2.7</v>
      </c>
      <c r="B72" s="256" t="s">
        <v>102</v>
      </c>
      <c r="C72" s="409"/>
      <c r="D72" s="408"/>
      <c r="E72" s="98"/>
    </row>
    <row r="73" spans="1:5">
      <c r="A73" s="249">
        <v>3</v>
      </c>
      <c r="B73" s="249" t="s">
        <v>455</v>
      </c>
      <c r="C73" s="405"/>
      <c r="D73" s="408"/>
      <c r="E73" s="98"/>
    </row>
    <row r="74" spans="1:5">
      <c r="A74" s="249">
        <v>4</v>
      </c>
      <c r="B74" s="249" t="s">
        <v>255</v>
      </c>
      <c r="C74" s="405"/>
      <c r="D74" s="405">
        <f>SUM(D75:D76)</f>
        <v>0</v>
      </c>
      <c r="E74" s="98"/>
    </row>
    <row r="75" spans="1:5">
      <c r="A75" s="100">
        <v>4.0999999999999996</v>
      </c>
      <c r="B75" s="100" t="s">
        <v>256</v>
      </c>
      <c r="C75" s="407"/>
      <c r="D75" s="410"/>
      <c r="E75" s="98"/>
    </row>
    <row r="76" spans="1:5">
      <c r="A76" s="100">
        <v>4.2</v>
      </c>
      <c r="B76" s="100" t="s">
        <v>257</v>
      </c>
      <c r="C76" s="409"/>
      <c r="D76" s="410"/>
      <c r="E76" s="98"/>
    </row>
    <row r="77" spans="1:5">
      <c r="A77" s="249">
        <v>5</v>
      </c>
      <c r="B77" s="249" t="s">
        <v>284</v>
      </c>
      <c r="C77" s="367">
        <f>1415.5+88</f>
        <v>1503.5</v>
      </c>
      <c r="D77" s="409"/>
      <c r="E77" s="98"/>
    </row>
    <row r="78" spans="1:5">
      <c r="B78" s="44"/>
    </row>
    <row r="79" spans="1:5">
      <c r="E79" s="5"/>
    </row>
    <row r="80" spans="1:5">
      <c r="B80" s="44"/>
    </row>
    <row r="81" spans="1:7" s="22" customFormat="1" ht="12.75"/>
    <row r="82" spans="1:7">
      <c r="A82" s="68" t="s">
        <v>107</v>
      </c>
      <c r="E82" s="5"/>
    </row>
    <row r="83" spans="1:7">
      <c r="E83"/>
      <c r="F83"/>
      <c r="G83"/>
    </row>
    <row r="84" spans="1:7">
      <c r="D84" s="12"/>
      <c r="E84"/>
      <c r="F84"/>
      <c r="G84"/>
    </row>
    <row r="85" spans="1:7">
      <c r="A85"/>
      <c r="B85" s="68" t="s">
        <v>452</v>
      </c>
      <c r="D85" s="12"/>
      <c r="E85"/>
      <c r="F85"/>
      <c r="G85"/>
    </row>
    <row r="86" spans="1:7">
      <c r="A86"/>
      <c r="B86" s="2" t="s">
        <v>453</v>
      </c>
      <c r="D86" s="12"/>
      <c r="E86"/>
      <c r="F86"/>
      <c r="G86"/>
    </row>
    <row r="87" spans="1:7" customFormat="1" ht="12.75">
      <c r="B87" s="64" t="s">
        <v>140</v>
      </c>
    </row>
    <row r="88" spans="1:7" s="22" customFormat="1" ht="12.75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5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10" sqref="B10"/>
    </sheetView>
  </sheetViews>
  <sheetFormatPr defaultRowHeight="15"/>
  <cols>
    <col min="1" max="1" width="14.7109375" style="2" customWidth="1"/>
    <col min="2" max="2" width="81.855468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332</v>
      </c>
      <c r="B1" s="79"/>
      <c r="C1" s="541" t="s">
        <v>110</v>
      </c>
      <c r="D1" s="541"/>
      <c r="E1" s="93"/>
    </row>
    <row r="2" spans="1:5" s="6" customFormat="1" ht="15" customHeight="1">
      <c r="A2" s="76" t="s">
        <v>333</v>
      </c>
      <c r="B2" s="79"/>
      <c r="C2" s="539" t="s">
        <v>624</v>
      </c>
      <c r="D2" s="540"/>
      <c r="E2" s="540"/>
    </row>
    <row r="3" spans="1:5" s="6" customFormat="1">
      <c r="A3" s="78" t="s">
        <v>141</v>
      </c>
      <c r="B3" s="76"/>
      <c r="C3" s="175"/>
      <c r="D3" s="175"/>
      <c r="E3" s="93"/>
    </row>
    <row r="4" spans="1:5" s="6" customFormat="1">
      <c r="A4" s="78"/>
      <c r="B4" s="78"/>
      <c r="C4" s="175"/>
      <c r="D4" s="175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26" t="s">
        <v>478</v>
      </c>
      <c r="B6" s="26"/>
      <c r="C6" s="26"/>
      <c r="D6" s="111"/>
      <c r="E6" s="94"/>
    </row>
    <row r="7" spans="1:5">
      <c r="A7" s="79"/>
      <c r="B7" s="79"/>
      <c r="C7" s="78"/>
      <c r="D7" s="78"/>
      <c r="E7" s="94"/>
    </row>
    <row r="8" spans="1:5" s="6" customFormat="1">
      <c r="A8" s="174"/>
      <c r="B8" s="174"/>
      <c r="C8" s="80"/>
      <c r="D8" s="80"/>
      <c r="E8" s="93"/>
    </row>
    <row r="9" spans="1:5" s="6" customFormat="1" ht="30">
      <c r="A9" s="91" t="s">
        <v>64</v>
      </c>
      <c r="B9" s="91" t="s">
        <v>338</v>
      </c>
      <c r="C9" s="81" t="s">
        <v>10</v>
      </c>
      <c r="D9" s="81" t="s">
        <v>9</v>
      </c>
      <c r="E9" s="93"/>
    </row>
    <row r="10" spans="1:5" s="9" customFormat="1" ht="18">
      <c r="A10" s="100" t="s">
        <v>334</v>
      </c>
      <c r="B10" s="422" t="s">
        <v>905</v>
      </c>
      <c r="C10" s="329">
        <v>-358.08</v>
      </c>
      <c r="D10" s="329"/>
      <c r="E10" s="95"/>
    </row>
    <row r="11" spans="1:5" s="10" customFormat="1">
      <c r="A11" s="100" t="s">
        <v>335</v>
      </c>
      <c r="B11" s="422" t="s">
        <v>906</v>
      </c>
      <c r="C11" s="329">
        <v>-1200</v>
      </c>
      <c r="D11" s="329"/>
      <c r="E11" s="96"/>
    </row>
    <row r="12" spans="1:5" s="10" customFormat="1">
      <c r="A12" s="422" t="s">
        <v>908</v>
      </c>
      <c r="B12" s="422" t="s">
        <v>907</v>
      </c>
      <c r="C12" s="329">
        <v>-60</v>
      </c>
      <c r="D12" s="329"/>
      <c r="E12" s="96"/>
    </row>
    <row r="13" spans="1:5" s="10" customFormat="1" ht="30">
      <c r="A13" s="422" t="s">
        <v>909</v>
      </c>
      <c r="B13" s="422" t="s">
        <v>920</v>
      </c>
      <c r="C13" s="329">
        <v>-16800</v>
      </c>
      <c r="D13" s="329"/>
      <c r="E13" s="96"/>
    </row>
    <row r="14" spans="1:5" s="482" customFormat="1">
      <c r="A14" s="414"/>
      <c r="B14" s="414" t="s">
        <v>916</v>
      </c>
      <c r="C14" s="329">
        <f>SUM(C10:C13)</f>
        <v>-18418.080000000002</v>
      </c>
      <c r="D14" s="329"/>
      <c r="E14" s="481"/>
    </row>
    <row r="15" spans="1:5" s="10" customFormat="1">
      <c r="A15" s="89" t="s">
        <v>283</v>
      </c>
      <c r="B15" s="422"/>
      <c r="C15" s="329"/>
      <c r="D15" s="329"/>
      <c r="E15" s="96"/>
    </row>
    <row r="16" spans="1:5" s="482" customFormat="1">
      <c r="A16" s="414"/>
      <c r="B16" s="414" t="s">
        <v>6</v>
      </c>
      <c r="C16" s="329">
        <f>SUM(C17:C23)</f>
        <v>1705.2</v>
      </c>
      <c r="D16" s="329">
        <f>SUM(D17:D23)</f>
        <v>21321.200000000001</v>
      </c>
      <c r="E16" s="481"/>
    </row>
    <row r="17" spans="1:5" s="10" customFormat="1" ht="33" customHeight="1">
      <c r="A17" s="100" t="s">
        <v>336</v>
      </c>
      <c r="B17" s="90" t="s">
        <v>915</v>
      </c>
      <c r="C17" s="380">
        <v>900</v>
      </c>
      <c r="D17" s="380">
        <v>900</v>
      </c>
      <c r="E17" s="96"/>
    </row>
    <row r="18" spans="1:5" s="10" customFormat="1" ht="30.75" customHeight="1">
      <c r="A18" s="422" t="s">
        <v>337</v>
      </c>
      <c r="B18" s="90" t="s">
        <v>917</v>
      </c>
      <c r="C18" s="380">
        <v>290</v>
      </c>
      <c r="D18" s="380">
        <v>290</v>
      </c>
      <c r="E18" s="96"/>
    </row>
    <row r="19" spans="1:5" s="10" customFormat="1">
      <c r="A19" s="422" t="s">
        <v>910</v>
      </c>
      <c r="B19" s="90" t="s">
        <v>3</v>
      </c>
      <c r="C19" s="380">
        <v>515.20000000000005</v>
      </c>
      <c r="D19" s="380">
        <f>C19</f>
        <v>515.20000000000005</v>
      </c>
      <c r="E19" s="96"/>
    </row>
    <row r="20" spans="1:5" s="10" customFormat="1">
      <c r="A20" s="422" t="s">
        <v>911</v>
      </c>
      <c r="B20" s="90" t="s">
        <v>918</v>
      </c>
      <c r="C20" s="365"/>
      <c r="D20" s="366">
        <v>17766</v>
      </c>
      <c r="E20" s="96"/>
    </row>
    <row r="21" spans="1:5" s="10" customFormat="1" ht="30">
      <c r="A21" s="422" t="s">
        <v>912</v>
      </c>
      <c r="B21" s="422" t="s">
        <v>919</v>
      </c>
      <c r="C21" s="365"/>
      <c r="D21" s="365">
        <v>1850</v>
      </c>
      <c r="E21" s="96"/>
    </row>
    <row r="22" spans="1:5" s="10" customFormat="1">
      <c r="A22" s="422" t="s">
        <v>913</v>
      </c>
      <c r="B22" s="90"/>
      <c r="C22" s="365"/>
      <c r="D22" s="365"/>
      <c r="E22" s="96"/>
    </row>
    <row r="23" spans="1:5" s="10" customFormat="1">
      <c r="A23" s="422" t="s">
        <v>914</v>
      </c>
      <c r="B23" s="90"/>
      <c r="C23" s="329"/>
      <c r="D23" s="329"/>
      <c r="E23" s="96"/>
    </row>
    <row r="24" spans="1:5">
      <c r="A24" s="101"/>
      <c r="B24" s="101" t="s">
        <v>341</v>
      </c>
      <c r="C24" s="369">
        <f>C14+C16</f>
        <v>-16712.88</v>
      </c>
      <c r="D24" s="369">
        <f>D14+D16</f>
        <v>21321.200000000001</v>
      </c>
      <c r="E24" s="369">
        <f t="shared" ref="E24" si="0">SUM(E10:E23)</f>
        <v>0</v>
      </c>
    </row>
    <row r="25" spans="1:5">
      <c r="A25" s="44"/>
      <c r="B25" s="44"/>
    </row>
    <row r="26" spans="1:5">
      <c r="A26" s="265" t="s">
        <v>443</v>
      </c>
      <c r="E26" s="5"/>
    </row>
    <row r="27" spans="1:5">
      <c r="A27" s="2" t="s">
        <v>444</v>
      </c>
    </row>
    <row r="28" spans="1:5">
      <c r="A28" s="223" t="s">
        <v>445</v>
      </c>
    </row>
    <row r="29" spans="1:5">
      <c r="A29" s="223"/>
    </row>
    <row r="30" spans="1:5">
      <c r="A30" s="223" t="s">
        <v>354</v>
      </c>
    </row>
    <row r="31" spans="1:5" s="22" customFormat="1" ht="12.75"/>
    <row r="32" spans="1:5">
      <c r="A32" s="68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8"/>
      <c r="B35" s="68" t="s">
        <v>274</v>
      </c>
      <c r="D35" s="12"/>
      <c r="E35"/>
      <c r="F35"/>
      <c r="G35"/>
      <c r="H35"/>
      <c r="I35"/>
    </row>
    <row r="36" spans="1:9">
      <c r="B36" s="2" t="s">
        <v>273</v>
      </c>
      <c r="D36" s="12"/>
      <c r="E36"/>
      <c r="F36"/>
      <c r="G36"/>
      <c r="H36"/>
      <c r="I36"/>
    </row>
    <row r="37" spans="1:9" customFormat="1" ht="12.75">
      <c r="A37" s="64"/>
      <c r="B37" s="64" t="s">
        <v>140</v>
      </c>
    </row>
    <row r="38" spans="1:9" s="22" customFormat="1" ht="12.75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topLeftCell="A22" zoomScale="81" zoomScaleSheetLayoutView="81" workbookViewId="0">
      <selection activeCell="F39" sqref="F39"/>
    </sheetView>
  </sheetViews>
  <sheetFormatPr defaultRowHeight="12.75"/>
  <cols>
    <col min="1" max="1" width="5.42578125" style="193" customWidth="1"/>
    <col min="2" max="2" width="20.85546875" style="193" customWidth="1"/>
    <col min="3" max="3" width="18" style="193" customWidth="1"/>
    <col min="4" max="4" width="17" style="193" customWidth="1"/>
    <col min="5" max="5" width="34.57031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1" ht="15">
      <c r="A1" s="76" t="s">
        <v>416</v>
      </c>
      <c r="B1" s="76"/>
      <c r="C1" s="79"/>
      <c r="D1" s="79"/>
      <c r="E1" s="79"/>
      <c r="F1" s="79"/>
      <c r="G1" s="235"/>
      <c r="H1" s="235"/>
      <c r="I1" s="541" t="s">
        <v>110</v>
      </c>
      <c r="J1" s="541"/>
    </row>
    <row r="2" spans="1:11" ht="15">
      <c r="A2" s="78" t="s">
        <v>141</v>
      </c>
      <c r="B2" s="76"/>
      <c r="C2" s="79"/>
      <c r="D2" s="79"/>
      <c r="E2" s="79"/>
      <c r="F2" s="79"/>
      <c r="G2" s="235"/>
      <c r="H2" s="235"/>
      <c r="I2" s="539" t="s">
        <v>624</v>
      </c>
      <c r="J2" s="540"/>
      <c r="K2" s="540"/>
    </row>
    <row r="3" spans="1:11" ht="15">
      <c r="A3" s="78"/>
      <c r="B3" s="78"/>
      <c r="C3" s="76"/>
      <c r="D3" s="76"/>
      <c r="E3" s="76"/>
      <c r="F3" s="76"/>
      <c r="G3" s="177"/>
      <c r="H3" s="177"/>
      <c r="I3" s="235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1" ht="15">
      <c r="A5" s="26" t="s">
        <v>478</v>
      </c>
      <c r="B5" s="26"/>
      <c r="C5" s="26"/>
      <c r="D5" s="111"/>
      <c r="E5" s="82"/>
      <c r="F5" s="82"/>
      <c r="G5" s="83"/>
      <c r="H5" s="83"/>
      <c r="I5" s="83"/>
    </row>
    <row r="6" spans="1:11" ht="15">
      <c r="A6" s="176"/>
      <c r="B6" s="176"/>
      <c r="C6" s="176"/>
      <c r="D6" s="229"/>
      <c r="E6" s="176"/>
      <c r="F6" s="176"/>
      <c r="G6" s="80"/>
      <c r="H6" s="80"/>
      <c r="I6" s="80"/>
    </row>
    <row r="7" spans="1:11" ht="45">
      <c r="A7" s="92" t="s">
        <v>64</v>
      </c>
      <c r="B7" s="92" t="s">
        <v>344</v>
      </c>
      <c r="C7" s="92" t="s">
        <v>345</v>
      </c>
      <c r="D7" s="92" t="s">
        <v>230</v>
      </c>
      <c r="E7" s="92" t="s">
        <v>349</v>
      </c>
      <c r="F7" s="92" t="s">
        <v>353</v>
      </c>
      <c r="G7" s="81" t="s">
        <v>10</v>
      </c>
      <c r="H7" s="81" t="s">
        <v>9</v>
      </c>
      <c r="I7" s="81" t="s">
        <v>398</v>
      </c>
      <c r="J7" s="238" t="s">
        <v>352</v>
      </c>
    </row>
    <row r="8" spans="1:11" s="122" customFormat="1" ht="33" customHeight="1">
      <c r="A8" s="422">
        <v>1</v>
      </c>
      <c r="B8" s="423" t="s">
        <v>718</v>
      </c>
      <c r="C8" s="423" t="s">
        <v>719</v>
      </c>
      <c r="D8" s="420" t="s">
        <v>720</v>
      </c>
      <c r="E8" s="331" t="s">
        <v>721</v>
      </c>
      <c r="F8" s="422" t="s">
        <v>352</v>
      </c>
      <c r="G8" s="486">
        <v>21000</v>
      </c>
      <c r="H8" s="486">
        <v>21000</v>
      </c>
      <c r="I8" s="432">
        <f t="shared" ref="I8:I27" si="0">H8*20%</f>
        <v>4200</v>
      </c>
    </row>
    <row r="9" spans="1:11" s="122" customFormat="1" ht="33" customHeight="1">
      <c r="A9" s="422">
        <v>2</v>
      </c>
      <c r="B9" s="422" t="s">
        <v>690</v>
      </c>
      <c r="C9" s="422" t="s">
        <v>691</v>
      </c>
      <c r="D9" s="425" t="s">
        <v>692</v>
      </c>
      <c r="E9" s="422" t="s">
        <v>693</v>
      </c>
      <c r="F9" s="422" t="s">
        <v>352</v>
      </c>
      <c r="G9" s="487">
        <v>8750</v>
      </c>
      <c r="H9" s="487">
        <v>8750</v>
      </c>
      <c r="I9" s="432">
        <f t="shared" si="0"/>
        <v>1750</v>
      </c>
    </row>
    <row r="10" spans="1:11" s="122" customFormat="1" ht="33" customHeight="1">
      <c r="A10" s="422">
        <v>3</v>
      </c>
      <c r="B10" s="422" t="s">
        <v>479</v>
      </c>
      <c r="C10" s="422" t="s">
        <v>480</v>
      </c>
      <c r="D10" s="425" t="s">
        <v>481</v>
      </c>
      <c r="E10" s="422" t="s">
        <v>694</v>
      </c>
      <c r="F10" s="422" t="s">
        <v>352</v>
      </c>
      <c r="G10" s="487">
        <v>10800</v>
      </c>
      <c r="H10" s="487">
        <v>10800</v>
      </c>
      <c r="I10" s="432">
        <f t="shared" si="0"/>
        <v>2160</v>
      </c>
    </row>
    <row r="11" spans="1:11" s="122" customFormat="1" ht="33" customHeight="1">
      <c r="A11" s="422">
        <v>4</v>
      </c>
      <c r="B11" s="422" t="s">
        <v>476</v>
      </c>
      <c r="C11" s="422" t="s">
        <v>482</v>
      </c>
      <c r="D11" s="426">
        <v>65002007395</v>
      </c>
      <c r="E11" s="422" t="s">
        <v>695</v>
      </c>
      <c r="F11" s="422" t="s">
        <v>352</v>
      </c>
      <c r="G11" s="487">
        <v>10800</v>
      </c>
      <c r="H11" s="487">
        <v>10800</v>
      </c>
      <c r="I11" s="432">
        <f t="shared" si="0"/>
        <v>2160</v>
      </c>
    </row>
    <row r="12" spans="1:11" s="122" customFormat="1" ht="33" customHeight="1">
      <c r="A12" s="422">
        <v>5</v>
      </c>
      <c r="B12" s="422" t="s">
        <v>696</v>
      </c>
      <c r="C12" s="422" t="s">
        <v>483</v>
      </c>
      <c r="D12" s="425" t="s">
        <v>697</v>
      </c>
      <c r="E12" s="422" t="s">
        <v>698</v>
      </c>
      <c r="F12" s="422" t="s">
        <v>352</v>
      </c>
      <c r="G12" s="487">
        <v>10800</v>
      </c>
      <c r="H12" s="487">
        <v>10800</v>
      </c>
      <c r="I12" s="432">
        <f t="shared" si="0"/>
        <v>2160</v>
      </c>
    </row>
    <row r="13" spans="1:11" s="122" customFormat="1" ht="33" customHeight="1">
      <c r="A13" s="422">
        <v>6</v>
      </c>
      <c r="B13" s="422" t="s">
        <v>699</v>
      </c>
      <c r="C13" s="422" t="s">
        <v>700</v>
      </c>
      <c r="D13" s="425" t="s">
        <v>701</v>
      </c>
      <c r="E13" s="422" t="s">
        <v>702</v>
      </c>
      <c r="F13" s="422" t="s">
        <v>352</v>
      </c>
      <c r="G13" s="487">
        <v>3400</v>
      </c>
      <c r="H13" s="487">
        <v>3400</v>
      </c>
      <c r="I13" s="432">
        <f t="shared" si="0"/>
        <v>680</v>
      </c>
    </row>
    <row r="14" spans="1:11" s="122" customFormat="1" ht="33" customHeight="1">
      <c r="A14" s="422">
        <v>7</v>
      </c>
      <c r="B14" s="422" t="s">
        <v>486</v>
      </c>
      <c r="C14" s="422" t="s">
        <v>487</v>
      </c>
      <c r="D14" s="425" t="s">
        <v>488</v>
      </c>
      <c r="E14" s="422" t="s">
        <v>703</v>
      </c>
      <c r="F14" s="422" t="s">
        <v>352</v>
      </c>
      <c r="G14" s="487">
        <v>9600</v>
      </c>
      <c r="H14" s="487">
        <v>9600</v>
      </c>
      <c r="I14" s="432">
        <f t="shared" si="0"/>
        <v>1920</v>
      </c>
    </row>
    <row r="15" spans="1:11" s="122" customFormat="1" ht="33" customHeight="1">
      <c r="A15" s="422">
        <v>8</v>
      </c>
      <c r="B15" s="422" t="s">
        <v>704</v>
      </c>
      <c r="C15" s="422" t="s">
        <v>705</v>
      </c>
      <c r="D15" s="425" t="s">
        <v>706</v>
      </c>
      <c r="E15" s="422" t="s">
        <v>707</v>
      </c>
      <c r="F15" s="422" t="s">
        <v>352</v>
      </c>
      <c r="G15" s="487">
        <v>7500</v>
      </c>
      <c r="H15" s="487">
        <v>7500</v>
      </c>
      <c r="I15" s="432">
        <f t="shared" si="0"/>
        <v>1500</v>
      </c>
    </row>
    <row r="16" spans="1:11" s="122" customFormat="1" ht="33" customHeight="1">
      <c r="A16" s="422">
        <v>9</v>
      </c>
      <c r="B16" s="422" t="s">
        <v>475</v>
      </c>
      <c r="C16" s="422" t="s">
        <v>489</v>
      </c>
      <c r="D16" s="425" t="s">
        <v>490</v>
      </c>
      <c r="E16" s="422" t="s">
        <v>708</v>
      </c>
      <c r="F16" s="422" t="s">
        <v>352</v>
      </c>
      <c r="G16" s="487">
        <v>7500</v>
      </c>
      <c r="H16" s="487">
        <v>7500</v>
      </c>
      <c r="I16" s="432">
        <f t="shared" si="0"/>
        <v>1500</v>
      </c>
    </row>
    <row r="17" spans="1:9" s="122" customFormat="1" ht="33" customHeight="1">
      <c r="A17" s="422">
        <v>10</v>
      </c>
      <c r="B17" s="422" t="s">
        <v>491</v>
      </c>
      <c r="C17" s="422" t="s">
        <v>492</v>
      </c>
      <c r="D17" s="425" t="s">
        <v>493</v>
      </c>
      <c r="E17" s="422" t="s">
        <v>709</v>
      </c>
      <c r="F17" s="422" t="s">
        <v>352</v>
      </c>
      <c r="G17" s="487">
        <v>6000</v>
      </c>
      <c r="H17" s="487">
        <v>6000</v>
      </c>
      <c r="I17" s="432">
        <f t="shared" si="0"/>
        <v>1200</v>
      </c>
    </row>
    <row r="18" spans="1:9" s="122" customFormat="1" ht="33" customHeight="1">
      <c r="A18" s="422">
        <v>11</v>
      </c>
      <c r="B18" s="423" t="s">
        <v>727</v>
      </c>
      <c r="C18" s="423" t="s">
        <v>728</v>
      </c>
      <c r="D18" s="420" t="s">
        <v>503</v>
      </c>
      <c r="E18" s="331" t="s">
        <v>729</v>
      </c>
      <c r="F18" s="422" t="s">
        <v>352</v>
      </c>
      <c r="G18" s="487">
        <v>6000</v>
      </c>
      <c r="H18" s="487">
        <v>6000</v>
      </c>
      <c r="I18" s="432">
        <f t="shared" si="0"/>
        <v>1200</v>
      </c>
    </row>
    <row r="19" spans="1:9" s="122" customFormat="1" ht="33" customHeight="1">
      <c r="A19" s="422">
        <v>12</v>
      </c>
      <c r="B19" s="422" t="s">
        <v>494</v>
      </c>
      <c r="C19" s="422" t="s">
        <v>495</v>
      </c>
      <c r="D19" s="425" t="s">
        <v>496</v>
      </c>
      <c r="E19" s="422" t="s">
        <v>710</v>
      </c>
      <c r="F19" s="422" t="s">
        <v>352</v>
      </c>
      <c r="G19" s="487">
        <v>6000</v>
      </c>
      <c r="H19" s="487">
        <v>6000</v>
      </c>
      <c r="I19" s="432">
        <f t="shared" si="0"/>
        <v>1200</v>
      </c>
    </row>
    <row r="20" spans="1:9" s="122" customFormat="1" ht="33" customHeight="1">
      <c r="A20" s="422">
        <v>13</v>
      </c>
      <c r="B20" s="422" t="s">
        <v>476</v>
      </c>
      <c r="C20" s="422" t="s">
        <v>497</v>
      </c>
      <c r="D20" s="425" t="s">
        <v>498</v>
      </c>
      <c r="E20" s="422" t="s">
        <v>711</v>
      </c>
      <c r="F20" s="422" t="s">
        <v>352</v>
      </c>
      <c r="G20" s="487">
        <v>6000</v>
      </c>
      <c r="H20" s="487">
        <v>6000</v>
      </c>
      <c r="I20" s="432">
        <f t="shared" si="0"/>
        <v>1200</v>
      </c>
    </row>
    <row r="21" spans="1:9" s="122" customFormat="1" ht="33" customHeight="1">
      <c r="A21" s="422">
        <v>14</v>
      </c>
      <c r="B21" s="422" t="s">
        <v>499</v>
      </c>
      <c r="C21" s="422" t="s">
        <v>500</v>
      </c>
      <c r="D21" s="425" t="s">
        <v>501</v>
      </c>
      <c r="E21" s="422" t="s">
        <v>711</v>
      </c>
      <c r="F21" s="422" t="s">
        <v>352</v>
      </c>
      <c r="G21" s="487">
        <v>6000</v>
      </c>
      <c r="H21" s="487">
        <v>6000</v>
      </c>
      <c r="I21" s="432">
        <f t="shared" si="0"/>
        <v>1200</v>
      </c>
    </row>
    <row r="22" spans="1:9" s="122" customFormat="1" ht="33" customHeight="1">
      <c r="A22" s="422">
        <v>15</v>
      </c>
      <c r="B22" s="422" t="s">
        <v>690</v>
      </c>
      <c r="C22" s="422" t="s">
        <v>712</v>
      </c>
      <c r="D22" s="425" t="s">
        <v>713</v>
      </c>
      <c r="E22" s="422" t="s">
        <v>714</v>
      </c>
      <c r="F22" s="422" t="s">
        <v>352</v>
      </c>
      <c r="G22" s="487">
        <v>2520</v>
      </c>
      <c r="H22" s="487">
        <v>2520</v>
      </c>
      <c r="I22" s="432">
        <f t="shared" si="0"/>
        <v>504</v>
      </c>
    </row>
    <row r="23" spans="1:9" s="122" customFormat="1" ht="33" customHeight="1">
      <c r="A23" s="422">
        <v>16</v>
      </c>
      <c r="B23" s="422" t="s">
        <v>502</v>
      </c>
      <c r="C23" s="422" t="s">
        <v>715</v>
      </c>
      <c r="D23" s="425" t="s">
        <v>716</v>
      </c>
      <c r="E23" s="422" t="s">
        <v>717</v>
      </c>
      <c r="F23" s="422" t="s">
        <v>352</v>
      </c>
      <c r="G23" s="487">
        <v>4500</v>
      </c>
      <c r="H23" s="487">
        <v>4500</v>
      </c>
      <c r="I23" s="432">
        <f t="shared" si="0"/>
        <v>900</v>
      </c>
    </row>
    <row r="24" spans="1:9" s="122" customFormat="1" ht="33" customHeight="1">
      <c r="A24" s="422">
        <v>17</v>
      </c>
      <c r="B24" s="422" t="s">
        <v>484</v>
      </c>
      <c r="C24" s="422" t="s">
        <v>485</v>
      </c>
      <c r="D24" s="488" t="s">
        <v>648</v>
      </c>
      <c r="E24" s="489" t="s">
        <v>702</v>
      </c>
      <c r="F24" s="422" t="s">
        <v>352</v>
      </c>
      <c r="G24" s="328">
        <v>6587.5</v>
      </c>
      <c r="H24" s="328">
        <v>6587.5</v>
      </c>
      <c r="I24" s="432">
        <f t="shared" si="0"/>
        <v>1317.5</v>
      </c>
    </row>
    <row r="25" spans="1:9" s="122" customFormat="1" ht="33" customHeight="1">
      <c r="A25" s="422">
        <v>18</v>
      </c>
      <c r="B25" s="423" t="s">
        <v>588</v>
      </c>
      <c r="C25" s="423" t="s">
        <v>612</v>
      </c>
      <c r="D25" s="490" t="s">
        <v>614</v>
      </c>
      <c r="E25" s="491" t="s">
        <v>726</v>
      </c>
      <c r="F25" s="422" t="s">
        <v>352</v>
      </c>
      <c r="G25" s="487">
        <v>500</v>
      </c>
      <c r="H25" s="487">
        <v>500</v>
      </c>
      <c r="I25" s="432">
        <f t="shared" si="0"/>
        <v>100</v>
      </c>
    </row>
    <row r="26" spans="1:9" s="122" customFormat="1" ht="33" customHeight="1">
      <c r="A26" s="422">
        <v>19</v>
      </c>
      <c r="B26" s="423" t="s">
        <v>504</v>
      </c>
      <c r="C26" s="423" t="s">
        <v>505</v>
      </c>
      <c r="D26" s="420" t="s">
        <v>506</v>
      </c>
      <c r="E26" s="492" t="s">
        <v>507</v>
      </c>
      <c r="F26" s="422" t="s">
        <v>352</v>
      </c>
      <c r="G26" s="328">
        <v>3125</v>
      </c>
      <c r="H26" s="328">
        <v>3125</v>
      </c>
      <c r="I26" s="432">
        <f t="shared" si="0"/>
        <v>625</v>
      </c>
    </row>
    <row r="27" spans="1:9" s="122" customFormat="1" ht="33" customHeight="1">
      <c r="A27" s="422">
        <v>20</v>
      </c>
      <c r="B27" s="422" t="s">
        <v>561</v>
      </c>
      <c r="C27" s="422" t="s">
        <v>562</v>
      </c>
      <c r="D27" s="488" t="s">
        <v>563</v>
      </c>
      <c r="E27" s="492" t="s">
        <v>564</v>
      </c>
      <c r="F27" s="422" t="s">
        <v>352</v>
      </c>
      <c r="G27" s="486">
        <v>4375</v>
      </c>
      <c r="H27" s="486">
        <v>4375</v>
      </c>
      <c r="I27" s="432">
        <f t="shared" si="0"/>
        <v>875</v>
      </c>
    </row>
    <row r="28" spans="1:9" s="122" customFormat="1" ht="33" customHeight="1">
      <c r="A28" s="422">
        <v>21</v>
      </c>
      <c r="B28" s="422" t="s">
        <v>484</v>
      </c>
      <c r="C28" s="422" t="s">
        <v>565</v>
      </c>
      <c r="D28" s="488" t="s">
        <v>566</v>
      </c>
      <c r="E28" s="492" t="s">
        <v>567</v>
      </c>
      <c r="F28" s="422" t="s">
        <v>352</v>
      </c>
      <c r="G28" s="486">
        <v>4375</v>
      </c>
      <c r="H28" s="486">
        <v>4375</v>
      </c>
      <c r="I28" s="432">
        <f t="shared" ref="I28:I37" si="1">H28*20%</f>
        <v>875</v>
      </c>
    </row>
    <row r="29" spans="1:9" s="122" customFormat="1" ht="33" customHeight="1">
      <c r="A29" s="422">
        <v>22</v>
      </c>
      <c r="B29" s="422" t="s">
        <v>568</v>
      </c>
      <c r="C29" s="422" t="s">
        <v>569</v>
      </c>
      <c r="D29" s="488" t="s">
        <v>570</v>
      </c>
      <c r="E29" s="492" t="s">
        <v>571</v>
      </c>
      <c r="F29" s="422" t="s">
        <v>352</v>
      </c>
      <c r="G29" s="486">
        <v>4375</v>
      </c>
      <c r="H29" s="486">
        <v>4375</v>
      </c>
      <c r="I29" s="432">
        <f t="shared" si="1"/>
        <v>875</v>
      </c>
    </row>
    <row r="30" spans="1:9" s="122" customFormat="1" ht="33" customHeight="1">
      <c r="A30" s="422">
        <v>23</v>
      </c>
      <c r="B30" s="422" t="s">
        <v>476</v>
      </c>
      <c r="C30" s="422" t="s">
        <v>572</v>
      </c>
      <c r="D30" s="488" t="s">
        <v>573</v>
      </c>
      <c r="E30" s="492" t="s">
        <v>574</v>
      </c>
      <c r="F30" s="422" t="s">
        <v>352</v>
      </c>
      <c r="G30" s="486">
        <v>4375</v>
      </c>
      <c r="H30" s="486">
        <v>4375</v>
      </c>
      <c r="I30" s="432">
        <f t="shared" si="1"/>
        <v>875</v>
      </c>
    </row>
    <row r="31" spans="1:9" s="122" customFormat="1" ht="33" customHeight="1">
      <c r="A31" s="422">
        <v>24</v>
      </c>
      <c r="B31" s="422" t="s">
        <v>568</v>
      </c>
      <c r="C31" s="422" t="s">
        <v>575</v>
      </c>
      <c r="D31" s="488" t="s">
        <v>576</v>
      </c>
      <c r="E31" s="492" t="s">
        <v>577</v>
      </c>
      <c r="F31" s="422" t="s">
        <v>352</v>
      </c>
      <c r="G31" s="486">
        <v>4375</v>
      </c>
      <c r="H31" s="486">
        <v>4375</v>
      </c>
      <c r="I31" s="432">
        <f t="shared" si="1"/>
        <v>875</v>
      </c>
    </row>
    <row r="32" spans="1:9" s="122" customFormat="1" ht="33" customHeight="1">
      <c r="A32" s="422">
        <v>25</v>
      </c>
      <c r="B32" s="422" t="s">
        <v>578</v>
      </c>
      <c r="C32" s="422" t="s">
        <v>579</v>
      </c>
      <c r="D32" s="488" t="s">
        <v>580</v>
      </c>
      <c r="E32" s="492" t="s">
        <v>581</v>
      </c>
      <c r="F32" s="422" t="s">
        <v>352</v>
      </c>
      <c r="G32" s="486">
        <v>4375</v>
      </c>
      <c r="H32" s="486">
        <v>4375</v>
      </c>
      <c r="I32" s="432">
        <f t="shared" si="1"/>
        <v>875</v>
      </c>
    </row>
    <row r="33" spans="1:9" s="122" customFormat="1" ht="33" customHeight="1">
      <c r="A33" s="422">
        <v>26</v>
      </c>
      <c r="B33" s="422" t="s">
        <v>484</v>
      </c>
      <c r="C33" s="422" t="s">
        <v>582</v>
      </c>
      <c r="D33" s="488" t="s">
        <v>583</v>
      </c>
      <c r="E33" s="492" t="s">
        <v>584</v>
      </c>
      <c r="F33" s="422" t="s">
        <v>352</v>
      </c>
      <c r="G33" s="486">
        <v>4375</v>
      </c>
      <c r="H33" s="486">
        <v>4375</v>
      </c>
      <c r="I33" s="432">
        <f t="shared" si="1"/>
        <v>875</v>
      </c>
    </row>
    <row r="34" spans="1:9" s="122" customFormat="1" ht="33" customHeight="1">
      <c r="A34" s="422">
        <v>27</v>
      </c>
      <c r="B34" s="422" t="s">
        <v>502</v>
      </c>
      <c r="C34" s="422" t="s">
        <v>585</v>
      </c>
      <c r="D34" s="488" t="s">
        <v>586</v>
      </c>
      <c r="E34" s="492" t="s">
        <v>587</v>
      </c>
      <c r="F34" s="422" t="s">
        <v>352</v>
      </c>
      <c r="G34" s="486">
        <v>4375</v>
      </c>
      <c r="H34" s="486">
        <v>4375</v>
      </c>
      <c r="I34" s="432">
        <f t="shared" si="1"/>
        <v>875</v>
      </c>
    </row>
    <row r="35" spans="1:9" s="122" customFormat="1" ht="33" customHeight="1">
      <c r="A35" s="422">
        <v>28</v>
      </c>
      <c r="B35" s="422" t="s">
        <v>722</v>
      </c>
      <c r="C35" s="422" t="s">
        <v>723</v>
      </c>
      <c r="D35" s="488" t="s">
        <v>724</v>
      </c>
      <c r="E35" s="492" t="s">
        <v>725</v>
      </c>
      <c r="F35" s="422" t="s">
        <v>352</v>
      </c>
      <c r="G35" s="486">
        <v>4375</v>
      </c>
      <c r="H35" s="486">
        <v>4375</v>
      </c>
      <c r="I35" s="432">
        <f t="shared" si="1"/>
        <v>875</v>
      </c>
    </row>
    <row r="36" spans="1:9" s="122" customFormat="1" ht="33" customHeight="1">
      <c r="A36" s="422"/>
      <c r="B36" s="422" t="s">
        <v>735</v>
      </c>
      <c r="C36" s="422" t="s">
        <v>736</v>
      </c>
      <c r="D36" s="488" t="s">
        <v>737</v>
      </c>
      <c r="E36" s="492" t="s">
        <v>897</v>
      </c>
      <c r="F36" s="422" t="s">
        <v>352</v>
      </c>
      <c r="G36" s="486">
        <v>4375</v>
      </c>
      <c r="H36" s="486">
        <v>4375</v>
      </c>
      <c r="I36" s="432">
        <f>H36*20%</f>
        <v>875</v>
      </c>
    </row>
    <row r="37" spans="1:9" s="122" customFormat="1" ht="33" customHeight="1">
      <c r="A37" s="422">
        <v>1</v>
      </c>
      <c r="B37" s="422" t="s">
        <v>561</v>
      </c>
      <c r="C37" s="422" t="s">
        <v>562</v>
      </c>
      <c r="D37" s="488" t="s">
        <v>563</v>
      </c>
      <c r="E37" s="492" t="s">
        <v>564</v>
      </c>
      <c r="F37" s="422" t="s">
        <v>0</v>
      </c>
      <c r="G37" s="493">
        <v>625</v>
      </c>
      <c r="H37" s="493">
        <v>625</v>
      </c>
      <c r="I37" s="432">
        <f t="shared" si="1"/>
        <v>125</v>
      </c>
    </row>
    <row r="38" spans="1:9" s="122" customFormat="1" ht="33" customHeight="1">
      <c r="A38" s="422">
        <v>2</v>
      </c>
      <c r="B38" s="422" t="s">
        <v>484</v>
      </c>
      <c r="C38" s="422" t="s">
        <v>565</v>
      </c>
      <c r="D38" s="488" t="s">
        <v>566</v>
      </c>
      <c r="E38" s="492" t="s">
        <v>567</v>
      </c>
      <c r="F38" s="422" t="s">
        <v>0</v>
      </c>
      <c r="G38" s="493">
        <v>625</v>
      </c>
      <c r="H38" s="493">
        <v>625</v>
      </c>
      <c r="I38" s="432">
        <f t="shared" ref="I38:I45" si="2">H38*20%</f>
        <v>125</v>
      </c>
    </row>
    <row r="39" spans="1:9" s="122" customFormat="1" ht="33" customHeight="1">
      <c r="A39" s="422">
        <v>3</v>
      </c>
      <c r="B39" s="422" t="s">
        <v>568</v>
      </c>
      <c r="C39" s="422" t="s">
        <v>569</v>
      </c>
      <c r="D39" s="488" t="s">
        <v>570</v>
      </c>
      <c r="E39" s="492" t="s">
        <v>571</v>
      </c>
      <c r="F39" s="422" t="s">
        <v>0</v>
      </c>
      <c r="G39" s="493">
        <v>625</v>
      </c>
      <c r="H39" s="493">
        <v>625</v>
      </c>
      <c r="I39" s="432">
        <f t="shared" si="2"/>
        <v>125</v>
      </c>
    </row>
    <row r="40" spans="1:9" s="122" customFormat="1" ht="33" customHeight="1">
      <c r="A40" s="422">
        <v>4</v>
      </c>
      <c r="B40" s="422" t="s">
        <v>476</v>
      </c>
      <c r="C40" s="422" t="s">
        <v>572</v>
      </c>
      <c r="D40" s="488" t="s">
        <v>573</v>
      </c>
      <c r="E40" s="492" t="s">
        <v>574</v>
      </c>
      <c r="F40" s="422" t="s">
        <v>0</v>
      </c>
      <c r="G40" s="493">
        <v>625</v>
      </c>
      <c r="H40" s="493">
        <v>625</v>
      </c>
      <c r="I40" s="432">
        <f t="shared" si="2"/>
        <v>125</v>
      </c>
    </row>
    <row r="41" spans="1:9" s="122" customFormat="1" ht="33" customHeight="1">
      <c r="A41" s="422">
        <v>5</v>
      </c>
      <c r="B41" s="422" t="s">
        <v>568</v>
      </c>
      <c r="C41" s="422" t="s">
        <v>575</v>
      </c>
      <c r="D41" s="488" t="s">
        <v>576</v>
      </c>
      <c r="E41" s="492" t="s">
        <v>577</v>
      </c>
      <c r="F41" s="422" t="s">
        <v>0</v>
      </c>
      <c r="G41" s="493">
        <v>625</v>
      </c>
      <c r="H41" s="493">
        <v>625</v>
      </c>
      <c r="I41" s="432">
        <f t="shared" si="2"/>
        <v>125</v>
      </c>
    </row>
    <row r="42" spans="1:9" s="122" customFormat="1" ht="33" customHeight="1">
      <c r="A42" s="422">
        <v>6</v>
      </c>
      <c r="B42" s="422" t="s">
        <v>578</v>
      </c>
      <c r="C42" s="422" t="s">
        <v>579</v>
      </c>
      <c r="D42" s="488" t="s">
        <v>580</v>
      </c>
      <c r="E42" s="492" t="s">
        <v>581</v>
      </c>
      <c r="F42" s="422" t="s">
        <v>0</v>
      </c>
      <c r="G42" s="493">
        <v>625</v>
      </c>
      <c r="H42" s="493">
        <v>625</v>
      </c>
      <c r="I42" s="432">
        <f t="shared" si="2"/>
        <v>125</v>
      </c>
    </row>
    <row r="43" spans="1:9" s="122" customFormat="1" ht="33" customHeight="1">
      <c r="A43" s="422">
        <v>7</v>
      </c>
      <c r="B43" s="422" t="s">
        <v>484</v>
      </c>
      <c r="C43" s="422" t="s">
        <v>582</v>
      </c>
      <c r="D43" s="488" t="s">
        <v>583</v>
      </c>
      <c r="E43" s="492" t="s">
        <v>584</v>
      </c>
      <c r="F43" s="422" t="s">
        <v>0</v>
      </c>
      <c r="G43" s="493">
        <v>625</v>
      </c>
      <c r="H43" s="493">
        <v>625</v>
      </c>
      <c r="I43" s="432">
        <f t="shared" si="2"/>
        <v>125</v>
      </c>
    </row>
    <row r="44" spans="1:9" s="122" customFormat="1" ht="33" customHeight="1">
      <c r="A44" s="422">
        <v>8</v>
      </c>
      <c r="B44" s="422" t="s">
        <v>502</v>
      </c>
      <c r="C44" s="422" t="s">
        <v>585</v>
      </c>
      <c r="D44" s="488" t="s">
        <v>586</v>
      </c>
      <c r="E44" s="492" t="s">
        <v>587</v>
      </c>
      <c r="F44" s="422" t="s">
        <v>0</v>
      </c>
      <c r="G44" s="493">
        <v>625</v>
      </c>
      <c r="H44" s="493">
        <v>625</v>
      </c>
      <c r="I44" s="432">
        <f t="shared" si="2"/>
        <v>125</v>
      </c>
    </row>
    <row r="45" spans="1:9" s="122" customFormat="1" ht="33" customHeight="1">
      <c r="A45" s="422">
        <v>9</v>
      </c>
      <c r="B45" s="422" t="s">
        <v>722</v>
      </c>
      <c r="C45" s="422" t="s">
        <v>723</v>
      </c>
      <c r="D45" s="488" t="s">
        <v>724</v>
      </c>
      <c r="E45" s="492" t="s">
        <v>725</v>
      </c>
      <c r="F45" s="422" t="s">
        <v>0</v>
      </c>
      <c r="G45" s="493">
        <v>625</v>
      </c>
      <c r="H45" s="493">
        <v>625</v>
      </c>
      <c r="I45" s="432">
        <f t="shared" si="2"/>
        <v>125</v>
      </c>
    </row>
    <row r="46" spans="1:9" s="122" customFormat="1" ht="33" customHeight="1">
      <c r="A46" s="422"/>
      <c r="B46" s="422" t="s">
        <v>735</v>
      </c>
      <c r="C46" s="422" t="s">
        <v>736</v>
      </c>
      <c r="D46" s="488" t="s">
        <v>737</v>
      </c>
      <c r="E46" s="492" t="s">
        <v>897</v>
      </c>
      <c r="F46" s="422" t="s">
        <v>0</v>
      </c>
      <c r="G46" s="493">
        <v>625</v>
      </c>
      <c r="H46" s="493">
        <v>625</v>
      </c>
      <c r="I46" s="432">
        <f t="shared" ref="I46" si="3">H46*20%</f>
        <v>125</v>
      </c>
    </row>
    <row r="47" spans="1:9" s="122" customFormat="1" ht="33" customHeight="1">
      <c r="A47" s="422">
        <v>10</v>
      </c>
      <c r="B47" s="423" t="s">
        <v>718</v>
      </c>
      <c r="C47" s="423" t="s">
        <v>719</v>
      </c>
      <c r="D47" s="420" t="s">
        <v>720</v>
      </c>
      <c r="E47" s="331" t="s">
        <v>721</v>
      </c>
      <c r="F47" s="422" t="s">
        <v>0</v>
      </c>
      <c r="G47" s="486">
        <v>1750</v>
      </c>
      <c r="H47" s="486">
        <v>1750</v>
      </c>
      <c r="I47" s="432">
        <f t="shared" ref="I47:I60" si="4">H47*20%</f>
        <v>350</v>
      </c>
    </row>
    <row r="48" spans="1:9" s="122" customFormat="1" ht="33" customHeight="1">
      <c r="A48" s="422">
        <v>11</v>
      </c>
      <c r="B48" s="422" t="s">
        <v>479</v>
      </c>
      <c r="C48" s="422" t="s">
        <v>480</v>
      </c>
      <c r="D48" s="425" t="s">
        <v>481</v>
      </c>
      <c r="E48" s="422" t="s">
        <v>694</v>
      </c>
      <c r="F48" s="422" t="s">
        <v>0</v>
      </c>
      <c r="G48" s="493">
        <v>900</v>
      </c>
      <c r="H48" s="493">
        <v>900</v>
      </c>
      <c r="I48" s="432">
        <f t="shared" si="4"/>
        <v>180</v>
      </c>
    </row>
    <row r="49" spans="1:9" s="122" customFormat="1" ht="33" customHeight="1">
      <c r="A49" s="422">
        <v>12</v>
      </c>
      <c r="B49" s="422" t="s">
        <v>476</v>
      </c>
      <c r="C49" s="422" t="s">
        <v>482</v>
      </c>
      <c r="D49" s="426">
        <v>65002007395</v>
      </c>
      <c r="E49" s="422" t="s">
        <v>695</v>
      </c>
      <c r="F49" s="422" t="s">
        <v>0</v>
      </c>
      <c r="G49" s="493">
        <v>900</v>
      </c>
      <c r="H49" s="493">
        <v>900</v>
      </c>
      <c r="I49" s="432">
        <f t="shared" si="4"/>
        <v>180</v>
      </c>
    </row>
    <row r="50" spans="1:9" s="122" customFormat="1" ht="33" customHeight="1">
      <c r="A50" s="422">
        <v>13</v>
      </c>
      <c r="B50" s="422" t="s">
        <v>696</v>
      </c>
      <c r="C50" s="422" t="s">
        <v>483</v>
      </c>
      <c r="D50" s="425" t="s">
        <v>697</v>
      </c>
      <c r="E50" s="422" t="s">
        <v>698</v>
      </c>
      <c r="F50" s="422" t="s">
        <v>0</v>
      </c>
      <c r="G50" s="493">
        <v>900</v>
      </c>
      <c r="H50" s="493">
        <v>900</v>
      </c>
      <c r="I50" s="432">
        <f t="shared" si="4"/>
        <v>180</v>
      </c>
    </row>
    <row r="51" spans="1:9" s="122" customFormat="1" ht="33" customHeight="1">
      <c r="A51" s="422">
        <v>14</v>
      </c>
      <c r="B51" s="422" t="s">
        <v>484</v>
      </c>
      <c r="C51" s="422" t="s">
        <v>485</v>
      </c>
      <c r="D51" s="488" t="s">
        <v>648</v>
      </c>
      <c r="E51" s="489" t="s">
        <v>702</v>
      </c>
      <c r="F51" s="422" t="s">
        <v>0</v>
      </c>
      <c r="G51" s="493">
        <v>850</v>
      </c>
      <c r="H51" s="493">
        <v>850</v>
      </c>
      <c r="I51" s="432">
        <f>H51*20%</f>
        <v>170</v>
      </c>
    </row>
    <row r="52" spans="1:9" s="122" customFormat="1" ht="33" customHeight="1">
      <c r="A52" s="422">
        <v>15</v>
      </c>
      <c r="B52" s="422" t="s">
        <v>486</v>
      </c>
      <c r="C52" s="422" t="s">
        <v>487</v>
      </c>
      <c r="D52" s="425" t="s">
        <v>488</v>
      </c>
      <c r="E52" s="422" t="s">
        <v>703</v>
      </c>
      <c r="F52" s="422" t="s">
        <v>0</v>
      </c>
      <c r="G52" s="493">
        <v>800</v>
      </c>
      <c r="H52" s="493">
        <v>800</v>
      </c>
      <c r="I52" s="432">
        <f t="shared" si="4"/>
        <v>160</v>
      </c>
    </row>
    <row r="53" spans="1:9" s="122" customFormat="1" ht="33" customHeight="1">
      <c r="A53" s="422">
        <v>16</v>
      </c>
      <c r="B53" s="422" t="s">
        <v>704</v>
      </c>
      <c r="C53" s="422" t="s">
        <v>705</v>
      </c>
      <c r="D53" s="425" t="s">
        <v>706</v>
      </c>
      <c r="E53" s="422" t="s">
        <v>707</v>
      </c>
      <c r="F53" s="422" t="s">
        <v>0</v>
      </c>
      <c r="G53" s="493">
        <v>625</v>
      </c>
      <c r="H53" s="493">
        <v>625</v>
      </c>
      <c r="I53" s="432">
        <f t="shared" si="4"/>
        <v>125</v>
      </c>
    </row>
    <row r="54" spans="1:9" s="122" customFormat="1" ht="33" customHeight="1">
      <c r="A54" s="422">
        <v>17</v>
      </c>
      <c r="B54" s="422" t="s">
        <v>475</v>
      </c>
      <c r="C54" s="422" t="s">
        <v>489</v>
      </c>
      <c r="D54" s="425" t="s">
        <v>490</v>
      </c>
      <c r="E54" s="422" t="s">
        <v>708</v>
      </c>
      <c r="F54" s="422" t="s">
        <v>0</v>
      </c>
      <c r="G54" s="493">
        <v>625</v>
      </c>
      <c r="H54" s="493">
        <v>625</v>
      </c>
      <c r="I54" s="432">
        <f t="shared" si="4"/>
        <v>125</v>
      </c>
    </row>
    <row r="55" spans="1:9" s="122" customFormat="1" ht="33" customHeight="1">
      <c r="A55" s="422">
        <v>18</v>
      </c>
      <c r="B55" s="422" t="s">
        <v>491</v>
      </c>
      <c r="C55" s="422" t="s">
        <v>492</v>
      </c>
      <c r="D55" s="425" t="s">
        <v>493</v>
      </c>
      <c r="E55" s="422" t="s">
        <v>709</v>
      </c>
      <c r="F55" s="422" t="s">
        <v>0</v>
      </c>
      <c r="G55" s="493">
        <v>500</v>
      </c>
      <c r="H55" s="493">
        <v>500</v>
      </c>
      <c r="I55" s="432">
        <f t="shared" si="4"/>
        <v>100</v>
      </c>
    </row>
    <row r="56" spans="1:9" s="122" customFormat="1" ht="33" customHeight="1">
      <c r="A56" s="422">
        <v>19</v>
      </c>
      <c r="B56" s="423" t="s">
        <v>727</v>
      </c>
      <c r="C56" s="423" t="s">
        <v>728</v>
      </c>
      <c r="D56" s="420" t="s">
        <v>503</v>
      </c>
      <c r="E56" s="331" t="s">
        <v>729</v>
      </c>
      <c r="F56" s="422" t="s">
        <v>0</v>
      </c>
      <c r="G56" s="493">
        <v>500</v>
      </c>
      <c r="H56" s="493">
        <v>500</v>
      </c>
      <c r="I56" s="432">
        <f t="shared" si="4"/>
        <v>100</v>
      </c>
    </row>
    <row r="57" spans="1:9" s="122" customFormat="1" ht="33" customHeight="1">
      <c r="A57" s="422">
        <v>20</v>
      </c>
      <c r="B57" s="422" t="s">
        <v>494</v>
      </c>
      <c r="C57" s="422" t="s">
        <v>495</v>
      </c>
      <c r="D57" s="425" t="s">
        <v>496</v>
      </c>
      <c r="E57" s="422" t="s">
        <v>710</v>
      </c>
      <c r="F57" s="422" t="s">
        <v>0</v>
      </c>
      <c r="G57" s="493">
        <v>500</v>
      </c>
      <c r="H57" s="493">
        <v>500</v>
      </c>
      <c r="I57" s="432">
        <f t="shared" si="4"/>
        <v>100</v>
      </c>
    </row>
    <row r="58" spans="1:9" s="122" customFormat="1" ht="33" customHeight="1">
      <c r="A58" s="422">
        <v>21</v>
      </c>
      <c r="B58" s="422" t="s">
        <v>476</v>
      </c>
      <c r="C58" s="422" t="s">
        <v>497</v>
      </c>
      <c r="D58" s="425" t="s">
        <v>498</v>
      </c>
      <c r="E58" s="422" t="s">
        <v>711</v>
      </c>
      <c r="F58" s="422" t="s">
        <v>0</v>
      </c>
      <c r="G58" s="493">
        <v>500</v>
      </c>
      <c r="H58" s="493">
        <v>500</v>
      </c>
      <c r="I58" s="432">
        <f t="shared" si="4"/>
        <v>100</v>
      </c>
    </row>
    <row r="59" spans="1:9" s="122" customFormat="1" ht="33" customHeight="1">
      <c r="A59" s="422">
        <v>22</v>
      </c>
      <c r="B59" s="422" t="s">
        <v>499</v>
      </c>
      <c r="C59" s="422" t="s">
        <v>500</v>
      </c>
      <c r="D59" s="425" t="s">
        <v>501</v>
      </c>
      <c r="E59" s="422" t="s">
        <v>711</v>
      </c>
      <c r="F59" s="422" t="s">
        <v>0</v>
      </c>
      <c r="G59" s="493">
        <v>500</v>
      </c>
      <c r="H59" s="493">
        <v>500</v>
      </c>
      <c r="I59" s="432">
        <f t="shared" si="4"/>
        <v>100</v>
      </c>
    </row>
    <row r="60" spans="1:9" s="122" customFormat="1" ht="33" customHeight="1">
      <c r="A60" s="422">
        <v>23</v>
      </c>
      <c r="B60" s="422" t="s">
        <v>502</v>
      </c>
      <c r="C60" s="422" t="s">
        <v>715</v>
      </c>
      <c r="D60" s="425" t="s">
        <v>716</v>
      </c>
      <c r="E60" s="422" t="s">
        <v>717</v>
      </c>
      <c r="F60" s="422" t="s">
        <v>0</v>
      </c>
      <c r="G60" s="493">
        <v>375</v>
      </c>
      <c r="H60" s="493">
        <v>375</v>
      </c>
      <c r="I60" s="432">
        <f t="shared" si="4"/>
        <v>75</v>
      </c>
    </row>
    <row r="61" spans="1:9" ht="15">
      <c r="A61" s="89" t="s">
        <v>280</v>
      </c>
      <c r="B61" s="330"/>
      <c r="C61" s="330"/>
      <c r="D61" s="327"/>
      <c r="E61" s="331"/>
      <c r="F61" s="100"/>
      <c r="G61" s="332"/>
      <c r="H61" s="332"/>
      <c r="I61" s="4"/>
    </row>
    <row r="62" spans="1:9" ht="15">
      <c r="A62" s="89"/>
      <c r="B62" s="101"/>
      <c r="C62" s="101"/>
      <c r="D62" s="101"/>
      <c r="E62" s="101"/>
      <c r="F62" s="89" t="s">
        <v>461</v>
      </c>
      <c r="G62" s="88">
        <f>SUM(G8:G61)</f>
        <v>197607.5</v>
      </c>
      <c r="H62" s="88">
        <f>SUM(H8:H61)</f>
        <v>197607.5</v>
      </c>
      <c r="I62" s="88">
        <f>SUM(I8:I61)</f>
        <v>39521.5</v>
      </c>
    </row>
    <row r="63" spans="1:9" ht="15">
      <c r="A63" s="236"/>
      <c r="B63" s="236"/>
      <c r="C63" s="236"/>
      <c r="D63" s="236"/>
      <c r="E63" s="236"/>
      <c r="F63" s="236"/>
      <c r="G63" s="236"/>
      <c r="H63" s="192"/>
      <c r="I63" s="192"/>
    </row>
    <row r="64" spans="1:9" ht="15">
      <c r="A64" s="237" t="s">
        <v>449</v>
      </c>
      <c r="B64" s="237"/>
      <c r="C64" s="236"/>
      <c r="D64" s="236"/>
      <c r="E64" s="236"/>
      <c r="F64" s="236"/>
      <c r="G64" s="236"/>
      <c r="H64" s="192"/>
      <c r="I64" s="192"/>
    </row>
    <row r="65" spans="1:9">
      <c r="A65" s="233"/>
      <c r="B65" s="233"/>
      <c r="C65" s="233"/>
      <c r="D65" s="233"/>
      <c r="E65" s="233"/>
      <c r="F65" s="233"/>
      <c r="G65" s="233"/>
      <c r="H65" s="233"/>
      <c r="I65" s="233"/>
    </row>
    <row r="66" spans="1:9" ht="15">
      <c r="A66" s="198" t="s">
        <v>107</v>
      </c>
      <c r="B66" s="198"/>
      <c r="C66" s="192"/>
      <c r="D66" s="192"/>
      <c r="E66" s="192"/>
      <c r="F66" s="192"/>
      <c r="G66" s="192"/>
      <c r="H66" s="192"/>
      <c r="I66" s="192"/>
    </row>
    <row r="67" spans="1:9" ht="15">
      <c r="A67" s="192"/>
      <c r="B67" s="192"/>
      <c r="C67" s="192"/>
      <c r="D67" s="192"/>
      <c r="E67" s="192"/>
      <c r="F67" s="192"/>
      <c r="G67" s="192"/>
      <c r="H67" s="192"/>
      <c r="I67" s="192"/>
    </row>
    <row r="68" spans="1:9" ht="15">
      <c r="A68" s="198"/>
      <c r="B68" s="198"/>
      <c r="C68" s="198" t="s">
        <v>397</v>
      </c>
      <c r="D68" s="198"/>
      <c r="E68" s="198"/>
      <c r="F68" s="198"/>
      <c r="G68" s="198"/>
      <c r="H68" s="192"/>
      <c r="I68" s="192"/>
    </row>
    <row r="69" spans="1:9" ht="15">
      <c r="A69" s="192"/>
      <c r="B69" s="192"/>
      <c r="C69" s="192" t="s">
        <v>396</v>
      </c>
      <c r="D69" s="192"/>
      <c r="E69" s="192"/>
      <c r="F69" s="192"/>
      <c r="G69" s="192"/>
      <c r="H69" s="192"/>
      <c r="I69" s="192"/>
    </row>
    <row r="70" spans="1:9">
      <c r="A70" s="200"/>
      <c r="B70" s="200"/>
      <c r="C70" s="200" t="s">
        <v>140</v>
      </c>
      <c r="D70" s="200"/>
      <c r="E70" s="200"/>
      <c r="F70" s="200"/>
      <c r="G70" s="200"/>
    </row>
  </sheetData>
  <mergeCells count="2">
    <mergeCell ref="I1:J1"/>
    <mergeCell ref="I2:K2"/>
  </mergeCells>
  <printOptions gridLines="1"/>
  <pageMargins left="3.937007874015748E-2" right="3.937007874015748E-2" top="0.19685039370078741" bottom="0.19685039370078741" header="0.11811023622047245" footer="0.11811023622047245"/>
  <pageSetup scale="7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6"/>
  <sheetViews>
    <sheetView view="pageBreakPreview" zoomScale="80" zoomScaleSheetLayoutView="80" workbookViewId="0">
      <selection activeCell="A9" sqref="A9:H19"/>
    </sheetView>
  </sheetViews>
  <sheetFormatPr defaultRowHeight="15"/>
  <cols>
    <col min="1" max="1" width="14.85546875" style="416" customWidth="1"/>
    <col min="2" max="2" width="20.28515625" style="416" customWidth="1"/>
    <col min="3" max="3" width="14.85546875" style="516" customWidth="1"/>
    <col min="4" max="4" width="36.85546875" style="416" customWidth="1"/>
    <col min="5" max="5" width="28.42578125" style="416" customWidth="1"/>
    <col min="6" max="6" width="13.5703125" style="517" customWidth="1"/>
    <col min="7" max="7" width="13.5703125" style="416" customWidth="1"/>
    <col min="8" max="8" width="13.28515625" style="518" customWidth="1"/>
    <col min="9" max="9" width="4.140625" style="416" customWidth="1"/>
    <col min="10" max="16384" width="9.140625" style="416"/>
  </cols>
  <sheetData>
    <row r="1" spans="1:9">
      <c r="A1" s="494" t="s">
        <v>368</v>
      </c>
      <c r="B1" s="132"/>
      <c r="C1" s="495"/>
      <c r="D1" s="132"/>
      <c r="E1" s="132"/>
      <c r="F1" s="496"/>
      <c r="G1" s="544" t="s">
        <v>110</v>
      </c>
      <c r="H1" s="544"/>
    </row>
    <row r="2" spans="1:9" ht="15" customHeight="1">
      <c r="A2" s="59" t="s">
        <v>141</v>
      </c>
      <c r="B2" s="132"/>
      <c r="C2" s="495"/>
      <c r="D2" s="132"/>
      <c r="E2" s="132"/>
      <c r="F2" s="496"/>
      <c r="G2" s="545" t="s">
        <v>624</v>
      </c>
      <c r="H2" s="546"/>
      <c r="I2" s="546"/>
    </row>
    <row r="3" spans="1:9">
      <c r="A3" s="59"/>
      <c r="B3" s="59"/>
      <c r="C3" s="497"/>
      <c r="D3" s="59"/>
      <c r="E3" s="59"/>
      <c r="F3" s="498"/>
      <c r="G3" s="499"/>
      <c r="H3" s="500"/>
    </row>
    <row r="4" spans="1:9">
      <c r="A4" s="132" t="str">
        <f>'[2]ფორმა N2'!A4</f>
        <v>ანგარიშვალდებული პირის დასახელება:</v>
      </c>
      <c r="B4" s="132"/>
      <c r="C4" s="495"/>
      <c r="D4" s="132"/>
      <c r="E4" s="132"/>
      <c r="F4" s="496"/>
      <c r="G4" s="59"/>
      <c r="H4" s="501"/>
    </row>
    <row r="5" spans="1:9">
      <c r="A5" s="26" t="s">
        <v>478</v>
      </c>
      <c r="B5" s="26"/>
      <c r="C5" s="375"/>
      <c r="D5" s="502"/>
      <c r="E5" s="132"/>
      <c r="F5" s="496"/>
      <c r="G5" s="59"/>
      <c r="H5" s="501"/>
    </row>
    <row r="6" spans="1:9">
      <c r="A6" s="503"/>
      <c r="B6" s="503"/>
      <c r="C6" s="504"/>
      <c r="D6" s="503"/>
      <c r="E6" s="503"/>
      <c r="F6" s="505"/>
      <c r="G6" s="506"/>
      <c r="H6" s="507"/>
    </row>
    <row r="7" spans="1:9" ht="45">
      <c r="A7" s="508" t="s">
        <v>344</v>
      </c>
      <c r="B7" s="508" t="s">
        <v>345</v>
      </c>
      <c r="C7" s="509" t="s">
        <v>230</v>
      </c>
      <c r="D7" s="508" t="s">
        <v>348</v>
      </c>
      <c r="E7" s="508" t="s">
        <v>347</v>
      </c>
      <c r="F7" s="508" t="s">
        <v>392</v>
      </c>
      <c r="G7" s="508" t="s">
        <v>10</v>
      </c>
      <c r="H7" s="510" t="s">
        <v>9</v>
      </c>
    </row>
    <row r="8" spans="1:9" ht="30">
      <c r="A8" s="422" t="s">
        <v>690</v>
      </c>
      <c r="B8" s="422" t="s">
        <v>691</v>
      </c>
      <c r="C8" s="425" t="s">
        <v>692</v>
      </c>
      <c r="D8" s="422" t="s">
        <v>730</v>
      </c>
      <c r="E8" s="422" t="s">
        <v>734</v>
      </c>
      <c r="F8" s="415">
        <v>7</v>
      </c>
      <c r="G8" s="432">
        <v>105</v>
      </c>
      <c r="H8" s="432">
        <v>105</v>
      </c>
    </row>
    <row r="9" spans="1:9" ht="30">
      <c r="A9" s="422" t="s">
        <v>486</v>
      </c>
      <c r="B9" s="422" t="s">
        <v>487</v>
      </c>
      <c r="C9" s="425" t="s">
        <v>488</v>
      </c>
      <c r="D9" s="422" t="s">
        <v>730</v>
      </c>
      <c r="E9" s="422" t="s">
        <v>734</v>
      </c>
      <c r="F9" s="424">
        <v>7</v>
      </c>
      <c r="G9" s="432">
        <v>105</v>
      </c>
      <c r="H9" s="432">
        <v>105</v>
      </c>
    </row>
    <row r="10" spans="1:9" ht="30">
      <c r="A10" s="422" t="s">
        <v>476</v>
      </c>
      <c r="B10" s="422" t="s">
        <v>482</v>
      </c>
      <c r="C10" s="426">
        <v>65002007395</v>
      </c>
      <c r="D10" s="422" t="s">
        <v>730</v>
      </c>
      <c r="E10" s="422" t="s">
        <v>734</v>
      </c>
      <c r="F10" s="424">
        <v>7</v>
      </c>
      <c r="G10" s="432">
        <v>105</v>
      </c>
      <c r="H10" s="432">
        <v>105</v>
      </c>
    </row>
    <row r="11" spans="1:9" ht="30">
      <c r="A11" s="422" t="s">
        <v>476</v>
      </c>
      <c r="B11" s="422" t="s">
        <v>497</v>
      </c>
      <c r="C11" s="425" t="s">
        <v>498</v>
      </c>
      <c r="D11" s="422" t="s">
        <v>730</v>
      </c>
      <c r="E11" s="422" t="s">
        <v>734</v>
      </c>
      <c r="F11" s="424">
        <v>7</v>
      </c>
      <c r="G11" s="432">
        <v>105</v>
      </c>
      <c r="H11" s="432">
        <v>105</v>
      </c>
    </row>
    <row r="12" spans="1:9" ht="30">
      <c r="A12" s="422" t="s">
        <v>588</v>
      </c>
      <c r="B12" s="422" t="s">
        <v>612</v>
      </c>
      <c r="C12" s="425" t="s">
        <v>614</v>
      </c>
      <c r="D12" s="422" t="s">
        <v>730</v>
      </c>
      <c r="E12" s="422" t="s">
        <v>734</v>
      </c>
      <c r="F12" s="424">
        <v>7</v>
      </c>
      <c r="G12" s="432">
        <v>105</v>
      </c>
      <c r="H12" s="432">
        <v>105</v>
      </c>
    </row>
    <row r="13" spans="1:9" ht="30">
      <c r="A13" s="422" t="s">
        <v>610</v>
      </c>
      <c r="B13" s="422" t="s">
        <v>611</v>
      </c>
      <c r="C13" s="425" t="s">
        <v>613</v>
      </c>
      <c r="D13" s="422" t="s">
        <v>730</v>
      </c>
      <c r="E13" s="422" t="s">
        <v>734</v>
      </c>
      <c r="F13" s="424">
        <v>7</v>
      </c>
      <c r="G13" s="432">
        <v>105</v>
      </c>
      <c r="H13" s="432">
        <v>105</v>
      </c>
    </row>
    <row r="14" spans="1:9" ht="30">
      <c r="A14" s="422" t="s">
        <v>508</v>
      </c>
      <c r="B14" s="422" t="s">
        <v>485</v>
      </c>
      <c r="C14" s="425" t="s">
        <v>509</v>
      </c>
      <c r="D14" s="422" t="s">
        <v>730</v>
      </c>
      <c r="E14" s="422" t="s">
        <v>734</v>
      </c>
      <c r="F14" s="424">
        <v>7</v>
      </c>
      <c r="G14" s="432">
        <v>105</v>
      </c>
      <c r="H14" s="432">
        <v>105</v>
      </c>
    </row>
    <row r="15" spans="1:9" ht="30">
      <c r="A15" s="422" t="s">
        <v>479</v>
      </c>
      <c r="B15" s="422" t="s">
        <v>480</v>
      </c>
      <c r="C15" s="425" t="s">
        <v>481</v>
      </c>
      <c r="D15" s="422" t="s">
        <v>730</v>
      </c>
      <c r="E15" s="422" t="s">
        <v>739</v>
      </c>
      <c r="F15" s="415">
        <v>7</v>
      </c>
      <c r="G15" s="432">
        <v>105</v>
      </c>
      <c r="H15" s="432">
        <v>105</v>
      </c>
    </row>
    <row r="16" spans="1:9" ht="30">
      <c r="A16" s="422" t="s">
        <v>475</v>
      </c>
      <c r="B16" s="422" t="s">
        <v>489</v>
      </c>
      <c r="C16" s="425" t="s">
        <v>490</v>
      </c>
      <c r="D16" s="422" t="s">
        <v>730</v>
      </c>
      <c r="E16" s="422" t="s">
        <v>739</v>
      </c>
      <c r="F16" s="424">
        <v>7</v>
      </c>
      <c r="G16" s="432">
        <v>105</v>
      </c>
      <c r="H16" s="432">
        <v>105</v>
      </c>
    </row>
    <row r="17" spans="1:8" ht="30">
      <c r="A17" s="422" t="s">
        <v>696</v>
      </c>
      <c r="B17" s="422" t="s">
        <v>483</v>
      </c>
      <c r="C17" s="425" t="s">
        <v>697</v>
      </c>
      <c r="D17" s="422" t="s">
        <v>730</v>
      </c>
      <c r="E17" s="422" t="s">
        <v>739</v>
      </c>
      <c r="F17" s="424">
        <v>7</v>
      </c>
      <c r="G17" s="432">
        <v>105</v>
      </c>
      <c r="H17" s="432">
        <v>105</v>
      </c>
    </row>
    <row r="18" spans="1:8" ht="30">
      <c r="A18" s="422" t="s">
        <v>494</v>
      </c>
      <c r="B18" s="422" t="s">
        <v>495</v>
      </c>
      <c r="C18" s="425" t="s">
        <v>496</v>
      </c>
      <c r="D18" s="422" t="s">
        <v>730</v>
      </c>
      <c r="E18" s="422" t="s">
        <v>739</v>
      </c>
      <c r="F18" s="424">
        <v>7</v>
      </c>
      <c r="G18" s="432">
        <v>105</v>
      </c>
      <c r="H18" s="432">
        <v>105</v>
      </c>
    </row>
    <row r="19" spans="1:8" ht="30">
      <c r="A19" s="422" t="s">
        <v>499</v>
      </c>
      <c r="B19" s="422" t="s">
        <v>500</v>
      </c>
      <c r="C19" s="425" t="s">
        <v>501</v>
      </c>
      <c r="D19" s="422" t="s">
        <v>730</v>
      </c>
      <c r="E19" s="422" t="s">
        <v>739</v>
      </c>
      <c r="F19" s="424">
        <v>7</v>
      </c>
      <c r="G19" s="432">
        <v>105</v>
      </c>
      <c r="H19" s="432">
        <v>105</v>
      </c>
    </row>
    <row r="20" spans="1:8" ht="30">
      <c r="A20" s="422" t="s">
        <v>608</v>
      </c>
      <c r="B20" s="422" t="s">
        <v>609</v>
      </c>
      <c r="C20" s="425" t="s">
        <v>503</v>
      </c>
      <c r="D20" s="422" t="s">
        <v>730</v>
      </c>
      <c r="E20" s="422" t="s">
        <v>739</v>
      </c>
      <c r="F20" s="424">
        <v>7</v>
      </c>
      <c r="G20" s="432">
        <v>105</v>
      </c>
      <c r="H20" s="432">
        <v>105</v>
      </c>
    </row>
    <row r="21" spans="1:8" ht="30">
      <c r="A21" s="422" t="s">
        <v>735</v>
      </c>
      <c r="B21" s="422" t="s">
        <v>736</v>
      </c>
      <c r="C21" s="425" t="s">
        <v>737</v>
      </c>
      <c r="D21" s="422" t="s">
        <v>730</v>
      </c>
      <c r="E21" s="422" t="s">
        <v>739</v>
      </c>
      <c r="F21" s="424">
        <v>7</v>
      </c>
      <c r="G21" s="432">
        <v>105</v>
      </c>
      <c r="H21" s="432">
        <v>105</v>
      </c>
    </row>
    <row r="22" spans="1:8" ht="51.75" customHeight="1">
      <c r="A22" s="422" t="s">
        <v>476</v>
      </c>
      <c r="B22" s="422" t="s">
        <v>482</v>
      </c>
      <c r="C22" s="426">
        <v>65002007395</v>
      </c>
      <c r="D22" s="422" t="s">
        <v>741</v>
      </c>
      <c r="E22" s="422" t="s">
        <v>740</v>
      </c>
      <c r="F22" s="424">
        <v>8</v>
      </c>
      <c r="G22" s="432">
        <v>120</v>
      </c>
      <c r="H22" s="432">
        <v>120</v>
      </c>
    </row>
    <row r="23" spans="1:8" ht="51.75" customHeight="1">
      <c r="A23" s="422" t="s">
        <v>479</v>
      </c>
      <c r="B23" s="422" t="s">
        <v>480</v>
      </c>
      <c r="C23" s="425" t="s">
        <v>481</v>
      </c>
      <c r="D23" s="422" t="s">
        <v>741</v>
      </c>
      <c r="E23" s="422" t="s">
        <v>740</v>
      </c>
      <c r="F23" s="424">
        <v>8</v>
      </c>
      <c r="G23" s="432">
        <v>120</v>
      </c>
      <c r="H23" s="432">
        <v>120</v>
      </c>
    </row>
    <row r="24" spans="1:8" ht="51.75" customHeight="1">
      <c r="A24" s="422" t="s">
        <v>475</v>
      </c>
      <c r="B24" s="422" t="s">
        <v>489</v>
      </c>
      <c r="C24" s="425" t="s">
        <v>490</v>
      </c>
      <c r="D24" s="422" t="s">
        <v>741</v>
      </c>
      <c r="E24" s="422" t="s">
        <v>740</v>
      </c>
      <c r="F24" s="424">
        <v>8</v>
      </c>
      <c r="G24" s="432">
        <v>120</v>
      </c>
      <c r="H24" s="432">
        <v>120</v>
      </c>
    </row>
    <row r="25" spans="1:8" ht="51.75" customHeight="1">
      <c r="A25" s="422" t="s">
        <v>690</v>
      </c>
      <c r="B25" s="422" t="s">
        <v>691</v>
      </c>
      <c r="C25" s="425" t="s">
        <v>692</v>
      </c>
      <c r="D25" s="422" t="s">
        <v>741</v>
      </c>
      <c r="E25" s="422" t="s">
        <v>740</v>
      </c>
      <c r="F25" s="424">
        <v>8</v>
      </c>
      <c r="G25" s="432">
        <v>120</v>
      </c>
      <c r="H25" s="432">
        <v>120</v>
      </c>
    </row>
    <row r="26" spans="1:8" ht="51.75" customHeight="1">
      <c r="A26" s="422" t="s">
        <v>508</v>
      </c>
      <c r="B26" s="422" t="s">
        <v>485</v>
      </c>
      <c r="C26" s="425" t="s">
        <v>509</v>
      </c>
      <c r="D26" s="422" t="s">
        <v>741</v>
      </c>
      <c r="E26" s="422" t="s">
        <v>740</v>
      </c>
      <c r="F26" s="424">
        <v>8</v>
      </c>
      <c r="G26" s="432">
        <v>120</v>
      </c>
      <c r="H26" s="432">
        <v>120</v>
      </c>
    </row>
    <row r="27" spans="1:8" ht="51.75" customHeight="1">
      <c r="A27" s="422" t="s">
        <v>696</v>
      </c>
      <c r="B27" s="422" t="s">
        <v>483</v>
      </c>
      <c r="C27" s="425" t="s">
        <v>697</v>
      </c>
      <c r="D27" s="422" t="s">
        <v>741</v>
      </c>
      <c r="E27" s="422" t="s">
        <v>740</v>
      </c>
      <c r="F27" s="424">
        <v>8</v>
      </c>
      <c r="G27" s="432">
        <v>120</v>
      </c>
      <c r="H27" s="432">
        <v>120</v>
      </c>
    </row>
    <row r="28" spans="1:8" ht="51.75" customHeight="1">
      <c r="A28" s="422" t="s">
        <v>494</v>
      </c>
      <c r="B28" s="422" t="s">
        <v>495</v>
      </c>
      <c r="C28" s="425" t="s">
        <v>496</v>
      </c>
      <c r="D28" s="422" t="s">
        <v>741</v>
      </c>
      <c r="E28" s="422" t="s">
        <v>740</v>
      </c>
      <c r="F28" s="424">
        <v>8</v>
      </c>
      <c r="G28" s="432">
        <v>120</v>
      </c>
      <c r="H28" s="432">
        <v>120</v>
      </c>
    </row>
    <row r="29" spans="1:8" ht="51.75" customHeight="1">
      <c r="A29" s="422" t="s">
        <v>499</v>
      </c>
      <c r="B29" s="422" t="s">
        <v>500</v>
      </c>
      <c r="C29" s="425" t="s">
        <v>501</v>
      </c>
      <c r="D29" s="422" t="s">
        <v>741</v>
      </c>
      <c r="E29" s="422" t="s">
        <v>740</v>
      </c>
      <c r="F29" s="424">
        <v>8</v>
      </c>
      <c r="G29" s="432">
        <v>120</v>
      </c>
      <c r="H29" s="432">
        <v>120</v>
      </c>
    </row>
    <row r="30" spans="1:8" ht="51.75" customHeight="1">
      <c r="A30" s="422" t="s">
        <v>476</v>
      </c>
      <c r="B30" s="422" t="s">
        <v>497</v>
      </c>
      <c r="C30" s="425" t="s">
        <v>498</v>
      </c>
      <c r="D30" s="422" t="s">
        <v>741</v>
      </c>
      <c r="E30" s="422" t="s">
        <v>740</v>
      </c>
      <c r="F30" s="424">
        <v>8</v>
      </c>
      <c r="G30" s="432">
        <v>120</v>
      </c>
      <c r="H30" s="432">
        <v>120</v>
      </c>
    </row>
    <row r="31" spans="1:8" ht="45">
      <c r="A31" s="422" t="s">
        <v>690</v>
      </c>
      <c r="B31" s="422" t="s">
        <v>691</v>
      </c>
      <c r="C31" s="425" t="s">
        <v>692</v>
      </c>
      <c r="D31" s="422" t="s">
        <v>741</v>
      </c>
      <c r="E31" s="422" t="s">
        <v>742</v>
      </c>
      <c r="F31" s="424">
        <v>8</v>
      </c>
      <c r="G31" s="432">
        <v>120</v>
      </c>
      <c r="H31" s="432">
        <v>120</v>
      </c>
    </row>
    <row r="32" spans="1:8" ht="45">
      <c r="A32" s="422" t="s">
        <v>479</v>
      </c>
      <c r="B32" s="422" t="s">
        <v>480</v>
      </c>
      <c r="C32" s="425" t="s">
        <v>481</v>
      </c>
      <c r="D32" s="422" t="s">
        <v>741</v>
      </c>
      <c r="E32" s="422" t="s">
        <v>742</v>
      </c>
      <c r="F32" s="424">
        <v>8</v>
      </c>
      <c r="G32" s="432">
        <v>120</v>
      </c>
      <c r="H32" s="432">
        <v>120</v>
      </c>
    </row>
    <row r="33" spans="1:8" ht="45">
      <c r="A33" s="422" t="s">
        <v>508</v>
      </c>
      <c r="B33" s="422" t="s">
        <v>485</v>
      </c>
      <c r="C33" s="425" t="s">
        <v>509</v>
      </c>
      <c r="D33" s="422" t="s">
        <v>741</v>
      </c>
      <c r="E33" s="422" t="s">
        <v>742</v>
      </c>
      <c r="F33" s="424">
        <v>8</v>
      </c>
      <c r="G33" s="432">
        <v>120</v>
      </c>
      <c r="H33" s="432">
        <v>120</v>
      </c>
    </row>
    <row r="34" spans="1:8" ht="45">
      <c r="A34" s="422" t="s">
        <v>494</v>
      </c>
      <c r="B34" s="422" t="s">
        <v>495</v>
      </c>
      <c r="C34" s="425" t="s">
        <v>496</v>
      </c>
      <c r="D34" s="422" t="s">
        <v>741</v>
      </c>
      <c r="E34" s="422" t="s">
        <v>742</v>
      </c>
      <c r="F34" s="424">
        <v>8</v>
      </c>
      <c r="G34" s="432">
        <v>120</v>
      </c>
      <c r="H34" s="432">
        <v>120</v>
      </c>
    </row>
    <row r="35" spans="1:8" ht="45">
      <c r="A35" s="422" t="s">
        <v>696</v>
      </c>
      <c r="B35" s="422" t="s">
        <v>483</v>
      </c>
      <c r="C35" s="425" t="s">
        <v>697</v>
      </c>
      <c r="D35" s="422" t="s">
        <v>741</v>
      </c>
      <c r="E35" s="422" t="s">
        <v>742</v>
      </c>
      <c r="F35" s="424">
        <v>8</v>
      </c>
      <c r="G35" s="432">
        <v>120</v>
      </c>
      <c r="H35" s="432">
        <v>120</v>
      </c>
    </row>
    <row r="36" spans="1:8" ht="45">
      <c r="A36" s="422" t="s">
        <v>476</v>
      </c>
      <c r="B36" s="422" t="s">
        <v>482</v>
      </c>
      <c r="C36" s="426">
        <v>65002007395</v>
      </c>
      <c r="D36" s="422" t="s">
        <v>741</v>
      </c>
      <c r="E36" s="422" t="s">
        <v>742</v>
      </c>
      <c r="F36" s="424">
        <v>8</v>
      </c>
      <c r="G36" s="432">
        <v>120</v>
      </c>
      <c r="H36" s="432">
        <v>120</v>
      </c>
    </row>
    <row r="37" spans="1:8" ht="45">
      <c r="A37" s="422" t="s">
        <v>476</v>
      </c>
      <c r="B37" s="422" t="s">
        <v>497</v>
      </c>
      <c r="C37" s="425" t="s">
        <v>498</v>
      </c>
      <c r="D37" s="422" t="s">
        <v>741</v>
      </c>
      <c r="E37" s="422" t="s">
        <v>742</v>
      </c>
      <c r="F37" s="424">
        <v>8</v>
      </c>
      <c r="G37" s="432">
        <v>120</v>
      </c>
      <c r="H37" s="432">
        <v>120</v>
      </c>
    </row>
    <row r="38" spans="1:8" ht="45">
      <c r="A38" s="422" t="s">
        <v>499</v>
      </c>
      <c r="B38" s="422" t="s">
        <v>500</v>
      </c>
      <c r="C38" s="425" t="s">
        <v>501</v>
      </c>
      <c r="D38" s="422" t="s">
        <v>741</v>
      </c>
      <c r="E38" s="422" t="s">
        <v>742</v>
      </c>
      <c r="F38" s="424">
        <v>8</v>
      </c>
      <c r="G38" s="432">
        <v>120</v>
      </c>
      <c r="H38" s="432">
        <v>120</v>
      </c>
    </row>
    <row r="39" spans="1:8" ht="45">
      <c r="A39" s="422" t="s">
        <v>486</v>
      </c>
      <c r="B39" s="422" t="s">
        <v>487</v>
      </c>
      <c r="C39" s="425" t="s">
        <v>488</v>
      </c>
      <c r="D39" s="422" t="s">
        <v>741</v>
      </c>
      <c r="E39" s="422" t="s">
        <v>742</v>
      </c>
      <c r="F39" s="424">
        <v>8</v>
      </c>
      <c r="G39" s="432">
        <v>120</v>
      </c>
      <c r="H39" s="432">
        <v>120</v>
      </c>
    </row>
    <row r="40" spans="1:8" ht="45">
      <c r="A40" s="422" t="s">
        <v>735</v>
      </c>
      <c r="B40" s="422" t="s">
        <v>736</v>
      </c>
      <c r="C40" s="425" t="s">
        <v>737</v>
      </c>
      <c r="D40" s="422" t="s">
        <v>741</v>
      </c>
      <c r="E40" s="422" t="s">
        <v>742</v>
      </c>
      <c r="F40" s="424">
        <v>8</v>
      </c>
      <c r="G40" s="432">
        <v>120</v>
      </c>
      <c r="H40" s="432">
        <v>120</v>
      </c>
    </row>
    <row r="41" spans="1:8" ht="45">
      <c r="A41" s="422" t="s">
        <v>476</v>
      </c>
      <c r="B41" s="422" t="s">
        <v>572</v>
      </c>
      <c r="C41" s="425" t="s">
        <v>573</v>
      </c>
      <c r="D41" s="422" t="s">
        <v>741</v>
      </c>
      <c r="E41" s="422" t="s">
        <v>742</v>
      </c>
      <c r="F41" s="424">
        <v>8</v>
      </c>
      <c r="G41" s="432">
        <v>120</v>
      </c>
      <c r="H41" s="432">
        <v>120</v>
      </c>
    </row>
    <row r="42" spans="1:8" ht="45">
      <c r="A42" s="422" t="s">
        <v>722</v>
      </c>
      <c r="B42" s="422" t="s">
        <v>723</v>
      </c>
      <c r="C42" s="425" t="s">
        <v>724</v>
      </c>
      <c r="D42" s="422" t="s">
        <v>741</v>
      </c>
      <c r="E42" s="422" t="s">
        <v>742</v>
      </c>
      <c r="F42" s="424">
        <v>8</v>
      </c>
      <c r="G42" s="432">
        <v>120</v>
      </c>
      <c r="H42" s="432">
        <v>120</v>
      </c>
    </row>
    <row r="43" spans="1:8" ht="30">
      <c r="A43" s="422" t="s">
        <v>743</v>
      </c>
      <c r="B43" s="422" t="s">
        <v>744</v>
      </c>
      <c r="C43" s="425" t="s">
        <v>720</v>
      </c>
      <c r="D43" s="422" t="s">
        <v>758</v>
      </c>
      <c r="E43" s="422" t="s">
        <v>759</v>
      </c>
      <c r="F43" s="424">
        <v>6</v>
      </c>
      <c r="G43" s="432">
        <v>90</v>
      </c>
      <c r="H43" s="432">
        <v>90</v>
      </c>
    </row>
    <row r="44" spans="1:8" ht="30">
      <c r="A44" s="422" t="s">
        <v>745</v>
      </c>
      <c r="B44" s="422" t="s">
        <v>746</v>
      </c>
      <c r="C44" s="425" t="s">
        <v>747</v>
      </c>
      <c r="D44" s="422" t="s">
        <v>758</v>
      </c>
      <c r="E44" s="422" t="s">
        <v>759</v>
      </c>
      <c r="F44" s="424">
        <v>6</v>
      </c>
      <c r="G44" s="432">
        <v>90</v>
      </c>
      <c r="H44" s="432">
        <v>90</v>
      </c>
    </row>
    <row r="45" spans="1:8" ht="30">
      <c r="A45" s="422" t="s">
        <v>589</v>
      </c>
      <c r="B45" s="422" t="s">
        <v>748</v>
      </c>
      <c r="C45" s="425" t="s">
        <v>749</v>
      </c>
      <c r="D45" s="422" t="s">
        <v>758</v>
      </c>
      <c r="E45" s="422" t="s">
        <v>759</v>
      </c>
      <c r="F45" s="424">
        <v>6</v>
      </c>
      <c r="G45" s="432">
        <v>90</v>
      </c>
      <c r="H45" s="432">
        <v>90</v>
      </c>
    </row>
    <row r="46" spans="1:8" ht="30">
      <c r="A46" s="422" t="s">
        <v>486</v>
      </c>
      <c r="B46" s="422" t="s">
        <v>487</v>
      </c>
      <c r="C46" s="425" t="s">
        <v>488</v>
      </c>
      <c r="D46" s="422" t="s">
        <v>758</v>
      </c>
      <c r="E46" s="422" t="s">
        <v>759</v>
      </c>
      <c r="F46" s="424">
        <v>6</v>
      </c>
      <c r="G46" s="432">
        <v>90</v>
      </c>
      <c r="H46" s="432">
        <v>90</v>
      </c>
    </row>
    <row r="47" spans="1:8" ht="30">
      <c r="A47" s="422" t="s">
        <v>479</v>
      </c>
      <c r="B47" s="422" t="s">
        <v>480</v>
      </c>
      <c r="C47" s="425" t="s">
        <v>481</v>
      </c>
      <c r="D47" s="422" t="s">
        <v>758</v>
      </c>
      <c r="E47" s="422" t="s">
        <v>759</v>
      </c>
      <c r="F47" s="424">
        <v>6</v>
      </c>
      <c r="G47" s="432">
        <v>90</v>
      </c>
      <c r="H47" s="432">
        <v>90</v>
      </c>
    </row>
    <row r="48" spans="1:8" ht="30">
      <c r="A48" s="422" t="s">
        <v>696</v>
      </c>
      <c r="B48" s="422" t="s">
        <v>483</v>
      </c>
      <c r="C48" s="425" t="s">
        <v>697</v>
      </c>
      <c r="D48" s="422" t="s">
        <v>758</v>
      </c>
      <c r="E48" s="422" t="s">
        <v>759</v>
      </c>
      <c r="F48" s="424">
        <v>6</v>
      </c>
      <c r="G48" s="432">
        <v>90</v>
      </c>
      <c r="H48" s="432">
        <v>90</v>
      </c>
    </row>
    <row r="49" spans="1:8" ht="30">
      <c r="A49" s="422" t="s">
        <v>690</v>
      </c>
      <c r="B49" s="422" t="s">
        <v>691</v>
      </c>
      <c r="C49" s="425" t="s">
        <v>692</v>
      </c>
      <c r="D49" s="422" t="s">
        <v>758</v>
      </c>
      <c r="E49" s="422" t="s">
        <v>759</v>
      </c>
      <c r="F49" s="424">
        <v>6</v>
      </c>
      <c r="G49" s="432">
        <v>90</v>
      </c>
      <c r="H49" s="432">
        <v>90</v>
      </c>
    </row>
    <row r="50" spans="1:8" ht="30">
      <c r="A50" s="422" t="s">
        <v>499</v>
      </c>
      <c r="B50" s="422" t="s">
        <v>500</v>
      </c>
      <c r="C50" s="425" t="s">
        <v>501</v>
      </c>
      <c r="D50" s="422" t="s">
        <v>758</v>
      </c>
      <c r="E50" s="422" t="s">
        <v>759</v>
      </c>
      <c r="F50" s="424">
        <v>6</v>
      </c>
      <c r="G50" s="432">
        <v>90</v>
      </c>
      <c r="H50" s="432">
        <v>90</v>
      </c>
    </row>
    <row r="51" spans="1:8" ht="30">
      <c r="A51" s="422" t="s">
        <v>494</v>
      </c>
      <c r="B51" s="422" t="s">
        <v>495</v>
      </c>
      <c r="C51" s="425" t="s">
        <v>496</v>
      </c>
      <c r="D51" s="422" t="s">
        <v>758</v>
      </c>
      <c r="E51" s="422" t="s">
        <v>759</v>
      </c>
      <c r="F51" s="424">
        <v>6</v>
      </c>
      <c r="G51" s="432">
        <v>90</v>
      </c>
      <c r="H51" s="432">
        <v>90</v>
      </c>
    </row>
    <row r="52" spans="1:8" ht="30">
      <c r="A52" s="422" t="s">
        <v>508</v>
      </c>
      <c r="B52" s="422" t="s">
        <v>485</v>
      </c>
      <c r="C52" s="425" t="s">
        <v>648</v>
      </c>
      <c r="D52" s="422" t="s">
        <v>758</v>
      </c>
      <c r="E52" s="422" t="s">
        <v>759</v>
      </c>
      <c r="F52" s="424">
        <v>6</v>
      </c>
      <c r="G52" s="432">
        <v>90</v>
      </c>
      <c r="H52" s="432">
        <v>90</v>
      </c>
    </row>
    <row r="53" spans="1:8" ht="30">
      <c r="A53" s="422" t="s">
        <v>608</v>
      </c>
      <c r="B53" s="422" t="s">
        <v>609</v>
      </c>
      <c r="C53" s="425" t="s">
        <v>503</v>
      </c>
      <c r="D53" s="422" t="s">
        <v>758</v>
      </c>
      <c r="E53" s="422" t="s">
        <v>759</v>
      </c>
      <c r="F53" s="424">
        <v>6</v>
      </c>
      <c r="G53" s="432">
        <v>90</v>
      </c>
      <c r="H53" s="432">
        <v>90</v>
      </c>
    </row>
    <row r="54" spans="1:8" ht="30">
      <c r="A54" s="422" t="s">
        <v>476</v>
      </c>
      <c r="B54" s="422" t="s">
        <v>482</v>
      </c>
      <c r="C54" s="426">
        <v>65002007395</v>
      </c>
      <c r="D54" s="422" t="s">
        <v>758</v>
      </c>
      <c r="E54" s="422" t="s">
        <v>759</v>
      </c>
      <c r="F54" s="424">
        <v>6</v>
      </c>
      <c r="G54" s="432">
        <v>90</v>
      </c>
      <c r="H54" s="432">
        <v>90</v>
      </c>
    </row>
    <row r="55" spans="1:8" ht="30">
      <c r="A55" s="422" t="s">
        <v>750</v>
      </c>
      <c r="B55" s="422" t="s">
        <v>751</v>
      </c>
      <c r="C55" s="425" t="s">
        <v>752</v>
      </c>
      <c r="D55" s="422" t="s">
        <v>758</v>
      </c>
      <c r="E55" s="422" t="s">
        <v>759</v>
      </c>
      <c r="F55" s="424">
        <v>6</v>
      </c>
      <c r="G55" s="432">
        <v>90</v>
      </c>
      <c r="H55" s="432">
        <v>90</v>
      </c>
    </row>
    <row r="56" spans="1:8" ht="30">
      <c r="A56" s="422" t="s">
        <v>588</v>
      </c>
      <c r="B56" s="422" t="s">
        <v>753</v>
      </c>
      <c r="C56" s="425" t="s">
        <v>754</v>
      </c>
      <c r="D56" s="422" t="s">
        <v>758</v>
      </c>
      <c r="E56" s="422" t="s">
        <v>759</v>
      </c>
      <c r="F56" s="424">
        <v>6</v>
      </c>
      <c r="G56" s="432">
        <v>90</v>
      </c>
      <c r="H56" s="432">
        <v>90</v>
      </c>
    </row>
    <row r="57" spans="1:8" ht="30">
      <c r="A57" s="422" t="s">
        <v>755</v>
      </c>
      <c r="B57" s="422" t="s">
        <v>756</v>
      </c>
      <c r="C57" s="425" t="s">
        <v>757</v>
      </c>
      <c r="D57" s="422" t="s">
        <v>758</v>
      </c>
      <c r="E57" s="422" t="s">
        <v>759</v>
      </c>
      <c r="F57" s="424">
        <v>6</v>
      </c>
      <c r="G57" s="432">
        <v>90</v>
      </c>
      <c r="H57" s="432">
        <v>90</v>
      </c>
    </row>
    <row r="58" spans="1:8" ht="30">
      <c r="A58" s="422" t="s">
        <v>476</v>
      </c>
      <c r="B58" s="422" t="s">
        <v>497</v>
      </c>
      <c r="C58" s="425" t="s">
        <v>498</v>
      </c>
      <c r="D58" s="422" t="s">
        <v>758</v>
      </c>
      <c r="E58" s="422" t="s">
        <v>759</v>
      </c>
      <c r="F58" s="424">
        <v>6</v>
      </c>
      <c r="G58" s="432">
        <v>90</v>
      </c>
      <c r="H58" s="432">
        <v>90</v>
      </c>
    </row>
    <row r="59" spans="1:8" ht="30">
      <c r="A59" s="422" t="s">
        <v>475</v>
      </c>
      <c r="B59" s="422" t="s">
        <v>489</v>
      </c>
      <c r="C59" s="425" t="s">
        <v>490</v>
      </c>
      <c r="D59" s="422" t="s">
        <v>758</v>
      </c>
      <c r="E59" s="422" t="s">
        <v>759</v>
      </c>
      <c r="F59" s="424">
        <v>6</v>
      </c>
      <c r="G59" s="432">
        <v>90</v>
      </c>
      <c r="H59" s="432">
        <v>90</v>
      </c>
    </row>
    <row r="60" spans="1:8" ht="60">
      <c r="A60" s="422" t="s">
        <v>479</v>
      </c>
      <c r="B60" s="422" t="s">
        <v>480</v>
      </c>
      <c r="C60" s="425" t="s">
        <v>481</v>
      </c>
      <c r="D60" s="422" t="s">
        <v>738</v>
      </c>
      <c r="E60" s="422" t="s">
        <v>761</v>
      </c>
      <c r="F60" s="424">
        <v>8</v>
      </c>
      <c r="G60" s="432">
        <v>120</v>
      </c>
      <c r="H60" s="432">
        <v>120</v>
      </c>
    </row>
    <row r="61" spans="1:8" ht="60">
      <c r="A61" s="422" t="s">
        <v>486</v>
      </c>
      <c r="B61" s="422" t="s">
        <v>487</v>
      </c>
      <c r="C61" s="425" t="s">
        <v>488</v>
      </c>
      <c r="D61" s="422" t="s">
        <v>738</v>
      </c>
      <c r="E61" s="422" t="s">
        <v>761</v>
      </c>
      <c r="F61" s="424">
        <v>8</v>
      </c>
      <c r="G61" s="432">
        <v>120</v>
      </c>
      <c r="H61" s="432">
        <v>120</v>
      </c>
    </row>
    <row r="62" spans="1:8" ht="60">
      <c r="A62" s="422" t="s">
        <v>696</v>
      </c>
      <c r="B62" s="422" t="s">
        <v>483</v>
      </c>
      <c r="C62" s="425" t="s">
        <v>697</v>
      </c>
      <c r="D62" s="422" t="s">
        <v>738</v>
      </c>
      <c r="E62" s="422" t="s">
        <v>761</v>
      </c>
      <c r="F62" s="424">
        <v>8</v>
      </c>
      <c r="G62" s="432">
        <v>120</v>
      </c>
      <c r="H62" s="432">
        <v>120</v>
      </c>
    </row>
    <row r="63" spans="1:8" ht="60">
      <c r="A63" s="422" t="s">
        <v>690</v>
      </c>
      <c r="B63" s="422" t="s">
        <v>691</v>
      </c>
      <c r="C63" s="425" t="s">
        <v>692</v>
      </c>
      <c r="D63" s="422" t="s">
        <v>738</v>
      </c>
      <c r="E63" s="422" t="s">
        <v>761</v>
      </c>
      <c r="F63" s="424">
        <v>8</v>
      </c>
      <c r="G63" s="432">
        <v>120</v>
      </c>
      <c r="H63" s="432">
        <v>120</v>
      </c>
    </row>
    <row r="64" spans="1:8" ht="60">
      <c r="A64" s="422" t="s">
        <v>499</v>
      </c>
      <c r="B64" s="422" t="s">
        <v>500</v>
      </c>
      <c r="C64" s="425" t="s">
        <v>501</v>
      </c>
      <c r="D64" s="422" t="s">
        <v>738</v>
      </c>
      <c r="E64" s="422" t="s">
        <v>761</v>
      </c>
      <c r="F64" s="424">
        <v>8</v>
      </c>
      <c r="G64" s="432">
        <v>120</v>
      </c>
      <c r="H64" s="432">
        <v>120</v>
      </c>
    </row>
    <row r="65" spans="1:8" ht="60">
      <c r="A65" s="422" t="s">
        <v>494</v>
      </c>
      <c r="B65" s="422" t="s">
        <v>495</v>
      </c>
      <c r="C65" s="425" t="s">
        <v>496</v>
      </c>
      <c r="D65" s="422" t="s">
        <v>738</v>
      </c>
      <c r="E65" s="422" t="s">
        <v>761</v>
      </c>
      <c r="F65" s="424">
        <v>8</v>
      </c>
      <c r="G65" s="432">
        <v>120</v>
      </c>
      <c r="H65" s="432">
        <v>120</v>
      </c>
    </row>
    <row r="66" spans="1:8" ht="60">
      <c r="A66" s="422" t="s">
        <v>508</v>
      </c>
      <c r="B66" s="422" t="s">
        <v>485</v>
      </c>
      <c r="C66" s="425" t="s">
        <v>648</v>
      </c>
      <c r="D66" s="422" t="s">
        <v>738</v>
      </c>
      <c r="E66" s="422" t="s">
        <v>761</v>
      </c>
      <c r="F66" s="424">
        <v>8</v>
      </c>
      <c r="G66" s="432">
        <v>120</v>
      </c>
      <c r="H66" s="432">
        <v>120</v>
      </c>
    </row>
    <row r="67" spans="1:8" ht="60">
      <c r="A67" s="422" t="s">
        <v>476</v>
      </c>
      <c r="B67" s="422" t="s">
        <v>482</v>
      </c>
      <c r="C67" s="426">
        <v>65002007395</v>
      </c>
      <c r="D67" s="422" t="s">
        <v>738</v>
      </c>
      <c r="E67" s="422" t="s">
        <v>761</v>
      </c>
      <c r="F67" s="424">
        <v>8</v>
      </c>
      <c r="G67" s="432">
        <v>120</v>
      </c>
      <c r="H67" s="432">
        <v>120</v>
      </c>
    </row>
    <row r="68" spans="1:8" ht="60">
      <c r="A68" s="422" t="s">
        <v>735</v>
      </c>
      <c r="B68" s="422" t="s">
        <v>736</v>
      </c>
      <c r="C68" s="425" t="s">
        <v>737</v>
      </c>
      <c r="D68" s="422" t="s">
        <v>738</v>
      </c>
      <c r="E68" s="422" t="s">
        <v>761</v>
      </c>
      <c r="F68" s="424">
        <v>8</v>
      </c>
      <c r="G68" s="432">
        <v>120</v>
      </c>
      <c r="H68" s="432">
        <v>120</v>
      </c>
    </row>
    <row r="69" spans="1:8" ht="60">
      <c r="A69" s="422" t="s">
        <v>476</v>
      </c>
      <c r="B69" s="422" t="s">
        <v>497</v>
      </c>
      <c r="C69" s="425" t="s">
        <v>498</v>
      </c>
      <c r="D69" s="422" t="s">
        <v>738</v>
      </c>
      <c r="E69" s="422" t="s">
        <v>761</v>
      </c>
      <c r="F69" s="424">
        <v>8</v>
      </c>
      <c r="G69" s="432">
        <v>120</v>
      </c>
      <c r="H69" s="432">
        <v>120</v>
      </c>
    </row>
    <row r="70" spans="1:8" ht="60">
      <c r="A70" s="422" t="s">
        <v>475</v>
      </c>
      <c r="B70" s="422" t="s">
        <v>489</v>
      </c>
      <c r="C70" s="425" t="s">
        <v>490</v>
      </c>
      <c r="D70" s="422" t="s">
        <v>738</v>
      </c>
      <c r="E70" s="422" t="s">
        <v>761</v>
      </c>
      <c r="F70" s="424">
        <v>8</v>
      </c>
      <c r="G70" s="432">
        <v>120</v>
      </c>
      <c r="H70" s="432">
        <v>120</v>
      </c>
    </row>
    <row r="71" spans="1:8" ht="60">
      <c r="A71" s="422" t="s">
        <v>476</v>
      </c>
      <c r="B71" s="422" t="s">
        <v>572</v>
      </c>
      <c r="C71" s="425" t="s">
        <v>573</v>
      </c>
      <c r="D71" s="422" t="s">
        <v>738</v>
      </c>
      <c r="E71" s="422" t="s">
        <v>761</v>
      </c>
      <c r="F71" s="424">
        <v>8</v>
      </c>
      <c r="G71" s="432">
        <v>120</v>
      </c>
      <c r="H71" s="432">
        <v>120</v>
      </c>
    </row>
    <row r="72" spans="1:8" ht="60">
      <c r="A72" s="422" t="s">
        <v>722</v>
      </c>
      <c r="B72" s="422" t="s">
        <v>723</v>
      </c>
      <c r="C72" s="425" t="s">
        <v>724</v>
      </c>
      <c r="D72" s="422" t="s">
        <v>738</v>
      </c>
      <c r="E72" s="422" t="s">
        <v>761</v>
      </c>
      <c r="F72" s="424">
        <v>8</v>
      </c>
      <c r="G72" s="432">
        <v>120</v>
      </c>
      <c r="H72" s="432">
        <v>120</v>
      </c>
    </row>
    <row r="73" spans="1:8" ht="60">
      <c r="A73" s="422" t="s">
        <v>588</v>
      </c>
      <c r="B73" s="422" t="s">
        <v>612</v>
      </c>
      <c r="C73" s="425" t="s">
        <v>614</v>
      </c>
      <c r="D73" s="422" t="s">
        <v>738</v>
      </c>
      <c r="E73" s="422" t="s">
        <v>761</v>
      </c>
      <c r="F73" s="424">
        <v>8</v>
      </c>
      <c r="G73" s="432">
        <v>120</v>
      </c>
      <c r="H73" s="432">
        <v>120</v>
      </c>
    </row>
    <row r="74" spans="1:8" ht="30">
      <c r="A74" s="422" t="s">
        <v>479</v>
      </c>
      <c r="B74" s="422" t="s">
        <v>480</v>
      </c>
      <c r="C74" s="425" t="s">
        <v>481</v>
      </c>
      <c r="D74" s="422" t="s">
        <v>730</v>
      </c>
      <c r="E74" s="422" t="s">
        <v>731</v>
      </c>
      <c r="F74" s="422">
        <v>8</v>
      </c>
      <c r="G74" s="432">
        <v>120</v>
      </c>
      <c r="H74" s="432">
        <v>120</v>
      </c>
    </row>
    <row r="75" spans="1:8" ht="30">
      <c r="A75" s="422" t="s">
        <v>486</v>
      </c>
      <c r="B75" s="422" t="s">
        <v>487</v>
      </c>
      <c r="C75" s="425" t="s">
        <v>488</v>
      </c>
      <c r="D75" s="422" t="s">
        <v>730</v>
      </c>
      <c r="E75" s="422" t="s">
        <v>731</v>
      </c>
      <c r="F75" s="422">
        <v>8</v>
      </c>
      <c r="G75" s="432">
        <v>120</v>
      </c>
      <c r="H75" s="432">
        <v>120</v>
      </c>
    </row>
    <row r="76" spans="1:8" ht="30">
      <c r="A76" s="422" t="s">
        <v>696</v>
      </c>
      <c r="B76" s="422" t="s">
        <v>483</v>
      </c>
      <c r="C76" s="425" t="s">
        <v>697</v>
      </c>
      <c r="D76" s="422" t="s">
        <v>730</v>
      </c>
      <c r="E76" s="422" t="s">
        <v>731</v>
      </c>
      <c r="F76" s="422">
        <v>8</v>
      </c>
      <c r="G76" s="432">
        <v>120</v>
      </c>
      <c r="H76" s="432">
        <v>120</v>
      </c>
    </row>
    <row r="77" spans="1:8" ht="30">
      <c r="A77" s="422" t="s">
        <v>690</v>
      </c>
      <c r="B77" s="422" t="s">
        <v>691</v>
      </c>
      <c r="C77" s="425" t="s">
        <v>692</v>
      </c>
      <c r="D77" s="422" t="s">
        <v>730</v>
      </c>
      <c r="E77" s="422" t="s">
        <v>731</v>
      </c>
      <c r="F77" s="422">
        <v>8</v>
      </c>
      <c r="G77" s="432">
        <v>120</v>
      </c>
      <c r="H77" s="432">
        <v>120</v>
      </c>
    </row>
    <row r="78" spans="1:8" ht="30">
      <c r="A78" s="422" t="s">
        <v>499</v>
      </c>
      <c r="B78" s="422" t="s">
        <v>500</v>
      </c>
      <c r="C78" s="425" t="s">
        <v>501</v>
      </c>
      <c r="D78" s="422" t="s">
        <v>730</v>
      </c>
      <c r="E78" s="422" t="s">
        <v>731</v>
      </c>
      <c r="F78" s="422">
        <v>8</v>
      </c>
      <c r="G78" s="432">
        <v>120</v>
      </c>
      <c r="H78" s="432">
        <v>120</v>
      </c>
    </row>
    <row r="79" spans="1:8" ht="30">
      <c r="A79" s="422" t="s">
        <v>508</v>
      </c>
      <c r="B79" s="422" t="s">
        <v>485</v>
      </c>
      <c r="C79" s="425" t="s">
        <v>509</v>
      </c>
      <c r="D79" s="422" t="s">
        <v>730</v>
      </c>
      <c r="E79" s="422" t="s">
        <v>731</v>
      </c>
      <c r="F79" s="422">
        <v>8</v>
      </c>
      <c r="G79" s="432">
        <v>120</v>
      </c>
      <c r="H79" s="432">
        <v>120</v>
      </c>
    </row>
    <row r="80" spans="1:8" ht="30">
      <c r="A80" s="422" t="s">
        <v>494</v>
      </c>
      <c r="B80" s="422" t="s">
        <v>495</v>
      </c>
      <c r="C80" s="425" t="s">
        <v>496</v>
      </c>
      <c r="D80" s="422" t="s">
        <v>730</v>
      </c>
      <c r="E80" s="422" t="s">
        <v>731</v>
      </c>
      <c r="F80" s="422">
        <v>8</v>
      </c>
      <c r="G80" s="432">
        <v>120</v>
      </c>
      <c r="H80" s="432">
        <v>120</v>
      </c>
    </row>
    <row r="81" spans="1:8" ht="30">
      <c r="A81" s="422" t="s">
        <v>476</v>
      </c>
      <c r="B81" s="422" t="s">
        <v>482</v>
      </c>
      <c r="C81" s="426">
        <v>65002007395</v>
      </c>
      <c r="D81" s="422" t="s">
        <v>730</v>
      </c>
      <c r="E81" s="422" t="s">
        <v>731</v>
      </c>
      <c r="F81" s="422">
        <v>8</v>
      </c>
      <c r="G81" s="432">
        <v>120</v>
      </c>
      <c r="H81" s="432">
        <v>120</v>
      </c>
    </row>
    <row r="82" spans="1:8" ht="30">
      <c r="A82" s="422" t="s">
        <v>476</v>
      </c>
      <c r="B82" s="422" t="s">
        <v>497</v>
      </c>
      <c r="C82" s="425" t="s">
        <v>498</v>
      </c>
      <c r="D82" s="422" t="s">
        <v>730</v>
      </c>
      <c r="E82" s="422" t="s">
        <v>731</v>
      </c>
      <c r="F82" s="422">
        <v>8</v>
      </c>
      <c r="G82" s="432">
        <v>120</v>
      </c>
      <c r="H82" s="432">
        <v>120</v>
      </c>
    </row>
    <row r="83" spans="1:8" ht="30">
      <c r="A83" s="422" t="s">
        <v>475</v>
      </c>
      <c r="B83" s="422" t="s">
        <v>489</v>
      </c>
      <c r="C83" s="425" t="s">
        <v>490</v>
      </c>
      <c r="D83" s="422" t="s">
        <v>730</v>
      </c>
      <c r="E83" s="422" t="s">
        <v>731</v>
      </c>
      <c r="F83" s="422">
        <v>8</v>
      </c>
      <c r="G83" s="432">
        <v>120</v>
      </c>
      <c r="H83" s="432">
        <v>120</v>
      </c>
    </row>
    <row r="84" spans="1:8">
      <c r="A84" s="422"/>
      <c r="B84" s="422"/>
      <c r="C84" s="425"/>
      <c r="D84" s="422"/>
      <c r="E84" s="422"/>
      <c r="F84" s="422"/>
      <c r="G84" s="432"/>
      <c r="H84" s="432"/>
    </row>
    <row r="85" spans="1:8" ht="45">
      <c r="A85" s="422" t="s">
        <v>479</v>
      </c>
      <c r="B85" s="422" t="s">
        <v>480</v>
      </c>
      <c r="C85" s="425" t="s">
        <v>481</v>
      </c>
      <c r="D85" s="422" t="s">
        <v>732</v>
      </c>
      <c r="E85" s="422" t="s">
        <v>733</v>
      </c>
      <c r="F85" s="422">
        <v>4</v>
      </c>
      <c r="G85" s="432">
        <v>726</v>
      </c>
      <c r="H85" s="432">
        <v>726</v>
      </c>
    </row>
    <row r="86" spans="1:8" ht="45">
      <c r="A86" s="422" t="s">
        <v>696</v>
      </c>
      <c r="B86" s="422" t="s">
        <v>483</v>
      </c>
      <c r="C86" s="425" t="s">
        <v>697</v>
      </c>
      <c r="D86" s="422" t="s">
        <v>732</v>
      </c>
      <c r="E86" s="422" t="s">
        <v>733</v>
      </c>
      <c r="F86" s="422">
        <v>4</v>
      </c>
      <c r="G86" s="432">
        <v>540</v>
      </c>
      <c r="H86" s="432">
        <v>540</v>
      </c>
    </row>
    <row r="87" spans="1:8" ht="45">
      <c r="A87" s="422" t="s">
        <v>508</v>
      </c>
      <c r="B87" s="422" t="s">
        <v>485</v>
      </c>
      <c r="C87" s="425" t="s">
        <v>509</v>
      </c>
      <c r="D87" s="422" t="s">
        <v>732</v>
      </c>
      <c r="E87" s="422" t="s">
        <v>733</v>
      </c>
      <c r="F87" s="414">
        <v>4</v>
      </c>
      <c r="G87" s="432">
        <v>60</v>
      </c>
      <c r="H87" s="432">
        <v>60</v>
      </c>
    </row>
    <row r="88" spans="1:8" ht="45">
      <c r="A88" s="422" t="s">
        <v>494</v>
      </c>
      <c r="B88" s="422" t="s">
        <v>495</v>
      </c>
      <c r="C88" s="425" t="s">
        <v>496</v>
      </c>
      <c r="D88" s="422" t="s">
        <v>732</v>
      </c>
      <c r="E88" s="422" t="s">
        <v>733</v>
      </c>
      <c r="F88" s="414">
        <v>4</v>
      </c>
      <c r="G88" s="432">
        <v>60</v>
      </c>
      <c r="H88" s="432">
        <v>60</v>
      </c>
    </row>
    <row r="89" spans="1:8">
      <c r="A89" s="422" t="s">
        <v>743</v>
      </c>
      <c r="B89" s="422" t="s">
        <v>744</v>
      </c>
      <c r="C89" s="425" t="s">
        <v>720</v>
      </c>
      <c r="D89" s="422" t="s">
        <v>762</v>
      </c>
      <c r="E89" s="422" t="s">
        <v>763</v>
      </c>
      <c r="F89" s="424">
        <v>2</v>
      </c>
      <c r="G89" s="424">
        <v>200</v>
      </c>
      <c r="H89" s="424">
        <v>200</v>
      </c>
    </row>
    <row r="90" spans="1:8">
      <c r="A90" s="422" t="s">
        <v>486</v>
      </c>
      <c r="B90" s="422" t="s">
        <v>487</v>
      </c>
      <c r="C90" s="425" t="s">
        <v>488</v>
      </c>
      <c r="D90" s="422" t="s">
        <v>762</v>
      </c>
      <c r="E90" s="422" t="s">
        <v>763</v>
      </c>
      <c r="F90" s="424">
        <v>2</v>
      </c>
      <c r="G90" s="424">
        <v>330</v>
      </c>
      <c r="H90" s="424">
        <v>330</v>
      </c>
    </row>
    <row r="91" spans="1:8" ht="45">
      <c r="A91" s="422" t="s">
        <v>479</v>
      </c>
      <c r="B91" s="422" t="s">
        <v>480</v>
      </c>
      <c r="C91" s="420" t="s">
        <v>481</v>
      </c>
      <c r="D91" s="422" t="s">
        <v>732</v>
      </c>
      <c r="E91" s="422" t="s">
        <v>764</v>
      </c>
      <c r="F91" s="424">
        <v>5</v>
      </c>
      <c r="G91" s="432">
        <v>1275</v>
      </c>
      <c r="H91" s="432">
        <v>1275</v>
      </c>
    </row>
    <row r="92" spans="1:8" ht="45">
      <c r="A92" s="422" t="s">
        <v>696</v>
      </c>
      <c r="B92" s="422" t="s">
        <v>483</v>
      </c>
      <c r="C92" s="420" t="s">
        <v>697</v>
      </c>
      <c r="D92" s="422" t="s">
        <v>732</v>
      </c>
      <c r="E92" s="422" t="s">
        <v>764</v>
      </c>
      <c r="F92" s="424">
        <v>5</v>
      </c>
      <c r="G92" s="432">
        <v>995</v>
      </c>
      <c r="H92" s="432">
        <v>995</v>
      </c>
    </row>
    <row r="93" spans="1:8" ht="45">
      <c r="A93" s="422" t="s">
        <v>475</v>
      </c>
      <c r="B93" s="422" t="s">
        <v>489</v>
      </c>
      <c r="C93" s="420" t="s">
        <v>490</v>
      </c>
      <c r="D93" s="422" t="s">
        <v>732</v>
      </c>
      <c r="E93" s="422" t="s">
        <v>764</v>
      </c>
      <c r="F93" s="424">
        <v>5</v>
      </c>
      <c r="G93" s="432">
        <v>995</v>
      </c>
      <c r="H93" s="432">
        <v>995</v>
      </c>
    </row>
    <row r="94" spans="1:8" ht="45">
      <c r="A94" s="422" t="s">
        <v>491</v>
      </c>
      <c r="B94" s="422" t="s">
        <v>492</v>
      </c>
      <c r="C94" s="420" t="s">
        <v>493</v>
      </c>
      <c r="D94" s="422" t="s">
        <v>732</v>
      </c>
      <c r="E94" s="422" t="s">
        <v>764</v>
      </c>
      <c r="F94" s="424">
        <v>5</v>
      </c>
      <c r="G94" s="432">
        <v>75</v>
      </c>
      <c r="H94" s="432">
        <v>75</v>
      </c>
    </row>
    <row r="95" spans="1:8" ht="45">
      <c r="A95" s="422" t="s">
        <v>486</v>
      </c>
      <c r="B95" s="422" t="s">
        <v>487</v>
      </c>
      <c r="C95" s="420" t="s">
        <v>488</v>
      </c>
      <c r="D95" s="422" t="s">
        <v>765</v>
      </c>
      <c r="E95" s="422" t="s">
        <v>766</v>
      </c>
      <c r="F95" s="424">
        <v>3</v>
      </c>
      <c r="G95" s="432">
        <v>45</v>
      </c>
      <c r="H95" s="432">
        <v>45</v>
      </c>
    </row>
    <row r="96" spans="1:8" ht="45">
      <c r="A96" s="422" t="s">
        <v>664</v>
      </c>
      <c r="B96" s="422" t="s">
        <v>744</v>
      </c>
      <c r="C96" s="420" t="s">
        <v>720</v>
      </c>
      <c r="D96" s="422" t="s">
        <v>765</v>
      </c>
      <c r="E96" s="422" t="s">
        <v>766</v>
      </c>
      <c r="F96" s="424">
        <v>3</v>
      </c>
      <c r="G96" s="432">
        <v>705</v>
      </c>
      <c r="H96" s="432">
        <v>705</v>
      </c>
    </row>
    <row r="97" spans="1:8" ht="45">
      <c r="A97" s="422" t="s">
        <v>745</v>
      </c>
      <c r="B97" s="422" t="s">
        <v>746</v>
      </c>
      <c r="C97" s="420" t="s">
        <v>747</v>
      </c>
      <c r="D97" s="422" t="s">
        <v>765</v>
      </c>
      <c r="E97" s="422" t="s">
        <v>766</v>
      </c>
      <c r="F97" s="424">
        <v>3</v>
      </c>
      <c r="G97" s="432">
        <v>385</v>
      </c>
      <c r="H97" s="432">
        <v>385</v>
      </c>
    </row>
    <row r="98" spans="1:8" ht="45">
      <c r="A98" s="422" t="s">
        <v>589</v>
      </c>
      <c r="B98" s="422" t="s">
        <v>748</v>
      </c>
      <c r="C98" s="420" t="s">
        <v>749</v>
      </c>
      <c r="D98" s="422" t="s">
        <v>765</v>
      </c>
      <c r="E98" s="422" t="s">
        <v>766</v>
      </c>
      <c r="F98" s="424">
        <v>3</v>
      </c>
      <c r="G98" s="432">
        <v>45</v>
      </c>
      <c r="H98" s="432">
        <v>45</v>
      </c>
    </row>
    <row r="99" spans="1:8" ht="45">
      <c r="A99" s="422" t="s">
        <v>767</v>
      </c>
      <c r="B99" s="422" t="s">
        <v>768</v>
      </c>
      <c r="C99" s="420" t="s">
        <v>769</v>
      </c>
      <c r="D99" s="422" t="s">
        <v>765</v>
      </c>
      <c r="E99" s="422" t="s">
        <v>766</v>
      </c>
      <c r="F99" s="424">
        <v>3</v>
      </c>
      <c r="G99" s="432">
        <v>45</v>
      </c>
      <c r="H99" s="432">
        <v>45</v>
      </c>
    </row>
    <row r="100" spans="1:8" ht="45">
      <c r="A100" s="422" t="s">
        <v>499</v>
      </c>
      <c r="B100" s="422" t="s">
        <v>500</v>
      </c>
      <c r="C100" s="420" t="s">
        <v>501</v>
      </c>
      <c r="D100" s="422" t="s">
        <v>765</v>
      </c>
      <c r="E100" s="422" t="s">
        <v>766</v>
      </c>
      <c r="F100" s="424">
        <v>3</v>
      </c>
      <c r="G100" s="432">
        <v>225</v>
      </c>
      <c r="H100" s="432">
        <v>225</v>
      </c>
    </row>
    <row r="101" spans="1:8" ht="45">
      <c r="A101" s="422" t="s">
        <v>508</v>
      </c>
      <c r="B101" s="422" t="s">
        <v>485</v>
      </c>
      <c r="C101" s="420" t="s">
        <v>509</v>
      </c>
      <c r="D101" s="422" t="s">
        <v>765</v>
      </c>
      <c r="E101" s="422" t="s">
        <v>766</v>
      </c>
      <c r="F101" s="424">
        <v>3</v>
      </c>
      <c r="G101" s="432">
        <v>505</v>
      </c>
      <c r="H101" s="432">
        <v>505</v>
      </c>
    </row>
    <row r="102" spans="1:8" ht="45">
      <c r="A102" s="422" t="s">
        <v>494</v>
      </c>
      <c r="B102" s="422" t="s">
        <v>495</v>
      </c>
      <c r="C102" s="420" t="s">
        <v>496</v>
      </c>
      <c r="D102" s="422" t="s">
        <v>765</v>
      </c>
      <c r="E102" s="422" t="s">
        <v>766</v>
      </c>
      <c r="F102" s="424">
        <v>3</v>
      </c>
      <c r="G102" s="432">
        <v>45</v>
      </c>
      <c r="H102" s="432">
        <v>45</v>
      </c>
    </row>
    <row r="103" spans="1:8" ht="45">
      <c r="A103" s="422" t="s">
        <v>476</v>
      </c>
      <c r="B103" s="422" t="s">
        <v>482</v>
      </c>
      <c r="C103" s="420">
        <v>65002007395</v>
      </c>
      <c r="D103" s="422" t="s">
        <v>765</v>
      </c>
      <c r="E103" s="422" t="s">
        <v>766</v>
      </c>
      <c r="F103" s="424">
        <v>3</v>
      </c>
      <c r="G103" s="432">
        <v>225</v>
      </c>
      <c r="H103" s="432">
        <v>225</v>
      </c>
    </row>
    <row r="104" spans="1:8" ht="45">
      <c r="A104" s="422" t="s">
        <v>476</v>
      </c>
      <c r="B104" s="422" t="s">
        <v>497</v>
      </c>
      <c r="C104" s="420" t="s">
        <v>498</v>
      </c>
      <c r="D104" s="422" t="s">
        <v>765</v>
      </c>
      <c r="E104" s="422" t="s">
        <v>766</v>
      </c>
      <c r="F104" s="424">
        <v>3</v>
      </c>
      <c r="G104" s="432">
        <v>225</v>
      </c>
      <c r="H104" s="432">
        <v>225</v>
      </c>
    </row>
    <row r="105" spans="1:8" ht="45">
      <c r="A105" s="511" t="s">
        <v>608</v>
      </c>
      <c r="B105" s="511" t="s">
        <v>609</v>
      </c>
      <c r="C105" s="512" t="s">
        <v>503</v>
      </c>
      <c r="D105" s="422" t="s">
        <v>765</v>
      </c>
      <c r="E105" s="422" t="s">
        <v>766</v>
      </c>
      <c r="F105" s="424">
        <v>3</v>
      </c>
      <c r="G105" s="432">
        <v>345</v>
      </c>
      <c r="H105" s="432">
        <v>345</v>
      </c>
    </row>
    <row r="106" spans="1:8" ht="45">
      <c r="A106" s="511" t="s">
        <v>750</v>
      </c>
      <c r="B106" s="511" t="s">
        <v>751</v>
      </c>
      <c r="C106" s="512">
        <v>54001008183</v>
      </c>
      <c r="D106" s="422" t="s">
        <v>765</v>
      </c>
      <c r="E106" s="422" t="s">
        <v>766</v>
      </c>
      <c r="F106" s="424">
        <v>3</v>
      </c>
      <c r="G106" s="432">
        <v>45</v>
      </c>
      <c r="H106" s="432">
        <v>45</v>
      </c>
    </row>
    <row r="107" spans="1:8" ht="45">
      <c r="A107" s="511" t="s">
        <v>588</v>
      </c>
      <c r="B107" s="511" t="s">
        <v>753</v>
      </c>
      <c r="C107" s="512" t="s">
        <v>754</v>
      </c>
      <c r="D107" s="422" t="s">
        <v>765</v>
      </c>
      <c r="E107" s="422" t="s">
        <v>766</v>
      </c>
      <c r="F107" s="424">
        <v>3</v>
      </c>
      <c r="G107" s="432">
        <v>345</v>
      </c>
      <c r="H107" s="432">
        <v>345</v>
      </c>
    </row>
    <row r="108" spans="1:8" ht="45">
      <c r="A108" s="511" t="s">
        <v>755</v>
      </c>
      <c r="B108" s="511" t="s">
        <v>756</v>
      </c>
      <c r="C108" s="512" t="s">
        <v>757</v>
      </c>
      <c r="D108" s="422" t="s">
        <v>765</v>
      </c>
      <c r="E108" s="422" t="s">
        <v>766</v>
      </c>
      <c r="F108" s="424">
        <v>3</v>
      </c>
      <c r="G108" s="432">
        <v>225</v>
      </c>
      <c r="H108" s="432">
        <v>225</v>
      </c>
    </row>
    <row r="109" spans="1:8" ht="60">
      <c r="A109" s="422" t="s">
        <v>479</v>
      </c>
      <c r="B109" s="422" t="s">
        <v>480</v>
      </c>
      <c r="C109" s="420" t="s">
        <v>481</v>
      </c>
      <c r="D109" s="422" t="s">
        <v>738</v>
      </c>
      <c r="E109" s="422" t="s">
        <v>760</v>
      </c>
      <c r="F109" s="424">
        <v>7</v>
      </c>
      <c r="G109" s="432">
        <v>105</v>
      </c>
      <c r="H109" s="432">
        <v>105</v>
      </c>
    </row>
    <row r="110" spans="1:8" ht="60">
      <c r="A110" s="422" t="s">
        <v>486</v>
      </c>
      <c r="B110" s="422" t="s">
        <v>487</v>
      </c>
      <c r="C110" s="420" t="s">
        <v>488</v>
      </c>
      <c r="D110" s="422" t="s">
        <v>738</v>
      </c>
      <c r="E110" s="422" t="s">
        <v>760</v>
      </c>
      <c r="F110" s="424">
        <v>7</v>
      </c>
      <c r="G110" s="432">
        <v>105</v>
      </c>
      <c r="H110" s="432">
        <v>105</v>
      </c>
    </row>
    <row r="111" spans="1:8" ht="60">
      <c r="A111" s="422" t="s">
        <v>696</v>
      </c>
      <c r="B111" s="422" t="s">
        <v>483</v>
      </c>
      <c r="C111" s="420" t="s">
        <v>697</v>
      </c>
      <c r="D111" s="422" t="s">
        <v>738</v>
      </c>
      <c r="E111" s="422" t="s">
        <v>760</v>
      </c>
      <c r="F111" s="424">
        <v>7</v>
      </c>
      <c r="G111" s="432">
        <v>105</v>
      </c>
      <c r="H111" s="432">
        <v>105</v>
      </c>
    </row>
    <row r="112" spans="1:8" ht="60">
      <c r="A112" s="422" t="s">
        <v>499</v>
      </c>
      <c r="B112" s="422" t="s">
        <v>500</v>
      </c>
      <c r="C112" s="420" t="s">
        <v>501</v>
      </c>
      <c r="D112" s="422" t="s">
        <v>738</v>
      </c>
      <c r="E112" s="422" t="s">
        <v>760</v>
      </c>
      <c r="F112" s="424">
        <v>7</v>
      </c>
      <c r="G112" s="432">
        <v>105</v>
      </c>
      <c r="H112" s="432">
        <v>105</v>
      </c>
    </row>
    <row r="113" spans="1:8" ht="60">
      <c r="A113" s="422" t="s">
        <v>508</v>
      </c>
      <c r="B113" s="422" t="s">
        <v>485</v>
      </c>
      <c r="C113" s="420" t="s">
        <v>509</v>
      </c>
      <c r="D113" s="422" t="s">
        <v>738</v>
      </c>
      <c r="E113" s="422" t="s">
        <v>760</v>
      </c>
      <c r="F113" s="424">
        <v>7</v>
      </c>
      <c r="G113" s="432">
        <v>105</v>
      </c>
      <c r="H113" s="432">
        <v>105</v>
      </c>
    </row>
    <row r="114" spans="1:8" ht="60">
      <c r="A114" s="422" t="s">
        <v>494</v>
      </c>
      <c r="B114" s="422" t="s">
        <v>495</v>
      </c>
      <c r="C114" s="420" t="s">
        <v>496</v>
      </c>
      <c r="D114" s="422" t="s">
        <v>738</v>
      </c>
      <c r="E114" s="422" t="s">
        <v>760</v>
      </c>
      <c r="F114" s="424">
        <v>7</v>
      </c>
      <c r="G114" s="432">
        <v>105</v>
      </c>
      <c r="H114" s="432">
        <v>105</v>
      </c>
    </row>
    <row r="115" spans="1:8" ht="60">
      <c r="A115" s="422" t="s">
        <v>476</v>
      </c>
      <c r="B115" s="422" t="s">
        <v>482</v>
      </c>
      <c r="C115" s="420">
        <v>65002007395</v>
      </c>
      <c r="D115" s="422" t="s">
        <v>738</v>
      </c>
      <c r="E115" s="422" t="s">
        <v>760</v>
      </c>
      <c r="F115" s="424">
        <v>7</v>
      </c>
      <c r="G115" s="432">
        <v>105</v>
      </c>
      <c r="H115" s="432">
        <v>105</v>
      </c>
    </row>
    <row r="116" spans="1:8" ht="60">
      <c r="A116" s="422" t="s">
        <v>735</v>
      </c>
      <c r="B116" s="422" t="s">
        <v>736</v>
      </c>
      <c r="C116" s="420" t="s">
        <v>737</v>
      </c>
      <c r="D116" s="422" t="s">
        <v>738</v>
      </c>
      <c r="E116" s="422" t="s">
        <v>760</v>
      </c>
      <c r="F116" s="424">
        <v>7</v>
      </c>
      <c r="G116" s="432">
        <v>105</v>
      </c>
      <c r="H116" s="432">
        <v>105</v>
      </c>
    </row>
    <row r="117" spans="1:8" ht="60">
      <c r="A117" s="422" t="s">
        <v>476</v>
      </c>
      <c r="B117" s="422" t="s">
        <v>497</v>
      </c>
      <c r="C117" s="420" t="s">
        <v>498</v>
      </c>
      <c r="D117" s="422" t="s">
        <v>738</v>
      </c>
      <c r="E117" s="422" t="s">
        <v>760</v>
      </c>
      <c r="F117" s="424">
        <v>7</v>
      </c>
      <c r="G117" s="432">
        <v>105</v>
      </c>
      <c r="H117" s="432">
        <v>105</v>
      </c>
    </row>
    <row r="118" spans="1:8" ht="60">
      <c r="A118" s="422" t="s">
        <v>475</v>
      </c>
      <c r="B118" s="422" t="s">
        <v>489</v>
      </c>
      <c r="C118" s="420" t="s">
        <v>490</v>
      </c>
      <c r="D118" s="422" t="s">
        <v>738</v>
      </c>
      <c r="E118" s="422" t="s">
        <v>760</v>
      </c>
      <c r="F118" s="424">
        <v>7</v>
      </c>
      <c r="G118" s="432">
        <v>105</v>
      </c>
      <c r="H118" s="432">
        <v>105</v>
      </c>
    </row>
    <row r="119" spans="1:8" ht="60">
      <c r="A119" s="422" t="s">
        <v>722</v>
      </c>
      <c r="B119" s="422" t="s">
        <v>723</v>
      </c>
      <c r="C119" s="420" t="s">
        <v>724</v>
      </c>
      <c r="D119" s="422" t="s">
        <v>738</v>
      </c>
      <c r="E119" s="422" t="s">
        <v>760</v>
      </c>
      <c r="F119" s="424">
        <v>7</v>
      </c>
      <c r="G119" s="432">
        <v>105</v>
      </c>
      <c r="H119" s="432">
        <v>105</v>
      </c>
    </row>
    <row r="120" spans="1:8" ht="60">
      <c r="A120" s="422" t="s">
        <v>476</v>
      </c>
      <c r="B120" s="422" t="s">
        <v>572</v>
      </c>
      <c r="C120" s="420" t="s">
        <v>573</v>
      </c>
      <c r="D120" s="422" t="s">
        <v>738</v>
      </c>
      <c r="E120" s="422" t="s">
        <v>760</v>
      </c>
      <c r="F120" s="424">
        <v>7</v>
      </c>
      <c r="G120" s="432">
        <v>105</v>
      </c>
      <c r="H120" s="432">
        <v>105</v>
      </c>
    </row>
    <row r="121" spans="1:8" ht="60">
      <c r="A121" s="422" t="s">
        <v>588</v>
      </c>
      <c r="B121" s="422" t="s">
        <v>612</v>
      </c>
      <c r="C121" s="420" t="s">
        <v>614</v>
      </c>
      <c r="D121" s="422" t="s">
        <v>738</v>
      </c>
      <c r="E121" s="422" t="s">
        <v>760</v>
      </c>
      <c r="F121" s="424">
        <v>7</v>
      </c>
      <c r="G121" s="432">
        <v>105</v>
      </c>
      <c r="H121" s="432">
        <v>105</v>
      </c>
    </row>
    <row r="122" spans="1:8" ht="60">
      <c r="A122" s="422" t="s">
        <v>491</v>
      </c>
      <c r="B122" s="422" t="s">
        <v>492</v>
      </c>
      <c r="C122" s="420" t="s">
        <v>493</v>
      </c>
      <c r="D122" s="422" t="s">
        <v>738</v>
      </c>
      <c r="E122" s="422" t="s">
        <v>760</v>
      </c>
      <c r="F122" s="424">
        <v>7</v>
      </c>
      <c r="G122" s="432">
        <v>105</v>
      </c>
      <c r="H122" s="432">
        <v>105</v>
      </c>
    </row>
    <row r="123" spans="1:8" ht="30">
      <c r="A123" s="422" t="s">
        <v>743</v>
      </c>
      <c r="B123" s="422" t="s">
        <v>744</v>
      </c>
      <c r="C123" s="425" t="s">
        <v>720</v>
      </c>
      <c r="D123" s="422" t="s">
        <v>770</v>
      </c>
      <c r="E123" s="422" t="s">
        <v>771</v>
      </c>
      <c r="F123" s="424">
        <v>4</v>
      </c>
      <c r="G123" s="432">
        <v>60</v>
      </c>
      <c r="H123" s="432">
        <v>60</v>
      </c>
    </row>
    <row r="124" spans="1:8" ht="30">
      <c r="A124" s="422" t="s">
        <v>745</v>
      </c>
      <c r="B124" s="422" t="s">
        <v>746</v>
      </c>
      <c r="C124" s="425" t="s">
        <v>747</v>
      </c>
      <c r="D124" s="422" t="s">
        <v>770</v>
      </c>
      <c r="E124" s="422" t="s">
        <v>771</v>
      </c>
      <c r="F124" s="424">
        <v>4</v>
      </c>
      <c r="G124" s="432">
        <v>60</v>
      </c>
      <c r="H124" s="432">
        <v>60</v>
      </c>
    </row>
    <row r="125" spans="1:8" ht="30">
      <c r="A125" s="422" t="s">
        <v>589</v>
      </c>
      <c r="B125" s="422" t="s">
        <v>748</v>
      </c>
      <c r="C125" s="425" t="s">
        <v>749</v>
      </c>
      <c r="D125" s="422" t="s">
        <v>770</v>
      </c>
      <c r="E125" s="422" t="s">
        <v>771</v>
      </c>
      <c r="F125" s="424">
        <v>4</v>
      </c>
      <c r="G125" s="432">
        <v>60</v>
      </c>
      <c r="H125" s="432">
        <v>60</v>
      </c>
    </row>
    <row r="126" spans="1:8" ht="30">
      <c r="A126" s="422" t="s">
        <v>486</v>
      </c>
      <c r="B126" s="422" t="s">
        <v>487</v>
      </c>
      <c r="C126" s="425" t="s">
        <v>488</v>
      </c>
      <c r="D126" s="422" t="s">
        <v>770</v>
      </c>
      <c r="E126" s="422" t="s">
        <v>771</v>
      </c>
      <c r="F126" s="424">
        <v>4</v>
      </c>
      <c r="G126" s="432">
        <v>60</v>
      </c>
      <c r="H126" s="432">
        <v>60</v>
      </c>
    </row>
    <row r="127" spans="1:8" ht="30">
      <c r="A127" s="422" t="s">
        <v>767</v>
      </c>
      <c r="B127" s="422" t="s">
        <v>768</v>
      </c>
      <c r="C127" s="425" t="s">
        <v>769</v>
      </c>
      <c r="D127" s="422" t="s">
        <v>770</v>
      </c>
      <c r="E127" s="422" t="s">
        <v>771</v>
      </c>
      <c r="F127" s="424">
        <v>4</v>
      </c>
      <c r="G127" s="432">
        <v>60</v>
      </c>
      <c r="H127" s="432">
        <v>60</v>
      </c>
    </row>
    <row r="128" spans="1:8" ht="30">
      <c r="A128" s="422" t="s">
        <v>499</v>
      </c>
      <c r="B128" s="422" t="s">
        <v>500</v>
      </c>
      <c r="C128" s="425" t="s">
        <v>501</v>
      </c>
      <c r="D128" s="422" t="s">
        <v>770</v>
      </c>
      <c r="E128" s="422" t="s">
        <v>771</v>
      </c>
      <c r="F128" s="424">
        <v>4</v>
      </c>
      <c r="G128" s="432">
        <v>60</v>
      </c>
      <c r="H128" s="432">
        <v>60</v>
      </c>
    </row>
    <row r="129" spans="1:8" ht="30">
      <c r="A129" s="422" t="s">
        <v>508</v>
      </c>
      <c r="B129" s="422" t="s">
        <v>485</v>
      </c>
      <c r="C129" s="425" t="s">
        <v>509</v>
      </c>
      <c r="D129" s="422" t="s">
        <v>770</v>
      </c>
      <c r="E129" s="422" t="s">
        <v>771</v>
      </c>
      <c r="F129" s="424">
        <v>4</v>
      </c>
      <c r="G129" s="432">
        <v>60</v>
      </c>
      <c r="H129" s="432">
        <v>60</v>
      </c>
    </row>
    <row r="130" spans="1:8" ht="30">
      <c r="A130" s="422" t="s">
        <v>494</v>
      </c>
      <c r="B130" s="422" t="s">
        <v>495</v>
      </c>
      <c r="C130" s="425" t="s">
        <v>496</v>
      </c>
      <c r="D130" s="422" t="s">
        <v>770</v>
      </c>
      <c r="E130" s="422" t="s">
        <v>771</v>
      </c>
      <c r="F130" s="424">
        <v>4</v>
      </c>
      <c r="G130" s="432">
        <v>60</v>
      </c>
      <c r="H130" s="432">
        <v>60</v>
      </c>
    </row>
    <row r="131" spans="1:8" ht="30">
      <c r="A131" s="422" t="s">
        <v>608</v>
      </c>
      <c r="B131" s="422" t="s">
        <v>609</v>
      </c>
      <c r="C131" s="425" t="s">
        <v>503</v>
      </c>
      <c r="D131" s="422" t="s">
        <v>770</v>
      </c>
      <c r="E131" s="422" t="s">
        <v>771</v>
      </c>
      <c r="F131" s="424">
        <v>4</v>
      </c>
      <c r="G131" s="432">
        <v>60</v>
      </c>
      <c r="H131" s="432">
        <v>60</v>
      </c>
    </row>
    <row r="132" spans="1:8" ht="30">
      <c r="A132" s="422" t="s">
        <v>476</v>
      </c>
      <c r="B132" s="422" t="s">
        <v>482</v>
      </c>
      <c r="C132" s="426">
        <v>65002007395</v>
      </c>
      <c r="D132" s="422" t="s">
        <v>770</v>
      </c>
      <c r="E132" s="422" t="s">
        <v>771</v>
      </c>
      <c r="F132" s="424">
        <v>4</v>
      </c>
      <c r="G132" s="432">
        <v>60</v>
      </c>
      <c r="H132" s="432">
        <v>60</v>
      </c>
    </row>
    <row r="133" spans="1:8" ht="30">
      <c r="A133" s="422" t="s">
        <v>750</v>
      </c>
      <c r="B133" s="422" t="s">
        <v>751</v>
      </c>
      <c r="C133" s="425" t="s">
        <v>752</v>
      </c>
      <c r="D133" s="422" t="s">
        <v>770</v>
      </c>
      <c r="E133" s="422" t="s">
        <v>771</v>
      </c>
      <c r="F133" s="424">
        <v>4</v>
      </c>
      <c r="G133" s="432">
        <v>60</v>
      </c>
      <c r="H133" s="432">
        <v>60</v>
      </c>
    </row>
    <row r="134" spans="1:8" ht="30">
      <c r="A134" s="422" t="s">
        <v>588</v>
      </c>
      <c r="B134" s="422" t="s">
        <v>753</v>
      </c>
      <c r="C134" s="425" t="s">
        <v>754</v>
      </c>
      <c r="D134" s="422" t="s">
        <v>770</v>
      </c>
      <c r="E134" s="422" t="s">
        <v>771</v>
      </c>
      <c r="F134" s="424">
        <v>4</v>
      </c>
      <c r="G134" s="432">
        <v>60</v>
      </c>
      <c r="H134" s="432">
        <v>60</v>
      </c>
    </row>
    <row r="135" spans="1:8" ht="30">
      <c r="A135" s="422" t="s">
        <v>755</v>
      </c>
      <c r="B135" s="422" t="s">
        <v>756</v>
      </c>
      <c r="C135" s="425" t="s">
        <v>757</v>
      </c>
      <c r="D135" s="422" t="s">
        <v>770</v>
      </c>
      <c r="E135" s="422" t="s">
        <v>771</v>
      </c>
      <c r="F135" s="424">
        <v>4</v>
      </c>
      <c r="G135" s="432">
        <v>60</v>
      </c>
      <c r="H135" s="432">
        <v>60</v>
      </c>
    </row>
    <row r="136" spans="1:8" ht="30">
      <c r="A136" s="422" t="s">
        <v>476</v>
      </c>
      <c r="B136" s="422" t="s">
        <v>497</v>
      </c>
      <c r="C136" s="425" t="s">
        <v>498</v>
      </c>
      <c r="D136" s="422" t="s">
        <v>770</v>
      </c>
      <c r="E136" s="422" t="s">
        <v>771</v>
      </c>
      <c r="F136" s="424">
        <v>4</v>
      </c>
      <c r="G136" s="432">
        <v>60</v>
      </c>
      <c r="H136" s="432">
        <v>60</v>
      </c>
    </row>
    <row r="137" spans="1:8" ht="30">
      <c r="A137" s="422" t="s">
        <v>475</v>
      </c>
      <c r="B137" s="422" t="s">
        <v>489</v>
      </c>
      <c r="C137" s="425" t="s">
        <v>490</v>
      </c>
      <c r="D137" s="422" t="s">
        <v>770</v>
      </c>
      <c r="E137" s="422" t="s">
        <v>771</v>
      </c>
      <c r="F137" s="424">
        <v>4</v>
      </c>
      <c r="G137" s="432">
        <v>60</v>
      </c>
      <c r="H137" s="432">
        <v>60</v>
      </c>
    </row>
    <row r="138" spans="1:8" ht="30">
      <c r="A138" s="422" t="s">
        <v>479</v>
      </c>
      <c r="B138" s="422" t="s">
        <v>480</v>
      </c>
      <c r="C138" s="425" t="s">
        <v>481</v>
      </c>
      <c r="D138" s="422" t="s">
        <v>770</v>
      </c>
      <c r="E138" s="422" t="s">
        <v>771</v>
      </c>
      <c r="F138" s="424">
        <v>4</v>
      </c>
      <c r="G138" s="432">
        <v>60</v>
      </c>
      <c r="H138" s="432">
        <v>60</v>
      </c>
    </row>
    <row r="139" spans="1:8" ht="30">
      <c r="A139" s="422" t="s">
        <v>696</v>
      </c>
      <c r="B139" s="422" t="s">
        <v>483</v>
      </c>
      <c r="C139" s="425" t="s">
        <v>697</v>
      </c>
      <c r="D139" s="422" t="s">
        <v>770</v>
      </c>
      <c r="E139" s="422" t="s">
        <v>771</v>
      </c>
      <c r="F139" s="424">
        <v>4</v>
      </c>
      <c r="G139" s="432">
        <v>60</v>
      </c>
      <c r="H139" s="432">
        <v>60</v>
      </c>
    </row>
    <row r="140" spans="1:8" ht="30">
      <c r="A140" s="422" t="s">
        <v>491</v>
      </c>
      <c r="B140" s="422" t="s">
        <v>492</v>
      </c>
      <c r="C140" s="425" t="s">
        <v>493</v>
      </c>
      <c r="D140" s="422" t="s">
        <v>770</v>
      </c>
      <c r="E140" s="422" t="s">
        <v>771</v>
      </c>
      <c r="F140" s="424">
        <v>4</v>
      </c>
      <c r="G140" s="432">
        <v>60</v>
      </c>
      <c r="H140" s="432">
        <v>60</v>
      </c>
    </row>
    <row r="141" spans="1:8" ht="30">
      <c r="A141" s="417" t="s">
        <v>499</v>
      </c>
      <c r="B141" s="423" t="s">
        <v>772</v>
      </c>
      <c r="C141" s="513">
        <v>59002001330</v>
      </c>
      <c r="D141" s="422" t="s">
        <v>770</v>
      </c>
      <c r="E141" s="422" t="s">
        <v>771</v>
      </c>
      <c r="F141" s="424">
        <v>4</v>
      </c>
      <c r="G141" s="432">
        <v>60</v>
      </c>
      <c r="H141" s="432">
        <v>60</v>
      </c>
    </row>
    <row r="142" spans="1:8" ht="30">
      <c r="A142" s="422" t="s">
        <v>773</v>
      </c>
      <c r="B142" s="422" t="s">
        <v>774</v>
      </c>
      <c r="C142" s="425" t="s">
        <v>775</v>
      </c>
      <c r="D142" s="422" t="s">
        <v>770</v>
      </c>
      <c r="E142" s="422" t="s">
        <v>771</v>
      </c>
      <c r="F142" s="424">
        <v>4</v>
      </c>
      <c r="G142" s="432">
        <v>60</v>
      </c>
      <c r="H142" s="432">
        <v>60</v>
      </c>
    </row>
    <row r="143" spans="1:8" ht="30">
      <c r="A143" s="422" t="s">
        <v>776</v>
      </c>
      <c r="B143" s="422" t="s">
        <v>777</v>
      </c>
      <c r="C143" s="425" t="s">
        <v>778</v>
      </c>
      <c r="D143" s="422" t="s">
        <v>770</v>
      </c>
      <c r="E143" s="422" t="s">
        <v>771</v>
      </c>
      <c r="F143" s="424">
        <v>4</v>
      </c>
      <c r="G143" s="432">
        <v>60</v>
      </c>
      <c r="H143" s="432">
        <v>60</v>
      </c>
    </row>
    <row r="144" spans="1:8" ht="30">
      <c r="A144" s="422" t="s">
        <v>779</v>
      </c>
      <c r="B144" s="422" t="s">
        <v>780</v>
      </c>
      <c r="C144" s="425" t="s">
        <v>781</v>
      </c>
      <c r="D144" s="422" t="s">
        <v>770</v>
      </c>
      <c r="E144" s="422" t="s">
        <v>771</v>
      </c>
      <c r="F144" s="424">
        <v>4</v>
      </c>
      <c r="G144" s="432">
        <v>60</v>
      </c>
      <c r="H144" s="432">
        <v>60</v>
      </c>
    </row>
    <row r="145" spans="1:8" ht="30">
      <c r="A145" s="422" t="s">
        <v>782</v>
      </c>
      <c r="B145" s="422" t="s">
        <v>756</v>
      </c>
      <c r="C145" s="425" t="s">
        <v>783</v>
      </c>
      <c r="D145" s="422" t="s">
        <v>770</v>
      </c>
      <c r="E145" s="422" t="s">
        <v>771</v>
      </c>
      <c r="F145" s="424">
        <v>4</v>
      </c>
      <c r="G145" s="432">
        <v>60</v>
      </c>
      <c r="H145" s="432">
        <v>60</v>
      </c>
    </row>
    <row r="146" spans="1:8" ht="30">
      <c r="A146" s="422" t="s">
        <v>784</v>
      </c>
      <c r="B146" s="422" t="s">
        <v>785</v>
      </c>
      <c r="C146" s="425" t="s">
        <v>786</v>
      </c>
      <c r="D146" s="422" t="s">
        <v>770</v>
      </c>
      <c r="E146" s="422" t="s">
        <v>771</v>
      </c>
      <c r="F146" s="424">
        <v>4</v>
      </c>
      <c r="G146" s="432">
        <v>60</v>
      </c>
      <c r="H146" s="432">
        <v>60</v>
      </c>
    </row>
    <row r="147" spans="1:8" ht="30">
      <c r="A147" s="422" t="s">
        <v>787</v>
      </c>
      <c r="B147" s="422" t="s">
        <v>788</v>
      </c>
      <c r="C147" s="425" t="s">
        <v>789</v>
      </c>
      <c r="D147" s="422" t="s">
        <v>770</v>
      </c>
      <c r="E147" s="422" t="s">
        <v>771</v>
      </c>
      <c r="F147" s="424">
        <v>4</v>
      </c>
      <c r="G147" s="432">
        <v>60</v>
      </c>
      <c r="H147" s="432">
        <v>60</v>
      </c>
    </row>
    <row r="148" spans="1:8" ht="30">
      <c r="A148" s="422" t="s">
        <v>476</v>
      </c>
      <c r="B148" s="422" t="s">
        <v>790</v>
      </c>
      <c r="C148" s="425" t="s">
        <v>791</v>
      </c>
      <c r="D148" s="422" t="s">
        <v>770</v>
      </c>
      <c r="E148" s="422" t="s">
        <v>771</v>
      </c>
      <c r="F148" s="424">
        <v>4</v>
      </c>
      <c r="G148" s="432">
        <v>60</v>
      </c>
      <c r="H148" s="432">
        <v>60</v>
      </c>
    </row>
    <row r="149" spans="1:8" ht="30">
      <c r="A149" s="422" t="s">
        <v>792</v>
      </c>
      <c r="B149" s="422" t="s">
        <v>793</v>
      </c>
      <c r="C149" s="425" t="s">
        <v>794</v>
      </c>
      <c r="D149" s="422" t="s">
        <v>770</v>
      </c>
      <c r="E149" s="422" t="s">
        <v>771</v>
      </c>
      <c r="F149" s="424">
        <v>4</v>
      </c>
      <c r="G149" s="432">
        <v>60</v>
      </c>
      <c r="H149" s="432">
        <v>60</v>
      </c>
    </row>
    <row r="150" spans="1:8" ht="30">
      <c r="A150" s="422" t="s">
        <v>795</v>
      </c>
      <c r="B150" s="422" t="s">
        <v>796</v>
      </c>
      <c r="C150" s="425" t="s">
        <v>797</v>
      </c>
      <c r="D150" s="422" t="s">
        <v>770</v>
      </c>
      <c r="E150" s="422" t="s">
        <v>771</v>
      </c>
      <c r="F150" s="424">
        <v>4</v>
      </c>
      <c r="G150" s="432">
        <v>60</v>
      </c>
      <c r="H150" s="432">
        <v>60</v>
      </c>
    </row>
    <row r="151" spans="1:8" ht="30">
      <c r="A151" s="422" t="s">
        <v>798</v>
      </c>
      <c r="B151" s="422" t="s">
        <v>799</v>
      </c>
      <c r="C151" s="425" t="s">
        <v>800</v>
      </c>
      <c r="D151" s="422" t="s">
        <v>770</v>
      </c>
      <c r="E151" s="422" t="s">
        <v>771</v>
      </c>
      <c r="F151" s="424">
        <v>4</v>
      </c>
      <c r="G151" s="432">
        <v>60</v>
      </c>
      <c r="H151" s="432">
        <v>60</v>
      </c>
    </row>
    <row r="152" spans="1:8" ht="30">
      <c r="A152" s="422" t="s">
        <v>801</v>
      </c>
      <c r="B152" s="422" t="s">
        <v>802</v>
      </c>
      <c r="C152" s="425" t="s">
        <v>803</v>
      </c>
      <c r="D152" s="422" t="s">
        <v>770</v>
      </c>
      <c r="E152" s="422" t="s">
        <v>771</v>
      </c>
      <c r="F152" s="424">
        <v>4</v>
      </c>
      <c r="G152" s="432">
        <v>60</v>
      </c>
      <c r="H152" s="432">
        <v>60</v>
      </c>
    </row>
    <row r="153" spans="1:8" ht="30">
      <c r="A153" s="422" t="s">
        <v>804</v>
      </c>
      <c r="B153" s="422" t="s">
        <v>805</v>
      </c>
      <c r="C153" s="425" t="s">
        <v>806</v>
      </c>
      <c r="D153" s="422" t="s">
        <v>770</v>
      </c>
      <c r="E153" s="422" t="s">
        <v>771</v>
      </c>
      <c r="F153" s="424">
        <v>4</v>
      </c>
      <c r="G153" s="432">
        <v>60</v>
      </c>
      <c r="H153" s="432">
        <v>60</v>
      </c>
    </row>
    <row r="154" spans="1:8" ht="30">
      <c r="A154" s="422" t="s">
        <v>508</v>
      </c>
      <c r="B154" s="422" t="s">
        <v>807</v>
      </c>
      <c r="C154" s="425" t="s">
        <v>808</v>
      </c>
      <c r="D154" s="422" t="s">
        <v>770</v>
      </c>
      <c r="E154" s="422" t="s">
        <v>771</v>
      </c>
      <c r="F154" s="424">
        <v>4</v>
      </c>
      <c r="G154" s="432">
        <v>60</v>
      </c>
      <c r="H154" s="432">
        <v>60</v>
      </c>
    </row>
    <row r="155" spans="1:8" ht="30">
      <c r="A155" s="422" t="s">
        <v>476</v>
      </c>
      <c r="B155" s="422" t="s">
        <v>809</v>
      </c>
      <c r="C155" s="425" t="s">
        <v>810</v>
      </c>
      <c r="D155" s="422" t="s">
        <v>770</v>
      </c>
      <c r="E155" s="422" t="s">
        <v>771</v>
      </c>
      <c r="F155" s="424">
        <v>4</v>
      </c>
      <c r="G155" s="432">
        <v>60</v>
      </c>
      <c r="H155" s="432">
        <v>60</v>
      </c>
    </row>
    <row r="156" spans="1:8" ht="30">
      <c r="A156" s="422" t="s">
        <v>699</v>
      </c>
      <c r="B156" s="422" t="s">
        <v>811</v>
      </c>
      <c r="C156" s="425" t="s">
        <v>812</v>
      </c>
      <c r="D156" s="422" t="s">
        <v>770</v>
      </c>
      <c r="E156" s="422" t="s">
        <v>771</v>
      </c>
      <c r="F156" s="424">
        <v>4</v>
      </c>
      <c r="G156" s="432">
        <v>60</v>
      </c>
      <c r="H156" s="432">
        <v>60</v>
      </c>
    </row>
    <row r="157" spans="1:8" ht="30">
      <c r="A157" s="422" t="s">
        <v>773</v>
      </c>
      <c r="B157" s="422" t="s">
        <v>813</v>
      </c>
      <c r="C157" s="425" t="s">
        <v>814</v>
      </c>
      <c r="D157" s="422" t="s">
        <v>770</v>
      </c>
      <c r="E157" s="422" t="s">
        <v>771</v>
      </c>
      <c r="F157" s="424">
        <v>4</v>
      </c>
      <c r="G157" s="432">
        <v>60</v>
      </c>
      <c r="H157" s="432">
        <v>60</v>
      </c>
    </row>
    <row r="158" spans="1:8" ht="30">
      <c r="A158" s="422" t="s">
        <v>508</v>
      </c>
      <c r="B158" s="422" t="s">
        <v>582</v>
      </c>
      <c r="C158" s="425" t="s">
        <v>583</v>
      </c>
      <c r="D158" s="422" t="s">
        <v>770</v>
      </c>
      <c r="E158" s="422" t="s">
        <v>771</v>
      </c>
      <c r="F158" s="424">
        <v>4</v>
      </c>
      <c r="G158" s="432">
        <v>60</v>
      </c>
      <c r="H158" s="432">
        <v>60</v>
      </c>
    </row>
    <row r="159" spans="1:8" ht="30">
      <c r="A159" s="422" t="s">
        <v>508</v>
      </c>
      <c r="B159" s="422" t="s">
        <v>565</v>
      </c>
      <c r="C159" s="425" t="s">
        <v>566</v>
      </c>
      <c r="D159" s="422" t="s">
        <v>770</v>
      </c>
      <c r="E159" s="422" t="s">
        <v>771</v>
      </c>
      <c r="F159" s="424">
        <v>4</v>
      </c>
      <c r="G159" s="432">
        <v>60</v>
      </c>
      <c r="H159" s="432">
        <v>60</v>
      </c>
    </row>
    <row r="160" spans="1:8" ht="30">
      <c r="A160" s="422" t="s">
        <v>568</v>
      </c>
      <c r="B160" s="422" t="s">
        <v>569</v>
      </c>
      <c r="C160" s="425" t="s">
        <v>570</v>
      </c>
      <c r="D160" s="422" t="s">
        <v>770</v>
      </c>
      <c r="E160" s="422" t="s">
        <v>771</v>
      </c>
      <c r="F160" s="424">
        <v>4</v>
      </c>
      <c r="G160" s="432">
        <v>60</v>
      </c>
      <c r="H160" s="432">
        <v>60</v>
      </c>
    </row>
    <row r="161" spans="1:8" ht="30">
      <c r="A161" s="422" t="s">
        <v>476</v>
      </c>
      <c r="B161" s="422" t="s">
        <v>572</v>
      </c>
      <c r="C161" s="425" t="s">
        <v>573</v>
      </c>
      <c r="D161" s="422" t="s">
        <v>770</v>
      </c>
      <c r="E161" s="422" t="s">
        <v>771</v>
      </c>
      <c r="F161" s="424">
        <v>4</v>
      </c>
      <c r="G161" s="432">
        <v>60</v>
      </c>
      <c r="H161" s="432">
        <v>60</v>
      </c>
    </row>
    <row r="162" spans="1:8" ht="30">
      <c r="A162" s="422" t="s">
        <v>568</v>
      </c>
      <c r="B162" s="422" t="s">
        <v>575</v>
      </c>
      <c r="C162" s="425" t="s">
        <v>576</v>
      </c>
      <c r="D162" s="422" t="s">
        <v>770</v>
      </c>
      <c r="E162" s="422" t="s">
        <v>771</v>
      </c>
      <c r="F162" s="424">
        <v>4</v>
      </c>
      <c r="G162" s="432">
        <v>60</v>
      </c>
      <c r="H162" s="432">
        <v>60</v>
      </c>
    </row>
    <row r="163" spans="1:8" ht="30">
      <c r="A163" s="422" t="s">
        <v>735</v>
      </c>
      <c r="B163" s="422" t="s">
        <v>736</v>
      </c>
      <c r="C163" s="425" t="s">
        <v>737</v>
      </c>
      <c r="D163" s="422" t="s">
        <v>770</v>
      </c>
      <c r="E163" s="422" t="s">
        <v>771</v>
      </c>
      <c r="F163" s="424">
        <v>4</v>
      </c>
      <c r="G163" s="432">
        <v>60</v>
      </c>
      <c r="H163" s="432">
        <v>60</v>
      </c>
    </row>
    <row r="164" spans="1:8" ht="30">
      <c r="A164" s="422" t="s">
        <v>815</v>
      </c>
      <c r="B164" s="422" t="s">
        <v>562</v>
      </c>
      <c r="C164" s="425" t="s">
        <v>563</v>
      </c>
      <c r="D164" s="422" t="s">
        <v>770</v>
      </c>
      <c r="E164" s="422" t="s">
        <v>771</v>
      </c>
      <c r="F164" s="424">
        <v>4</v>
      </c>
      <c r="G164" s="432">
        <v>60</v>
      </c>
      <c r="H164" s="432">
        <v>60</v>
      </c>
    </row>
    <row r="165" spans="1:8" ht="30">
      <c r="A165" s="422" t="s">
        <v>502</v>
      </c>
      <c r="B165" s="422" t="s">
        <v>585</v>
      </c>
      <c r="C165" s="425" t="s">
        <v>586</v>
      </c>
      <c r="D165" s="422" t="s">
        <v>770</v>
      </c>
      <c r="E165" s="422" t="s">
        <v>771</v>
      </c>
      <c r="F165" s="424">
        <v>4</v>
      </c>
      <c r="G165" s="432">
        <v>60</v>
      </c>
      <c r="H165" s="432">
        <v>60</v>
      </c>
    </row>
    <row r="166" spans="1:8" ht="30">
      <c r="A166" s="422" t="s">
        <v>816</v>
      </c>
      <c r="B166" s="422" t="s">
        <v>579</v>
      </c>
      <c r="C166" s="425" t="s">
        <v>580</v>
      </c>
      <c r="D166" s="422" t="s">
        <v>770</v>
      </c>
      <c r="E166" s="422" t="s">
        <v>771</v>
      </c>
      <c r="F166" s="424">
        <v>4</v>
      </c>
      <c r="G166" s="432">
        <v>60</v>
      </c>
      <c r="H166" s="432">
        <v>60</v>
      </c>
    </row>
    <row r="167" spans="1:8" ht="30">
      <c r="A167" s="422" t="s">
        <v>722</v>
      </c>
      <c r="B167" s="422" t="s">
        <v>723</v>
      </c>
      <c r="C167" s="425" t="s">
        <v>724</v>
      </c>
      <c r="D167" s="422" t="s">
        <v>770</v>
      </c>
      <c r="E167" s="422" t="s">
        <v>771</v>
      </c>
      <c r="F167" s="424">
        <v>4</v>
      </c>
      <c r="G167" s="432">
        <v>60</v>
      </c>
      <c r="H167" s="432">
        <v>60</v>
      </c>
    </row>
    <row r="168" spans="1:8" ht="30">
      <c r="A168" s="422" t="s">
        <v>561</v>
      </c>
      <c r="B168" s="422" t="s">
        <v>817</v>
      </c>
      <c r="C168" s="425" t="s">
        <v>818</v>
      </c>
      <c r="D168" s="422" t="s">
        <v>770</v>
      </c>
      <c r="E168" s="422" t="s">
        <v>771</v>
      </c>
      <c r="F168" s="424">
        <v>2</v>
      </c>
      <c r="G168" s="432">
        <v>30</v>
      </c>
      <c r="H168" s="432">
        <v>30</v>
      </c>
    </row>
    <row r="169" spans="1:8" ht="60">
      <c r="A169" s="422" t="s">
        <v>486</v>
      </c>
      <c r="B169" s="429" t="s">
        <v>487</v>
      </c>
      <c r="C169" s="425" t="s">
        <v>488</v>
      </c>
      <c r="D169" s="422" t="s">
        <v>819</v>
      </c>
      <c r="E169" s="422" t="s">
        <v>820</v>
      </c>
      <c r="F169" s="424">
        <v>6</v>
      </c>
      <c r="G169" s="432">
        <v>90</v>
      </c>
      <c r="H169" s="432">
        <v>90</v>
      </c>
    </row>
    <row r="170" spans="1:8" ht="60">
      <c r="A170" s="427" t="s">
        <v>499</v>
      </c>
      <c r="B170" s="422" t="s">
        <v>500</v>
      </c>
      <c r="C170" s="428" t="s">
        <v>501</v>
      </c>
      <c r="D170" s="422" t="s">
        <v>819</v>
      </c>
      <c r="E170" s="422" t="s">
        <v>820</v>
      </c>
      <c r="F170" s="424">
        <v>6</v>
      </c>
      <c r="G170" s="432">
        <v>90</v>
      </c>
      <c r="H170" s="432">
        <v>90</v>
      </c>
    </row>
    <row r="171" spans="1:8" ht="60">
      <c r="A171" s="422" t="s">
        <v>508</v>
      </c>
      <c r="B171" s="430" t="s">
        <v>485</v>
      </c>
      <c r="C171" s="425" t="s">
        <v>509</v>
      </c>
      <c r="D171" s="422" t="s">
        <v>819</v>
      </c>
      <c r="E171" s="422" t="s">
        <v>820</v>
      </c>
      <c r="F171" s="424">
        <v>6</v>
      </c>
      <c r="G171" s="432">
        <v>90</v>
      </c>
      <c r="H171" s="432">
        <v>90</v>
      </c>
    </row>
    <row r="172" spans="1:8" ht="60">
      <c r="A172" s="422" t="s">
        <v>494</v>
      </c>
      <c r="B172" s="422" t="s">
        <v>495</v>
      </c>
      <c r="C172" s="425" t="s">
        <v>496</v>
      </c>
      <c r="D172" s="422" t="s">
        <v>819</v>
      </c>
      <c r="E172" s="422" t="s">
        <v>820</v>
      </c>
      <c r="F172" s="424">
        <v>6</v>
      </c>
      <c r="G172" s="432">
        <v>90</v>
      </c>
      <c r="H172" s="432">
        <v>90</v>
      </c>
    </row>
    <row r="173" spans="1:8" ht="60">
      <c r="A173" s="422" t="s">
        <v>476</v>
      </c>
      <c r="B173" s="422" t="s">
        <v>482</v>
      </c>
      <c r="C173" s="426">
        <v>65002007395</v>
      </c>
      <c r="D173" s="422" t="s">
        <v>819</v>
      </c>
      <c r="E173" s="422" t="s">
        <v>820</v>
      </c>
      <c r="F173" s="424">
        <v>6</v>
      </c>
      <c r="G173" s="432">
        <v>90</v>
      </c>
      <c r="H173" s="432">
        <v>90</v>
      </c>
    </row>
    <row r="174" spans="1:8" ht="60">
      <c r="A174" s="422" t="s">
        <v>476</v>
      </c>
      <c r="B174" s="422" t="s">
        <v>572</v>
      </c>
      <c r="C174" s="425" t="s">
        <v>573</v>
      </c>
      <c r="D174" s="422" t="s">
        <v>819</v>
      </c>
      <c r="E174" s="422" t="s">
        <v>820</v>
      </c>
      <c r="F174" s="424">
        <v>6</v>
      </c>
      <c r="G174" s="432">
        <v>90</v>
      </c>
      <c r="H174" s="432">
        <v>90</v>
      </c>
    </row>
    <row r="175" spans="1:8" ht="60">
      <c r="A175" s="422" t="s">
        <v>722</v>
      </c>
      <c r="B175" s="422" t="s">
        <v>723</v>
      </c>
      <c r="C175" s="425" t="s">
        <v>724</v>
      </c>
      <c r="D175" s="422" t="s">
        <v>819</v>
      </c>
      <c r="E175" s="422" t="s">
        <v>820</v>
      </c>
      <c r="F175" s="424">
        <v>6</v>
      </c>
      <c r="G175" s="432">
        <v>90</v>
      </c>
      <c r="H175" s="432">
        <v>90</v>
      </c>
    </row>
    <row r="176" spans="1:8" ht="60">
      <c r="A176" s="422" t="s">
        <v>476</v>
      </c>
      <c r="B176" s="422" t="s">
        <v>497</v>
      </c>
      <c r="C176" s="425" t="s">
        <v>498</v>
      </c>
      <c r="D176" s="422" t="s">
        <v>819</v>
      </c>
      <c r="E176" s="422" t="s">
        <v>820</v>
      </c>
      <c r="F176" s="424">
        <v>6</v>
      </c>
      <c r="G176" s="432">
        <v>90</v>
      </c>
      <c r="H176" s="432">
        <v>90</v>
      </c>
    </row>
    <row r="177" spans="1:8" ht="60">
      <c r="A177" s="422" t="s">
        <v>475</v>
      </c>
      <c r="B177" s="422" t="s">
        <v>489</v>
      </c>
      <c r="C177" s="425" t="s">
        <v>490</v>
      </c>
      <c r="D177" s="422" t="s">
        <v>819</v>
      </c>
      <c r="E177" s="422" t="s">
        <v>820</v>
      </c>
      <c r="F177" s="424">
        <v>6</v>
      </c>
      <c r="G177" s="432">
        <v>90</v>
      </c>
      <c r="H177" s="432">
        <v>90</v>
      </c>
    </row>
    <row r="178" spans="1:8" ht="60">
      <c r="A178" s="422" t="s">
        <v>479</v>
      </c>
      <c r="B178" s="422" t="s">
        <v>480</v>
      </c>
      <c r="C178" s="425" t="s">
        <v>481</v>
      </c>
      <c r="D178" s="422" t="s">
        <v>819</v>
      </c>
      <c r="E178" s="422" t="s">
        <v>820</v>
      </c>
      <c r="F178" s="424">
        <v>6</v>
      </c>
      <c r="G178" s="432">
        <v>90</v>
      </c>
      <c r="H178" s="432">
        <v>90</v>
      </c>
    </row>
    <row r="179" spans="1:8" ht="60">
      <c r="A179" s="422" t="s">
        <v>696</v>
      </c>
      <c r="B179" s="422" t="s">
        <v>483</v>
      </c>
      <c r="C179" s="425" t="s">
        <v>697</v>
      </c>
      <c r="D179" s="422" t="s">
        <v>819</v>
      </c>
      <c r="E179" s="422" t="s">
        <v>820</v>
      </c>
      <c r="F179" s="424">
        <v>6</v>
      </c>
      <c r="G179" s="432">
        <v>90</v>
      </c>
      <c r="H179" s="432">
        <v>90</v>
      </c>
    </row>
    <row r="180" spans="1:8" ht="60">
      <c r="A180" s="422" t="s">
        <v>491</v>
      </c>
      <c r="B180" s="422" t="s">
        <v>492</v>
      </c>
      <c r="C180" s="425" t="s">
        <v>493</v>
      </c>
      <c r="D180" s="422" t="s">
        <v>821</v>
      </c>
      <c r="E180" s="422" t="s">
        <v>822</v>
      </c>
      <c r="F180" s="424">
        <v>6</v>
      </c>
      <c r="G180" s="432">
        <v>90</v>
      </c>
      <c r="H180" s="432">
        <v>90</v>
      </c>
    </row>
    <row r="181" spans="1:8" ht="60">
      <c r="A181" s="422" t="s">
        <v>476</v>
      </c>
      <c r="B181" s="422" t="s">
        <v>482</v>
      </c>
      <c r="C181" s="426">
        <v>65002007395</v>
      </c>
      <c r="D181" s="422" t="s">
        <v>821</v>
      </c>
      <c r="E181" s="422" t="s">
        <v>822</v>
      </c>
      <c r="F181" s="424">
        <v>6</v>
      </c>
      <c r="G181" s="432">
        <v>90</v>
      </c>
      <c r="H181" s="432">
        <v>90</v>
      </c>
    </row>
    <row r="182" spans="1:8" ht="60">
      <c r="A182" s="422" t="s">
        <v>696</v>
      </c>
      <c r="B182" s="422" t="s">
        <v>483</v>
      </c>
      <c r="C182" s="425" t="s">
        <v>697</v>
      </c>
      <c r="D182" s="422" t="s">
        <v>821</v>
      </c>
      <c r="E182" s="422" t="s">
        <v>822</v>
      </c>
      <c r="F182" s="424">
        <v>6</v>
      </c>
      <c r="G182" s="432">
        <v>90</v>
      </c>
      <c r="H182" s="432">
        <v>90</v>
      </c>
    </row>
    <row r="183" spans="1:8" ht="60">
      <c r="A183" s="422" t="s">
        <v>494</v>
      </c>
      <c r="B183" s="422" t="s">
        <v>495</v>
      </c>
      <c r="C183" s="425" t="s">
        <v>496</v>
      </c>
      <c r="D183" s="422" t="s">
        <v>821</v>
      </c>
      <c r="E183" s="422" t="s">
        <v>822</v>
      </c>
      <c r="F183" s="424">
        <v>6</v>
      </c>
      <c r="G183" s="432">
        <v>90</v>
      </c>
      <c r="H183" s="432">
        <v>90</v>
      </c>
    </row>
    <row r="184" spans="1:8" ht="60">
      <c r="A184" s="422" t="s">
        <v>508</v>
      </c>
      <c r="B184" s="422" t="s">
        <v>485</v>
      </c>
      <c r="C184" s="425" t="s">
        <v>509</v>
      </c>
      <c r="D184" s="422" t="s">
        <v>821</v>
      </c>
      <c r="E184" s="422" t="s">
        <v>822</v>
      </c>
      <c r="F184" s="424">
        <v>6</v>
      </c>
      <c r="G184" s="432">
        <v>90</v>
      </c>
      <c r="H184" s="432">
        <v>90</v>
      </c>
    </row>
    <row r="185" spans="1:8" ht="60">
      <c r="A185" s="422" t="s">
        <v>475</v>
      </c>
      <c r="B185" s="422" t="s">
        <v>489</v>
      </c>
      <c r="C185" s="425" t="s">
        <v>490</v>
      </c>
      <c r="D185" s="422" t="s">
        <v>821</v>
      </c>
      <c r="E185" s="422" t="s">
        <v>822</v>
      </c>
      <c r="F185" s="424">
        <v>6</v>
      </c>
      <c r="G185" s="432">
        <v>90</v>
      </c>
      <c r="H185" s="432">
        <v>90</v>
      </c>
    </row>
    <row r="186" spans="1:8" ht="60">
      <c r="A186" s="422" t="s">
        <v>479</v>
      </c>
      <c r="B186" s="422" t="s">
        <v>480</v>
      </c>
      <c r="C186" s="425" t="s">
        <v>481</v>
      </c>
      <c r="D186" s="422" t="s">
        <v>821</v>
      </c>
      <c r="E186" s="422" t="s">
        <v>822</v>
      </c>
      <c r="F186" s="424">
        <v>6</v>
      </c>
      <c r="G186" s="432">
        <v>90</v>
      </c>
      <c r="H186" s="432">
        <v>90</v>
      </c>
    </row>
    <row r="187" spans="1:8" ht="60">
      <c r="A187" s="422" t="s">
        <v>499</v>
      </c>
      <c r="B187" s="422" t="s">
        <v>500</v>
      </c>
      <c r="C187" s="425" t="s">
        <v>501</v>
      </c>
      <c r="D187" s="422" t="s">
        <v>821</v>
      </c>
      <c r="E187" s="422" t="s">
        <v>822</v>
      </c>
      <c r="F187" s="424">
        <v>6</v>
      </c>
      <c r="G187" s="432">
        <v>90</v>
      </c>
      <c r="H187" s="432">
        <v>90</v>
      </c>
    </row>
    <row r="188" spans="1:8" ht="60">
      <c r="A188" s="422" t="s">
        <v>722</v>
      </c>
      <c r="B188" s="422" t="s">
        <v>723</v>
      </c>
      <c r="C188" s="425" t="s">
        <v>724</v>
      </c>
      <c r="D188" s="422" t="s">
        <v>821</v>
      </c>
      <c r="E188" s="422" t="s">
        <v>822</v>
      </c>
      <c r="F188" s="424">
        <v>6</v>
      </c>
      <c r="G188" s="432">
        <v>90</v>
      </c>
      <c r="H188" s="432">
        <v>90</v>
      </c>
    </row>
    <row r="189" spans="1:8" ht="60">
      <c r="A189" s="422" t="s">
        <v>476</v>
      </c>
      <c r="B189" s="422" t="s">
        <v>497</v>
      </c>
      <c r="C189" s="425" t="s">
        <v>498</v>
      </c>
      <c r="D189" s="422" t="s">
        <v>821</v>
      </c>
      <c r="E189" s="422" t="s">
        <v>822</v>
      </c>
      <c r="F189" s="424">
        <v>6</v>
      </c>
      <c r="G189" s="432">
        <v>90</v>
      </c>
      <c r="H189" s="432">
        <v>90</v>
      </c>
    </row>
    <row r="190" spans="1:8" ht="30">
      <c r="A190" s="422" t="s">
        <v>476</v>
      </c>
      <c r="B190" s="422" t="s">
        <v>482</v>
      </c>
      <c r="C190" s="426">
        <v>65002007395</v>
      </c>
      <c r="D190" s="422" t="s">
        <v>823</v>
      </c>
      <c r="E190" s="422" t="s">
        <v>824</v>
      </c>
      <c r="F190" s="424">
        <v>4</v>
      </c>
      <c r="G190" s="432">
        <v>60</v>
      </c>
      <c r="H190" s="432">
        <v>60</v>
      </c>
    </row>
    <row r="191" spans="1:8" ht="30">
      <c r="A191" s="422" t="s">
        <v>508</v>
      </c>
      <c r="B191" s="422" t="s">
        <v>485</v>
      </c>
      <c r="C191" s="425" t="s">
        <v>509</v>
      </c>
      <c r="D191" s="422" t="s">
        <v>823</v>
      </c>
      <c r="E191" s="422" t="s">
        <v>824</v>
      </c>
      <c r="F191" s="424">
        <v>4</v>
      </c>
      <c r="G191" s="432">
        <v>60</v>
      </c>
      <c r="H191" s="432">
        <v>60</v>
      </c>
    </row>
    <row r="192" spans="1:8" ht="30">
      <c r="A192" s="422" t="s">
        <v>479</v>
      </c>
      <c r="B192" s="422" t="s">
        <v>480</v>
      </c>
      <c r="C192" s="425" t="s">
        <v>481</v>
      </c>
      <c r="D192" s="422" t="s">
        <v>823</v>
      </c>
      <c r="E192" s="422" t="s">
        <v>824</v>
      </c>
      <c r="F192" s="424">
        <v>4</v>
      </c>
      <c r="G192" s="432">
        <v>60</v>
      </c>
      <c r="H192" s="432">
        <v>60</v>
      </c>
    </row>
    <row r="193" spans="1:8" ht="30">
      <c r="A193" s="422" t="s">
        <v>476</v>
      </c>
      <c r="B193" s="422" t="s">
        <v>497</v>
      </c>
      <c r="C193" s="425" t="s">
        <v>498</v>
      </c>
      <c r="D193" s="422" t="s">
        <v>823</v>
      </c>
      <c r="E193" s="422" t="s">
        <v>824</v>
      </c>
      <c r="F193" s="424">
        <v>4</v>
      </c>
      <c r="G193" s="432">
        <v>60</v>
      </c>
      <c r="H193" s="432">
        <v>60</v>
      </c>
    </row>
    <row r="194" spans="1:8" ht="30">
      <c r="A194" s="422" t="s">
        <v>494</v>
      </c>
      <c r="B194" s="422" t="s">
        <v>495</v>
      </c>
      <c r="C194" s="425" t="s">
        <v>496</v>
      </c>
      <c r="D194" s="422" t="s">
        <v>823</v>
      </c>
      <c r="E194" s="422" t="s">
        <v>824</v>
      </c>
      <c r="F194" s="424">
        <v>4</v>
      </c>
      <c r="G194" s="432">
        <v>60</v>
      </c>
      <c r="H194" s="432">
        <v>60</v>
      </c>
    </row>
    <row r="195" spans="1:8" ht="30">
      <c r="A195" s="422" t="s">
        <v>499</v>
      </c>
      <c r="B195" s="422" t="s">
        <v>500</v>
      </c>
      <c r="C195" s="425" t="s">
        <v>501</v>
      </c>
      <c r="D195" s="422" t="s">
        <v>823</v>
      </c>
      <c r="E195" s="422" t="s">
        <v>824</v>
      </c>
      <c r="F195" s="424">
        <v>4</v>
      </c>
      <c r="G195" s="432">
        <v>60</v>
      </c>
      <c r="H195" s="432">
        <v>60</v>
      </c>
    </row>
    <row r="196" spans="1:8" ht="30">
      <c r="A196" s="422" t="s">
        <v>486</v>
      </c>
      <c r="B196" s="422" t="s">
        <v>487</v>
      </c>
      <c r="C196" s="425" t="s">
        <v>488</v>
      </c>
      <c r="D196" s="422" t="s">
        <v>823</v>
      </c>
      <c r="E196" s="422" t="s">
        <v>824</v>
      </c>
      <c r="F196" s="424">
        <v>4</v>
      </c>
      <c r="G196" s="432">
        <v>60</v>
      </c>
      <c r="H196" s="432">
        <v>60</v>
      </c>
    </row>
    <row r="197" spans="1:8" ht="30">
      <c r="A197" s="422" t="s">
        <v>475</v>
      </c>
      <c r="B197" s="422" t="s">
        <v>489</v>
      </c>
      <c r="C197" s="425" t="s">
        <v>490</v>
      </c>
      <c r="D197" s="422" t="s">
        <v>823</v>
      </c>
      <c r="E197" s="422" t="s">
        <v>824</v>
      </c>
      <c r="F197" s="424">
        <v>4</v>
      </c>
      <c r="G197" s="432">
        <v>60</v>
      </c>
      <c r="H197" s="432">
        <v>60</v>
      </c>
    </row>
    <row r="198" spans="1:8" ht="30">
      <c r="A198" s="422" t="s">
        <v>491</v>
      </c>
      <c r="B198" s="422" t="s">
        <v>492</v>
      </c>
      <c r="C198" s="425" t="s">
        <v>493</v>
      </c>
      <c r="D198" s="422" t="s">
        <v>823</v>
      </c>
      <c r="E198" s="422" t="s">
        <v>824</v>
      </c>
      <c r="F198" s="424">
        <v>4</v>
      </c>
      <c r="G198" s="432">
        <v>60</v>
      </c>
      <c r="H198" s="432">
        <v>60</v>
      </c>
    </row>
    <row r="199" spans="1:8" ht="30">
      <c r="A199" s="422" t="s">
        <v>608</v>
      </c>
      <c r="B199" s="422" t="s">
        <v>609</v>
      </c>
      <c r="C199" s="425" t="s">
        <v>503</v>
      </c>
      <c r="D199" s="422" t="s">
        <v>823</v>
      </c>
      <c r="E199" s="422" t="s">
        <v>824</v>
      </c>
      <c r="F199" s="424">
        <v>4</v>
      </c>
      <c r="G199" s="432">
        <v>60</v>
      </c>
      <c r="H199" s="432">
        <v>60</v>
      </c>
    </row>
    <row r="200" spans="1:8" ht="30">
      <c r="A200" s="422" t="s">
        <v>476</v>
      </c>
      <c r="B200" s="422" t="s">
        <v>572</v>
      </c>
      <c r="C200" s="425" t="s">
        <v>573</v>
      </c>
      <c r="D200" s="422" t="s">
        <v>823</v>
      </c>
      <c r="E200" s="422" t="s">
        <v>824</v>
      </c>
      <c r="F200" s="424">
        <v>4</v>
      </c>
      <c r="G200" s="432">
        <v>60</v>
      </c>
      <c r="H200" s="432">
        <v>60</v>
      </c>
    </row>
    <row r="201" spans="1:8" ht="30">
      <c r="A201" s="422" t="s">
        <v>610</v>
      </c>
      <c r="B201" s="422" t="s">
        <v>611</v>
      </c>
      <c r="C201" s="425" t="s">
        <v>613</v>
      </c>
      <c r="D201" s="422" t="s">
        <v>823</v>
      </c>
      <c r="E201" s="422" t="s">
        <v>824</v>
      </c>
      <c r="F201" s="424">
        <v>4</v>
      </c>
      <c r="G201" s="432">
        <v>60</v>
      </c>
      <c r="H201" s="432">
        <v>60</v>
      </c>
    </row>
    <row r="202" spans="1:8" ht="30">
      <c r="A202" s="422" t="s">
        <v>588</v>
      </c>
      <c r="B202" s="422" t="s">
        <v>612</v>
      </c>
      <c r="C202" s="425" t="s">
        <v>614</v>
      </c>
      <c r="D202" s="422" t="s">
        <v>823</v>
      </c>
      <c r="E202" s="422" t="s">
        <v>824</v>
      </c>
      <c r="F202" s="424">
        <v>4</v>
      </c>
      <c r="G202" s="432">
        <v>60</v>
      </c>
      <c r="H202" s="432">
        <v>60</v>
      </c>
    </row>
    <row r="203" spans="1:8" ht="30">
      <c r="A203" s="422" t="s">
        <v>476</v>
      </c>
      <c r="B203" s="422" t="s">
        <v>482</v>
      </c>
      <c r="C203" s="426">
        <v>65002007395</v>
      </c>
      <c r="D203" s="422" t="s">
        <v>730</v>
      </c>
      <c r="E203" s="422" t="s">
        <v>731</v>
      </c>
      <c r="F203" s="424">
        <v>7</v>
      </c>
      <c r="G203" s="432">
        <v>105</v>
      </c>
      <c r="H203" s="432">
        <v>105</v>
      </c>
    </row>
    <row r="204" spans="1:8" ht="30">
      <c r="A204" s="422" t="s">
        <v>499</v>
      </c>
      <c r="B204" s="422" t="s">
        <v>500</v>
      </c>
      <c r="C204" s="425" t="s">
        <v>501</v>
      </c>
      <c r="D204" s="422" t="s">
        <v>730</v>
      </c>
      <c r="E204" s="422" t="s">
        <v>731</v>
      </c>
      <c r="F204" s="424">
        <v>7</v>
      </c>
      <c r="G204" s="432">
        <v>105</v>
      </c>
      <c r="H204" s="432">
        <v>105</v>
      </c>
    </row>
    <row r="205" spans="1:8" ht="30">
      <c r="A205" s="422" t="s">
        <v>476</v>
      </c>
      <c r="B205" s="422" t="s">
        <v>497</v>
      </c>
      <c r="C205" s="425" t="s">
        <v>498</v>
      </c>
      <c r="D205" s="422" t="s">
        <v>730</v>
      </c>
      <c r="E205" s="422" t="s">
        <v>731</v>
      </c>
      <c r="F205" s="424">
        <v>7</v>
      </c>
      <c r="G205" s="432">
        <v>105</v>
      </c>
      <c r="H205" s="432">
        <v>105</v>
      </c>
    </row>
    <row r="206" spans="1:8" ht="30">
      <c r="A206" s="422" t="s">
        <v>486</v>
      </c>
      <c r="B206" s="422" t="s">
        <v>487</v>
      </c>
      <c r="C206" s="425" t="s">
        <v>488</v>
      </c>
      <c r="D206" s="422" t="s">
        <v>730</v>
      </c>
      <c r="E206" s="422" t="s">
        <v>731</v>
      </c>
      <c r="F206" s="424">
        <v>7</v>
      </c>
      <c r="G206" s="432">
        <v>105</v>
      </c>
      <c r="H206" s="432">
        <v>105</v>
      </c>
    </row>
    <row r="207" spans="1:8" ht="30">
      <c r="A207" s="422" t="s">
        <v>479</v>
      </c>
      <c r="B207" s="422" t="s">
        <v>480</v>
      </c>
      <c r="C207" s="425" t="s">
        <v>481</v>
      </c>
      <c r="D207" s="422" t="s">
        <v>730</v>
      </c>
      <c r="E207" s="422" t="s">
        <v>731</v>
      </c>
      <c r="F207" s="424">
        <v>7</v>
      </c>
      <c r="G207" s="432">
        <v>105</v>
      </c>
      <c r="H207" s="432">
        <v>105</v>
      </c>
    </row>
    <row r="208" spans="1:8" ht="30">
      <c r="A208" s="422" t="s">
        <v>494</v>
      </c>
      <c r="B208" s="422" t="s">
        <v>495</v>
      </c>
      <c r="C208" s="425" t="s">
        <v>496</v>
      </c>
      <c r="D208" s="422" t="s">
        <v>730</v>
      </c>
      <c r="E208" s="422" t="s">
        <v>731</v>
      </c>
      <c r="F208" s="424">
        <v>7</v>
      </c>
      <c r="G208" s="432">
        <v>105</v>
      </c>
      <c r="H208" s="432">
        <v>105</v>
      </c>
    </row>
    <row r="209" spans="1:8" ht="30">
      <c r="A209" s="422" t="s">
        <v>475</v>
      </c>
      <c r="B209" s="422" t="s">
        <v>489</v>
      </c>
      <c r="C209" s="425" t="s">
        <v>490</v>
      </c>
      <c r="D209" s="422" t="s">
        <v>730</v>
      </c>
      <c r="E209" s="422" t="s">
        <v>731</v>
      </c>
      <c r="F209" s="424">
        <v>7</v>
      </c>
      <c r="G209" s="432">
        <v>105</v>
      </c>
      <c r="H209" s="432">
        <v>105</v>
      </c>
    </row>
    <row r="210" spans="1:8" ht="30">
      <c r="A210" s="422" t="s">
        <v>608</v>
      </c>
      <c r="B210" s="422" t="s">
        <v>609</v>
      </c>
      <c r="C210" s="425" t="s">
        <v>503</v>
      </c>
      <c r="D210" s="422" t="s">
        <v>730</v>
      </c>
      <c r="E210" s="422" t="s">
        <v>731</v>
      </c>
      <c r="F210" s="424">
        <v>7</v>
      </c>
      <c r="G210" s="432">
        <v>105</v>
      </c>
      <c r="H210" s="432">
        <v>105</v>
      </c>
    </row>
    <row r="211" spans="1:8" ht="30">
      <c r="A211" s="422" t="s">
        <v>508</v>
      </c>
      <c r="B211" s="422" t="s">
        <v>485</v>
      </c>
      <c r="C211" s="425" t="s">
        <v>648</v>
      </c>
      <c r="D211" s="422" t="s">
        <v>730</v>
      </c>
      <c r="E211" s="422" t="s">
        <v>731</v>
      </c>
      <c r="F211" s="424">
        <v>7</v>
      </c>
      <c r="G211" s="432">
        <v>105</v>
      </c>
      <c r="H211" s="432">
        <v>105</v>
      </c>
    </row>
    <row r="212" spans="1:8" ht="30">
      <c r="A212" s="422" t="s">
        <v>588</v>
      </c>
      <c r="B212" s="422" t="s">
        <v>612</v>
      </c>
      <c r="C212" s="425" t="s">
        <v>614</v>
      </c>
      <c r="D212" s="422" t="s">
        <v>730</v>
      </c>
      <c r="E212" s="422" t="s">
        <v>731</v>
      </c>
      <c r="F212" s="424">
        <v>7</v>
      </c>
      <c r="G212" s="432">
        <v>105</v>
      </c>
      <c r="H212" s="432">
        <v>105</v>
      </c>
    </row>
    <row r="213" spans="1:8" ht="30">
      <c r="A213" s="422" t="s">
        <v>696</v>
      </c>
      <c r="B213" s="422" t="s">
        <v>483</v>
      </c>
      <c r="C213" s="425" t="s">
        <v>697</v>
      </c>
      <c r="D213" s="422" t="s">
        <v>730</v>
      </c>
      <c r="E213" s="422" t="s">
        <v>731</v>
      </c>
      <c r="F213" s="424">
        <v>7</v>
      </c>
      <c r="G213" s="432">
        <v>105</v>
      </c>
      <c r="H213" s="432">
        <v>105</v>
      </c>
    </row>
    <row r="214" spans="1:8" ht="30">
      <c r="A214" s="422" t="s">
        <v>491</v>
      </c>
      <c r="B214" s="422" t="s">
        <v>492</v>
      </c>
      <c r="C214" s="425" t="s">
        <v>493</v>
      </c>
      <c r="D214" s="422" t="s">
        <v>730</v>
      </c>
      <c r="E214" s="422" t="s">
        <v>731</v>
      </c>
      <c r="F214" s="424">
        <v>7</v>
      </c>
      <c r="G214" s="432">
        <v>105</v>
      </c>
      <c r="H214" s="432">
        <v>105</v>
      </c>
    </row>
    <row r="215" spans="1:8" ht="30">
      <c r="A215" s="422" t="s">
        <v>735</v>
      </c>
      <c r="B215" s="422" t="s">
        <v>736</v>
      </c>
      <c r="C215" s="425" t="s">
        <v>737</v>
      </c>
      <c r="D215" s="422" t="s">
        <v>730</v>
      </c>
      <c r="E215" s="422" t="s">
        <v>731</v>
      </c>
      <c r="F215" s="424">
        <v>7</v>
      </c>
      <c r="G215" s="432">
        <v>105</v>
      </c>
      <c r="H215" s="432">
        <v>105</v>
      </c>
    </row>
    <row r="216" spans="1:8" ht="30">
      <c r="A216" s="422" t="s">
        <v>816</v>
      </c>
      <c r="B216" s="422" t="s">
        <v>579</v>
      </c>
      <c r="C216" s="425" t="s">
        <v>580</v>
      </c>
      <c r="D216" s="422" t="s">
        <v>730</v>
      </c>
      <c r="E216" s="422" t="s">
        <v>731</v>
      </c>
      <c r="F216" s="424">
        <v>7</v>
      </c>
      <c r="G216" s="432">
        <v>105</v>
      </c>
      <c r="H216" s="432">
        <v>105</v>
      </c>
    </row>
    <row r="217" spans="1:8" ht="30">
      <c r="A217" s="422" t="s">
        <v>722</v>
      </c>
      <c r="B217" s="422" t="s">
        <v>723</v>
      </c>
      <c r="C217" s="425" t="s">
        <v>724</v>
      </c>
      <c r="D217" s="422" t="s">
        <v>730</v>
      </c>
      <c r="E217" s="422" t="s">
        <v>731</v>
      </c>
      <c r="F217" s="424">
        <v>7</v>
      </c>
      <c r="G217" s="432">
        <v>105</v>
      </c>
      <c r="H217" s="432">
        <v>105</v>
      </c>
    </row>
    <row r="218" spans="1:8" ht="30">
      <c r="A218" s="422" t="s">
        <v>476</v>
      </c>
      <c r="B218" s="422" t="s">
        <v>572</v>
      </c>
      <c r="C218" s="425" t="s">
        <v>573</v>
      </c>
      <c r="D218" s="422" t="s">
        <v>730</v>
      </c>
      <c r="E218" s="422" t="s">
        <v>731</v>
      </c>
      <c r="F218" s="424">
        <v>7</v>
      </c>
      <c r="G218" s="432">
        <v>105</v>
      </c>
      <c r="H218" s="432">
        <v>105</v>
      </c>
    </row>
    <row r="219" spans="1:8" ht="45">
      <c r="A219" s="422" t="s">
        <v>508</v>
      </c>
      <c r="B219" s="422" t="s">
        <v>485</v>
      </c>
      <c r="C219" s="425" t="s">
        <v>648</v>
      </c>
      <c r="D219" s="422" t="s">
        <v>730</v>
      </c>
      <c r="E219" s="422" t="s">
        <v>825</v>
      </c>
      <c r="F219" s="424">
        <v>9</v>
      </c>
      <c r="G219" s="432">
        <v>135</v>
      </c>
      <c r="H219" s="432">
        <v>135</v>
      </c>
    </row>
    <row r="220" spans="1:8" ht="45">
      <c r="A220" s="422" t="s">
        <v>696</v>
      </c>
      <c r="B220" s="422" t="s">
        <v>483</v>
      </c>
      <c r="C220" s="425" t="s">
        <v>697</v>
      </c>
      <c r="D220" s="422" t="s">
        <v>730</v>
      </c>
      <c r="E220" s="422" t="s">
        <v>825</v>
      </c>
      <c r="F220" s="424">
        <v>9</v>
      </c>
      <c r="G220" s="432">
        <v>135</v>
      </c>
      <c r="H220" s="432">
        <v>135</v>
      </c>
    </row>
    <row r="221" spans="1:8" ht="45">
      <c r="A221" s="422" t="s">
        <v>494</v>
      </c>
      <c r="B221" s="422" t="s">
        <v>495</v>
      </c>
      <c r="C221" s="425" t="s">
        <v>496</v>
      </c>
      <c r="D221" s="422" t="s">
        <v>730</v>
      </c>
      <c r="E221" s="422" t="s">
        <v>825</v>
      </c>
      <c r="F221" s="424">
        <v>9</v>
      </c>
      <c r="G221" s="432">
        <v>135</v>
      </c>
      <c r="H221" s="432">
        <v>135</v>
      </c>
    </row>
    <row r="222" spans="1:8" ht="45">
      <c r="A222" s="422" t="s">
        <v>475</v>
      </c>
      <c r="B222" s="422" t="s">
        <v>489</v>
      </c>
      <c r="C222" s="425" t="s">
        <v>490</v>
      </c>
      <c r="D222" s="422" t="s">
        <v>730</v>
      </c>
      <c r="E222" s="422" t="s">
        <v>825</v>
      </c>
      <c r="F222" s="424">
        <v>9</v>
      </c>
      <c r="G222" s="432">
        <v>135</v>
      </c>
      <c r="H222" s="432">
        <v>135</v>
      </c>
    </row>
    <row r="223" spans="1:8" ht="45">
      <c r="A223" s="422" t="s">
        <v>486</v>
      </c>
      <c r="B223" s="422" t="s">
        <v>487</v>
      </c>
      <c r="C223" s="425" t="s">
        <v>488</v>
      </c>
      <c r="D223" s="422" t="s">
        <v>730</v>
      </c>
      <c r="E223" s="422" t="s">
        <v>825</v>
      </c>
      <c r="F223" s="424">
        <v>9</v>
      </c>
      <c r="G223" s="432">
        <v>135</v>
      </c>
      <c r="H223" s="432">
        <v>135</v>
      </c>
    </row>
    <row r="224" spans="1:8" ht="45">
      <c r="A224" s="422" t="s">
        <v>476</v>
      </c>
      <c r="B224" s="422" t="s">
        <v>497</v>
      </c>
      <c r="C224" s="425" t="s">
        <v>498</v>
      </c>
      <c r="D224" s="422" t="s">
        <v>730</v>
      </c>
      <c r="E224" s="422" t="s">
        <v>825</v>
      </c>
      <c r="F224" s="424">
        <v>9</v>
      </c>
      <c r="G224" s="432">
        <v>135</v>
      </c>
      <c r="H224" s="432">
        <v>135</v>
      </c>
    </row>
    <row r="225" spans="1:8" ht="45">
      <c r="A225" s="422" t="s">
        <v>499</v>
      </c>
      <c r="B225" s="422" t="s">
        <v>500</v>
      </c>
      <c r="C225" s="425" t="s">
        <v>501</v>
      </c>
      <c r="D225" s="422" t="s">
        <v>730</v>
      </c>
      <c r="E225" s="422" t="s">
        <v>825</v>
      </c>
      <c r="F225" s="424">
        <v>9</v>
      </c>
      <c r="G225" s="432">
        <v>135</v>
      </c>
      <c r="H225" s="432">
        <v>135</v>
      </c>
    </row>
    <row r="226" spans="1:8" ht="45">
      <c r="A226" s="422" t="s">
        <v>479</v>
      </c>
      <c r="B226" s="422" t="s">
        <v>480</v>
      </c>
      <c r="C226" s="425" t="s">
        <v>481</v>
      </c>
      <c r="D226" s="422" t="s">
        <v>730</v>
      </c>
      <c r="E226" s="422" t="s">
        <v>825</v>
      </c>
      <c r="F226" s="424">
        <v>9</v>
      </c>
      <c r="G226" s="432">
        <v>135</v>
      </c>
      <c r="H226" s="432">
        <v>135</v>
      </c>
    </row>
    <row r="227" spans="1:8" ht="45">
      <c r="A227" s="422" t="s">
        <v>476</v>
      </c>
      <c r="B227" s="422" t="s">
        <v>482</v>
      </c>
      <c r="C227" s="426">
        <v>65002007395</v>
      </c>
      <c r="D227" s="422" t="s">
        <v>730</v>
      </c>
      <c r="E227" s="422" t="s">
        <v>825</v>
      </c>
      <c r="F227" s="424">
        <v>9</v>
      </c>
      <c r="G227" s="432">
        <v>135</v>
      </c>
      <c r="H227" s="432">
        <v>135</v>
      </c>
    </row>
    <row r="228" spans="1:8" ht="45">
      <c r="A228" s="422" t="s">
        <v>568</v>
      </c>
      <c r="B228" s="422" t="s">
        <v>575</v>
      </c>
      <c r="C228" s="425" t="s">
        <v>576</v>
      </c>
      <c r="D228" s="422" t="s">
        <v>730</v>
      </c>
      <c r="E228" s="422" t="s">
        <v>825</v>
      </c>
      <c r="F228" s="424">
        <v>9</v>
      </c>
      <c r="G228" s="432">
        <v>135</v>
      </c>
      <c r="H228" s="432">
        <v>135</v>
      </c>
    </row>
    <row r="229" spans="1:8" ht="45">
      <c r="A229" s="422" t="s">
        <v>588</v>
      </c>
      <c r="B229" s="422" t="s">
        <v>612</v>
      </c>
      <c r="C229" s="425" t="s">
        <v>614</v>
      </c>
      <c r="D229" s="422" t="s">
        <v>730</v>
      </c>
      <c r="E229" s="422" t="s">
        <v>825</v>
      </c>
      <c r="F229" s="424">
        <v>9</v>
      </c>
      <c r="G229" s="432">
        <v>135</v>
      </c>
      <c r="H229" s="432">
        <v>135</v>
      </c>
    </row>
    <row r="230" spans="1:8" ht="45">
      <c r="A230" s="422" t="s">
        <v>568</v>
      </c>
      <c r="B230" s="422" t="s">
        <v>569</v>
      </c>
      <c r="C230" s="425" t="s">
        <v>570</v>
      </c>
      <c r="D230" s="422" t="s">
        <v>730</v>
      </c>
      <c r="E230" s="422" t="s">
        <v>825</v>
      </c>
      <c r="F230" s="424">
        <v>9</v>
      </c>
      <c r="G230" s="432">
        <v>135</v>
      </c>
      <c r="H230" s="432">
        <v>135</v>
      </c>
    </row>
    <row r="231" spans="1:8" ht="45">
      <c r="A231" s="422" t="s">
        <v>491</v>
      </c>
      <c r="B231" s="422" t="s">
        <v>492</v>
      </c>
      <c r="C231" s="425" t="s">
        <v>493</v>
      </c>
      <c r="D231" s="422" t="s">
        <v>730</v>
      </c>
      <c r="E231" s="422" t="s">
        <v>825</v>
      </c>
      <c r="F231" s="424">
        <v>9</v>
      </c>
      <c r="G231" s="432">
        <v>135</v>
      </c>
      <c r="H231" s="432">
        <v>135</v>
      </c>
    </row>
    <row r="232" spans="1:8" ht="45">
      <c r="A232" s="422" t="s">
        <v>508</v>
      </c>
      <c r="B232" s="422" t="s">
        <v>582</v>
      </c>
      <c r="C232" s="425" t="s">
        <v>583</v>
      </c>
      <c r="D232" s="422" t="s">
        <v>730</v>
      </c>
      <c r="E232" s="422" t="s">
        <v>825</v>
      </c>
      <c r="F232" s="424">
        <v>9</v>
      </c>
      <c r="G232" s="432">
        <v>135</v>
      </c>
      <c r="H232" s="432">
        <v>135</v>
      </c>
    </row>
    <row r="233" spans="1:8" ht="45">
      <c r="A233" s="422" t="s">
        <v>610</v>
      </c>
      <c r="B233" s="422" t="s">
        <v>611</v>
      </c>
      <c r="C233" s="425" t="s">
        <v>613</v>
      </c>
      <c r="D233" s="422" t="s">
        <v>730</v>
      </c>
      <c r="E233" s="422" t="s">
        <v>825</v>
      </c>
      <c r="F233" s="424">
        <v>9</v>
      </c>
      <c r="G233" s="432">
        <v>135</v>
      </c>
      <c r="H233" s="432">
        <v>135</v>
      </c>
    </row>
    <row r="234" spans="1:8" ht="45">
      <c r="A234" s="422" t="s">
        <v>815</v>
      </c>
      <c r="B234" s="422" t="s">
        <v>562</v>
      </c>
      <c r="C234" s="425" t="s">
        <v>563</v>
      </c>
      <c r="D234" s="422" t="s">
        <v>730</v>
      </c>
      <c r="E234" s="422" t="s">
        <v>825</v>
      </c>
      <c r="F234" s="424">
        <v>9</v>
      </c>
      <c r="G234" s="432">
        <v>135</v>
      </c>
      <c r="H234" s="432">
        <v>135</v>
      </c>
    </row>
    <row r="235" spans="1:8" ht="45">
      <c r="A235" s="422" t="s">
        <v>608</v>
      </c>
      <c r="B235" s="422" t="s">
        <v>609</v>
      </c>
      <c r="C235" s="425" t="s">
        <v>503</v>
      </c>
      <c r="D235" s="422" t="s">
        <v>730</v>
      </c>
      <c r="E235" s="422" t="s">
        <v>825</v>
      </c>
      <c r="F235" s="424">
        <v>9</v>
      </c>
      <c r="G235" s="432">
        <v>135</v>
      </c>
      <c r="H235" s="432">
        <v>135</v>
      </c>
    </row>
    <row r="236" spans="1:8" ht="45">
      <c r="A236" s="422" t="s">
        <v>479</v>
      </c>
      <c r="B236" s="422" t="s">
        <v>480</v>
      </c>
      <c r="C236" s="425" t="s">
        <v>481</v>
      </c>
      <c r="D236" s="422" t="s">
        <v>730</v>
      </c>
      <c r="E236" s="422" t="s">
        <v>826</v>
      </c>
      <c r="F236" s="424">
        <v>7</v>
      </c>
      <c r="G236" s="432">
        <v>105</v>
      </c>
      <c r="H236" s="432">
        <v>105</v>
      </c>
    </row>
    <row r="237" spans="1:8" ht="45">
      <c r="A237" s="422" t="s">
        <v>696</v>
      </c>
      <c r="B237" s="422" t="s">
        <v>483</v>
      </c>
      <c r="C237" s="425" t="s">
        <v>697</v>
      </c>
      <c r="D237" s="422" t="s">
        <v>730</v>
      </c>
      <c r="E237" s="422" t="s">
        <v>826</v>
      </c>
      <c r="F237" s="421">
        <v>7</v>
      </c>
      <c r="G237" s="432">
        <v>105</v>
      </c>
      <c r="H237" s="432">
        <v>105</v>
      </c>
    </row>
    <row r="238" spans="1:8" ht="45">
      <c r="A238" s="422" t="s">
        <v>486</v>
      </c>
      <c r="B238" s="422" t="s">
        <v>487</v>
      </c>
      <c r="C238" s="425" t="s">
        <v>488</v>
      </c>
      <c r="D238" s="422" t="s">
        <v>730</v>
      </c>
      <c r="E238" s="422" t="s">
        <v>826</v>
      </c>
      <c r="F238" s="421">
        <v>7</v>
      </c>
      <c r="G238" s="432">
        <v>105</v>
      </c>
      <c r="H238" s="432">
        <v>105</v>
      </c>
    </row>
    <row r="239" spans="1:8" ht="45">
      <c r="A239" s="422" t="s">
        <v>508</v>
      </c>
      <c r="B239" s="422" t="s">
        <v>485</v>
      </c>
      <c r="C239" s="425" t="s">
        <v>648</v>
      </c>
      <c r="D239" s="422" t="s">
        <v>730</v>
      </c>
      <c r="E239" s="422" t="s">
        <v>826</v>
      </c>
      <c r="F239" s="421">
        <v>7</v>
      </c>
      <c r="G239" s="432">
        <v>105</v>
      </c>
      <c r="H239" s="432">
        <v>105</v>
      </c>
    </row>
    <row r="240" spans="1:8" ht="45">
      <c r="A240" s="422" t="s">
        <v>722</v>
      </c>
      <c r="B240" s="422" t="s">
        <v>723</v>
      </c>
      <c r="C240" s="425" t="s">
        <v>724</v>
      </c>
      <c r="D240" s="422" t="s">
        <v>730</v>
      </c>
      <c r="E240" s="422" t="s">
        <v>826</v>
      </c>
      <c r="F240" s="421">
        <v>7</v>
      </c>
      <c r="G240" s="432">
        <v>105</v>
      </c>
      <c r="H240" s="432">
        <v>105</v>
      </c>
    </row>
    <row r="241" spans="1:8" ht="45">
      <c r="A241" s="422" t="s">
        <v>735</v>
      </c>
      <c r="B241" s="422" t="s">
        <v>736</v>
      </c>
      <c r="C241" s="425" t="s">
        <v>737</v>
      </c>
      <c r="D241" s="422" t="s">
        <v>730</v>
      </c>
      <c r="E241" s="422" t="s">
        <v>826</v>
      </c>
      <c r="F241" s="421">
        <v>7</v>
      </c>
      <c r="G241" s="432">
        <v>105</v>
      </c>
      <c r="H241" s="432">
        <v>105</v>
      </c>
    </row>
    <row r="242" spans="1:8" ht="45">
      <c r="A242" s="422" t="s">
        <v>476</v>
      </c>
      <c r="B242" s="422" t="s">
        <v>482</v>
      </c>
      <c r="C242" s="426">
        <v>65002007395</v>
      </c>
      <c r="D242" s="422" t="s">
        <v>730</v>
      </c>
      <c r="E242" s="422" t="s">
        <v>826</v>
      </c>
      <c r="F242" s="421">
        <v>7</v>
      </c>
      <c r="G242" s="432">
        <v>105</v>
      </c>
      <c r="H242" s="432">
        <v>105</v>
      </c>
    </row>
    <row r="243" spans="1:8" ht="45">
      <c r="A243" s="422" t="s">
        <v>476</v>
      </c>
      <c r="B243" s="422" t="s">
        <v>497</v>
      </c>
      <c r="C243" s="425" t="s">
        <v>498</v>
      </c>
      <c r="D243" s="422" t="s">
        <v>730</v>
      </c>
      <c r="E243" s="422" t="s">
        <v>826</v>
      </c>
      <c r="F243" s="421">
        <v>7</v>
      </c>
      <c r="G243" s="432">
        <v>105</v>
      </c>
      <c r="H243" s="432">
        <v>105</v>
      </c>
    </row>
    <row r="244" spans="1:8" ht="45">
      <c r="A244" s="422" t="s">
        <v>499</v>
      </c>
      <c r="B244" s="422" t="s">
        <v>500</v>
      </c>
      <c r="C244" s="425" t="s">
        <v>501</v>
      </c>
      <c r="D244" s="422" t="s">
        <v>730</v>
      </c>
      <c r="E244" s="422" t="s">
        <v>826</v>
      </c>
      <c r="F244" s="421">
        <v>7</v>
      </c>
      <c r="G244" s="432">
        <v>105</v>
      </c>
      <c r="H244" s="432">
        <v>105</v>
      </c>
    </row>
    <row r="245" spans="1:8" ht="45">
      <c r="A245" s="422" t="s">
        <v>588</v>
      </c>
      <c r="B245" s="422" t="s">
        <v>612</v>
      </c>
      <c r="C245" s="425" t="s">
        <v>614</v>
      </c>
      <c r="D245" s="422" t="s">
        <v>730</v>
      </c>
      <c r="E245" s="422" t="s">
        <v>826</v>
      </c>
      <c r="F245" s="421">
        <v>7</v>
      </c>
      <c r="G245" s="432">
        <v>105</v>
      </c>
      <c r="H245" s="432">
        <v>105</v>
      </c>
    </row>
    <row r="246" spans="1:8" ht="45">
      <c r="A246" s="422" t="s">
        <v>494</v>
      </c>
      <c r="B246" s="422" t="s">
        <v>495</v>
      </c>
      <c r="C246" s="425" t="s">
        <v>496</v>
      </c>
      <c r="D246" s="422" t="s">
        <v>730</v>
      </c>
      <c r="E246" s="422" t="s">
        <v>826</v>
      </c>
      <c r="F246" s="421">
        <v>7</v>
      </c>
      <c r="G246" s="432">
        <v>105</v>
      </c>
      <c r="H246" s="432">
        <v>105</v>
      </c>
    </row>
    <row r="247" spans="1:8" ht="45">
      <c r="A247" s="422" t="s">
        <v>475</v>
      </c>
      <c r="B247" s="422" t="s">
        <v>489</v>
      </c>
      <c r="C247" s="425" t="s">
        <v>490</v>
      </c>
      <c r="D247" s="422" t="s">
        <v>730</v>
      </c>
      <c r="E247" s="422" t="s">
        <v>826</v>
      </c>
      <c r="F247" s="421">
        <v>7</v>
      </c>
      <c r="G247" s="432">
        <v>105</v>
      </c>
      <c r="H247" s="432">
        <v>105</v>
      </c>
    </row>
    <row r="248" spans="1:8" ht="45">
      <c r="A248" s="422" t="s">
        <v>491</v>
      </c>
      <c r="B248" s="422" t="s">
        <v>492</v>
      </c>
      <c r="C248" s="425" t="s">
        <v>493</v>
      </c>
      <c r="D248" s="422" t="s">
        <v>730</v>
      </c>
      <c r="E248" s="422" t="s">
        <v>826</v>
      </c>
      <c r="F248" s="424">
        <v>7</v>
      </c>
      <c r="G248" s="432">
        <v>105</v>
      </c>
      <c r="H248" s="432">
        <v>105</v>
      </c>
    </row>
    <row r="249" spans="1:8" ht="45">
      <c r="A249" s="422" t="s">
        <v>816</v>
      </c>
      <c r="B249" s="422" t="s">
        <v>579</v>
      </c>
      <c r="C249" s="425" t="s">
        <v>580</v>
      </c>
      <c r="D249" s="422" t="s">
        <v>730</v>
      </c>
      <c r="E249" s="422" t="s">
        <v>826</v>
      </c>
      <c r="F249" s="424">
        <v>7</v>
      </c>
      <c r="G249" s="432">
        <v>105</v>
      </c>
      <c r="H249" s="432">
        <v>105</v>
      </c>
    </row>
    <row r="250" spans="1:8" ht="45">
      <c r="A250" s="422" t="s">
        <v>476</v>
      </c>
      <c r="B250" s="422" t="s">
        <v>572</v>
      </c>
      <c r="C250" s="425" t="s">
        <v>573</v>
      </c>
      <c r="D250" s="422" t="s">
        <v>730</v>
      </c>
      <c r="E250" s="422" t="s">
        <v>826</v>
      </c>
      <c r="F250" s="424">
        <v>7</v>
      </c>
      <c r="G250" s="432">
        <v>105</v>
      </c>
      <c r="H250" s="432">
        <v>105</v>
      </c>
    </row>
    <row r="251" spans="1:8">
      <c r="A251" s="422" t="s">
        <v>743</v>
      </c>
      <c r="B251" s="422" t="s">
        <v>744</v>
      </c>
      <c r="C251" s="425" t="s">
        <v>720</v>
      </c>
      <c r="D251" s="422" t="s">
        <v>770</v>
      </c>
      <c r="E251" s="422" t="s">
        <v>827</v>
      </c>
      <c r="F251" s="424">
        <v>5</v>
      </c>
      <c r="G251" s="432">
        <v>75</v>
      </c>
      <c r="H251" s="432">
        <v>75</v>
      </c>
    </row>
    <row r="252" spans="1:8">
      <c r="A252" s="422" t="s">
        <v>589</v>
      </c>
      <c r="B252" s="422" t="s">
        <v>748</v>
      </c>
      <c r="C252" s="425" t="s">
        <v>749</v>
      </c>
      <c r="D252" s="422" t="s">
        <v>770</v>
      </c>
      <c r="E252" s="422" t="s">
        <v>827</v>
      </c>
      <c r="F252" s="424">
        <v>5</v>
      </c>
      <c r="G252" s="432">
        <v>75</v>
      </c>
      <c r="H252" s="432">
        <v>75</v>
      </c>
    </row>
    <row r="253" spans="1:8">
      <c r="A253" s="422" t="s">
        <v>486</v>
      </c>
      <c r="B253" s="422" t="s">
        <v>487</v>
      </c>
      <c r="C253" s="425" t="s">
        <v>488</v>
      </c>
      <c r="D253" s="422" t="s">
        <v>770</v>
      </c>
      <c r="E253" s="422" t="s">
        <v>827</v>
      </c>
      <c r="F253" s="424">
        <v>5</v>
      </c>
      <c r="G253" s="432">
        <v>75</v>
      </c>
      <c r="H253" s="432">
        <v>75</v>
      </c>
    </row>
    <row r="254" spans="1:8">
      <c r="A254" s="422" t="s">
        <v>767</v>
      </c>
      <c r="B254" s="422" t="s">
        <v>768</v>
      </c>
      <c r="C254" s="425" t="s">
        <v>769</v>
      </c>
      <c r="D254" s="422" t="s">
        <v>770</v>
      </c>
      <c r="E254" s="422" t="s">
        <v>827</v>
      </c>
      <c r="F254" s="424">
        <v>5</v>
      </c>
      <c r="G254" s="432">
        <v>75</v>
      </c>
      <c r="H254" s="432">
        <v>75</v>
      </c>
    </row>
    <row r="255" spans="1:8">
      <c r="A255" s="422" t="s">
        <v>499</v>
      </c>
      <c r="B255" s="422" t="s">
        <v>500</v>
      </c>
      <c r="C255" s="425" t="s">
        <v>501</v>
      </c>
      <c r="D255" s="422" t="s">
        <v>770</v>
      </c>
      <c r="E255" s="422" t="s">
        <v>827</v>
      </c>
      <c r="F255" s="424">
        <v>5</v>
      </c>
      <c r="G255" s="432">
        <v>75</v>
      </c>
      <c r="H255" s="432">
        <v>75</v>
      </c>
    </row>
    <row r="256" spans="1:8">
      <c r="A256" s="422" t="s">
        <v>508</v>
      </c>
      <c r="B256" s="422" t="s">
        <v>485</v>
      </c>
      <c r="C256" s="425" t="s">
        <v>648</v>
      </c>
      <c r="D256" s="422" t="s">
        <v>770</v>
      </c>
      <c r="E256" s="422" t="s">
        <v>827</v>
      </c>
      <c r="F256" s="424">
        <v>5</v>
      </c>
      <c r="G256" s="432">
        <v>75</v>
      </c>
      <c r="H256" s="432">
        <v>75</v>
      </c>
    </row>
    <row r="257" spans="1:8">
      <c r="A257" s="422" t="s">
        <v>494</v>
      </c>
      <c r="B257" s="422" t="s">
        <v>495</v>
      </c>
      <c r="C257" s="425" t="s">
        <v>496</v>
      </c>
      <c r="D257" s="422" t="s">
        <v>770</v>
      </c>
      <c r="E257" s="422" t="s">
        <v>827</v>
      </c>
      <c r="F257" s="424">
        <v>5</v>
      </c>
      <c r="G257" s="432">
        <v>75</v>
      </c>
      <c r="H257" s="432">
        <v>75</v>
      </c>
    </row>
    <row r="258" spans="1:8">
      <c r="A258" s="422" t="s">
        <v>608</v>
      </c>
      <c r="B258" s="422" t="s">
        <v>609</v>
      </c>
      <c r="C258" s="425" t="s">
        <v>503</v>
      </c>
      <c r="D258" s="422" t="s">
        <v>770</v>
      </c>
      <c r="E258" s="422" t="s">
        <v>827</v>
      </c>
      <c r="F258" s="424">
        <v>5</v>
      </c>
      <c r="G258" s="432">
        <v>75</v>
      </c>
      <c r="H258" s="432">
        <v>75</v>
      </c>
    </row>
    <row r="259" spans="1:8">
      <c r="A259" s="422" t="s">
        <v>476</v>
      </c>
      <c r="B259" s="422" t="s">
        <v>482</v>
      </c>
      <c r="C259" s="426">
        <v>65002007395</v>
      </c>
      <c r="D259" s="422" t="s">
        <v>770</v>
      </c>
      <c r="E259" s="422" t="s">
        <v>827</v>
      </c>
      <c r="F259" s="424">
        <v>5</v>
      </c>
      <c r="G259" s="432">
        <v>75</v>
      </c>
      <c r="H259" s="432">
        <v>75</v>
      </c>
    </row>
    <row r="260" spans="1:8">
      <c r="A260" s="422" t="s">
        <v>750</v>
      </c>
      <c r="B260" s="422" t="s">
        <v>751</v>
      </c>
      <c r="C260" s="425" t="s">
        <v>752</v>
      </c>
      <c r="D260" s="422" t="s">
        <v>770</v>
      </c>
      <c r="E260" s="422" t="s">
        <v>827</v>
      </c>
      <c r="F260" s="424">
        <v>5</v>
      </c>
      <c r="G260" s="432">
        <v>75</v>
      </c>
      <c r="H260" s="432">
        <v>75</v>
      </c>
    </row>
    <row r="261" spans="1:8">
      <c r="A261" s="422" t="s">
        <v>588</v>
      </c>
      <c r="B261" s="422" t="s">
        <v>753</v>
      </c>
      <c r="C261" s="425" t="s">
        <v>754</v>
      </c>
      <c r="D261" s="422" t="s">
        <v>770</v>
      </c>
      <c r="E261" s="422" t="s">
        <v>827</v>
      </c>
      <c r="F261" s="424">
        <v>5</v>
      </c>
      <c r="G261" s="432">
        <v>75</v>
      </c>
      <c r="H261" s="432">
        <v>75</v>
      </c>
    </row>
    <row r="262" spans="1:8">
      <c r="A262" s="422" t="s">
        <v>755</v>
      </c>
      <c r="B262" s="422" t="s">
        <v>756</v>
      </c>
      <c r="C262" s="425" t="s">
        <v>757</v>
      </c>
      <c r="D262" s="422" t="s">
        <v>770</v>
      </c>
      <c r="E262" s="422" t="s">
        <v>827</v>
      </c>
      <c r="F262" s="424">
        <v>5</v>
      </c>
      <c r="G262" s="432">
        <v>75</v>
      </c>
      <c r="H262" s="432">
        <v>75</v>
      </c>
    </row>
    <row r="263" spans="1:8">
      <c r="A263" s="422" t="s">
        <v>476</v>
      </c>
      <c r="B263" s="422" t="s">
        <v>497</v>
      </c>
      <c r="C263" s="425" t="s">
        <v>498</v>
      </c>
      <c r="D263" s="422" t="s">
        <v>770</v>
      </c>
      <c r="E263" s="422" t="s">
        <v>827</v>
      </c>
      <c r="F263" s="424">
        <v>5</v>
      </c>
      <c r="G263" s="432">
        <v>75</v>
      </c>
      <c r="H263" s="432">
        <v>75</v>
      </c>
    </row>
    <row r="264" spans="1:8">
      <c r="A264" s="422" t="s">
        <v>475</v>
      </c>
      <c r="B264" s="422" t="s">
        <v>489</v>
      </c>
      <c r="C264" s="425" t="s">
        <v>490</v>
      </c>
      <c r="D264" s="422" t="s">
        <v>770</v>
      </c>
      <c r="E264" s="422" t="s">
        <v>827</v>
      </c>
      <c r="F264" s="424">
        <v>5</v>
      </c>
      <c r="G264" s="432">
        <v>75</v>
      </c>
      <c r="H264" s="432">
        <v>75</v>
      </c>
    </row>
    <row r="265" spans="1:8">
      <c r="A265" s="422" t="s">
        <v>479</v>
      </c>
      <c r="B265" s="422" t="s">
        <v>480</v>
      </c>
      <c r="C265" s="425" t="s">
        <v>481</v>
      </c>
      <c r="D265" s="422" t="s">
        <v>770</v>
      </c>
      <c r="E265" s="422" t="s">
        <v>827</v>
      </c>
      <c r="F265" s="424">
        <v>5</v>
      </c>
      <c r="G265" s="432">
        <v>75</v>
      </c>
      <c r="H265" s="432">
        <v>75</v>
      </c>
    </row>
    <row r="266" spans="1:8">
      <c r="A266" s="422" t="s">
        <v>696</v>
      </c>
      <c r="B266" s="422" t="s">
        <v>483</v>
      </c>
      <c r="C266" s="425" t="s">
        <v>697</v>
      </c>
      <c r="D266" s="422" t="s">
        <v>770</v>
      </c>
      <c r="E266" s="422" t="s">
        <v>827</v>
      </c>
      <c r="F266" s="424">
        <v>5</v>
      </c>
      <c r="G266" s="432">
        <v>75</v>
      </c>
      <c r="H266" s="432">
        <v>75</v>
      </c>
    </row>
    <row r="267" spans="1:8">
      <c r="A267" s="422" t="s">
        <v>491</v>
      </c>
      <c r="B267" s="422" t="s">
        <v>492</v>
      </c>
      <c r="C267" s="425" t="s">
        <v>493</v>
      </c>
      <c r="D267" s="422" t="s">
        <v>770</v>
      </c>
      <c r="E267" s="422" t="s">
        <v>827</v>
      </c>
      <c r="F267" s="424">
        <v>5</v>
      </c>
      <c r="G267" s="432">
        <v>75</v>
      </c>
      <c r="H267" s="432">
        <v>75</v>
      </c>
    </row>
    <row r="268" spans="1:8">
      <c r="A268" s="417" t="s">
        <v>499</v>
      </c>
      <c r="B268" s="423" t="s">
        <v>772</v>
      </c>
      <c r="C268" s="513">
        <v>59002001330</v>
      </c>
      <c r="D268" s="422" t="s">
        <v>770</v>
      </c>
      <c r="E268" s="422" t="s">
        <v>827</v>
      </c>
      <c r="F268" s="424">
        <v>5</v>
      </c>
      <c r="G268" s="432">
        <v>75</v>
      </c>
      <c r="H268" s="432">
        <v>75</v>
      </c>
    </row>
    <row r="269" spans="1:8">
      <c r="A269" s="422" t="s">
        <v>773</v>
      </c>
      <c r="B269" s="422" t="s">
        <v>774</v>
      </c>
      <c r="C269" s="425" t="s">
        <v>775</v>
      </c>
      <c r="D269" s="422" t="s">
        <v>770</v>
      </c>
      <c r="E269" s="422" t="s">
        <v>827</v>
      </c>
      <c r="F269" s="424">
        <v>5</v>
      </c>
      <c r="G269" s="432">
        <v>75</v>
      </c>
      <c r="H269" s="432">
        <v>75</v>
      </c>
    </row>
    <row r="270" spans="1:8">
      <c r="A270" s="422" t="s">
        <v>776</v>
      </c>
      <c r="B270" s="422" t="s">
        <v>777</v>
      </c>
      <c r="C270" s="425" t="s">
        <v>778</v>
      </c>
      <c r="D270" s="422" t="s">
        <v>770</v>
      </c>
      <c r="E270" s="422" t="s">
        <v>827</v>
      </c>
      <c r="F270" s="424">
        <v>5</v>
      </c>
      <c r="G270" s="432">
        <v>75</v>
      </c>
      <c r="H270" s="432">
        <v>75</v>
      </c>
    </row>
    <row r="271" spans="1:8" ht="24" customHeight="1">
      <c r="A271" s="422" t="s">
        <v>779</v>
      </c>
      <c r="B271" s="422" t="s">
        <v>780</v>
      </c>
      <c r="C271" s="425" t="s">
        <v>781</v>
      </c>
      <c r="D271" s="422" t="s">
        <v>770</v>
      </c>
      <c r="E271" s="422" t="s">
        <v>827</v>
      </c>
      <c r="F271" s="424">
        <v>5</v>
      </c>
      <c r="G271" s="432">
        <v>75</v>
      </c>
      <c r="H271" s="432">
        <v>75</v>
      </c>
    </row>
    <row r="272" spans="1:8">
      <c r="A272" s="422" t="s">
        <v>782</v>
      </c>
      <c r="B272" s="422" t="s">
        <v>756</v>
      </c>
      <c r="C272" s="425" t="s">
        <v>783</v>
      </c>
      <c r="D272" s="422" t="s">
        <v>770</v>
      </c>
      <c r="E272" s="422" t="s">
        <v>827</v>
      </c>
      <c r="F272" s="424">
        <v>5</v>
      </c>
      <c r="G272" s="432">
        <v>75</v>
      </c>
      <c r="H272" s="432">
        <v>75</v>
      </c>
    </row>
    <row r="273" spans="1:8">
      <c r="A273" s="422" t="s">
        <v>784</v>
      </c>
      <c r="B273" s="422" t="s">
        <v>785</v>
      </c>
      <c r="C273" s="425" t="s">
        <v>786</v>
      </c>
      <c r="D273" s="422" t="s">
        <v>770</v>
      </c>
      <c r="E273" s="422" t="s">
        <v>827</v>
      </c>
      <c r="F273" s="424">
        <v>5</v>
      </c>
      <c r="G273" s="432">
        <v>75</v>
      </c>
      <c r="H273" s="432">
        <v>75</v>
      </c>
    </row>
    <row r="274" spans="1:8">
      <c r="A274" s="422" t="s">
        <v>787</v>
      </c>
      <c r="B274" s="422" t="s">
        <v>788</v>
      </c>
      <c r="C274" s="425" t="s">
        <v>789</v>
      </c>
      <c r="D274" s="422" t="s">
        <v>770</v>
      </c>
      <c r="E274" s="422" t="s">
        <v>827</v>
      </c>
      <c r="F274" s="424">
        <v>5</v>
      </c>
      <c r="G274" s="432">
        <v>75</v>
      </c>
      <c r="H274" s="432">
        <v>75</v>
      </c>
    </row>
    <row r="275" spans="1:8">
      <c r="A275" s="422" t="s">
        <v>476</v>
      </c>
      <c r="B275" s="422" t="s">
        <v>790</v>
      </c>
      <c r="C275" s="425" t="s">
        <v>791</v>
      </c>
      <c r="D275" s="422" t="s">
        <v>770</v>
      </c>
      <c r="E275" s="422" t="s">
        <v>827</v>
      </c>
      <c r="F275" s="424">
        <v>5</v>
      </c>
      <c r="G275" s="432">
        <v>75</v>
      </c>
      <c r="H275" s="432">
        <v>75</v>
      </c>
    </row>
    <row r="276" spans="1:8">
      <c r="A276" s="422" t="s">
        <v>792</v>
      </c>
      <c r="B276" s="422" t="s">
        <v>793</v>
      </c>
      <c r="C276" s="425" t="s">
        <v>794</v>
      </c>
      <c r="D276" s="422" t="s">
        <v>770</v>
      </c>
      <c r="E276" s="422" t="s">
        <v>827</v>
      </c>
      <c r="F276" s="424">
        <v>5</v>
      </c>
      <c r="G276" s="432">
        <v>75</v>
      </c>
      <c r="H276" s="432">
        <v>75</v>
      </c>
    </row>
    <row r="277" spans="1:8">
      <c r="A277" s="422" t="s">
        <v>795</v>
      </c>
      <c r="B277" s="422" t="s">
        <v>796</v>
      </c>
      <c r="C277" s="425" t="s">
        <v>797</v>
      </c>
      <c r="D277" s="422" t="s">
        <v>770</v>
      </c>
      <c r="E277" s="422" t="s">
        <v>827</v>
      </c>
      <c r="F277" s="424">
        <v>5</v>
      </c>
      <c r="G277" s="432">
        <v>75</v>
      </c>
      <c r="H277" s="432">
        <v>75</v>
      </c>
    </row>
    <row r="278" spans="1:8">
      <c r="A278" s="422" t="s">
        <v>798</v>
      </c>
      <c r="B278" s="422" t="s">
        <v>799</v>
      </c>
      <c r="C278" s="425" t="s">
        <v>800</v>
      </c>
      <c r="D278" s="422" t="s">
        <v>770</v>
      </c>
      <c r="E278" s="422" t="s">
        <v>827</v>
      </c>
      <c r="F278" s="424">
        <v>5</v>
      </c>
      <c r="G278" s="432">
        <v>75</v>
      </c>
      <c r="H278" s="432">
        <v>75</v>
      </c>
    </row>
    <row r="279" spans="1:8">
      <c r="A279" s="422" t="s">
        <v>801</v>
      </c>
      <c r="B279" s="422" t="s">
        <v>802</v>
      </c>
      <c r="C279" s="425" t="s">
        <v>803</v>
      </c>
      <c r="D279" s="422" t="s">
        <v>770</v>
      </c>
      <c r="E279" s="422" t="s">
        <v>827</v>
      </c>
      <c r="F279" s="424">
        <v>5</v>
      </c>
      <c r="G279" s="432">
        <v>75</v>
      </c>
      <c r="H279" s="432">
        <v>75</v>
      </c>
    </row>
    <row r="280" spans="1:8">
      <c r="A280" s="422" t="s">
        <v>804</v>
      </c>
      <c r="B280" s="422" t="s">
        <v>805</v>
      </c>
      <c r="C280" s="425" t="s">
        <v>806</v>
      </c>
      <c r="D280" s="422" t="s">
        <v>770</v>
      </c>
      <c r="E280" s="422" t="s">
        <v>827</v>
      </c>
      <c r="F280" s="424">
        <v>5</v>
      </c>
      <c r="G280" s="432">
        <v>75</v>
      </c>
      <c r="H280" s="432">
        <v>75</v>
      </c>
    </row>
    <row r="281" spans="1:8">
      <c r="A281" s="422" t="s">
        <v>508</v>
      </c>
      <c r="B281" s="422" t="s">
        <v>807</v>
      </c>
      <c r="C281" s="425" t="s">
        <v>808</v>
      </c>
      <c r="D281" s="422" t="s">
        <v>770</v>
      </c>
      <c r="E281" s="422" t="s">
        <v>827</v>
      </c>
      <c r="F281" s="424">
        <v>5</v>
      </c>
      <c r="G281" s="432">
        <v>75</v>
      </c>
      <c r="H281" s="432">
        <v>75</v>
      </c>
    </row>
    <row r="282" spans="1:8">
      <c r="A282" s="422" t="s">
        <v>476</v>
      </c>
      <c r="B282" s="422" t="s">
        <v>809</v>
      </c>
      <c r="C282" s="425" t="s">
        <v>810</v>
      </c>
      <c r="D282" s="422" t="s">
        <v>770</v>
      </c>
      <c r="E282" s="422" t="s">
        <v>827</v>
      </c>
      <c r="F282" s="424">
        <v>5</v>
      </c>
      <c r="G282" s="432">
        <v>75</v>
      </c>
      <c r="H282" s="432">
        <v>75</v>
      </c>
    </row>
    <row r="283" spans="1:8">
      <c r="A283" s="422" t="s">
        <v>773</v>
      </c>
      <c r="B283" s="422" t="s">
        <v>813</v>
      </c>
      <c r="C283" s="425" t="s">
        <v>814</v>
      </c>
      <c r="D283" s="422" t="s">
        <v>770</v>
      </c>
      <c r="E283" s="422" t="s">
        <v>827</v>
      </c>
      <c r="F283" s="424">
        <v>5</v>
      </c>
      <c r="G283" s="432">
        <v>75</v>
      </c>
      <c r="H283" s="432">
        <v>75</v>
      </c>
    </row>
    <row r="284" spans="1:8">
      <c r="A284" s="422" t="s">
        <v>508</v>
      </c>
      <c r="B284" s="422" t="s">
        <v>582</v>
      </c>
      <c r="C284" s="425" t="s">
        <v>583</v>
      </c>
      <c r="D284" s="422" t="s">
        <v>770</v>
      </c>
      <c r="E284" s="422" t="s">
        <v>827</v>
      </c>
      <c r="F284" s="424">
        <v>5</v>
      </c>
      <c r="G284" s="432">
        <v>75</v>
      </c>
      <c r="H284" s="432">
        <v>75</v>
      </c>
    </row>
    <row r="285" spans="1:8">
      <c r="A285" s="422" t="s">
        <v>508</v>
      </c>
      <c r="B285" s="422" t="s">
        <v>565</v>
      </c>
      <c r="C285" s="425" t="s">
        <v>566</v>
      </c>
      <c r="D285" s="422" t="s">
        <v>770</v>
      </c>
      <c r="E285" s="422" t="s">
        <v>827</v>
      </c>
      <c r="F285" s="424">
        <v>5</v>
      </c>
      <c r="G285" s="432">
        <v>75</v>
      </c>
      <c r="H285" s="432">
        <v>75</v>
      </c>
    </row>
    <row r="286" spans="1:8">
      <c r="A286" s="422" t="s">
        <v>568</v>
      </c>
      <c r="B286" s="422" t="s">
        <v>569</v>
      </c>
      <c r="C286" s="425" t="s">
        <v>570</v>
      </c>
      <c r="D286" s="422" t="s">
        <v>770</v>
      </c>
      <c r="E286" s="422" t="s">
        <v>827</v>
      </c>
      <c r="F286" s="424">
        <v>5</v>
      </c>
      <c r="G286" s="432">
        <v>75</v>
      </c>
      <c r="H286" s="432">
        <v>75</v>
      </c>
    </row>
    <row r="287" spans="1:8">
      <c r="A287" s="422" t="s">
        <v>476</v>
      </c>
      <c r="B287" s="422" t="s">
        <v>572</v>
      </c>
      <c r="C287" s="425" t="s">
        <v>573</v>
      </c>
      <c r="D287" s="422" t="s">
        <v>770</v>
      </c>
      <c r="E287" s="422" t="s">
        <v>827</v>
      </c>
      <c r="F287" s="424">
        <v>5</v>
      </c>
      <c r="G287" s="432">
        <v>75</v>
      </c>
      <c r="H287" s="432">
        <v>75</v>
      </c>
    </row>
    <row r="288" spans="1:8">
      <c r="A288" s="422" t="s">
        <v>568</v>
      </c>
      <c r="B288" s="422" t="s">
        <v>575</v>
      </c>
      <c r="C288" s="425" t="s">
        <v>576</v>
      </c>
      <c r="D288" s="422" t="s">
        <v>770</v>
      </c>
      <c r="E288" s="422" t="s">
        <v>827</v>
      </c>
      <c r="F288" s="424">
        <v>5</v>
      </c>
      <c r="G288" s="432">
        <v>75</v>
      </c>
      <c r="H288" s="432">
        <v>75</v>
      </c>
    </row>
    <row r="289" spans="1:8">
      <c r="A289" s="422" t="s">
        <v>735</v>
      </c>
      <c r="B289" s="422" t="s">
        <v>736</v>
      </c>
      <c r="C289" s="425" t="s">
        <v>737</v>
      </c>
      <c r="D289" s="422" t="s">
        <v>770</v>
      </c>
      <c r="E289" s="422" t="s">
        <v>827</v>
      </c>
      <c r="F289" s="424">
        <v>5</v>
      </c>
      <c r="G289" s="432">
        <v>75</v>
      </c>
      <c r="H289" s="432">
        <v>75</v>
      </c>
    </row>
    <row r="290" spans="1:8">
      <c r="A290" s="422" t="s">
        <v>815</v>
      </c>
      <c r="B290" s="422" t="s">
        <v>562</v>
      </c>
      <c r="C290" s="425" t="s">
        <v>563</v>
      </c>
      <c r="D290" s="422" t="s">
        <v>770</v>
      </c>
      <c r="E290" s="422" t="s">
        <v>827</v>
      </c>
      <c r="F290" s="424">
        <v>5</v>
      </c>
      <c r="G290" s="432">
        <v>75</v>
      </c>
      <c r="H290" s="432">
        <v>75</v>
      </c>
    </row>
    <row r="291" spans="1:8">
      <c r="A291" s="422" t="s">
        <v>502</v>
      </c>
      <c r="B291" s="422" t="s">
        <v>585</v>
      </c>
      <c r="C291" s="425" t="s">
        <v>586</v>
      </c>
      <c r="D291" s="422" t="s">
        <v>770</v>
      </c>
      <c r="E291" s="422" t="s">
        <v>827</v>
      </c>
      <c r="F291" s="424">
        <v>5</v>
      </c>
      <c r="G291" s="432">
        <v>75</v>
      </c>
      <c r="H291" s="432">
        <v>75</v>
      </c>
    </row>
    <row r="292" spans="1:8">
      <c r="A292" s="422" t="s">
        <v>816</v>
      </c>
      <c r="B292" s="422" t="s">
        <v>579</v>
      </c>
      <c r="C292" s="425" t="s">
        <v>580</v>
      </c>
      <c r="D292" s="422" t="s">
        <v>770</v>
      </c>
      <c r="E292" s="422" t="s">
        <v>827</v>
      </c>
      <c r="F292" s="424">
        <v>5</v>
      </c>
      <c r="G292" s="432">
        <v>75</v>
      </c>
      <c r="H292" s="432">
        <v>75</v>
      </c>
    </row>
    <row r="293" spans="1:8">
      <c r="A293" s="422" t="s">
        <v>722</v>
      </c>
      <c r="B293" s="422" t="s">
        <v>723</v>
      </c>
      <c r="C293" s="425" t="s">
        <v>724</v>
      </c>
      <c r="D293" s="422" t="s">
        <v>770</v>
      </c>
      <c r="E293" s="422" t="s">
        <v>827</v>
      </c>
      <c r="F293" s="424">
        <v>5</v>
      </c>
      <c r="G293" s="432">
        <v>75</v>
      </c>
      <c r="H293" s="432">
        <v>75</v>
      </c>
    </row>
    <row r="294" spans="1:8">
      <c r="A294" s="422" t="s">
        <v>588</v>
      </c>
      <c r="B294" s="422" t="s">
        <v>612</v>
      </c>
      <c r="C294" s="425" t="s">
        <v>614</v>
      </c>
      <c r="D294" s="422" t="s">
        <v>770</v>
      </c>
      <c r="E294" s="422" t="s">
        <v>827</v>
      </c>
      <c r="F294" s="424">
        <v>5</v>
      </c>
      <c r="G294" s="432">
        <v>75</v>
      </c>
      <c r="H294" s="432">
        <v>75</v>
      </c>
    </row>
    <row r="295" spans="1:8">
      <c r="A295" s="422" t="s">
        <v>704</v>
      </c>
      <c r="B295" s="422" t="s">
        <v>705</v>
      </c>
      <c r="C295" s="425" t="s">
        <v>706</v>
      </c>
      <c r="D295" s="422" t="s">
        <v>770</v>
      </c>
      <c r="E295" s="422" t="s">
        <v>827</v>
      </c>
      <c r="F295" s="424">
        <v>5</v>
      </c>
      <c r="G295" s="432">
        <v>75</v>
      </c>
      <c r="H295" s="432">
        <v>75</v>
      </c>
    </row>
    <row r="296" spans="1:8" ht="60">
      <c r="A296" s="422" t="s">
        <v>479</v>
      </c>
      <c r="B296" s="422" t="s">
        <v>480</v>
      </c>
      <c r="C296" s="425" t="s">
        <v>481</v>
      </c>
      <c r="D296" s="422" t="s">
        <v>738</v>
      </c>
      <c r="E296" s="422" t="s">
        <v>761</v>
      </c>
      <c r="F296" s="424">
        <v>7</v>
      </c>
      <c r="G296" s="432">
        <v>105</v>
      </c>
      <c r="H296" s="432">
        <v>105</v>
      </c>
    </row>
    <row r="297" spans="1:8" ht="60">
      <c r="A297" s="422" t="s">
        <v>476</v>
      </c>
      <c r="B297" s="422" t="s">
        <v>482</v>
      </c>
      <c r="C297" s="426">
        <v>65002007395</v>
      </c>
      <c r="D297" s="422" t="s">
        <v>738</v>
      </c>
      <c r="E297" s="422" t="s">
        <v>761</v>
      </c>
      <c r="F297" s="424">
        <v>7</v>
      </c>
      <c r="G297" s="432">
        <v>105</v>
      </c>
      <c r="H297" s="432">
        <v>105</v>
      </c>
    </row>
    <row r="298" spans="1:8" ht="60">
      <c r="A298" s="422" t="s">
        <v>499</v>
      </c>
      <c r="B298" s="422" t="s">
        <v>500</v>
      </c>
      <c r="C298" s="425" t="s">
        <v>501</v>
      </c>
      <c r="D298" s="422" t="s">
        <v>738</v>
      </c>
      <c r="E298" s="422" t="s">
        <v>761</v>
      </c>
      <c r="F298" s="424">
        <v>7</v>
      </c>
      <c r="G298" s="432">
        <v>105</v>
      </c>
      <c r="H298" s="432">
        <v>105</v>
      </c>
    </row>
    <row r="299" spans="1:8" ht="60">
      <c r="A299" s="422" t="s">
        <v>588</v>
      </c>
      <c r="B299" s="422" t="s">
        <v>612</v>
      </c>
      <c r="C299" s="425" t="s">
        <v>614</v>
      </c>
      <c r="D299" s="422" t="s">
        <v>738</v>
      </c>
      <c r="E299" s="422" t="s">
        <v>761</v>
      </c>
      <c r="F299" s="424">
        <v>7</v>
      </c>
      <c r="G299" s="432">
        <v>105</v>
      </c>
      <c r="H299" s="432">
        <v>105</v>
      </c>
    </row>
    <row r="300" spans="1:8" ht="60">
      <c r="A300" s="422" t="s">
        <v>494</v>
      </c>
      <c r="B300" s="422" t="s">
        <v>495</v>
      </c>
      <c r="C300" s="425" t="s">
        <v>496</v>
      </c>
      <c r="D300" s="422" t="s">
        <v>738</v>
      </c>
      <c r="E300" s="422" t="s">
        <v>761</v>
      </c>
      <c r="F300" s="424">
        <v>7</v>
      </c>
      <c r="G300" s="432">
        <v>105</v>
      </c>
      <c r="H300" s="432">
        <v>105</v>
      </c>
    </row>
    <row r="301" spans="1:8" ht="60">
      <c r="A301" s="422" t="s">
        <v>475</v>
      </c>
      <c r="B301" s="422" t="s">
        <v>489</v>
      </c>
      <c r="C301" s="425" t="s">
        <v>490</v>
      </c>
      <c r="D301" s="422" t="s">
        <v>738</v>
      </c>
      <c r="E301" s="422" t="s">
        <v>761</v>
      </c>
      <c r="F301" s="424">
        <v>7</v>
      </c>
      <c r="G301" s="432">
        <v>105</v>
      </c>
      <c r="H301" s="432">
        <v>105</v>
      </c>
    </row>
    <row r="302" spans="1:8" ht="60">
      <c r="A302" s="422" t="s">
        <v>476</v>
      </c>
      <c r="B302" s="422" t="s">
        <v>572</v>
      </c>
      <c r="C302" s="425" t="s">
        <v>573</v>
      </c>
      <c r="D302" s="422" t="s">
        <v>738</v>
      </c>
      <c r="E302" s="422" t="s">
        <v>761</v>
      </c>
      <c r="F302" s="424">
        <v>7</v>
      </c>
      <c r="G302" s="432">
        <v>105</v>
      </c>
      <c r="H302" s="432">
        <v>105</v>
      </c>
    </row>
    <row r="303" spans="1:8" ht="60">
      <c r="A303" s="422" t="s">
        <v>816</v>
      </c>
      <c r="B303" s="422" t="s">
        <v>579</v>
      </c>
      <c r="C303" s="425" t="s">
        <v>580</v>
      </c>
      <c r="D303" s="422" t="s">
        <v>738</v>
      </c>
      <c r="E303" s="422" t="s">
        <v>761</v>
      </c>
      <c r="F303" s="424">
        <v>7</v>
      </c>
      <c r="G303" s="432">
        <v>105</v>
      </c>
      <c r="H303" s="432">
        <v>105</v>
      </c>
    </row>
    <row r="304" spans="1:8" ht="60">
      <c r="A304" s="422" t="s">
        <v>568</v>
      </c>
      <c r="B304" s="422" t="s">
        <v>575</v>
      </c>
      <c r="C304" s="425" t="s">
        <v>576</v>
      </c>
      <c r="D304" s="422" t="s">
        <v>738</v>
      </c>
      <c r="E304" s="422" t="s">
        <v>761</v>
      </c>
      <c r="F304" s="424">
        <v>7</v>
      </c>
      <c r="G304" s="432">
        <v>105</v>
      </c>
      <c r="H304" s="432">
        <v>105</v>
      </c>
    </row>
    <row r="305" spans="1:9" ht="60">
      <c r="A305" s="422" t="s">
        <v>815</v>
      </c>
      <c r="B305" s="422" t="s">
        <v>562</v>
      </c>
      <c r="C305" s="425" t="s">
        <v>563</v>
      </c>
      <c r="D305" s="422" t="s">
        <v>738</v>
      </c>
      <c r="E305" s="422" t="s">
        <v>761</v>
      </c>
      <c r="F305" s="424">
        <v>7</v>
      </c>
      <c r="G305" s="432">
        <v>105</v>
      </c>
      <c r="H305" s="432">
        <v>105</v>
      </c>
    </row>
    <row r="306" spans="1:9" ht="60">
      <c r="A306" s="422" t="s">
        <v>696</v>
      </c>
      <c r="B306" s="422" t="s">
        <v>483</v>
      </c>
      <c r="C306" s="425" t="s">
        <v>697</v>
      </c>
      <c r="D306" s="422" t="s">
        <v>821</v>
      </c>
      <c r="E306" s="422" t="s">
        <v>828</v>
      </c>
      <c r="F306" s="424">
        <v>7</v>
      </c>
      <c r="G306" s="432">
        <v>105</v>
      </c>
      <c r="H306" s="432">
        <v>105</v>
      </c>
    </row>
    <row r="307" spans="1:9" ht="60">
      <c r="A307" s="422" t="s">
        <v>486</v>
      </c>
      <c r="B307" s="422" t="s">
        <v>487</v>
      </c>
      <c r="C307" s="425" t="s">
        <v>488</v>
      </c>
      <c r="D307" s="422" t="s">
        <v>821</v>
      </c>
      <c r="E307" s="422" t="s">
        <v>828</v>
      </c>
      <c r="F307" s="424">
        <v>7</v>
      </c>
      <c r="G307" s="432">
        <v>105</v>
      </c>
      <c r="H307" s="432">
        <v>105</v>
      </c>
    </row>
    <row r="308" spans="1:9" ht="60">
      <c r="A308" s="422" t="s">
        <v>476</v>
      </c>
      <c r="B308" s="422" t="s">
        <v>497</v>
      </c>
      <c r="C308" s="425" t="s">
        <v>498</v>
      </c>
      <c r="D308" s="422" t="s">
        <v>821</v>
      </c>
      <c r="E308" s="422" t="s">
        <v>828</v>
      </c>
      <c r="F308" s="424">
        <v>7</v>
      </c>
      <c r="G308" s="432">
        <v>105</v>
      </c>
      <c r="H308" s="432">
        <v>105</v>
      </c>
    </row>
    <row r="309" spans="1:9" ht="60">
      <c r="A309" s="422" t="s">
        <v>508</v>
      </c>
      <c r="B309" s="422" t="s">
        <v>485</v>
      </c>
      <c r="C309" s="425" t="s">
        <v>648</v>
      </c>
      <c r="D309" s="422" t="s">
        <v>821</v>
      </c>
      <c r="E309" s="422" t="s">
        <v>828</v>
      </c>
      <c r="F309" s="424">
        <v>7</v>
      </c>
      <c r="G309" s="432">
        <v>105</v>
      </c>
      <c r="H309" s="432">
        <v>105</v>
      </c>
    </row>
    <row r="310" spans="1:9" ht="60">
      <c r="A310" s="422" t="s">
        <v>491</v>
      </c>
      <c r="B310" s="422" t="s">
        <v>492</v>
      </c>
      <c r="C310" s="425" t="s">
        <v>493</v>
      </c>
      <c r="D310" s="422" t="s">
        <v>821</v>
      </c>
      <c r="E310" s="422" t="s">
        <v>828</v>
      </c>
      <c r="F310" s="424">
        <v>7</v>
      </c>
      <c r="G310" s="432">
        <v>105</v>
      </c>
      <c r="H310" s="432">
        <v>105</v>
      </c>
    </row>
    <row r="311" spans="1:9" ht="60">
      <c r="A311" s="422" t="s">
        <v>722</v>
      </c>
      <c r="B311" s="422" t="s">
        <v>723</v>
      </c>
      <c r="C311" s="425" t="s">
        <v>724</v>
      </c>
      <c r="D311" s="422" t="s">
        <v>821</v>
      </c>
      <c r="E311" s="422" t="s">
        <v>828</v>
      </c>
      <c r="F311" s="424">
        <v>7</v>
      </c>
      <c r="G311" s="432">
        <v>105</v>
      </c>
      <c r="H311" s="432">
        <v>105</v>
      </c>
    </row>
    <row r="312" spans="1:9" ht="60">
      <c r="A312" s="422" t="s">
        <v>735</v>
      </c>
      <c r="B312" s="422" t="s">
        <v>736</v>
      </c>
      <c r="C312" s="425" t="s">
        <v>737</v>
      </c>
      <c r="D312" s="422" t="s">
        <v>821</v>
      </c>
      <c r="E312" s="422" t="s">
        <v>828</v>
      </c>
      <c r="F312" s="424">
        <v>7</v>
      </c>
      <c r="G312" s="432">
        <v>105</v>
      </c>
      <c r="H312" s="432">
        <v>105</v>
      </c>
    </row>
    <row r="313" spans="1:9" ht="60">
      <c r="A313" s="422" t="s">
        <v>568</v>
      </c>
      <c r="B313" s="422" t="s">
        <v>569</v>
      </c>
      <c r="C313" s="425" t="s">
        <v>570</v>
      </c>
      <c r="D313" s="422" t="s">
        <v>821</v>
      </c>
      <c r="E313" s="422" t="s">
        <v>828</v>
      </c>
      <c r="F313" s="424">
        <v>7</v>
      </c>
      <c r="G313" s="432">
        <v>105</v>
      </c>
      <c r="H313" s="432">
        <v>105</v>
      </c>
    </row>
    <row r="314" spans="1:9" ht="60">
      <c r="A314" s="422" t="s">
        <v>502</v>
      </c>
      <c r="B314" s="422" t="s">
        <v>585</v>
      </c>
      <c r="C314" s="425" t="s">
        <v>586</v>
      </c>
      <c r="D314" s="422" t="s">
        <v>821</v>
      </c>
      <c r="E314" s="422" t="s">
        <v>828</v>
      </c>
      <c r="F314" s="424">
        <v>7</v>
      </c>
      <c r="G314" s="432">
        <v>105</v>
      </c>
      <c r="H314" s="432">
        <v>105</v>
      </c>
    </row>
    <row r="315" spans="1:9" ht="60">
      <c r="A315" s="422" t="s">
        <v>610</v>
      </c>
      <c r="B315" s="422" t="s">
        <v>611</v>
      </c>
      <c r="C315" s="425" t="s">
        <v>613</v>
      </c>
      <c r="D315" s="422" t="s">
        <v>821</v>
      </c>
      <c r="E315" s="422" t="s">
        <v>828</v>
      </c>
      <c r="F315" s="424">
        <v>7</v>
      </c>
      <c r="G315" s="432">
        <v>105</v>
      </c>
      <c r="H315" s="432">
        <v>105</v>
      </c>
    </row>
    <row r="316" spans="1:9">
      <c r="A316" s="429"/>
      <c r="B316" s="429"/>
      <c r="C316" s="519"/>
      <c r="D316" s="429"/>
      <c r="E316" s="429"/>
      <c r="F316" s="520"/>
      <c r="G316" s="521">
        <f>SUM(G8:G315)</f>
        <v>34961</v>
      </c>
      <c r="H316" s="521">
        <f>SUM(H8:H315)</f>
        <v>34961</v>
      </c>
    </row>
    <row r="317" spans="1:9">
      <c r="A317" s="431"/>
      <c r="B317" s="431"/>
      <c r="C317" s="418"/>
      <c r="D317" s="431"/>
      <c r="E317" s="431"/>
      <c r="F317" s="419"/>
      <c r="G317" s="514"/>
      <c r="H317" s="514"/>
      <c r="I317" s="502"/>
    </row>
    <row r="318" spans="1:9">
      <c r="A318" s="522" t="s">
        <v>921</v>
      </c>
      <c r="B318" s="523"/>
      <c r="C318" s="523"/>
      <c r="D318" s="523"/>
      <c r="E318" s="523"/>
      <c r="F318" s="523"/>
      <c r="G318" s="514"/>
      <c r="H318" s="514"/>
      <c r="I318" s="502"/>
    </row>
    <row r="319" spans="1:9">
      <c r="A319" s="522" t="s">
        <v>922</v>
      </c>
      <c r="B319" s="523"/>
      <c r="C319" s="523"/>
      <c r="D319" s="523"/>
      <c r="E319" s="523"/>
      <c r="F319" s="523"/>
      <c r="G319" s="514"/>
      <c r="H319" s="514"/>
      <c r="I319" s="502"/>
    </row>
    <row r="320" spans="1:9" ht="45" customHeight="1">
      <c r="A320" s="524" t="s">
        <v>107</v>
      </c>
      <c r="B320" s="199"/>
      <c r="C320" s="199"/>
      <c r="D320" s="199"/>
      <c r="E320" s="199"/>
      <c r="F320" s="199"/>
      <c r="G320" s="514"/>
      <c r="H320" s="515"/>
      <c r="I320" s="502"/>
    </row>
    <row r="321" spans="1:9" ht="45" customHeight="1">
      <c r="A321" s="199"/>
      <c r="B321" s="199"/>
      <c r="C321" s="199"/>
      <c r="D321" s="199"/>
      <c r="E321" s="199"/>
      <c r="F321" s="199"/>
      <c r="G321" s="514"/>
      <c r="H321" s="515"/>
      <c r="I321" s="502"/>
    </row>
    <row r="322" spans="1:9" ht="45" customHeight="1">
      <c r="A322" s="199"/>
      <c r="B322" s="199"/>
      <c r="C322" s="199"/>
      <c r="D322" s="199"/>
      <c r="E322" s="199"/>
      <c r="F322" s="199"/>
      <c r="G322" s="514"/>
      <c r="H322" s="515"/>
      <c r="I322" s="502"/>
    </row>
    <row r="323" spans="1:9" ht="45" customHeight="1">
      <c r="A323" s="198"/>
      <c r="B323" s="198" t="s">
        <v>274</v>
      </c>
      <c r="C323" s="198"/>
      <c r="D323" s="198"/>
      <c r="E323" s="198"/>
      <c r="F323" s="198"/>
      <c r="G323" s="514"/>
      <c r="H323" s="515"/>
    </row>
    <row r="324" spans="1:9">
      <c r="A324" s="192"/>
      <c r="B324" s="192" t="s">
        <v>273</v>
      </c>
      <c r="C324" s="192"/>
      <c r="D324" s="192"/>
      <c r="E324" s="192"/>
      <c r="F324" s="192"/>
      <c r="G324" s="514"/>
      <c r="H324" s="515"/>
    </row>
    <row r="325" spans="1:9">
      <c r="A325" s="200"/>
      <c r="B325" s="200" t="s">
        <v>140</v>
      </c>
      <c r="C325" s="200"/>
      <c r="D325" s="200"/>
      <c r="E325" s="200"/>
      <c r="F325" s="200"/>
      <c r="G325" s="514"/>
      <c r="H325" s="515"/>
    </row>
    <row r="326" spans="1:9">
      <c r="A326" s="431"/>
      <c r="B326" s="431"/>
      <c r="C326" s="418"/>
      <c r="D326" s="431"/>
      <c r="E326" s="431"/>
      <c r="F326" s="419"/>
      <c r="G326" s="514"/>
      <c r="H326" s="515"/>
    </row>
  </sheetData>
  <mergeCells count="2">
    <mergeCell ref="G1:H1"/>
    <mergeCell ref="G2:I2"/>
  </mergeCells>
  <printOptions gridLines="1"/>
  <pageMargins left="0.23622047244094491" right="0.23622047244094491" top="0.19685039370078741" bottom="0.39370078740157483" header="0.11811023622047245" footer="0.11811023622047245"/>
  <pageSetup scale="65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14" sqref="G14"/>
    </sheetView>
  </sheetViews>
  <sheetFormatPr defaultRowHeight="12.75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>
      <c r="A1" s="76" t="s">
        <v>473</v>
      </c>
      <c r="B1" s="76"/>
      <c r="C1" s="79"/>
      <c r="D1" s="79"/>
      <c r="E1" s="79"/>
      <c r="F1" s="79"/>
      <c r="G1" s="541" t="s">
        <v>110</v>
      </c>
      <c r="H1" s="541"/>
    </row>
    <row r="2" spans="1:10" ht="15" customHeight="1">
      <c r="A2" s="78" t="s">
        <v>141</v>
      </c>
      <c r="B2" s="76"/>
      <c r="C2" s="79"/>
      <c r="D2" s="79"/>
      <c r="E2" s="79"/>
      <c r="F2" s="79"/>
      <c r="G2" s="547" t="s">
        <v>624</v>
      </c>
      <c r="H2" s="548"/>
      <c r="I2" s="548"/>
    </row>
    <row r="3" spans="1:10" ht="15">
      <c r="A3" s="78"/>
      <c r="B3" s="78"/>
      <c r="C3" s="78"/>
      <c r="D3" s="78"/>
      <c r="E3" s="78"/>
      <c r="F3" s="78"/>
      <c r="G3" s="227"/>
      <c r="H3" s="227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/>
      <c r="B5" s="26" t="s">
        <v>478</v>
      </c>
      <c r="C5" s="26"/>
      <c r="D5" s="26"/>
      <c r="E5" s="111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6"/>
      <c r="B7" s="226"/>
      <c r="C7" s="226"/>
      <c r="D7" s="229"/>
      <c r="E7" s="226"/>
      <c r="F7" s="226"/>
      <c r="G7" s="80"/>
      <c r="H7" s="80"/>
    </row>
    <row r="8" spans="1:10" ht="30">
      <c r="A8" s="92" t="s">
        <v>64</v>
      </c>
      <c r="B8" s="92" t="s">
        <v>344</v>
      </c>
      <c r="C8" s="92" t="s">
        <v>345</v>
      </c>
      <c r="D8" s="92" t="s">
        <v>230</v>
      </c>
      <c r="E8" s="92" t="s">
        <v>353</v>
      </c>
      <c r="F8" s="92" t="s">
        <v>346</v>
      </c>
      <c r="G8" s="81" t="s">
        <v>10</v>
      </c>
      <c r="H8" s="81" t="s">
        <v>9</v>
      </c>
      <c r="J8" s="238" t="s">
        <v>352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8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351</v>
      </c>
      <c r="G34" s="88">
        <f>SUM(G9:G33)</f>
        <v>0</v>
      </c>
      <c r="H34" s="88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2"/>
      <c r="I35" s="192"/>
    </row>
    <row r="36" spans="1:9" ht="15">
      <c r="A36" s="237" t="s">
        <v>403</v>
      </c>
      <c r="B36" s="237"/>
      <c r="C36" s="236"/>
      <c r="D36" s="236"/>
      <c r="E36" s="236"/>
      <c r="F36" s="236"/>
      <c r="G36" s="236"/>
      <c r="H36" s="192"/>
      <c r="I36" s="192"/>
    </row>
    <row r="37" spans="1:9" ht="15">
      <c r="A37" s="237" t="s">
        <v>350</v>
      </c>
      <c r="B37" s="237"/>
      <c r="C37" s="236"/>
      <c r="D37" s="236"/>
      <c r="E37" s="236"/>
      <c r="F37" s="236"/>
      <c r="G37" s="236"/>
      <c r="H37" s="192"/>
      <c r="I37" s="192"/>
    </row>
    <row r="38" spans="1:9" ht="15">
      <c r="A38" s="237"/>
      <c r="B38" s="237"/>
      <c r="C38" s="192"/>
      <c r="D38" s="192"/>
      <c r="E38" s="192"/>
      <c r="F38" s="192"/>
      <c r="G38" s="192"/>
      <c r="H38" s="192"/>
      <c r="I38" s="192"/>
    </row>
    <row r="39" spans="1:9" ht="15">
      <c r="A39" s="237"/>
      <c r="B39" s="237"/>
      <c r="C39" s="192"/>
      <c r="D39" s="192"/>
      <c r="E39" s="192"/>
      <c r="F39" s="192"/>
      <c r="G39" s="192"/>
      <c r="H39" s="192"/>
      <c r="I39" s="192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>
      <c r="A44" s="198"/>
      <c r="B44" s="198"/>
      <c r="C44" s="198" t="s">
        <v>436</v>
      </c>
      <c r="D44" s="198"/>
      <c r="E44" s="236"/>
      <c r="F44" s="198"/>
      <c r="G44" s="198"/>
      <c r="H44" s="192"/>
      <c r="I44" s="199"/>
    </row>
    <row r="45" spans="1:9" ht="15">
      <c r="A45" s="192"/>
      <c r="B45" s="192"/>
      <c r="C45" s="192" t="s">
        <v>273</v>
      </c>
      <c r="D45" s="192"/>
      <c r="E45" s="192"/>
      <c r="F45" s="192"/>
      <c r="G45" s="192"/>
      <c r="H45" s="192"/>
      <c r="I45" s="199"/>
    </row>
    <row r="46" spans="1:9">
      <c r="A46" s="200"/>
      <c r="B46" s="200"/>
      <c r="C46" s="200" t="s">
        <v>140</v>
      </c>
      <c r="D46" s="200"/>
      <c r="E46" s="200"/>
      <c r="F46" s="200"/>
      <c r="G46" s="200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11" zoomScale="98" zoomScaleSheetLayoutView="98" workbookViewId="0">
      <selection activeCell="C2" sqref="C2:E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307</v>
      </c>
      <c r="B1" s="126"/>
      <c r="C1" s="541" t="s">
        <v>110</v>
      </c>
      <c r="D1" s="541"/>
      <c r="E1" s="164"/>
    </row>
    <row r="2" spans="1:12" ht="15" customHeight="1">
      <c r="A2" s="78" t="s">
        <v>141</v>
      </c>
      <c r="B2" s="126"/>
      <c r="C2" s="539" t="s">
        <v>624</v>
      </c>
      <c r="D2" s="540"/>
      <c r="E2" s="540"/>
    </row>
    <row r="3" spans="1:12">
      <c r="A3" s="78"/>
      <c r="B3" s="126"/>
      <c r="C3" s="77"/>
      <c r="D3" s="77"/>
      <c r="E3" s="164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20"/>
      <c r="L4" s="21"/>
    </row>
    <row r="5" spans="1:12" s="2" customFormat="1">
      <c r="A5" s="26" t="s">
        <v>478</v>
      </c>
      <c r="B5" s="26"/>
      <c r="C5" s="26"/>
      <c r="D5" s="111"/>
      <c r="E5" s="120"/>
    </row>
    <row r="6" spans="1:12" s="2" customFormat="1">
      <c r="A6" s="79"/>
      <c r="B6" s="79"/>
      <c r="C6" s="78"/>
      <c r="D6" s="78"/>
      <c r="E6" s="120"/>
    </row>
    <row r="7" spans="1:12" s="6" customFormat="1">
      <c r="A7" s="102"/>
      <c r="B7" s="102"/>
      <c r="C7" s="80"/>
      <c r="D7" s="80"/>
      <c r="E7" s="165"/>
    </row>
    <row r="8" spans="1:12" s="6" customFormat="1" ht="30">
      <c r="A8" s="116" t="s">
        <v>64</v>
      </c>
      <c r="B8" s="81" t="s">
        <v>11</v>
      </c>
      <c r="C8" s="81" t="s">
        <v>10</v>
      </c>
      <c r="D8" s="81" t="s">
        <v>9</v>
      </c>
      <c r="E8" s="165"/>
    </row>
    <row r="9" spans="1:12" s="9" customFormat="1" ht="18">
      <c r="A9" s="13">
        <v>1</v>
      </c>
      <c r="B9" s="13" t="s">
        <v>57</v>
      </c>
      <c r="C9" s="84">
        <f>SUM(C10,C13,C52,C55,C56,C57,C74,C75)</f>
        <v>0</v>
      </c>
      <c r="D9" s="84">
        <f>SUM(D10,D13,D52,D55,D56,D57,D63,D70,D71,D75)</f>
        <v>0</v>
      </c>
      <c r="E9" s="166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6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66"/>
    </row>
    <row r="12" spans="1:12" ht="16.5" customHeight="1">
      <c r="A12" s="16" t="s">
        <v>31</v>
      </c>
      <c r="B12" s="16" t="s">
        <v>0</v>
      </c>
      <c r="C12" s="33"/>
      <c r="D12" s="34"/>
      <c r="E12" s="164"/>
    </row>
    <row r="13" spans="1:12">
      <c r="A13" s="14">
        <v>1.2</v>
      </c>
      <c r="B13" s="14" t="s">
        <v>60</v>
      </c>
      <c r="C13" s="86">
        <f>SUM(C14,C17,C29:C32,C35,C36,C42,C43,C44,C45,C46,C50,C51)</f>
        <v>0</v>
      </c>
      <c r="D13" s="86">
        <f>SUM(D14,D17,D29:D32,D35,D36,D42,D43,D44,D45,D46,D50,D51)</f>
        <v>0</v>
      </c>
      <c r="E13" s="164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64"/>
    </row>
    <row r="15" spans="1:12" ht="17.25" customHeight="1">
      <c r="A15" s="17" t="s">
        <v>98</v>
      </c>
      <c r="B15" s="17" t="s">
        <v>61</v>
      </c>
      <c r="C15" s="35"/>
      <c r="D15" s="36"/>
      <c r="E15" s="164"/>
    </row>
    <row r="16" spans="1:12" ht="17.25" customHeight="1">
      <c r="A16" s="17" t="s">
        <v>99</v>
      </c>
      <c r="B16" s="17" t="s">
        <v>62</v>
      </c>
      <c r="C16" s="35"/>
      <c r="D16" s="36"/>
      <c r="E16" s="164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64"/>
    </row>
    <row r="18" spans="1:5" ht="30">
      <c r="A18" s="17" t="s">
        <v>12</v>
      </c>
      <c r="B18" s="17" t="s">
        <v>253</v>
      </c>
      <c r="C18" s="37"/>
      <c r="D18" s="38"/>
      <c r="E18" s="164"/>
    </row>
    <row r="19" spans="1:5">
      <c r="A19" s="17" t="s">
        <v>13</v>
      </c>
      <c r="B19" s="17" t="s">
        <v>14</v>
      </c>
      <c r="C19" s="37"/>
      <c r="D19" s="39"/>
      <c r="E19" s="164"/>
    </row>
    <row r="20" spans="1:5" ht="30">
      <c r="A20" s="17" t="s">
        <v>286</v>
      </c>
      <c r="B20" s="17" t="s">
        <v>22</v>
      </c>
      <c r="C20" s="37"/>
      <c r="D20" s="40"/>
      <c r="E20" s="164"/>
    </row>
    <row r="21" spans="1:5">
      <c r="A21" s="17" t="s">
        <v>287</v>
      </c>
      <c r="B21" s="17" t="s">
        <v>15</v>
      </c>
      <c r="C21" s="37"/>
      <c r="D21" s="40"/>
      <c r="E21" s="164"/>
    </row>
    <row r="22" spans="1:5">
      <c r="A22" s="17" t="s">
        <v>288</v>
      </c>
      <c r="B22" s="17" t="s">
        <v>16</v>
      </c>
      <c r="C22" s="37"/>
      <c r="D22" s="40"/>
      <c r="E22" s="164"/>
    </row>
    <row r="23" spans="1:5">
      <c r="A23" s="17" t="s">
        <v>289</v>
      </c>
      <c r="B23" s="17" t="s">
        <v>17</v>
      </c>
      <c r="C23" s="129">
        <f>SUM(C24:C27)</f>
        <v>0</v>
      </c>
      <c r="D23" s="129">
        <f>SUM(D24:D27)</f>
        <v>0</v>
      </c>
      <c r="E23" s="164"/>
    </row>
    <row r="24" spans="1:5" ht="16.5" customHeight="1">
      <c r="A24" s="18" t="s">
        <v>290</v>
      </c>
      <c r="B24" s="18" t="s">
        <v>18</v>
      </c>
      <c r="C24" s="37"/>
      <c r="D24" s="40"/>
      <c r="E24" s="164"/>
    </row>
    <row r="25" spans="1:5" ht="16.5" customHeight="1">
      <c r="A25" s="18" t="s">
        <v>291</v>
      </c>
      <c r="B25" s="18" t="s">
        <v>19</v>
      </c>
      <c r="C25" s="37"/>
      <c r="D25" s="40"/>
      <c r="E25" s="164"/>
    </row>
    <row r="26" spans="1:5" ht="16.5" customHeight="1">
      <c r="A26" s="18" t="s">
        <v>292</v>
      </c>
      <c r="B26" s="18" t="s">
        <v>20</v>
      </c>
      <c r="C26" s="37"/>
      <c r="D26" s="40"/>
      <c r="E26" s="164"/>
    </row>
    <row r="27" spans="1:5" ht="16.5" customHeight="1">
      <c r="A27" s="18" t="s">
        <v>293</v>
      </c>
      <c r="B27" s="18" t="s">
        <v>23</v>
      </c>
      <c r="C27" s="37"/>
      <c r="D27" s="41"/>
      <c r="E27" s="164"/>
    </row>
    <row r="28" spans="1:5">
      <c r="A28" s="17" t="s">
        <v>294</v>
      </c>
      <c r="B28" s="17" t="s">
        <v>21</v>
      </c>
      <c r="C28" s="37"/>
      <c r="D28" s="41"/>
      <c r="E28" s="164"/>
    </row>
    <row r="29" spans="1:5">
      <c r="A29" s="16" t="s">
        <v>34</v>
      </c>
      <c r="B29" s="16" t="s">
        <v>3</v>
      </c>
      <c r="C29" s="33"/>
      <c r="D29" s="34"/>
      <c r="E29" s="164"/>
    </row>
    <row r="30" spans="1:5">
      <c r="A30" s="16" t="s">
        <v>35</v>
      </c>
      <c r="B30" s="16" t="s">
        <v>4</v>
      </c>
      <c r="C30" s="33"/>
      <c r="D30" s="34"/>
      <c r="E30" s="164"/>
    </row>
    <row r="31" spans="1:5">
      <c r="A31" s="16" t="s">
        <v>36</v>
      </c>
      <c r="B31" s="16" t="s">
        <v>5</v>
      </c>
      <c r="C31" s="33"/>
      <c r="D31" s="34"/>
      <c r="E31" s="164"/>
    </row>
    <row r="32" spans="1:5" ht="30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64"/>
    </row>
    <row r="33" spans="1:5">
      <c r="A33" s="17" t="s">
        <v>295</v>
      </c>
      <c r="B33" s="17" t="s">
        <v>56</v>
      </c>
      <c r="C33" s="33"/>
      <c r="D33" s="34"/>
      <c r="E33" s="164"/>
    </row>
    <row r="34" spans="1:5">
      <c r="A34" s="17" t="s">
        <v>296</v>
      </c>
      <c r="B34" s="17" t="s">
        <v>55</v>
      </c>
      <c r="C34" s="33"/>
      <c r="D34" s="34"/>
      <c r="E34" s="164"/>
    </row>
    <row r="35" spans="1:5">
      <c r="A35" s="16" t="s">
        <v>38</v>
      </c>
      <c r="B35" s="16" t="s">
        <v>49</v>
      </c>
      <c r="C35" s="33"/>
      <c r="D35" s="34"/>
      <c r="E35" s="164"/>
    </row>
    <row r="36" spans="1:5">
      <c r="A36" s="16" t="s">
        <v>39</v>
      </c>
      <c r="B36" s="16" t="s">
        <v>360</v>
      </c>
      <c r="C36" s="85">
        <f>SUM(C37:C41)</f>
        <v>0</v>
      </c>
      <c r="D36" s="85">
        <f>SUM(D37:D41)</f>
        <v>0</v>
      </c>
      <c r="E36" s="164"/>
    </row>
    <row r="37" spans="1:5">
      <c r="A37" s="17" t="s">
        <v>357</v>
      </c>
      <c r="B37" s="17" t="s">
        <v>361</v>
      </c>
      <c r="C37" s="33"/>
      <c r="D37" s="33"/>
      <c r="E37" s="164"/>
    </row>
    <row r="38" spans="1:5">
      <c r="A38" s="17" t="s">
        <v>358</v>
      </c>
      <c r="B38" s="17" t="s">
        <v>362</v>
      </c>
      <c r="C38" s="33"/>
      <c r="D38" s="33"/>
      <c r="E38" s="164"/>
    </row>
    <row r="39" spans="1:5">
      <c r="A39" s="17" t="s">
        <v>359</v>
      </c>
      <c r="B39" s="17" t="s">
        <v>365</v>
      </c>
      <c r="C39" s="33"/>
      <c r="D39" s="34"/>
      <c r="E39" s="164"/>
    </row>
    <row r="40" spans="1:5">
      <c r="A40" s="17" t="s">
        <v>364</v>
      </c>
      <c r="B40" s="17" t="s">
        <v>366</v>
      </c>
      <c r="C40" s="33"/>
      <c r="D40" s="34"/>
      <c r="E40" s="164"/>
    </row>
    <row r="41" spans="1:5">
      <c r="A41" s="17" t="s">
        <v>367</v>
      </c>
      <c r="B41" s="17" t="s">
        <v>363</v>
      </c>
      <c r="C41" s="33"/>
      <c r="D41" s="34"/>
      <c r="E41" s="164"/>
    </row>
    <row r="42" spans="1:5" ht="30">
      <c r="A42" s="16" t="s">
        <v>40</v>
      </c>
      <c r="B42" s="16" t="s">
        <v>28</v>
      </c>
      <c r="C42" s="33"/>
      <c r="D42" s="34"/>
      <c r="E42" s="164"/>
    </row>
    <row r="43" spans="1:5">
      <c r="A43" s="16" t="s">
        <v>41</v>
      </c>
      <c r="B43" s="16" t="s">
        <v>24</v>
      </c>
      <c r="C43" s="33"/>
      <c r="D43" s="34"/>
      <c r="E43" s="164"/>
    </row>
    <row r="44" spans="1:5">
      <c r="A44" s="16" t="s">
        <v>42</v>
      </c>
      <c r="B44" s="16" t="s">
        <v>25</v>
      </c>
      <c r="C44" s="33"/>
      <c r="D44" s="34"/>
      <c r="E44" s="164"/>
    </row>
    <row r="45" spans="1:5">
      <c r="A45" s="16" t="s">
        <v>43</v>
      </c>
      <c r="B45" s="16" t="s">
        <v>26</v>
      </c>
      <c r="C45" s="33"/>
      <c r="D45" s="34"/>
      <c r="E45" s="164"/>
    </row>
    <row r="46" spans="1:5">
      <c r="A46" s="16" t="s">
        <v>44</v>
      </c>
      <c r="B46" s="16" t="s">
        <v>301</v>
      </c>
      <c r="C46" s="85">
        <f>SUM(C47:C49)</f>
        <v>0</v>
      </c>
      <c r="D46" s="85">
        <f>SUM(D47:D49)</f>
        <v>0</v>
      </c>
      <c r="E46" s="164"/>
    </row>
    <row r="47" spans="1:5">
      <c r="A47" s="99" t="s">
        <v>373</v>
      </c>
      <c r="B47" s="99" t="s">
        <v>376</v>
      </c>
      <c r="C47" s="33"/>
      <c r="D47" s="34"/>
      <c r="E47" s="164"/>
    </row>
    <row r="48" spans="1:5">
      <c r="A48" s="99" t="s">
        <v>374</v>
      </c>
      <c r="B48" s="99" t="s">
        <v>375</v>
      </c>
      <c r="C48" s="33"/>
      <c r="D48" s="34"/>
      <c r="E48" s="164"/>
    </row>
    <row r="49" spans="1:5">
      <c r="A49" s="99" t="s">
        <v>377</v>
      </c>
      <c r="B49" s="99" t="s">
        <v>378</v>
      </c>
      <c r="C49" s="33"/>
      <c r="D49" s="34"/>
      <c r="E49" s="164"/>
    </row>
    <row r="50" spans="1:5" ht="26.25" customHeight="1">
      <c r="A50" s="16" t="s">
        <v>45</v>
      </c>
      <c r="B50" s="16" t="s">
        <v>29</v>
      </c>
      <c r="C50" s="33"/>
      <c r="D50" s="34"/>
      <c r="E50" s="164"/>
    </row>
    <row r="51" spans="1:5">
      <c r="A51" s="16" t="s">
        <v>46</v>
      </c>
      <c r="B51" s="16" t="s">
        <v>6</v>
      </c>
      <c r="C51" s="33"/>
      <c r="D51" s="34"/>
      <c r="E51" s="164"/>
    </row>
    <row r="52" spans="1:5" ht="30">
      <c r="A52" s="14">
        <v>1.3</v>
      </c>
      <c r="B52" s="89" t="s">
        <v>417</v>
      </c>
      <c r="C52" s="86">
        <f>SUM(C53:C54)</f>
        <v>0</v>
      </c>
      <c r="D52" s="86">
        <f>SUM(D53:D54)</f>
        <v>0</v>
      </c>
      <c r="E52" s="164"/>
    </row>
    <row r="53" spans="1:5" ht="30">
      <c r="A53" s="16" t="s">
        <v>50</v>
      </c>
      <c r="B53" s="16" t="s">
        <v>48</v>
      </c>
      <c r="C53" s="33"/>
      <c r="D53" s="34"/>
      <c r="E53" s="164"/>
    </row>
    <row r="54" spans="1:5">
      <c r="A54" s="16" t="s">
        <v>51</v>
      </c>
      <c r="B54" s="16" t="s">
        <v>47</v>
      </c>
      <c r="C54" s="33"/>
      <c r="D54" s="34"/>
      <c r="E54" s="164"/>
    </row>
    <row r="55" spans="1:5">
      <c r="A55" s="14">
        <v>1.4</v>
      </c>
      <c r="B55" s="14" t="s">
        <v>419</v>
      </c>
      <c r="C55" s="33"/>
      <c r="D55" s="34"/>
      <c r="E55" s="164"/>
    </row>
    <row r="56" spans="1:5">
      <c r="A56" s="14">
        <v>1.5</v>
      </c>
      <c r="B56" s="14" t="s">
        <v>7</v>
      </c>
      <c r="C56" s="37"/>
      <c r="D56" s="40"/>
      <c r="E56" s="164"/>
    </row>
    <row r="57" spans="1:5">
      <c r="A57" s="14">
        <v>1.6</v>
      </c>
      <c r="B57" s="45" t="s">
        <v>8</v>
      </c>
      <c r="C57" s="86">
        <f>SUM(C58:C62)</f>
        <v>0</v>
      </c>
      <c r="D57" s="86">
        <f>SUM(D58:D62)</f>
        <v>0</v>
      </c>
      <c r="E57" s="164"/>
    </row>
    <row r="58" spans="1:5">
      <c r="A58" s="16" t="s">
        <v>302</v>
      </c>
      <c r="B58" s="46" t="s">
        <v>52</v>
      </c>
      <c r="C58" s="37"/>
      <c r="D58" s="40"/>
      <c r="E58" s="164"/>
    </row>
    <row r="59" spans="1:5" ht="30">
      <c r="A59" s="16" t="s">
        <v>303</v>
      </c>
      <c r="B59" s="46" t="s">
        <v>54</v>
      </c>
      <c r="C59" s="37"/>
      <c r="D59" s="40"/>
      <c r="E59" s="164"/>
    </row>
    <row r="60" spans="1:5">
      <c r="A60" s="16" t="s">
        <v>304</v>
      </c>
      <c r="B60" s="46" t="s">
        <v>53</v>
      </c>
      <c r="C60" s="40"/>
      <c r="D60" s="40"/>
      <c r="E60" s="164"/>
    </row>
    <row r="61" spans="1:5">
      <c r="A61" s="16" t="s">
        <v>305</v>
      </c>
      <c r="B61" s="46" t="s">
        <v>27</v>
      </c>
      <c r="C61" s="37"/>
      <c r="D61" s="40"/>
      <c r="E61" s="164"/>
    </row>
    <row r="62" spans="1:5">
      <c r="A62" s="16" t="s">
        <v>342</v>
      </c>
      <c r="B62" s="224" t="s">
        <v>343</v>
      </c>
      <c r="C62" s="37"/>
      <c r="D62" s="225"/>
      <c r="E62" s="164"/>
    </row>
    <row r="63" spans="1:5">
      <c r="A63" s="13">
        <v>2</v>
      </c>
      <c r="B63" s="47" t="s">
        <v>106</v>
      </c>
      <c r="C63" s="283"/>
      <c r="D63" s="130">
        <f>SUM(D64:D69)</f>
        <v>0</v>
      </c>
      <c r="E63" s="164"/>
    </row>
    <row r="64" spans="1:5">
      <c r="A64" s="15">
        <v>2.1</v>
      </c>
      <c r="B64" s="48" t="s">
        <v>100</v>
      </c>
      <c r="C64" s="283"/>
      <c r="D64" s="42"/>
      <c r="E64" s="164"/>
    </row>
    <row r="65" spans="1:5">
      <c r="A65" s="15">
        <v>2.2000000000000002</v>
      </c>
      <c r="B65" s="48" t="s">
        <v>104</v>
      </c>
      <c r="C65" s="285"/>
      <c r="D65" s="43"/>
      <c r="E65" s="164"/>
    </row>
    <row r="66" spans="1:5">
      <c r="A66" s="15">
        <v>2.2999999999999998</v>
      </c>
      <c r="B66" s="48" t="s">
        <v>103</v>
      </c>
      <c r="C66" s="285"/>
      <c r="D66" s="43"/>
      <c r="E66" s="164"/>
    </row>
    <row r="67" spans="1:5">
      <c r="A67" s="15">
        <v>2.4</v>
      </c>
      <c r="B67" s="48" t="s">
        <v>105</v>
      </c>
      <c r="C67" s="285"/>
      <c r="D67" s="43"/>
      <c r="E67" s="164"/>
    </row>
    <row r="68" spans="1:5">
      <c r="A68" s="15">
        <v>2.5</v>
      </c>
      <c r="B68" s="48" t="s">
        <v>101</v>
      </c>
      <c r="C68" s="285"/>
      <c r="D68" s="43"/>
      <c r="E68" s="164"/>
    </row>
    <row r="69" spans="1:5">
      <c r="A69" s="15">
        <v>2.6</v>
      </c>
      <c r="B69" s="48" t="s">
        <v>102</v>
      </c>
      <c r="C69" s="285"/>
      <c r="D69" s="43"/>
      <c r="E69" s="164"/>
    </row>
    <row r="70" spans="1:5" s="2" customFormat="1">
      <c r="A70" s="13">
        <v>3</v>
      </c>
      <c r="B70" s="281" t="s">
        <v>455</v>
      </c>
      <c r="C70" s="284"/>
      <c r="D70" s="282"/>
      <c r="E70" s="115"/>
    </row>
    <row r="71" spans="1:5" s="2" customFormat="1">
      <c r="A71" s="13">
        <v>4</v>
      </c>
      <c r="B71" s="13" t="s">
        <v>255</v>
      </c>
      <c r="C71" s="284">
        <f>SUM(C72:C73)</f>
        <v>0</v>
      </c>
      <c r="D71" s="87">
        <f>SUM(D72:D73)</f>
        <v>0</v>
      </c>
      <c r="E71" s="115"/>
    </row>
    <row r="72" spans="1:5" s="2" customFormat="1">
      <c r="A72" s="15">
        <v>4.0999999999999996</v>
      </c>
      <c r="B72" s="15" t="s">
        <v>256</v>
      </c>
      <c r="C72" s="8"/>
      <c r="D72" s="8"/>
      <c r="E72" s="115"/>
    </row>
    <row r="73" spans="1:5" s="2" customFormat="1">
      <c r="A73" s="15">
        <v>4.2</v>
      </c>
      <c r="B73" s="15" t="s">
        <v>257</v>
      </c>
      <c r="C73" s="8"/>
      <c r="D73" s="8"/>
      <c r="E73" s="115"/>
    </row>
    <row r="74" spans="1:5" s="2" customFormat="1">
      <c r="A74" s="13">
        <v>5</v>
      </c>
      <c r="B74" s="280" t="s">
        <v>284</v>
      </c>
      <c r="C74" s="8"/>
      <c r="D74" s="87"/>
      <c r="E74" s="115"/>
    </row>
    <row r="75" spans="1:5" s="2" customFormat="1" ht="30">
      <c r="A75" s="13">
        <v>6</v>
      </c>
      <c r="B75" s="280" t="s">
        <v>466</v>
      </c>
      <c r="C75" s="86">
        <f>SUM(C76:C81)</f>
        <v>0</v>
      </c>
      <c r="D75" s="86">
        <f>SUM(D76:D81)</f>
        <v>0</v>
      </c>
      <c r="E75" s="115"/>
    </row>
    <row r="76" spans="1:5" s="2" customFormat="1">
      <c r="A76" s="15">
        <v>6.1</v>
      </c>
      <c r="B76" s="15" t="s">
        <v>68</v>
      </c>
      <c r="C76" s="8"/>
      <c r="D76" s="8"/>
      <c r="E76" s="115"/>
    </row>
    <row r="77" spans="1:5" s="2" customFormat="1">
      <c r="A77" s="15">
        <v>6.2</v>
      </c>
      <c r="B77" s="15" t="s">
        <v>74</v>
      </c>
      <c r="C77" s="8"/>
      <c r="D77" s="8"/>
      <c r="E77" s="115"/>
    </row>
    <row r="78" spans="1:5" s="2" customFormat="1">
      <c r="A78" s="15">
        <v>6.3</v>
      </c>
      <c r="B78" s="15" t="s">
        <v>69</v>
      </c>
      <c r="C78" s="8"/>
      <c r="D78" s="8"/>
      <c r="E78" s="115"/>
    </row>
    <row r="79" spans="1:5" s="2" customFormat="1">
      <c r="A79" s="15">
        <v>6.4</v>
      </c>
      <c r="B79" s="15" t="s">
        <v>467</v>
      </c>
      <c r="C79" s="8"/>
      <c r="D79" s="8"/>
      <c r="E79" s="115"/>
    </row>
    <row r="80" spans="1:5" s="2" customFormat="1">
      <c r="A80" s="15">
        <v>6.5</v>
      </c>
      <c r="B80" s="15" t="s">
        <v>468</v>
      </c>
      <c r="C80" s="8"/>
      <c r="D80" s="8"/>
      <c r="E80" s="115"/>
    </row>
    <row r="81" spans="1:9" s="2" customFormat="1">
      <c r="A81" s="15">
        <v>6.6</v>
      </c>
      <c r="B81" s="15" t="s">
        <v>8</v>
      </c>
      <c r="C81" s="8"/>
      <c r="D81" s="8"/>
      <c r="E81" s="115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68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68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64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E2"/>
  </mergeCells>
  <printOptions gridLines="1"/>
  <pageMargins left="0.54" right="0.56999999999999995" top="0.56999999999999995" bottom="0.55000000000000004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17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ფორმა5.2</vt:lpstr>
      <vt:lpstr>ფორმა5.3</vt:lpstr>
      <vt:lpstr>ფორმა5.4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2014-04-28T11:08:15Z</cp:lastPrinted>
  <dcterms:created xsi:type="dcterms:W3CDTF">2011-12-27T13:20:18Z</dcterms:created>
  <dcterms:modified xsi:type="dcterms:W3CDTF">2016-03-30T11:47:08Z</dcterms:modified>
</cp:coreProperties>
</file>