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390" windowWidth="14940" windowHeight="7275" tabRatio="954" activeTab="8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5" sheetId="47" r:id="rId9"/>
    <sheet name="ფორმა N5.1" sheetId="27" r:id="rId10"/>
    <sheet name="ფორმა 5.2" sheetId="43" r:id="rId11"/>
    <sheet name="ფორმა N5.3" sheetId="44" r:id="rId12"/>
    <sheet name="ფორმა 5.4" sheetId="45" r:id="rId13"/>
    <sheet name="ფორმა 5.5" sheetId="46" r:id="rId14"/>
    <sheet name="ფორმა N6" sheetId="5" r:id="rId15"/>
    <sheet name="ფორმა N6.1" sheetId="28" r:id="rId16"/>
    <sheet name="ფორმა N7" sheetId="12" r:id="rId17"/>
    <sheet name="ფორმა N8" sheetId="9" r:id="rId18"/>
    <sheet name="ფორმა N 8.1" sheetId="18" r:id="rId19"/>
    <sheet name="ფორმა N9" sheetId="10" r:id="rId20"/>
    <sheet name="ფორმა N9.1" sheetId="16" r:id="rId21"/>
    <sheet name="ფორმა N9.2" sheetId="17" r:id="rId22"/>
    <sheet name="ფორმა 9.3" sheetId="25" r:id="rId23"/>
    <sheet name="ფორმა 9.4" sheetId="33" r:id="rId24"/>
    <sheet name="ფორმა 9.5" sheetId="32" r:id="rId25"/>
    <sheet name="ფორმა 9.6" sheetId="39" r:id="rId26"/>
    <sheet name="ფორმა N 9.7" sheetId="35" r:id="rId27"/>
    <sheet name="ფორმა N9.7.1" sheetId="41" r:id="rId28"/>
    <sheet name="Validation" sheetId="13" state="veryHidden" r:id="rId29"/>
    <sheet name="Sheet1" sheetId="48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0" hidden="1">'ფორმა N1'!$A$11:$L$11</definedName>
    <definedName name="_xlnm._FilterDatabase" localSheetId="1" hidden="1">'ფორმა N2'!$A$8:$H$8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N4.1'!$B$9:$D$23</definedName>
    <definedName name="_xlnm._FilterDatabase" localSheetId="8" hidden="1">'ფორმა N5'!$A$8:$D$11</definedName>
    <definedName name="_xlnm._FilterDatabase" localSheetId="9" hidden="1">'ფორმა N5.1'!$B$9:$D$24</definedName>
    <definedName name="_xlnm._FilterDatabase" localSheetId="14" hidden="1">'ფორმა N6'!$A$9:$D$14</definedName>
    <definedName name="_xlnm._FilterDatabase" localSheetId="15" hidden="1">'ფორმა N6.1'!$B$9:$D$16</definedName>
    <definedName name="Date" localSheetId="7">#REF!</definedName>
    <definedName name="Date" localSheetId="12">#REF!</definedName>
    <definedName name="Date" localSheetId="13">#REF!</definedName>
    <definedName name="Date" localSheetId="22">#REF!</definedName>
    <definedName name="Date" localSheetId="25">#REF!</definedName>
    <definedName name="Date" localSheetId="26">#REF!</definedName>
    <definedName name="Date" localSheetId="0">#REF!</definedName>
    <definedName name="Date" localSheetId="3">#REF!</definedName>
    <definedName name="Date" localSheetId="4">#REF!</definedName>
    <definedName name="Date" localSheetId="8">#REF!</definedName>
    <definedName name="Date" localSheetId="9">#REF!</definedName>
    <definedName name="Date" localSheetId="15">#REF!</definedName>
    <definedName name="Date" localSheetId="27">#REF!</definedName>
    <definedName name="Date">#REF!</definedName>
    <definedName name="_xlnm.Print_Area" localSheetId="7">'ფორმა 4.4'!$A$1:$H$46</definedName>
    <definedName name="_xlnm.Print_Area" localSheetId="12">'ფორმა 5.4'!$A$1:$H$46</definedName>
    <definedName name="_xlnm.Print_Area" localSheetId="13">'ფორმა 5.5'!$A$1:$L$49</definedName>
    <definedName name="_xlnm.Print_Area" localSheetId="24">'ფორმა 9.5'!$A$1:$L$35</definedName>
    <definedName name="_xlnm.Print_Area" localSheetId="25">'ფორმა 9.6'!$A$1:$I$35</definedName>
    <definedName name="_xlnm.Print_Area" localSheetId="18">'ფორმა N 8.1'!$A$1:$H$151</definedName>
    <definedName name="_xlnm.Print_Area" localSheetId="26">'ფორმა N 9.7'!$A$1:$I$48</definedName>
    <definedName name="_xlnm.Print_Area" localSheetId="0">'ფორმა N1'!$A$1:$L$48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N4'!$A$1:$E$89</definedName>
    <definedName name="_xlnm.Print_Area" localSheetId="4">'ფორმა N4.1'!$A$1:$E$38</definedName>
    <definedName name="_xlnm.Print_Area" localSheetId="8">'ფორმა N5'!$A$1:$D$85</definedName>
    <definedName name="_xlnm.Print_Area" localSheetId="14">'ფორმა N6'!$A$1:$D$32</definedName>
    <definedName name="_xlnm.Print_Area" localSheetId="16">'ფორმა N7'!$A$1:$E$88</definedName>
    <definedName name="_xlnm.Print_Area" localSheetId="19">'ფორმა N9'!$A$1:$K$52</definedName>
    <definedName name="_xlnm.Print_Area" localSheetId="20">'ფორმა N9.1'!$A$1:$I$35</definedName>
    <definedName name="_xlnm.Print_Area" localSheetId="21">'ფორმა N9.2'!$A$1:$J$36</definedName>
    <definedName name="_xlnm.Print_Area" localSheetId="27">'ფორმა N9.7.1'!$A$1:$N$42</definedName>
  </definedNames>
  <calcPr calcId="145621"/>
</workbook>
</file>

<file path=xl/calcChain.xml><?xml version="1.0" encoding="utf-8"?>
<calcChain xmlns="http://schemas.openxmlformats.org/spreadsheetml/2006/main">
  <c r="D49" i="40" l="1"/>
  <c r="D65" i="40"/>
  <c r="D21" i="5"/>
  <c r="C21" i="5"/>
  <c r="D17" i="40"/>
  <c r="C17" i="40"/>
  <c r="D53" i="40"/>
  <c r="C53" i="40"/>
  <c r="D30" i="40"/>
  <c r="C30" i="40"/>
  <c r="D74" i="40" l="1"/>
  <c r="D60" i="40"/>
  <c r="D59" i="40" s="1"/>
  <c r="C60" i="40"/>
  <c r="C59" i="40" s="1"/>
  <c r="D54" i="40"/>
  <c r="C54" i="40"/>
  <c r="D48" i="40"/>
  <c r="C48" i="40"/>
  <c r="D38" i="40"/>
  <c r="C38" i="40"/>
  <c r="D34" i="40"/>
  <c r="C34" i="40"/>
  <c r="D31" i="40"/>
  <c r="C31" i="40"/>
  <c r="D25" i="40"/>
  <c r="C25" i="40"/>
  <c r="D20" i="40"/>
  <c r="C20" i="40"/>
  <c r="C16" i="40"/>
  <c r="D16" i="40"/>
  <c r="D12" i="40"/>
  <c r="C12" i="40"/>
  <c r="C19" i="26"/>
  <c r="C17" i="26"/>
  <c r="C19" i="40" l="1"/>
  <c r="D19" i="40"/>
  <c r="D15" i="40"/>
  <c r="D11" i="40" s="1"/>
  <c r="C15" i="40"/>
  <c r="C11" i="40" s="1"/>
  <c r="G19" i="35" l="1"/>
  <c r="I19" i="35" s="1"/>
  <c r="G18" i="35"/>
  <c r="I18" i="35" s="1"/>
  <c r="H17" i="35"/>
  <c r="G17" i="35"/>
  <c r="I17" i="35" s="1"/>
  <c r="H16" i="35"/>
  <c r="G16" i="35"/>
  <c r="I16" i="35" s="1"/>
  <c r="I15" i="35"/>
  <c r="I14" i="35"/>
  <c r="F14" i="35"/>
  <c r="I13" i="35"/>
  <c r="F13" i="35"/>
  <c r="I12" i="35"/>
  <c r="F12" i="35"/>
  <c r="I11" i="35"/>
  <c r="F11" i="35"/>
  <c r="I10" i="35"/>
  <c r="F10" i="35"/>
  <c r="I9" i="35"/>
  <c r="G10" i="18"/>
  <c r="G11" i="18" s="1"/>
  <c r="G12" i="18" s="1"/>
  <c r="G13" i="18" s="1"/>
  <c r="G14" i="18" s="1"/>
  <c r="G15" i="18" s="1"/>
  <c r="G16" i="18" s="1"/>
  <c r="G17" i="18" s="1"/>
  <c r="G18" i="18" s="1"/>
  <c r="G19" i="18" s="1"/>
  <c r="G20" i="18" s="1"/>
  <c r="G21" i="18" s="1"/>
  <c r="G22" i="18" s="1"/>
  <c r="G23" i="18" s="1"/>
  <c r="G24" i="18" s="1"/>
  <c r="G25" i="18" s="1"/>
  <c r="G26" i="18" s="1"/>
  <c r="G27" i="18" s="1"/>
  <c r="G28" i="18" s="1"/>
  <c r="G29" i="18" s="1"/>
  <c r="G30" i="18" s="1"/>
  <c r="G31" i="18" s="1"/>
  <c r="G32" i="18" s="1"/>
  <c r="G33" i="18" s="1"/>
  <c r="G34" i="18" s="1"/>
  <c r="G35" i="18" s="1"/>
  <c r="G36" i="18" s="1"/>
  <c r="G37" i="18" s="1"/>
  <c r="G38" i="18" s="1"/>
  <c r="G39" i="18" s="1"/>
  <c r="G40" i="18" s="1"/>
  <c r="G41" i="18" s="1"/>
  <c r="G42" i="18" s="1"/>
  <c r="G43" i="18" s="1"/>
  <c r="G44" i="18" s="1"/>
  <c r="G45" i="18" s="1"/>
  <c r="G46" i="18" s="1"/>
  <c r="G47" i="18" s="1"/>
  <c r="G48" i="18" s="1"/>
  <c r="G49" i="18" s="1"/>
  <c r="G50" i="18" s="1"/>
  <c r="G51" i="18" s="1"/>
  <c r="G52" i="18" s="1"/>
  <c r="G53" i="18" s="1"/>
  <c r="G54" i="18" s="1"/>
  <c r="G55" i="18" s="1"/>
  <c r="G56" i="18" s="1"/>
  <c r="G57" i="18" s="1"/>
  <c r="G58" i="18" s="1"/>
  <c r="G59" i="18" s="1"/>
  <c r="G60" i="18" s="1"/>
  <c r="G61" i="18" s="1"/>
  <c r="G62" i="18" s="1"/>
  <c r="G63" i="18" s="1"/>
  <c r="G64" i="18" s="1"/>
  <c r="G65" i="18" s="1"/>
  <c r="G66" i="18" s="1"/>
  <c r="G67" i="18" s="1"/>
  <c r="G68" i="18" s="1"/>
  <c r="G69" i="18" s="1"/>
  <c r="G70" i="18" s="1"/>
  <c r="G71" i="18" s="1"/>
  <c r="G72" i="18" s="1"/>
  <c r="G73" i="18" s="1"/>
  <c r="G74" i="18" s="1"/>
  <c r="G75" i="18" s="1"/>
  <c r="G76" i="18" s="1"/>
  <c r="G77" i="18" s="1"/>
  <c r="G78" i="18" s="1"/>
  <c r="G79" i="18" s="1"/>
  <c r="G80" i="18" s="1"/>
  <c r="G81" i="18" s="1"/>
  <c r="G82" i="18" s="1"/>
  <c r="G83" i="18" s="1"/>
  <c r="G84" i="18" s="1"/>
  <c r="G85" i="18" s="1"/>
  <c r="G86" i="18" s="1"/>
  <c r="G87" i="18" s="1"/>
  <c r="G88" i="18" s="1"/>
  <c r="G89" i="18" s="1"/>
  <c r="G90" i="18" s="1"/>
  <c r="G91" i="18" s="1"/>
  <c r="G92" i="18" s="1"/>
  <c r="G93" i="18" s="1"/>
  <c r="G94" i="18" s="1"/>
  <c r="G95" i="18" s="1"/>
  <c r="G96" i="18" s="1"/>
  <c r="G97" i="18" s="1"/>
  <c r="G98" i="18" s="1"/>
  <c r="G99" i="18" s="1"/>
  <c r="G100" i="18" s="1"/>
  <c r="G101" i="18" s="1"/>
  <c r="G102" i="18" s="1"/>
  <c r="G103" i="18" s="1"/>
  <c r="G104" i="18" s="1"/>
  <c r="G105" i="18" s="1"/>
  <c r="G106" i="18" s="1"/>
  <c r="G107" i="18" s="1"/>
  <c r="G108" i="18" s="1"/>
  <c r="G109" i="18" s="1"/>
  <c r="G110" i="18" s="1"/>
  <c r="G111" i="18" s="1"/>
  <c r="G112" i="18" s="1"/>
  <c r="G113" i="18" s="1"/>
  <c r="G114" i="18" s="1"/>
  <c r="G115" i="18" s="1"/>
  <c r="G116" i="18" s="1"/>
  <c r="G117" i="18" s="1"/>
  <c r="G118" i="18" s="1"/>
  <c r="G119" i="18" s="1"/>
  <c r="G120" i="18" s="1"/>
  <c r="G121" i="18" s="1"/>
  <c r="G122" i="18" s="1"/>
  <c r="G123" i="18" s="1"/>
  <c r="G124" i="18" s="1"/>
  <c r="G125" i="18" s="1"/>
  <c r="G126" i="18" s="1"/>
  <c r="G127" i="18" s="1"/>
  <c r="G128" i="18" s="1"/>
  <c r="G129" i="18" s="1"/>
  <c r="G130" i="18" s="1"/>
  <c r="G131" i="18" s="1"/>
  <c r="G132" i="18" s="1"/>
  <c r="G133" i="18" s="1"/>
  <c r="G134" i="18" s="1"/>
  <c r="G135" i="18" s="1"/>
  <c r="G136" i="18" s="1"/>
  <c r="G137" i="18" s="1"/>
  <c r="G140" i="18" s="1"/>
  <c r="G138" i="18"/>
  <c r="A4" i="18"/>
  <c r="G139" i="18"/>
  <c r="H395" i="30" l="1"/>
  <c r="G395" i="30"/>
  <c r="H394" i="30"/>
  <c r="G394" i="30"/>
  <c r="H393" i="30"/>
  <c r="G393" i="30"/>
  <c r="H392" i="30"/>
  <c r="G392" i="30"/>
  <c r="H391" i="30"/>
  <c r="G391" i="30"/>
  <c r="H390" i="30"/>
  <c r="G390" i="30"/>
  <c r="H389" i="30"/>
  <c r="G389" i="30"/>
  <c r="H388" i="30"/>
  <c r="G388" i="30"/>
  <c r="H387" i="30"/>
  <c r="G387" i="30"/>
  <c r="H386" i="30"/>
  <c r="G386" i="30"/>
  <c r="H385" i="30"/>
  <c r="G385" i="30"/>
  <c r="H384" i="30"/>
  <c r="G384" i="30"/>
  <c r="H383" i="30"/>
  <c r="G383" i="30"/>
  <c r="H382" i="30"/>
  <c r="G382" i="30"/>
  <c r="H381" i="30"/>
  <c r="G381" i="30"/>
  <c r="H380" i="30"/>
  <c r="G380" i="30"/>
  <c r="H379" i="30"/>
  <c r="G379" i="30"/>
  <c r="H378" i="30"/>
  <c r="G378" i="30"/>
  <c r="H377" i="30"/>
  <c r="G377" i="30"/>
  <c r="H376" i="30"/>
  <c r="G376" i="30"/>
  <c r="H375" i="30"/>
  <c r="G375" i="30"/>
  <c r="H374" i="30"/>
  <c r="G374" i="30"/>
  <c r="H373" i="30"/>
  <c r="G373" i="30"/>
  <c r="H372" i="30"/>
  <c r="G372" i="30"/>
  <c r="H371" i="30"/>
  <c r="G371" i="30"/>
  <c r="H370" i="30"/>
  <c r="G370" i="30"/>
  <c r="H369" i="30"/>
  <c r="G369" i="30"/>
  <c r="H368" i="30"/>
  <c r="G368" i="30"/>
  <c r="H367" i="30"/>
  <c r="G367" i="30"/>
  <c r="H366" i="30"/>
  <c r="G366" i="30"/>
  <c r="H365" i="30"/>
  <c r="G365" i="30"/>
  <c r="H364" i="30"/>
  <c r="G364" i="30"/>
  <c r="H363" i="30"/>
  <c r="G363" i="30"/>
  <c r="H362" i="30"/>
  <c r="G362" i="30"/>
  <c r="H361" i="30"/>
  <c r="G361" i="30"/>
  <c r="H360" i="30"/>
  <c r="G360" i="30"/>
  <c r="H359" i="30"/>
  <c r="G359" i="30"/>
  <c r="H358" i="30"/>
  <c r="G358" i="30"/>
  <c r="H357" i="30"/>
  <c r="G357" i="30"/>
  <c r="H356" i="30"/>
  <c r="G356" i="30"/>
  <c r="H355" i="30"/>
  <c r="G355" i="30"/>
  <c r="H354" i="30"/>
  <c r="G354" i="30"/>
  <c r="H353" i="30"/>
  <c r="G353" i="30"/>
  <c r="H352" i="30"/>
  <c r="G352" i="30"/>
  <c r="H351" i="30"/>
  <c r="G351" i="30"/>
  <c r="H350" i="30"/>
  <c r="G350" i="30"/>
  <c r="H349" i="30"/>
  <c r="G349" i="30"/>
  <c r="H348" i="30"/>
  <c r="G348" i="30"/>
  <c r="H347" i="30"/>
  <c r="G347" i="30"/>
  <c r="H346" i="30"/>
  <c r="G346" i="30"/>
  <c r="H345" i="30"/>
  <c r="G345" i="30"/>
  <c r="H344" i="30"/>
  <c r="G344" i="30"/>
  <c r="H343" i="30"/>
  <c r="G343" i="30"/>
  <c r="H342" i="30"/>
  <c r="G342" i="30"/>
  <c r="H341" i="30"/>
  <c r="G341" i="30"/>
  <c r="H340" i="30"/>
  <c r="G340" i="30"/>
  <c r="H339" i="30"/>
  <c r="G339" i="30"/>
  <c r="H338" i="30"/>
  <c r="G338" i="30"/>
  <c r="H337" i="30"/>
  <c r="G337" i="30"/>
  <c r="H336" i="30"/>
  <c r="G336" i="30"/>
  <c r="H335" i="30"/>
  <c r="G335" i="30"/>
  <c r="H334" i="30"/>
  <c r="G334" i="30"/>
  <c r="H333" i="30"/>
  <c r="G333" i="30"/>
  <c r="H332" i="30"/>
  <c r="G332" i="30"/>
  <c r="H331" i="30"/>
  <c r="G331" i="30"/>
  <c r="H330" i="30"/>
  <c r="G330" i="30"/>
  <c r="H329" i="30"/>
  <c r="G329" i="30"/>
  <c r="H328" i="30"/>
  <c r="G328" i="30"/>
  <c r="H327" i="30"/>
  <c r="G327" i="30"/>
  <c r="H326" i="30"/>
  <c r="G326" i="30"/>
  <c r="H325" i="30"/>
  <c r="G325" i="30"/>
  <c r="H324" i="30"/>
  <c r="G324" i="30"/>
  <c r="H323" i="30"/>
  <c r="G323" i="30"/>
  <c r="H322" i="30"/>
  <c r="G322" i="30"/>
  <c r="H321" i="30"/>
  <c r="G321" i="30"/>
  <c r="H320" i="30"/>
  <c r="G320" i="30"/>
  <c r="H319" i="30"/>
  <c r="G319" i="30"/>
  <c r="H318" i="30"/>
  <c r="G318" i="30"/>
  <c r="H317" i="30"/>
  <c r="G317" i="30"/>
  <c r="H316" i="30"/>
  <c r="G316" i="30"/>
  <c r="H315" i="30"/>
  <c r="G315" i="30"/>
  <c r="H314" i="30"/>
  <c r="G314" i="30"/>
  <c r="H313" i="30"/>
  <c r="G313" i="30"/>
  <c r="H312" i="30"/>
  <c r="G312" i="30"/>
  <c r="H311" i="30"/>
  <c r="G311" i="30"/>
  <c r="H310" i="30"/>
  <c r="G310" i="30"/>
  <c r="H309" i="30"/>
  <c r="G309" i="30"/>
  <c r="H308" i="30"/>
  <c r="G308" i="30"/>
  <c r="H307" i="30"/>
  <c r="G307" i="30"/>
  <c r="H306" i="30"/>
  <c r="G306" i="30"/>
  <c r="H305" i="30"/>
  <c r="G305" i="30"/>
  <c r="H304" i="30"/>
  <c r="G304" i="30"/>
  <c r="H303" i="30"/>
  <c r="G303" i="30"/>
  <c r="H302" i="30"/>
  <c r="G302" i="30"/>
  <c r="H301" i="30"/>
  <c r="G301" i="30"/>
  <c r="H300" i="30"/>
  <c r="G300" i="30"/>
  <c r="H299" i="30"/>
  <c r="G299" i="30"/>
  <c r="H298" i="30"/>
  <c r="G298" i="30"/>
  <c r="H297" i="30"/>
  <c r="G297" i="30"/>
  <c r="H296" i="30"/>
  <c r="G296" i="30"/>
  <c r="H295" i="30"/>
  <c r="G295" i="30"/>
  <c r="H294" i="30"/>
  <c r="G294" i="30"/>
  <c r="H293" i="30"/>
  <c r="G293" i="30"/>
  <c r="H292" i="30"/>
  <c r="G292" i="30"/>
  <c r="H291" i="30"/>
  <c r="G291" i="30"/>
  <c r="H290" i="30"/>
  <c r="G290" i="30"/>
  <c r="H289" i="30"/>
  <c r="G289" i="30"/>
  <c r="H288" i="30"/>
  <c r="G288" i="30"/>
  <c r="H287" i="30"/>
  <c r="G287" i="30"/>
  <c r="H286" i="30"/>
  <c r="G286" i="30"/>
  <c r="H285" i="30"/>
  <c r="G285" i="30"/>
  <c r="H284" i="30"/>
  <c r="G284" i="30"/>
  <c r="H283" i="30"/>
  <c r="G283" i="30"/>
  <c r="H282" i="30"/>
  <c r="G282" i="30"/>
  <c r="H281" i="30"/>
  <c r="G281" i="30"/>
  <c r="H280" i="30"/>
  <c r="G280" i="30"/>
  <c r="H279" i="30"/>
  <c r="G279" i="30"/>
  <c r="H278" i="30"/>
  <c r="G278" i="30"/>
  <c r="H277" i="30"/>
  <c r="G277" i="30"/>
  <c r="H276" i="30"/>
  <c r="G276" i="30"/>
  <c r="H275" i="30"/>
  <c r="G275" i="30"/>
  <c r="H274" i="30"/>
  <c r="G274" i="30"/>
  <c r="H273" i="30"/>
  <c r="G273" i="30"/>
  <c r="H272" i="30"/>
  <c r="G272" i="30"/>
  <c r="H271" i="30"/>
  <c r="G271" i="30"/>
  <c r="H270" i="30"/>
  <c r="G270" i="30"/>
  <c r="H269" i="30"/>
  <c r="G269" i="30"/>
  <c r="H268" i="30"/>
  <c r="G268" i="30"/>
  <c r="H267" i="30"/>
  <c r="G267" i="30"/>
  <c r="H266" i="30"/>
  <c r="G266" i="30"/>
  <c r="H265" i="30"/>
  <c r="G265" i="30"/>
  <c r="H264" i="30"/>
  <c r="G264" i="30"/>
  <c r="H263" i="30"/>
  <c r="G263" i="30"/>
  <c r="H262" i="30"/>
  <c r="G262" i="30"/>
  <c r="H261" i="30"/>
  <c r="G261" i="30"/>
  <c r="H260" i="30"/>
  <c r="G260" i="30"/>
  <c r="H259" i="30"/>
  <c r="G259" i="30"/>
  <c r="H258" i="30"/>
  <c r="G258" i="30"/>
  <c r="H257" i="30"/>
  <c r="G257" i="30"/>
  <c r="H256" i="30"/>
  <c r="G256" i="30"/>
  <c r="H255" i="30"/>
  <c r="G255" i="30"/>
  <c r="H254" i="30"/>
  <c r="G254" i="30"/>
  <c r="H253" i="30"/>
  <c r="G253" i="30"/>
  <c r="H252" i="30"/>
  <c r="G252" i="30"/>
  <c r="H251" i="30"/>
  <c r="G251" i="30"/>
  <c r="H250" i="30"/>
  <c r="G250" i="30"/>
  <c r="H249" i="30"/>
  <c r="G249" i="30"/>
  <c r="H248" i="30"/>
  <c r="G248" i="30"/>
  <c r="H247" i="30"/>
  <c r="G247" i="30"/>
  <c r="H246" i="30"/>
  <c r="G246" i="30"/>
  <c r="H245" i="30"/>
  <c r="G245" i="30"/>
  <c r="H244" i="30"/>
  <c r="G244" i="30"/>
  <c r="H243" i="30"/>
  <c r="G243" i="30"/>
  <c r="H242" i="30"/>
  <c r="G242" i="30"/>
  <c r="H241" i="30"/>
  <c r="G241" i="30"/>
  <c r="H240" i="30"/>
  <c r="G240" i="30"/>
  <c r="H239" i="30"/>
  <c r="G239" i="30"/>
  <c r="H238" i="30"/>
  <c r="G238" i="30"/>
  <c r="H237" i="30"/>
  <c r="G237" i="30"/>
  <c r="H236" i="30"/>
  <c r="G236" i="30"/>
  <c r="H235" i="30"/>
  <c r="G235" i="30"/>
  <c r="H234" i="30"/>
  <c r="G234" i="30"/>
  <c r="H233" i="30"/>
  <c r="G233" i="30"/>
  <c r="H232" i="30"/>
  <c r="G232" i="30"/>
  <c r="H231" i="30"/>
  <c r="G231" i="30"/>
  <c r="H230" i="30"/>
  <c r="G230" i="30"/>
  <c r="H229" i="30"/>
  <c r="G229" i="30"/>
  <c r="H228" i="30"/>
  <c r="G228" i="30"/>
  <c r="H227" i="30"/>
  <c r="G227" i="30"/>
  <c r="H226" i="30"/>
  <c r="G226" i="30"/>
  <c r="H225" i="30"/>
  <c r="G225" i="30"/>
  <c r="H224" i="30"/>
  <c r="G224" i="30"/>
  <c r="H223" i="30"/>
  <c r="G223" i="30"/>
  <c r="H222" i="30"/>
  <c r="G222" i="30"/>
  <c r="H221" i="30"/>
  <c r="G221" i="30"/>
  <c r="H220" i="30"/>
  <c r="G220" i="30"/>
  <c r="H219" i="30"/>
  <c r="G219" i="30"/>
  <c r="H218" i="30"/>
  <c r="G218" i="30"/>
  <c r="H217" i="30"/>
  <c r="G217" i="30"/>
  <c r="H216" i="30"/>
  <c r="G216" i="30"/>
  <c r="H215" i="30"/>
  <c r="G215" i="30"/>
  <c r="H214" i="30"/>
  <c r="G214" i="30"/>
  <c r="H213" i="30"/>
  <c r="G213" i="30"/>
  <c r="H212" i="30"/>
  <c r="G212" i="30"/>
  <c r="H211" i="30"/>
  <c r="G211" i="30"/>
  <c r="H210" i="30"/>
  <c r="G210" i="30"/>
  <c r="H209" i="30"/>
  <c r="G209" i="30"/>
  <c r="H208" i="30"/>
  <c r="G208" i="30"/>
  <c r="H207" i="30"/>
  <c r="G207" i="30"/>
  <c r="H206" i="30"/>
  <c r="G206" i="30"/>
  <c r="H205" i="30"/>
  <c r="G205" i="30"/>
  <c r="H204" i="30"/>
  <c r="G204" i="30"/>
  <c r="H203" i="30"/>
  <c r="G203" i="30"/>
  <c r="H202" i="30"/>
  <c r="G202" i="30"/>
  <c r="H201" i="30"/>
  <c r="G201" i="30"/>
  <c r="H200" i="30"/>
  <c r="G200" i="30"/>
  <c r="H199" i="30"/>
  <c r="G199" i="30"/>
  <c r="H198" i="30"/>
  <c r="G198" i="30"/>
  <c r="H197" i="30"/>
  <c r="G197" i="30"/>
  <c r="H196" i="30"/>
  <c r="G196" i="30"/>
  <c r="H195" i="30"/>
  <c r="G195" i="30"/>
  <c r="H194" i="30"/>
  <c r="G194" i="30"/>
  <c r="H193" i="30"/>
  <c r="G193" i="30"/>
  <c r="H192" i="30"/>
  <c r="G192" i="30"/>
  <c r="H191" i="30"/>
  <c r="G191" i="30"/>
  <c r="H190" i="30"/>
  <c r="G190" i="30"/>
  <c r="H189" i="30"/>
  <c r="G189" i="30"/>
  <c r="H188" i="30"/>
  <c r="G188" i="30"/>
  <c r="H187" i="30"/>
  <c r="G187" i="30"/>
  <c r="H186" i="30"/>
  <c r="G186" i="30"/>
  <c r="H185" i="30"/>
  <c r="G185" i="30"/>
  <c r="H184" i="30"/>
  <c r="G184" i="30"/>
  <c r="H183" i="30"/>
  <c r="G183" i="30"/>
  <c r="H182" i="30"/>
  <c r="G182" i="30"/>
  <c r="H181" i="30"/>
  <c r="G181" i="30"/>
  <c r="H180" i="30"/>
  <c r="G180" i="30"/>
  <c r="H179" i="30"/>
  <c r="G179" i="30"/>
  <c r="H178" i="30"/>
  <c r="G178" i="30"/>
  <c r="H177" i="30"/>
  <c r="G177" i="30"/>
  <c r="H176" i="30"/>
  <c r="G176" i="30"/>
  <c r="H175" i="30"/>
  <c r="G175" i="30"/>
  <c r="H174" i="30"/>
  <c r="G174" i="30"/>
  <c r="H173" i="30"/>
  <c r="G173" i="30"/>
  <c r="H172" i="30"/>
  <c r="G172" i="30"/>
  <c r="H171" i="30"/>
  <c r="G171" i="30"/>
  <c r="H170" i="30"/>
  <c r="G170" i="30"/>
  <c r="H169" i="30"/>
  <c r="G169" i="30"/>
  <c r="H168" i="30"/>
  <c r="G168" i="30"/>
  <c r="H167" i="30"/>
  <c r="G167" i="30"/>
  <c r="H166" i="30"/>
  <c r="G166" i="30"/>
  <c r="H165" i="30"/>
  <c r="G165" i="30"/>
  <c r="H164" i="30"/>
  <c r="G164" i="30"/>
  <c r="H163" i="30"/>
  <c r="G163" i="30"/>
  <c r="H162" i="30"/>
  <c r="G162" i="30"/>
  <c r="H161" i="30"/>
  <c r="G161" i="30"/>
  <c r="H160" i="30"/>
  <c r="G160" i="30"/>
  <c r="H159" i="30"/>
  <c r="G159" i="30"/>
  <c r="H158" i="30"/>
  <c r="G158" i="30"/>
  <c r="H157" i="30"/>
  <c r="G157" i="30"/>
  <c r="H156" i="30"/>
  <c r="G156" i="30"/>
  <c r="H155" i="30"/>
  <c r="G155" i="30"/>
  <c r="H154" i="30"/>
  <c r="G154" i="30"/>
  <c r="H153" i="30"/>
  <c r="G153" i="30"/>
  <c r="H152" i="30"/>
  <c r="G152" i="30"/>
  <c r="H151" i="30"/>
  <c r="G151" i="30"/>
  <c r="H150" i="30"/>
  <c r="G150" i="30"/>
  <c r="H149" i="30"/>
  <c r="G149" i="30"/>
  <c r="H148" i="30"/>
  <c r="G148" i="30"/>
  <c r="H147" i="30"/>
  <c r="G147" i="30"/>
  <c r="H146" i="30"/>
  <c r="G146" i="30"/>
  <c r="H145" i="30"/>
  <c r="G145" i="30"/>
  <c r="H144" i="30"/>
  <c r="G144" i="30"/>
  <c r="H143" i="30"/>
  <c r="G143" i="30"/>
  <c r="H142" i="30"/>
  <c r="G142" i="30"/>
  <c r="H141" i="30"/>
  <c r="G141" i="30"/>
  <c r="H140" i="30"/>
  <c r="G140" i="30"/>
  <c r="H139" i="30"/>
  <c r="G139" i="30"/>
  <c r="H138" i="30"/>
  <c r="G138" i="30"/>
  <c r="H137" i="30"/>
  <c r="G137" i="30"/>
  <c r="H136" i="30"/>
  <c r="G136" i="30"/>
  <c r="H135" i="30"/>
  <c r="G135" i="30"/>
  <c r="H134" i="30"/>
  <c r="G134" i="30"/>
  <c r="H133" i="30"/>
  <c r="G133" i="30"/>
  <c r="H132" i="30"/>
  <c r="G132" i="30"/>
  <c r="H131" i="30"/>
  <c r="G131" i="30"/>
  <c r="H130" i="30"/>
  <c r="G130" i="30"/>
  <c r="H129" i="30"/>
  <c r="G129" i="30"/>
  <c r="H128" i="30"/>
  <c r="G128" i="30"/>
  <c r="H127" i="30"/>
  <c r="G127" i="30"/>
  <c r="H126" i="30"/>
  <c r="G126" i="30"/>
  <c r="H125" i="30"/>
  <c r="G125" i="30"/>
  <c r="H124" i="30"/>
  <c r="G124" i="30"/>
  <c r="H123" i="30"/>
  <c r="G123" i="30"/>
  <c r="H122" i="30"/>
  <c r="G122" i="30"/>
  <c r="H121" i="30"/>
  <c r="G121" i="30"/>
  <c r="H120" i="30"/>
  <c r="G120" i="30"/>
  <c r="H119" i="30"/>
  <c r="G119" i="30"/>
  <c r="H118" i="30"/>
  <c r="G118" i="30"/>
  <c r="H117" i="30"/>
  <c r="G117" i="30"/>
  <c r="H116" i="30"/>
  <c r="G116" i="30"/>
  <c r="H115" i="30"/>
  <c r="G115" i="30"/>
  <c r="H114" i="30"/>
  <c r="G114" i="30"/>
  <c r="H113" i="30"/>
  <c r="G113" i="30"/>
  <c r="H112" i="30"/>
  <c r="G112" i="30"/>
  <c r="H111" i="30"/>
  <c r="G111" i="30"/>
  <c r="H110" i="30"/>
  <c r="G110" i="30"/>
  <c r="H109" i="30"/>
  <c r="G109" i="30"/>
  <c r="H108" i="30"/>
  <c r="G108" i="30"/>
  <c r="H107" i="30"/>
  <c r="G107" i="30"/>
  <c r="H106" i="30"/>
  <c r="G106" i="30"/>
  <c r="H105" i="30"/>
  <c r="G105" i="30"/>
  <c r="H104" i="30"/>
  <c r="G104" i="30"/>
  <c r="H103" i="30"/>
  <c r="G103" i="30"/>
  <c r="H102" i="30"/>
  <c r="G102" i="30"/>
  <c r="H101" i="30"/>
  <c r="G101" i="30"/>
  <c r="H100" i="30"/>
  <c r="G100" i="30"/>
  <c r="H99" i="30"/>
  <c r="G99" i="30"/>
  <c r="H98" i="30"/>
  <c r="G98" i="30"/>
  <c r="H97" i="30"/>
  <c r="G97" i="30"/>
  <c r="H96" i="30"/>
  <c r="G96" i="30"/>
  <c r="H95" i="30"/>
  <c r="G95" i="30"/>
  <c r="H94" i="30"/>
  <c r="G94" i="30"/>
  <c r="H93" i="30"/>
  <c r="G93" i="30"/>
  <c r="H92" i="30"/>
  <c r="G92" i="30"/>
  <c r="H91" i="30"/>
  <c r="G91" i="30"/>
  <c r="H90" i="30"/>
  <c r="G90" i="30"/>
  <c r="H89" i="30"/>
  <c r="G89" i="30"/>
  <c r="H88" i="30"/>
  <c r="G88" i="30"/>
  <c r="H87" i="30"/>
  <c r="G87" i="30"/>
  <c r="H86" i="30"/>
  <c r="G86" i="30"/>
  <c r="H85" i="30"/>
  <c r="G85" i="30"/>
  <c r="H84" i="30"/>
  <c r="G84" i="30"/>
  <c r="H83" i="30"/>
  <c r="G83" i="30"/>
  <c r="H82" i="30"/>
  <c r="G82" i="30"/>
  <c r="H81" i="30"/>
  <c r="G81" i="30"/>
  <c r="H80" i="30"/>
  <c r="G80" i="30"/>
  <c r="H79" i="30"/>
  <c r="G79" i="30"/>
  <c r="H78" i="30"/>
  <c r="G78" i="30"/>
  <c r="H77" i="30"/>
  <c r="G77" i="30"/>
  <c r="H76" i="30"/>
  <c r="G76" i="30"/>
  <c r="H75" i="30"/>
  <c r="G75" i="30"/>
  <c r="H74" i="30"/>
  <c r="G74" i="30"/>
  <c r="H73" i="30"/>
  <c r="G73" i="30"/>
  <c r="H72" i="30"/>
  <c r="G72" i="30"/>
  <c r="H71" i="30"/>
  <c r="G71" i="30"/>
  <c r="H70" i="30"/>
  <c r="G70" i="30"/>
  <c r="H69" i="30"/>
  <c r="G69" i="30"/>
  <c r="H68" i="30"/>
  <c r="G68" i="30"/>
  <c r="H67" i="30"/>
  <c r="G67" i="30"/>
  <c r="H66" i="30"/>
  <c r="G66" i="30"/>
  <c r="H65" i="30"/>
  <c r="G65" i="30"/>
  <c r="H64" i="30"/>
  <c r="G64" i="30"/>
  <c r="H63" i="30"/>
  <c r="G63" i="30"/>
  <c r="H62" i="30"/>
  <c r="G62" i="30"/>
  <c r="H61" i="30"/>
  <c r="G61" i="30"/>
  <c r="H60" i="30"/>
  <c r="G60" i="30"/>
  <c r="H59" i="30"/>
  <c r="G59" i="30"/>
  <c r="H58" i="30"/>
  <c r="G58" i="30"/>
  <c r="H57" i="30"/>
  <c r="G57" i="30"/>
  <c r="H56" i="30"/>
  <c r="G56" i="30"/>
  <c r="H55" i="30"/>
  <c r="G55" i="30"/>
  <c r="H54" i="30"/>
  <c r="G54" i="30"/>
  <c r="H53" i="30"/>
  <c r="G53" i="30"/>
  <c r="H52" i="30"/>
  <c r="G52" i="30"/>
  <c r="H51" i="30"/>
  <c r="G51" i="30"/>
  <c r="H50" i="30"/>
  <c r="G50" i="30"/>
  <c r="H49" i="30"/>
  <c r="G49" i="30"/>
  <c r="H48" i="30"/>
  <c r="G48" i="30"/>
  <c r="H47" i="30"/>
  <c r="G47" i="30"/>
  <c r="H46" i="30"/>
  <c r="G46" i="30"/>
  <c r="H45" i="30"/>
  <c r="G45" i="30"/>
  <c r="H44" i="30"/>
  <c r="G44" i="30"/>
  <c r="H43" i="30"/>
  <c r="G43" i="30"/>
  <c r="H42" i="30"/>
  <c r="G42" i="30"/>
  <c r="H41" i="30"/>
  <c r="G41" i="30"/>
  <c r="H40" i="30"/>
  <c r="G40" i="30"/>
  <c r="H39" i="30"/>
  <c r="G39" i="30"/>
  <c r="H38" i="30"/>
  <c r="G38" i="30"/>
  <c r="H37" i="30"/>
  <c r="G37" i="30"/>
  <c r="H36" i="30"/>
  <c r="G36" i="30"/>
  <c r="H35" i="30"/>
  <c r="G35" i="30"/>
  <c r="H34" i="30"/>
  <c r="G34" i="30"/>
  <c r="H33" i="30"/>
  <c r="G33" i="30"/>
  <c r="H32" i="30"/>
  <c r="G32" i="30"/>
  <c r="H31" i="30"/>
  <c r="G31" i="30"/>
  <c r="H30" i="30"/>
  <c r="G30" i="30"/>
  <c r="H29" i="30"/>
  <c r="G29" i="30"/>
  <c r="H28" i="30"/>
  <c r="G28" i="30"/>
  <c r="H27" i="30"/>
  <c r="G27" i="30"/>
  <c r="H26" i="30"/>
  <c r="G26" i="30"/>
  <c r="H25" i="30"/>
  <c r="G25" i="30"/>
  <c r="H24" i="30"/>
  <c r="G24" i="30"/>
  <c r="H23" i="30"/>
  <c r="G23" i="30"/>
  <c r="H22" i="30"/>
  <c r="G22" i="30"/>
  <c r="H21" i="30"/>
  <c r="G21" i="30"/>
  <c r="H20" i="30"/>
  <c r="G20" i="30"/>
  <c r="H19" i="30"/>
  <c r="G19" i="30"/>
  <c r="H18" i="30"/>
  <c r="G18" i="30"/>
  <c r="H17" i="30"/>
  <c r="G17" i="30"/>
  <c r="H16" i="30"/>
  <c r="G16" i="30"/>
  <c r="H15" i="30"/>
  <c r="G15" i="30"/>
  <c r="H14" i="30"/>
  <c r="G14" i="30"/>
  <c r="H13" i="30"/>
  <c r="G13" i="30"/>
  <c r="H12" i="30"/>
  <c r="G12" i="30"/>
  <c r="H11" i="30"/>
  <c r="G11" i="30"/>
  <c r="H10" i="30"/>
  <c r="G10" i="30"/>
  <c r="H9" i="30"/>
  <c r="G9" i="30"/>
  <c r="A4" i="30"/>
  <c r="H398" i="30" l="1"/>
  <c r="G398" i="30"/>
  <c r="I49" i="29"/>
  <c r="M49" i="29" s="1"/>
  <c r="I48" i="29"/>
  <c r="M48" i="29" s="1"/>
  <c r="I47" i="29"/>
  <c r="M47" i="29" s="1"/>
  <c r="I46" i="29"/>
  <c r="M46" i="29" s="1"/>
  <c r="I45" i="29"/>
  <c r="M45" i="29" s="1"/>
  <c r="I44" i="29"/>
  <c r="M44" i="29" s="1"/>
  <c r="I43" i="29"/>
  <c r="M43" i="29" s="1"/>
  <c r="M42" i="29"/>
  <c r="I42" i="29"/>
  <c r="I41" i="29"/>
  <c r="M41" i="29" s="1"/>
  <c r="I40" i="29"/>
  <c r="M40" i="29" s="1"/>
  <c r="I39" i="29"/>
  <c r="M39" i="29" s="1"/>
  <c r="I38" i="29"/>
  <c r="M38" i="29" s="1"/>
  <c r="I37" i="29"/>
  <c r="M37" i="29" s="1"/>
  <c r="I36" i="29"/>
  <c r="M36" i="29" s="1"/>
  <c r="I35" i="29"/>
  <c r="I34" i="29"/>
  <c r="M34" i="29" s="1"/>
  <c r="I33" i="29"/>
  <c r="M33" i="29" s="1"/>
  <c r="I32" i="29"/>
  <c r="M32" i="29" s="1"/>
  <c r="I31" i="29"/>
  <c r="M31" i="29" s="1"/>
  <c r="I30" i="29"/>
  <c r="M30" i="29" s="1"/>
  <c r="I29" i="29"/>
  <c r="M29" i="29" s="1"/>
  <c r="I28" i="29"/>
  <c r="M28" i="29" s="1"/>
  <c r="I27" i="29"/>
  <c r="M27" i="29" s="1"/>
  <c r="I26" i="29"/>
  <c r="M26" i="29" s="1"/>
  <c r="I25" i="29"/>
  <c r="M25" i="29" s="1"/>
  <c r="I24" i="29"/>
  <c r="M24" i="29" s="1"/>
  <c r="I23" i="29"/>
  <c r="M23" i="29" s="1"/>
  <c r="I22" i="29"/>
  <c r="M22" i="29" s="1"/>
  <c r="I21" i="29"/>
  <c r="M21" i="29" s="1"/>
  <c r="I20" i="29"/>
  <c r="M20" i="29" s="1"/>
  <c r="I19" i="29"/>
  <c r="M19" i="29" s="1"/>
  <c r="I18" i="29"/>
  <c r="M18" i="29" s="1"/>
  <c r="I17" i="29"/>
  <c r="M17" i="29" s="1"/>
  <c r="I16" i="29"/>
  <c r="M16" i="29" s="1"/>
  <c r="I15" i="29"/>
  <c r="M15" i="29" s="1"/>
  <c r="I14" i="29"/>
  <c r="M14" i="29" s="1"/>
  <c r="I13" i="29"/>
  <c r="M13" i="29" s="1"/>
  <c r="I12" i="29"/>
  <c r="M12" i="29" s="1"/>
  <c r="I11" i="29"/>
  <c r="I10" i="29"/>
  <c r="M10" i="29" s="1"/>
  <c r="I9" i="29"/>
  <c r="M9" i="29" s="1"/>
  <c r="D71" i="47" l="1"/>
  <c r="C71" i="47"/>
  <c r="D63" i="47"/>
  <c r="D57" i="47"/>
  <c r="C57" i="47"/>
  <c r="D52" i="47"/>
  <c r="C52" i="47"/>
  <c r="D46" i="47"/>
  <c r="C46" i="47"/>
  <c r="D36" i="47"/>
  <c r="C36" i="47"/>
  <c r="D32" i="47"/>
  <c r="C32" i="47"/>
  <c r="D23" i="47"/>
  <c r="C23" i="47"/>
  <c r="D17" i="47"/>
  <c r="D13" i="47" s="1"/>
  <c r="C17" i="47"/>
  <c r="D14" i="47"/>
  <c r="C14" i="47"/>
  <c r="C13" i="47"/>
  <c r="C9" i="47" s="1"/>
  <c r="D10" i="47"/>
  <c r="C10" i="47"/>
  <c r="A4" i="47"/>
  <c r="D9" i="47" l="1"/>
  <c r="K35" i="46"/>
  <c r="H34" i="45"/>
  <c r="G34" i="45"/>
  <c r="H34" i="44"/>
  <c r="G34" i="44"/>
  <c r="I34" i="43"/>
  <c r="H34" i="43"/>
  <c r="G34" i="43"/>
  <c r="I38" i="35" l="1"/>
  <c r="D26" i="7" l="1"/>
  <c r="C26" i="7"/>
  <c r="D26" i="3"/>
  <c r="C26" i="3"/>
  <c r="D17" i="28" l="1"/>
  <c r="C17" i="28"/>
  <c r="C18" i="7" l="1"/>
  <c r="C12" i="3" l="1"/>
  <c r="I53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 l="1"/>
  <c r="C25" i="7"/>
  <c r="D18" i="7"/>
  <c r="D15" i="7"/>
  <c r="C15" i="7"/>
  <c r="D12" i="7"/>
  <c r="C12" i="7"/>
  <c r="C10" i="7" s="1"/>
  <c r="D10" i="7" l="1"/>
  <c r="D9" i="7" s="1"/>
  <c r="C9" i="7"/>
  <c r="A6" i="40"/>
  <c r="H39" i="10" l="1"/>
  <c r="H36" i="10" s="1"/>
  <c r="H32" i="10"/>
  <c r="H24" i="10"/>
  <c r="H19" i="10"/>
  <c r="H17" i="10"/>
  <c r="H14" i="10"/>
  <c r="A5" i="39" l="1"/>
  <c r="A4" i="39"/>
  <c r="A4" i="35" l="1"/>
  <c r="H34" i="34" l="1"/>
  <c r="G34" i="34"/>
  <c r="A4" i="34"/>
  <c r="A5" i="33" l="1"/>
  <c r="A4" i="33"/>
  <c r="A4" i="32"/>
  <c r="H53" i="29" l="1"/>
  <c r="G53" i="29"/>
  <c r="A4" i="29"/>
  <c r="A5" i="28" l="1"/>
  <c r="D25" i="27"/>
  <c r="C25" i="27"/>
  <c r="A5" i="27"/>
  <c r="D24" i="26"/>
  <c r="C24" i="26"/>
  <c r="A5" i="26"/>
  <c r="A5" i="3" l="1"/>
  <c r="H10" i="10" l="1"/>
  <c r="H9" i="10" s="1"/>
  <c r="A5" i="17" l="1"/>
  <c r="A5" i="9"/>
  <c r="A5" i="16"/>
  <c r="C64" i="12" l="1"/>
  <c r="D64" i="12"/>
  <c r="A4" i="17" l="1"/>
  <c r="A4" i="16"/>
  <c r="A4" i="10"/>
  <c r="A4" i="9"/>
  <c r="A4" i="12"/>
  <c r="A5" i="5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I9" i="10" l="1"/>
  <c r="E9" i="10"/>
  <c r="G9" i="10"/>
  <c r="C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7" i="5"/>
  <c r="C17" i="5"/>
  <c r="D14" i="5"/>
  <c r="C14" i="5"/>
  <c r="D11" i="5"/>
  <c r="D10" i="5" s="1"/>
  <c r="C11" i="5"/>
  <c r="D18" i="3"/>
  <c r="C18" i="3"/>
  <c r="D15" i="3"/>
  <c r="C15" i="3"/>
  <c r="C10" i="3" s="1"/>
  <c r="D12" i="3"/>
  <c r="J9" i="10" l="1"/>
  <c r="C10" i="5"/>
  <c r="C25" i="3"/>
  <c r="D10" i="3"/>
  <c r="B9" i="10"/>
  <c r="D10" i="12"/>
  <c r="D44" i="12"/>
  <c r="D25" i="3"/>
  <c r="C10" i="12"/>
  <c r="C44" i="12"/>
  <c r="D9" i="10"/>
  <c r="F9" i="10"/>
  <c r="C9" i="3" l="1"/>
  <c r="D9" i="3"/>
</calcChain>
</file>

<file path=xl/comments1.xml><?xml version="1.0" encoding="utf-8"?>
<comments xmlns="http://schemas.openxmlformats.org/spreadsheetml/2006/main">
  <authors>
    <author>marina</author>
  </authors>
  <commentList>
    <comment ref="D49" authorId="0">
      <text>
        <r>
          <rPr>
            <b/>
            <sz val="9"/>
            <color indexed="81"/>
            <rFont val="Tahoma"/>
            <charset val="1"/>
          </rPr>
          <t>marina:</t>
        </r>
        <r>
          <rPr>
            <sz val="9"/>
            <color indexed="81"/>
            <rFont val="Tahoma"/>
            <charset val="1"/>
          </rPr>
          <t xml:space="preserve">
გამოკლებულია 3320 ანგარიშზე ბრუნვის სხვაობა 76.57 ლარი
</t>
        </r>
      </text>
    </comment>
  </commentList>
</comments>
</file>

<file path=xl/sharedStrings.xml><?xml version="1.0" encoding="utf-8"?>
<sst xmlns="http://schemas.openxmlformats.org/spreadsheetml/2006/main" count="3748" uniqueCount="995">
  <si>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</si>
  <si>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</si>
  <si>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</si>
  <si>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</si>
  <si>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</si>
  <si>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</si>
  <si>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</si>
  <si>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</si>
  <si>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</si>
  <si>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</si>
  <si>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</si>
  <si>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</si>
  <si>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</si>
  <si>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</si>
  <si>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</si>
  <si>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</si>
  <si>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</si>
  <si>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</si>
  <si>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</si>
  <si>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</si>
  <si>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</si>
  <si>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</si>
  <si>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</si>
  <si>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</si>
  <si>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</si>
  <si>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</si>
  <si>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</si>
  <si>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</si>
  <si>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</si>
  <si>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</si>
  <si>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</si>
  <si>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</si>
  <si>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</si>
  <si>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</si>
  <si>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</si>
  <si>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</si>
  <si>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</si>
  <si>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</si>
  <si>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</si>
  <si>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</si>
  <si>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</si>
  <si>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</si>
  <si>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</si>
  <si>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</si>
  <si>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</si>
  <si>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</si>
  <si>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</si>
  <si>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</si>
  <si>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</si>
  <si>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</si>
  <si>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</si>
  <si>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</si>
  <si>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</si>
  <si>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</si>
  <si>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</si>
  <si>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</si>
  <si>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</si>
  <si>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</si>
  <si>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</si>
  <si>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</si>
  <si>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</si>
  <si>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</si>
  <si>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</si>
  <si>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</si>
  <si>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</si>
  <si>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</si>
  <si>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</si>
  <si>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</si>
  <si>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</si>
  <si>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</si>
  <si>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</si>
  <si>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</si>
  <si>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</si>
  <si>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</si>
  <si>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</si>
  <si>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</si>
  <si>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</si>
  <si>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</si>
  <si>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</si>
  <si>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</si>
  <si>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</si>
  <si>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</si>
  <si>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</si>
  <si>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</si>
  <si>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</si>
  <si>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</si>
  <si>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</si>
  <si>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</si>
  <si>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</si>
  <si>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</si>
  <si>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</si>
  <si>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</si>
  <si>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</si>
  <si>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</si>
  <si>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</si>
  <si>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</si>
  <si>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</si>
  <si>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</si>
  <si>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</si>
  <si>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</si>
  <si>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</si>
  <si>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</si>
  <si>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</si>
  <si>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</si>
  <si>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</si>
  <si>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</si>
  <si>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</si>
  <si>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</si>
  <si>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</si>
  <si>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</si>
  <si>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</si>
  <si>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</si>
  <si>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</si>
  <si>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</si>
  <si>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</si>
  <si>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</si>
  <si>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</si>
  <si>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</si>
  <si>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</si>
  <si>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</si>
  <si>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</si>
  <si>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</si>
  <si>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</si>
  <si>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</si>
  <si>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</si>
  <si>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</si>
  <si>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</si>
  <si>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</si>
  <si>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</si>
  <si>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</si>
  <si>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</si>
  <si>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</si>
  <si>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</si>
  <si>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</si>
  <si>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</si>
  <si>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</si>
  <si>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</si>
  <si>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</si>
  <si>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</si>
  <si>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</si>
  <si>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</si>
  <si>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</si>
  <si>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</si>
  <si>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</si>
  <si>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</si>
  <si>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</si>
  <si>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</si>
  <si>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</si>
  <si>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</si>
  <si>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</si>
  <si>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</si>
  <si>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</si>
  <si>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</si>
  <si>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</si>
  <si>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</si>
  <si>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</si>
  <si>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</si>
  <si>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</si>
  <si>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</si>
  <si>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</si>
  <si>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</si>
  <si>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</si>
  <si>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</si>
  <si>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</si>
  <si>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</si>
  <si>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</si>
  <si>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</si>
  <si>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</si>
  <si>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</si>
  <si>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</si>
  <si>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</si>
  <si>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</si>
  <si>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</si>
  <si>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</si>
  <si>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</si>
  <si>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</si>
  <si>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</si>
  <si>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</si>
  <si>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</si>
  <si>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</si>
  <si>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</si>
  <si>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</si>
  <si>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</si>
  <si>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</si>
  <si>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</si>
  <si>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</si>
  <si>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</si>
  <si>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</si>
  <si>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</si>
  <si>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</si>
  <si>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</si>
  <si>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</si>
  <si>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</si>
  <si>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</si>
  <si>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</si>
  <si>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</si>
  <si>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</si>
  <si>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</si>
  <si>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</si>
  <si>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</si>
  <si>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</si>
  <si>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</si>
  <si>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</si>
  <si>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</si>
  <si>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</si>
  <si>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</si>
  <si>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</si>
  <si>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</si>
  <si>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</si>
  <si>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</si>
  <si>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</si>
  <si>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</si>
  <si>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</si>
  <si>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</si>
  <si>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</si>
  <si>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</si>
  <si>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</si>
  <si>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</si>
  <si>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</si>
  <si>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</si>
  <si>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</si>
  <si>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</si>
  <si>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</si>
  <si>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</si>
  <si>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</si>
  <si>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</si>
  <si>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</si>
  <si>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</si>
  <si>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</si>
  <si>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</si>
  <si>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</si>
  <si>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</si>
  <si>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</si>
  <si>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</si>
  <si>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</si>
  <si>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</si>
  <si>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</si>
  <si>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</si>
  <si>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</si>
  <si>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</si>
  <si>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</si>
  <si>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</si>
  <si>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</si>
  <si>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</si>
  <si>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</si>
  <si>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</si>
  <si>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</si>
  <si>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</si>
  <si>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</si>
  <si>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</si>
  <si>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</si>
  <si>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</si>
  <si>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</si>
  <si>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</si>
  <si>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</si>
  <si>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</si>
  <si>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</si>
  <si>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</si>
  <si>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</si>
  <si>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</si>
  <si>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</si>
  <si>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</si>
  <si>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</si>
  <si>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</si>
  <si>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</si>
  <si>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</si>
  <si>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</si>
  <si>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</si>
  <si>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</si>
  <si>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</si>
  <si>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</si>
  <si>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</si>
  <si>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</si>
  <si>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</si>
  <si>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</si>
  <si>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</si>
  <si>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</si>
  <si>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 xml:space="preserve"> 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</si>
  <si>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</si>
  <si>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</si>
  <si>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</si>
  <si>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</si>
  <si>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</si>
  <si>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</si>
  <si>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</si>
  <si>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</si>
  <si>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</si>
  <si>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</si>
  <si>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</si>
  <si>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</si>
  <si>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</si>
  <si>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</si>
  <si>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</si>
  <si>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</si>
  <si>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</si>
  <si>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</si>
  <si>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</si>
  <si>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</si>
  <si>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</si>
  <si>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</si>
  <si>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</si>
  <si>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</si>
  <si>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</si>
  <si>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</si>
  <si>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</si>
  <si>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</si>
  <si>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</si>
  <si>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</si>
  <si>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</si>
  <si>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</si>
  <si>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</si>
  <si>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</si>
  <si>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</si>
  <si>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</si>
  <si>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</si>
  <si>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</si>
  <si>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</si>
  <si>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</si>
  <si>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</si>
  <si>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</si>
  <si>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</si>
  <si>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</si>
  <si>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</si>
  <si>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</si>
  <si>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</si>
  <si>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</si>
  <si>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</si>
  <si>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</si>
  <si>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</si>
  <si>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</si>
  <si>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</si>
  <si>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</si>
  <si>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</si>
  <si>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</si>
  <si>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</si>
  <si>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</si>
  <si>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</si>
  <si>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</si>
  <si>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</si>
  <si>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</si>
  <si>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</si>
  <si>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</si>
  <si>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</si>
  <si>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</si>
  <si>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</si>
  <si>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</si>
  <si>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</si>
  <si>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</si>
  <si>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</si>
  <si>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</si>
  <si>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</si>
  <si>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</si>
  <si>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</si>
  <si>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</si>
  <si>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</si>
  <si>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</si>
  <si>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</si>
  <si>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</si>
  <si>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</si>
  <si>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</si>
  <si>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</si>
  <si>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</si>
  <si>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</si>
  <si>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</si>
  <si>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</si>
  <si>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</si>
  <si>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</si>
  <si>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</si>
  <si>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</si>
  <si>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</si>
  <si>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</si>
  <si>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</si>
  <si>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</si>
  <si>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</si>
  <si>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</si>
  <si>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</si>
  <si>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</si>
  <si>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</si>
  <si>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</si>
  <si>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</si>
  <si>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</si>
  <si>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</si>
  <si>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</si>
  <si>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</si>
  <si>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</si>
  <si>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</si>
  <si>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</si>
  <si>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</si>
  <si>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</si>
  <si>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</si>
  <si>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</si>
  <si>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</si>
  <si>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</si>
  <si>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</si>
  <si>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</si>
  <si>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</si>
  <si>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</si>
  <si>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</si>
  <si>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</si>
  <si>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</si>
  <si>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</si>
  <si>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</si>
  <si>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</si>
  <si>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</si>
  <si>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</si>
  <si>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</si>
  <si>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</si>
  <si>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</si>
  <si>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</si>
  <si>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</si>
  <si>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</si>
  <si>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</si>
  <si>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</si>
  <si>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</si>
  <si>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</si>
  <si>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</si>
  <si>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</si>
  <si>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</si>
  <si>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</si>
  <si>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</si>
  <si>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</si>
  <si>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</si>
  <si>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</si>
  <si>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</si>
  <si>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</si>
  <si>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</si>
  <si>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</si>
  <si>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</si>
  <si>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</si>
  <si>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</si>
  <si>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</si>
  <si>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</si>
  <si>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</si>
  <si>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</si>
  <si>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</si>
  <si>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</si>
  <si>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</si>
  <si>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</si>
  <si>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</si>
  <si>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</si>
  <si>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</si>
  <si>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</si>
  <si>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</si>
  <si>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</si>
  <si>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</si>
  <si>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</si>
  <si>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</si>
  <si>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</si>
  <si>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</si>
  <si>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</si>
  <si>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</si>
  <si>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</si>
  <si>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</si>
  <si>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</si>
  <si>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</si>
  <si>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</si>
  <si>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</si>
  <si>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</si>
  <si>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</si>
  <si>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</si>
  <si>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</si>
  <si>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</si>
  <si>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</si>
  <si>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</si>
  <si>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</si>
  <si>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</si>
  <si>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</si>
  <si>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</si>
  <si>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</si>
  <si>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</si>
  <si>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</si>
  <si>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</si>
  <si>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</si>
  <si>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</si>
  <si>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</si>
  <si>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</si>
  <si>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</si>
  <si>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</si>
  <si>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</si>
  <si>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</si>
  <si>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საინიციატივო ჯგუფის დასახელება: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</si>
  <si>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</si>
  <si>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</si>
  <si>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</si>
  <si>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</si>
  <si>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</si>
  <si>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</si>
  <si>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დასახელება: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</si>
  <si>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</si>
  <si>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</si>
  <si>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</si>
  <si>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</si>
  <si>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</si>
  <si>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</si>
  <si>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</si>
  <si>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</si>
  <si>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</si>
  <si>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</si>
  <si>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</si>
  <si>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</si>
  <si>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</si>
  <si>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</si>
  <si>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</si>
  <si>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</si>
  <si>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</si>
  <si>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</si>
  <si>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</si>
  <si>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</si>
  <si>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</si>
  <si>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მოქალაქეთა  პოლიტიკური გაერთიანება "ეროვნული ფორუმი"</t>
  </si>
  <si>
    <t>01.01.2015-12.31.2015</t>
  </si>
  <si>
    <t>გოჩა</t>
  </si>
  <si>
    <t>ჯაბიძე</t>
  </si>
  <si>
    <t>01026011115</t>
  </si>
  <si>
    <t>პარტიის წევრი</t>
  </si>
  <si>
    <t xml:space="preserve">    კახაბერ</t>
  </si>
  <si>
    <t xml:space="preserve">   შარტავა</t>
  </si>
  <si>
    <t>01008005455</t>
  </si>
  <si>
    <t>რევაზ</t>
  </si>
  <si>
    <t>შავიშვილი</t>
  </si>
  <si>
    <t>01024006197</t>
  </si>
  <si>
    <t>დავით</t>
  </si>
  <si>
    <t>კაკაბაძე</t>
  </si>
  <si>
    <t xml:space="preserve">დავით </t>
  </si>
  <si>
    <t>ანანიძე</t>
  </si>
  <si>
    <t>შორენა</t>
  </si>
  <si>
    <t>ხორბალაძე</t>
  </si>
  <si>
    <t>01024036001</t>
  </si>
  <si>
    <t>კახა</t>
  </si>
  <si>
    <t>ჩაკვეტაძე</t>
  </si>
  <si>
    <t>01015007988</t>
  </si>
  <si>
    <t>კობა</t>
  </si>
  <si>
    <t>ძაძამია</t>
  </si>
  <si>
    <t>51001001535</t>
  </si>
  <si>
    <t>მარინე</t>
  </si>
  <si>
    <t>პოლიანსკაია</t>
  </si>
  <si>
    <t>57001018889</t>
  </si>
  <si>
    <t>ხათუნა</t>
  </si>
  <si>
    <t>გურჯიშვილი</t>
  </si>
  <si>
    <t>01010002624</t>
  </si>
  <si>
    <t xml:space="preserve">    გიული</t>
  </si>
  <si>
    <t xml:space="preserve">  შუღლიაშვილი</t>
  </si>
  <si>
    <t>01024057988</t>
  </si>
  <si>
    <t>ტარიელ</t>
  </si>
  <si>
    <t>სოფრომაძე</t>
  </si>
  <si>
    <t>01030005290</t>
  </si>
  <si>
    <t>კუპატაშვილი</t>
  </si>
  <si>
    <t>01024033013</t>
  </si>
  <si>
    <t>მალხაზ</t>
  </si>
  <si>
    <t>გოშუანი</t>
  </si>
  <si>
    <t>10001009482</t>
  </si>
  <si>
    <t>ირაკლი</t>
  </si>
  <si>
    <t>სარიდისი</t>
  </si>
  <si>
    <t>01030045168</t>
  </si>
  <si>
    <t>ლეილა</t>
  </si>
  <si>
    <t>ვარდოსანიძე</t>
  </si>
  <si>
    <t>13001037715</t>
  </si>
  <si>
    <t>ზურაბ</t>
  </si>
  <si>
    <t>ჩიკვაიძე</t>
  </si>
  <si>
    <t>01006006283</t>
  </si>
  <si>
    <t>კარლო</t>
  </si>
  <si>
    <t>გაგნიძე</t>
  </si>
  <si>
    <t>01021002259</t>
  </si>
  <si>
    <t>გივი</t>
  </si>
  <si>
    <t>მეზურნიშვილი</t>
  </si>
  <si>
    <t>01007002036</t>
  </si>
  <si>
    <t>სოსელია</t>
  </si>
  <si>
    <t>01006006284</t>
  </si>
  <si>
    <t xml:space="preserve">ვახტანგ </t>
  </si>
  <si>
    <t>შუკვანი</t>
  </si>
  <si>
    <t>01023007693</t>
  </si>
  <si>
    <t>ჩაგუნავა</t>
  </si>
  <si>
    <t>01005000119</t>
  </si>
  <si>
    <t>ნოდარ</t>
  </si>
  <si>
    <t>ყურაშვილი</t>
  </si>
  <si>
    <t>35001099671</t>
  </si>
  <si>
    <t>გიორგი</t>
  </si>
  <si>
    <t>კარჭაული</t>
  </si>
  <si>
    <t>20001049651</t>
  </si>
  <si>
    <t>პარტიული ტრენინგი</t>
  </si>
  <si>
    <t>ქ. თბილისი</t>
  </si>
  <si>
    <t>კონფერენციების ჩასატარებლად მოსამზადებელი სამუშაოები</t>
  </si>
  <si>
    <t>ქვემო ქართლი</t>
  </si>
  <si>
    <t xml:space="preserve">ზურაბ </t>
  </si>
  <si>
    <t>შიდა ქართლი</t>
  </si>
  <si>
    <t>ვახტანგ</t>
  </si>
  <si>
    <t>კახეთის რეგიონში</t>
  </si>
  <si>
    <t xml:space="preserve"> 01006006283</t>
  </si>
  <si>
    <t xml:space="preserve">შორენა </t>
  </si>
  <si>
    <t>იმერეთის რეგიონში</t>
  </si>
  <si>
    <t>გიული</t>
  </si>
  <si>
    <t>შუღლიაშვილი</t>
  </si>
  <si>
    <t>სამცხე-ჯავახეთის რეგიონში</t>
  </si>
  <si>
    <t>გურიის რეგიონებში</t>
  </si>
  <si>
    <t>სამეგრელოს რეგიონში</t>
  </si>
  <si>
    <t>ორგანიზაციების აქტივთან შეხვედრები</t>
  </si>
  <si>
    <t xml:space="preserve">ქ. ფოთი, ქ. ბათუმი </t>
  </si>
  <si>
    <t>გუბაზ</t>
  </si>
  <si>
    <t>სანიკიძე</t>
  </si>
  <si>
    <t>01008013611</t>
  </si>
  <si>
    <t>კოალიციის გასვლითი პოლიტიკური საბჭოს სხდომა</t>
  </si>
  <si>
    <t>ქ. ბორჯომი</t>
  </si>
  <si>
    <t>შალვა</t>
  </si>
  <si>
    <t>კიკნაველიძე</t>
  </si>
  <si>
    <t>ქ. წყალტუბო</t>
  </si>
  <si>
    <t>პარტიულ ორგანიზაციებთან შეხვედრები</t>
  </si>
  <si>
    <t xml:space="preserve">ბესიკ </t>
  </si>
  <si>
    <t>მამულაშვილი</t>
  </si>
  <si>
    <t>01026007844</t>
  </si>
  <si>
    <t>ქვემო ქართლი სა მცხეთა-მთიანეთის რეგიონში</t>
  </si>
  <si>
    <t>გურიის რეგიონში</t>
  </si>
  <si>
    <t>ქ. რუსთავში და დმანისის რაიონში</t>
  </si>
  <si>
    <t>ქ. ბათუმი, ჭიათურის და ჩხოროწყუს რაიონებში</t>
  </si>
  <si>
    <t>ქ. ქუთაისში, თერჯოლის და წყალტუბოს რაიონებში</t>
  </si>
  <si>
    <t>იმერეთის რაიონებში</t>
  </si>
  <si>
    <t>ქვემო ქართლში და მცხეთა მთიანეთში</t>
  </si>
  <si>
    <t>შიდა ქართლში და სამცხე ჯავახეთში</t>
  </si>
  <si>
    <t>რაჭა-ლეჩხუმის რაიონებში</t>
  </si>
  <si>
    <t>კახეთის რაიონში</t>
  </si>
  <si>
    <t>კახაბერ</t>
  </si>
  <si>
    <t>შარტავა</t>
  </si>
  <si>
    <t>ქ, ქობულეთი, ქ. ბათუმი</t>
  </si>
  <si>
    <t>პარტიული ტრენინგი , ახალგაზრდებთან შეხვედრები</t>
  </si>
  <si>
    <t>ქ. წყალტუბო, ქ ქუთაისი, ქ. ბათუმი, თერჯოლა, ქობულეთი, ზელვაჩაური, წედა, შუახევი, ხულო</t>
  </si>
  <si>
    <t>ბერიძიშვილი</t>
  </si>
  <si>
    <t>01001067864</t>
  </si>
  <si>
    <t>გარსევანიშვილი</t>
  </si>
  <si>
    <t>01001050693</t>
  </si>
  <si>
    <t xml:space="preserve">გივი </t>
  </si>
  <si>
    <t>ხუციშვილი</t>
  </si>
  <si>
    <t>01019011502</t>
  </si>
  <si>
    <t xml:space="preserve"> პარტიულ ორგანიზაციებთან  და რაიონულ საინიციატივო ჯგუფების აქტივთან შეხვედრები</t>
  </si>
  <si>
    <t>ქ. ქუთაისი, ქ. წყალტუბო  , თერჯოლა</t>
  </si>
  <si>
    <t>ქ. ქუთაისი</t>
  </si>
  <si>
    <t>სამეგრელოს რაიონებში</t>
  </si>
  <si>
    <t>კახეთის რაიონებში</t>
  </si>
  <si>
    <t>ქ,. ქუტაისი, ვანი, წყალტუბოს რაიონებში</t>
  </si>
  <si>
    <t>საინიციატივო ჯგუფებთან შეხვედრები</t>
  </si>
  <si>
    <t>ლაგოდეხი, ყვარლის და ახმეტის რაიონებში</t>
  </si>
  <si>
    <t>რაჭა-ლეცხუმის რეგიონში</t>
  </si>
  <si>
    <t>აჭარის ა/რ რაიონებში</t>
  </si>
  <si>
    <t>პარტიულ აქტივთან შეხვედრები</t>
  </si>
  <si>
    <t>ქ. ბათუმი, ქ, ქობულეთი</t>
  </si>
  <si>
    <t>ახალგაზრდულის დასკვნითი კონფერენცია</t>
  </si>
  <si>
    <t>დაბა ბაზალეთი</t>
  </si>
  <si>
    <t xml:space="preserve">ხათუნა </t>
  </si>
  <si>
    <t xml:space="preserve">გოჩა </t>
  </si>
  <si>
    <t>მსხილაძე</t>
  </si>
  <si>
    <t>01021004413</t>
  </si>
  <si>
    <t xml:space="preserve">გვანცა </t>
  </si>
  <si>
    <t xml:space="preserve">ჟორჟოლიანი </t>
  </si>
  <si>
    <t>01030047175</t>
  </si>
  <si>
    <t xml:space="preserve">კვეტენაძე </t>
  </si>
  <si>
    <t>21001009610</t>
  </si>
  <si>
    <t xml:space="preserve">გიორგი </t>
  </si>
  <si>
    <t xml:space="preserve">ბერიძიშვილი </t>
  </si>
  <si>
    <t xml:space="preserve">გარსევანიშვილი </t>
  </si>
  <si>
    <t xml:space="preserve">ხუციშვილი </t>
  </si>
  <si>
    <t xml:space="preserve">ეკტერინე </t>
  </si>
  <si>
    <t>კვანტალიანი</t>
  </si>
  <si>
    <t>01017056602</t>
  </si>
  <si>
    <t xml:space="preserve">თამუნა </t>
  </si>
  <si>
    <t>შარია</t>
  </si>
  <si>
    <t>62006062882</t>
  </si>
  <si>
    <t xml:space="preserve">ნანა </t>
  </si>
  <si>
    <t>ეკალაძე</t>
  </si>
  <si>
    <t>01025013709</t>
  </si>
  <si>
    <t xml:space="preserve">მარიამ </t>
  </si>
  <si>
    <t>გოჩაშვილი</t>
  </si>
  <si>
    <t>01025018150</t>
  </si>
  <si>
    <t xml:space="preserve">მარიამი </t>
  </si>
  <si>
    <t>მურვანიძე</t>
  </si>
  <si>
    <t>01019078890</t>
  </si>
  <si>
    <t xml:space="preserve">მანანა </t>
  </si>
  <si>
    <t>01019088531</t>
  </si>
  <si>
    <t xml:space="preserve">სალომე </t>
  </si>
  <si>
    <t>01019078577</t>
  </si>
  <si>
    <t>თევზაძე</t>
  </si>
  <si>
    <t>01020012460</t>
  </si>
  <si>
    <t xml:space="preserve">მდივნიშვილი </t>
  </si>
  <si>
    <t>01030052682</t>
  </si>
  <si>
    <t xml:space="preserve">ანა </t>
  </si>
  <si>
    <t xml:space="preserve">ცინცაძე </t>
  </si>
  <si>
    <t>01008058203</t>
  </si>
  <si>
    <t xml:space="preserve">ჯუმბერ </t>
  </si>
  <si>
    <t>01001087235</t>
  </si>
  <si>
    <t xml:space="preserve">სოფიო </t>
  </si>
  <si>
    <t xml:space="preserve">კვალიაშვილი </t>
  </si>
  <si>
    <t>01008055588</t>
  </si>
  <si>
    <t xml:space="preserve">საბა </t>
  </si>
  <si>
    <t>01005029542</t>
  </si>
  <si>
    <t xml:space="preserve">მორგოშია </t>
  </si>
  <si>
    <t>65002012664</t>
  </si>
  <si>
    <t xml:space="preserve">ერემეიშვილი </t>
  </si>
  <si>
    <t>01017040021</t>
  </si>
  <si>
    <t xml:space="preserve">ოთარი </t>
  </si>
  <si>
    <t xml:space="preserve">ჩიკვილაძე </t>
  </si>
  <si>
    <t>01019032152</t>
  </si>
  <si>
    <t xml:space="preserve">თეკლა </t>
  </si>
  <si>
    <t xml:space="preserve">ქოიავა </t>
  </si>
  <si>
    <t>01405045819</t>
  </si>
  <si>
    <t xml:space="preserve">ზურაბი </t>
  </si>
  <si>
    <t xml:space="preserve">ხითარიშვილი </t>
  </si>
  <si>
    <t>01017056457</t>
  </si>
  <si>
    <t xml:space="preserve">ლაშა </t>
  </si>
  <si>
    <t xml:space="preserve">ნეფარიძე </t>
  </si>
  <si>
    <t>54001054849</t>
  </si>
  <si>
    <t xml:space="preserve">თამარი </t>
  </si>
  <si>
    <t xml:space="preserve">სისაური </t>
  </si>
  <si>
    <t>31001052910</t>
  </si>
  <si>
    <t xml:space="preserve">ნატა </t>
  </si>
  <si>
    <t xml:space="preserve">ზაბახიძე </t>
  </si>
  <si>
    <t>38001010397</t>
  </si>
  <si>
    <t xml:space="preserve">მაია </t>
  </si>
  <si>
    <t>ზივზივაძე</t>
  </si>
  <si>
    <t>60001040973</t>
  </si>
  <si>
    <t xml:space="preserve">თამარ </t>
  </si>
  <si>
    <t xml:space="preserve">წიკლაური </t>
  </si>
  <si>
    <t>14001024452</t>
  </si>
  <si>
    <t>აბესალომ</t>
  </si>
  <si>
    <t xml:space="preserve"> ყურაშვილი </t>
  </si>
  <si>
    <t>01001070383</t>
  </si>
  <si>
    <t xml:space="preserve">ირაკლი </t>
  </si>
  <si>
    <t xml:space="preserve">კარჭაული </t>
  </si>
  <si>
    <t>20001067486</t>
  </si>
  <si>
    <t xml:space="preserve">ვერიკო </t>
  </si>
  <si>
    <t xml:space="preserve">ჯიმშიტაშვილი </t>
  </si>
  <si>
    <t>20001066377</t>
  </si>
  <si>
    <t xml:space="preserve">სანიშვილი </t>
  </si>
  <si>
    <t>20001064877</t>
  </si>
  <si>
    <t xml:space="preserve">მალხაზი </t>
  </si>
  <si>
    <t xml:space="preserve">მოსახლიშვილი </t>
  </si>
  <si>
    <t>20001067601</t>
  </si>
  <si>
    <t xml:space="preserve">ნოდარი </t>
  </si>
  <si>
    <t xml:space="preserve">ვაჭარაძე </t>
  </si>
  <si>
    <t>21001038605</t>
  </si>
  <si>
    <t>რობაქიძე</t>
  </si>
  <si>
    <t>21001038626</t>
  </si>
  <si>
    <t xml:space="preserve">ანუკა </t>
  </si>
  <si>
    <t xml:space="preserve">ჩაფიჩაძე </t>
  </si>
  <si>
    <t>21001038598</t>
  </si>
  <si>
    <t xml:space="preserve">ილია </t>
  </si>
  <si>
    <t xml:space="preserve">ნონიაშვილი </t>
  </si>
  <si>
    <t>15001022669</t>
  </si>
  <si>
    <t>ბორის</t>
  </si>
  <si>
    <t xml:space="preserve"> ასლანიშვილი </t>
  </si>
  <si>
    <t>15001012375</t>
  </si>
  <si>
    <t xml:space="preserve">ხატია </t>
  </si>
  <si>
    <t xml:space="preserve">ჯოხაძე </t>
  </si>
  <si>
    <t>12001095848</t>
  </si>
  <si>
    <t xml:space="preserve">თორნიკე </t>
  </si>
  <si>
    <t>თომაშვილი</t>
  </si>
  <si>
    <t>35001116271</t>
  </si>
  <si>
    <t xml:space="preserve">თომაშვილი </t>
  </si>
  <si>
    <t>35001116568</t>
  </si>
  <si>
    <t xml:space="preserve">მაკა </t>
  </si>
  <si>
    <t xml:space="preserve">ქიტესაშვილი </t>
  </si>
  <si>
    <t>08001031057</t>
  </si>
  <si>
    <t xml:space="preserve">ანუკი </t>
  </si>
  <si>
    <t xml:space="preserve">დოინჯაშვილი </t>
  </si>
  <si>
    <t>08001035769</t>
  </si>
  <si>
    <t xml:space="preserve">მახამა </t>
  </si>
  <si>
    <t xml:space="preserve">გორგიშვილი </t>
  </si>
  <si>
    <t>08001035134</t>
  </si>
  <si>
    <t xml:space="preserve">ჯაბრაილ  </t>
  </si>
  <si>
    <t xml:space="preserve">ციხესაშვილი </t>
  </si>
  <si>
    <t>08001035142</t>
  </si>
  <si>
    <t xml:space="preserve">ნათია </t>
  </si>
  <si>
    <t xml:space="preserve">მაისურაძე </t>
  </si>
  <si>
    <t>53001050533</t>
  </si>
  <si>
    <t xml:space="preserve">ალექსანდრე </t>
  </si>
  <si>
    <t xml:space="preserve">თოფურია </t>
  </si>
  <si>
    <t>42001032053</t>
  </si>
  <si>
    <t xml:space="preserve">რომანი </t>
  </si>
  <si>
    <t xml:space="preserve">კორძაია </t>
  </si>
  <si>
    <t>42001035468</t>
  </si>
  <si>
    <t xml:space="preserve">გურამ  </t>
  </si>
  <si>
    <t>მჭედლიძე</t>
  </si>
  <si>
    <t>59001093329</t>
  </si>
  <si>
    <t xml:space="preserve">შოთა </t>
  </si>
  <si>
    <t xml:space="preserve">გელაშვილი </t>
  </si>
  <si>
    <t>25001048003</t>
  </si>
  <si>
    <t xml:space="preserve">ჩადუნელი </t>
  </si>
  <si>
    <t>25001043796</t>
  </si>
  <si>
    <t xml:space="preserve">რატი </t>
  </si>
  <si>
    <t xml:space="preserve">ლომიძე </t>
  </si>
  <si>
    <t>25001044964</t>
  </si>
  <si>
    <t xml:space="preserve">საბრი </t>
  </si>
  <si>
    <t xml:space="preserve">ბრუნჯაძე </t>
  </si>
  <si>
    <t>61001071601</t>
  </si>
  <si>
    <t xml:space="preserve">გიგა </t>
  </si>
  <si>
    <t xml:space="preserve">გოგიტიძე </t>
  </si>
  <si>
    <t>61004060950</t>
  </si>
  <si>
    <t xml:space="preserve">შაქარიშვილი </t>
  </si>
  <si>
    <t>61004054860</t>
  </si>
  <si>
    <t xml:space="preserve">ნინო </t>
  </si>
  <si>
    <t xml:space="preserve">ზოიძე </t>
  </si>
  <si>
    <t>61010007323</t>
  </si>
  <si>
    <t xml:space="preserve">თეა </t>
  </si>
  <si>
    <t>თათელაშვილი</t>
  </si>
  <si>
    <t>60001109836</t>
  </si>
  <si>
    <t xml:space="preserve">მელიტონ </t>
  </si>
  <si>
    <t>მანაგაძე</t>
  </si>
  <si>
    <t>60031004725</t>
  </si>
  <si>
    <t>ქ. ქუთაისი, ზესტაფონი</t>
  </si>
  <si>
    <t>ქ. ბათუმი, ხელვაჩაური</t>
  </si>
  <si>
    <t>პარტიის წევრებთან და აქტივთან   შეხვედრები</t>
  </si>
  <si>
    <t>თელავის და ახმეტის რაიონებში</t>
  </si>
  <si>
    <t>პარტიულ ორგანიზაციაში შეხვედრები</t>
  </si>
  <si>
    <t>ქ. ბათუმი</t>
  </si>
  <si>
    <t>პარტიული კონფერენცია</t>
  </si>
  <si>
    <t xml:space="preserve">გიული </t>
  </si>
  <si>
    <t>ანი</t>
  </si>
  <si>
    <t>მიროტაძე</t>
  </si>
  <si>
    <t>54001008183</t>
  </si>
  <si>
    <t>საინიციატივო ჯგუფის ახალგაზრდული ფრთის წევრებთან  შეხვედრები</t>
  </si>
  <si>
    <t>ახმეტის რაიონი</t>
  </si>
  <si>
    <t>ნუგზარ</t>
  </si>
  <si>
    <t>აბაშიძე</t>
  </si>
  <si>
    <t>იოსებ</t>
  </si>
  <si>
    <t>ხარებაშვილი</t>
  </si>
  <si>
    <t>01011032874</t>
  </si>
  <si>
    <t>ქ. ფოთი</t>
  </si>
  <si>
    <t>იმერე\ტის რაიონში</t>
  </si>
  <si>
    <t>გურიის რაიონებში</t>
  </si>
  <si>
    <t>შიდა ქართლის რეგიონში</t>
  </si>
  <si>
    <t>პარტიულ ორგანიზაციებთან, აქტიბთან  შეხვედრები</t>
  </si>
  <si>
    <t>რაჭა-ლეჩხუმის და ქვემო სვანეთის რეგიონში</t>
  </si>
  <si>
    <t>იმერეთის რაიონში</t>
  </si>
  <si>
    <t>ქობულეთის რაიონში</t>
  </si>
  <si>
    <t>ქ ქუთაისში, ზესტაფონის, სამტრედიის, ბაღდათის და ვანის რაიონებში</t>
  </si>
  <si>
    <t>საჩხერის, ჭიათურის, თერჯოლის და ხონის რაიონებში</t>
  </si>
  <si>
    <t>ფოთის საქალაქო ორგანიზაციებთან შეხვედრები</t>
  </si>
  <si>
    <t>პარტიულო კონფერენცია</t>
  </si>
  <si>
    <t>დაბა ბაკურიანი</t>
  </si>
  <si>
    <t>ვახტანგაშვილი</t>
  </si>
  <si>
    <t>59002001330</t>
  </si>
  <si>
    <t>ხეჩინაშვილი</t>
  </si>
  <si>
    <t>01008011051</t>
  </si>
  <si>
    <t>თემურ</t>
  </si>
  <si>
    <t>მაისურაძე</t>
  </si>
  <si>
    <t>01024001611</t>
  </si>
  <si>
    <t xml:space="preserve">ავთანდილ </t>
  </si>
  <si>
    <t>დავითაძე</t>
  </si>
  <si>
    <t>01005004676</t>
  </si>
  <si>
    <t>გრიგორ</t>
  </si>
  <si>
    <t>ნიშნიანიძე</t>
  </si>
  <si>
    <t>01018001399</t>
  </si>
  <si>
    <t>ნეფარიძე</t>
  </si>
  <si>
    <t>54001002764</t>
  </si>
  <si>
    <t>გოგლიძე</t>
  </si>
  <si>
    <t>01019021929</t>
  </si>
  <si>
    <t>ნონიკაშვილი</t>
  </si>
  <si>
    <t>01024022630</t>
  </si>
  <si>
    <t>ბუხრაშვილი</t>
  </si>
  <si>
    <t>01010010162</t>
  </si>
  <si>
    <t>საქართველოს ბანკი</t>
  </si>
  <si>
    <t>GE172BG0000000187727300</t>
  </si>
  <si>
    <t>07.15.2008</t>
  </si>
  <si>
    <t>ბანკიდან თანხის გამოტანა</t>
  </si>
  <si>
    <t>წარმომადგენლობითი ხარჯი</t>
  </si>
  <si>
    <t>მივლინება</t>
  </si>
  <si>
    <t>ქ. თბილისი, ლვოვის ქ. 80-82 გ</t>
  </si>
  <si>
    <t>საოფისე ფართი</t>
  </si>
  <si>
    <t>01.01.2015-01.07.2015</t>
  </si>
  <si>
    <t>437.30 კვ.მ</t>
  </si>
  <si>
    <t>01024025071</t>
  </si>
  <si>
    <t>ვიოლეტა</t>
  </si>
  <si>
    <t>01.07.2015-01.01.2016</t>
  </si>
  <si>
    <t>ქ. თბილისი, ლ. ასათიანის ქ. 52</t>
  </si>
  <si>
    <t>01.01.2015- 01.04.2015</t>
  </si>
  <si>
    <t>80.კვ.მ</t>
  </si>
  <si>
    <t>01024027019</t>
  </si>
  <si>
    <t>ქვარცხავა</t>
  </si>
  <si>
    <t>01.04.2015-01.07.2015</t>
  </si>
  <si>
    <t>01.05.2015-01.07.2015</t>
  </si>
  <si>
    <t>01.07.2015-01.09.2015</t>
  </si>
  <si>
    <t>01.09.2015-01.01.2016</t>
  </si>
  <si>
    <t>ქ. თბილისი, ირ. აბაშიძის ქ. 40, ბ.5</t>
  </si>
  <si>
    <t>20.12.2014-20.06.2015</t>
  </si>
  <si>
    <t>76 კვ.მ</t>
  </si>
  <si>
    <t>01008020585</t>
  </si>
  <si>
    <t>მიხეილ</t>
  </si>
  <si>
    <t>ბენდიაშვილი</t>
  </si>
  <si>
    <t>01.05.2015-01.01.2016</t>
  </si>
  <si>
    <t>ქ. თბილისი, გაგარინის  ქ. 14-16, კ.1</t>
  </si>
  <si>
    <t>01.11.2014-01.04.2015</t>
  </si>
  <si>
    <t>108,68 კვ.მ</t>
  </si>
  <si>
    <t>01024005145</t>
  </si>
  <si>
    <t>ზაალ</t>
  </si>
  <si>
    <t>ნაცვალაძე</t>
  </si>
  <si>
    <t>შპს "აღმშენებლობა"</t>
  </si>
  <si>
    <t>ქ. თბილისი, გ. გორგასალის  ქ. 11</t>
  </si>
  <si>
    <t>71,68 კვ.მ</t>
  </si>
  <si>
    <t>35001020069</t>
  </si>
  <si>
    <t>ლევანი</t>
  </si>
  <si>
    <t>ბარბაქაძე</t>
  </si>
  <si>
    <t>01.05.2015-01.09.2015</t>
  </si>
  <si>
    <t>ქ. თბილისი, წმინსდა ქ. დედოფლის გამზ.  63-ც, ბ.20</t>
  </si>
  <si>
    <t>79,14 კვ.მ</t>
  </si>
  <si>
    <t>თამარ</t>
  </si>
  <si>
    <t>გეგია</t>
  </si>
  <si>
    <t>ქ. თბილისი, კალოუბნის  ქ. 6, მე-2 სართ.</t>
  </si>
  <si>
    <t>01.11.2014-01.07.2015</t>
  </si>
  <si>
    <t>81,67 კვ.მ</t>
  </si>
  <si>
    <t>გოგილავა</t>
  </si>
  <si>
    <t>ქ. თბილისი, ტურგენევის ქ. 5, 1 სართული</t>
  </si>
  <si>
    <t>45 კვ.მ</t>
  </si>
  <si>
    <t>სოფიო</t>
  </si>
  <si>
    <t>გურული</t>
  </si>
  <si>
    <t>ქ. თბილისი, წერეთლის ქ. 113, ბ.2</t>
  </si>
  <si>
    <t>48 კვ.მ</t>
  </si>
  <si>
    <t>ვაშაკიძე</t>
  </si>
  <si>
    <t>ქ. თბილისი, ც. დადიანის  ქ. 104</t>
  </si>
  <si>
    <t>84,15 კვ.მ</t>
  </si>
  <si>
    <t>მედეა</t>
  </si>
  <si>
    <t>გველესიანი</t>
  </si>
  <si>
    <t>01.07.2015-01.08.2015</t>
  </si>
  <si>
    <t>01.08.2015-01.01.2016</t>
  </si>
  <si>
    <t>ქ. თბილისი, ფორე მოსულიშვილის ქ. 1</t>
  </si>
  <si>
    <t>85 კვ.მ</t>
  </si>
  <si>
    <t>01019021695</t>
  </si>
  <si>
    <t>თამაზ</t>
  </si>
  <si>
    <t>მარღიშვილი</t>
  </si>
  <si>
    <t>01.05.2015-01.10.2015</t>
  </si>
  <si>
    <t>01.10.2015-01.01.2016</t>
  </si>
  <si>
    <t>ქ. რუსთავი, კოსტავას გამზირი 13, ბ.17</t>
  </si>
  <si>
    <t>01.11.2014-01.05.2015</t>
  </si>
  <si>
    <t>75,31 კვ.მ</t>
  </si>
  <si>
    <t>35001027259</t>
  </si>
  <si>
    <t>ედუარდი</t>
  </si>
  <si>
    <t>მარკარიანი</t>
  </si>
  <si>
    <t>01.05.2015-01.06.2015</t>
  </si>
  <si>
    <r>
      <rPr>
        <sz val="10"/>
        <color theme="1"/>
        <rFont val="Sylfaen"/>
        <family val="1"/>
      </rPr>
      <t xml:space="preserve">დ. შუახევი თამარ მეფის  </t>
    </r>
    <r>
      <rPr>
        <sz val="10"/>
        <color theme="1"/>
        <rFont val="AcadNusx"/>
      </rPr>
      <t>#</t>
    </r>
    <r>
      <rPr>
        <sz val="10"/>
        <color theme="1"/>
        <rFont val="Sylfaen"/>
        <family val="1"/>
      </rPr>
      <t>21</t>
    </r>
    <r>
      <rPr>
        <sz val="10"/>
        <color theme="1"/>
        <rFont val="AcadNusx"/>
      </rPr>
      <t xml:space="preserve"> </t>
    </r>
  </si>
  <si>
    <t>01.01.2015-01.07.2016</t>
  </si>
  <si>
    <t>68,4 კვ.მ</t>
  </si>
  <si>
    <t>ფრიდონ</t>
  </si>
  <si>
    <t>ქ. ბათუმი, გორგასლის ქ. 93</t>
  </si>
  <si>
    <t>173,39 კვ.მ</t>
  </si>
  <si>
    <t>ირა</t>
  </si>
  <si>
    <t>ბაბილოძე</t>
  </si>
  <si>
    <t>ქ. თელავი, ბარათაშვილის  ქ. 20</t>
  </si>
  <si>
    <t>01.11.2014- 01.05.2015</t>
  </si>
  <si>
    <t>22,1 კვ.მ</t>
  </si>
  <si>
    <t>20001027429</t>
  </si>
  <si>
    <t xml:space="preserve">გურამ </t>
  </si>
  <si>
    <t>პაპალაშვილი</t>
  </si>
  <si>
    <t>ქ. გურჯაანი, ნონეშვილის ქ. 2</t>
  </si>
  <si>
    <t>01.05.2014- 12.05.2015</t>
  </si>
  <si>
    <t>89,70 კვ.მ</t>
  </si>
  <si>
    <t>გურჯაანის მუნიციპალიტეტი</t>
  </si>
  <si>
    <t>სედანი</t>
  </si>
  <si>
    <t>აუდი A6</t>
  </si>
  <si>
    <t>LJA 001</t>
  </si>
  <si>
    <t>მსუბუქი მაღალი გამავლობის</t>
  </si>
  <si>
    <t>ტოიოტა ლენდკუიზერი</t>
  </si>
  <si>
    <t>FRM 777</t>
  </si>
  <si>
    <t xml:space="preserve">კახა </t>
  </si>
  <si>
    <t xml:space="preserve">მსუბუქი </t>
  </si>
  <si>
    <t>მერსედეს-ბენცი</t>
  </si>
  <si>
    <t>OLO 820</t>
  </si>
  <si>
    <t>FFO 804</t>
  </si>
  <si>
    <t>ტოიოტა სიენტა</t>
  </si>
  <si>
    <t>NG054NA</t>
  </si>
  <si>
    <t>06.29.2012</t>
  </si>
  <si>
    <t>შპს "ლაქტოზა"</t>
  </si>
  <si>
    <t>დარბაზის ქირავნობა</t>
  </si>
  <si>
    <t>ედუარდ აივაზიან</t>
  </si>
  <si>
    <t>ოფისის იჯარა</t>
  </si>
  <si>
    <t>08.13.2012</t>
  </si>
  <si>
    <t>ნიკოლოზ მესაბლიშვილი</t>
  </si>
  <si>
    <t>ბელა ნაკუდაიძე</t>
  </si>
  <si>
    <t>ქეთევან ჭანტურია</t>
  </si>
  <si>
    <t>დავით ბებერაშვილი</t>
  </si>
  <si>
    <t>შპს "მენეჯმენტ სერვისი"</t>
  </si>
  <si>
    <t>ოფისების იჯარა</t>
  </si>
  <si>
    <t>შპს "ახალი კაპიტალი"</t>
  </si>
  <si>
    <t>კომუნალური გადასახადები</t>
  </si>
  <si>
    <t>თურქული კომპანია "MALIYE BAKANLIGI"</t>
  </si>
  <si>
    <t>მაისურების ღირებულება</t>
  </si>
  <si>
    <t>08.31.2012</t>
  </si>
  <si>
    <t>თურქული კომპანია "YILMAZ TEXTIL ABDULLAH YILMAZ"</t>
  </si>
  <si>
    <t>ბანერების დამზადება პარტიის ოფისებისათვის</t>
  </si>
  <si>
    <t>პოლიგრაფიული მომსახურება</t>
  </si>
  <si>
    <t>1.2.15.3</t>
  </si>
  <si>
    <t>ნათია</t>
  </si>
  <si>
    <t>კიკალიშვილი</t>
  </si>
  <si>
    <t>აგვისტო</t>
  </si>
  <si>
    <t>ერთჯერადი სოციალური დახმარება</t>
  </si>
  <si>
    <t>ვასო</t>
  </si>
  <si>
    <t>ხაბულიანი</t>
  </si>
  <si>
    <t>01014004697</t>
  </si>
  <si>
    <t>01001015342</t>
  </si>
  <si>
    <t>ნოემბერი</t>
  </si>
  <si>
    <t>დეკემბერი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</si>
</sst>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41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0"/>
      <color theme="0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8"/>
      <name val="Sylfaen"/>
      <family val="1"/>
    </font>
    <font>
      <b/>
      <sz val="8"/>
      <name val="Sylfaen"/>
      <family val="1"/>
    </font>
    <font>
      <sz val="10"/>
      <color theme="1"/>
      <name val="Calibri"/>
      <family val="2"/>
      <charset val="1"/>
      <scheme val="minor"/>
    </font>
    <font>
      <sz val="10"/>
      <color theme="1"/>
      <name val="AcadNusx"/>
    </font>
    <font>
      <sz val="11"/>
      <name val="Sylfae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3">
    <xf numFmtId="0" fontId="0" fillId="0" borderId="0"/>
    <xf numFmtId="0" fontId="9" fillId="0" borderId="0"/>
    <xf numFmtId="0" fontId="11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</cellStyleXfs>
  <cellXfs count="528">
    <xf numFmtId="0" fontId="0" fillId="0" borderId="0" xfId="0"/>
    <xf numFmtId="0" fontId="15" fillId="0" borderId="0" xfId="0" applyFont="1" applyProtection="1"/>
    <xf numFmtId="0" fontId="15" fillId="0" borderId="0" xfId="0" applyFont="1" applyProtection="1">
      <protection locked="0"/>
    </xf>
    <xf numFmtId="0" fontId="15" fillId="0" borderId="0" xfId="1" applyFont="1" applyAlignment="1" applyProtection="1">
      <alignment horizontal="center" vertical="center"/>
      <protection locked="0"/>
    </xf>
    <xf numFmtId="3" fontId="20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15" fillId="0" borderId="0" xfId="1" applyFont="1" applyProtection="1">
      <protection locked="0"/>
    </xf>
    <xf numFmtId="0" fontId="20" fillId="0" borderId="0" xfId="1" applyFont="1" applyAlignment="1" applyProtection="1">
      <alignment horizontal="center" vertical="center"/>
      <protection locked="0"/>
    </xf>
    <xf numFmtId="0" fontId="15" fillId="0" borderId="1" xfId="0" applyFont="1" applyBorder="1" applyProtection="1">
      <protection locked="0"/>
    </xf>
    <xf numFmtId="0" fontId="21" fillId="0" borderId="0" xfId="1" applyFont="1" applyAlignment="1" applyProtection="1">
      <alignment horizontal="center" vertical="center" wrapText="1"/>
      <protection locked="0"/>
    </xf>
    <xf numFmtId="0" fontId="15" fillId="0" borderId="0" xfId="1" applyFont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right"/>
      <protection locked="0"/>
    </xf>
    <xf numFmtId="0" fontId="15" fillId="0" borderId="0" xfId="0" applyFont="1" applyBorder="1" applyProtection="1">
      <protection locked="0"/>
    </xf>
    <xf numFmtId="0" fontId="20" fillId="2" borderId="1" xfId="1" applyFont="1" applyFill="1" applyBorder="1" applyAlignment="1" applyProtection="1">
      <alignment horizontal="left" vertical="center" wrapText="1"/>
    </xf>
    <xf numFmtId="0" fontId="20" fillId="2" borderId="1" xfId="1" applyFont="1" applyFill="1" applyBorder="1" applyAlignment="1" applyProtection="1">
      <alignment horizontal="left" vertical="center" wrapText="1" indent="1"/>
    </xf>
    <xf numFmtId="0" fontId="15" fillId="2" borderId="1" xfId="1" applyFont="1" applyFill="1" applyBorder="1" applyAlignment="1" applyProtection="1">
      <alignment horizontal="left" vertical="center" wrapText="1" indent="1"/>
    </xf>
    <xf numFmtId="0" fontId="15" fillId="2" borderId="1" xfId="1" applyFont="1" applyFill="1" applyBorder="1" applyAlignment="1" applyProtection="1">
      <alignment horizontal="left" vertical="center" wrapText="1" indent="2"/>
    </xf>
    <xf numFmtId="0" fontId="15" fillId="2" borderId="1" xfId="1" applyFont="1" applyFill="1" applyBorder="1" applyAlignment="1" applyProtection="1">
      <alignment horizontal="left" vertical="center" wrapText="1" indent="3"/>
    </xf>
    <xf numFmtId="0" fontId="15" fillId="2" borderId="1" xfId="1" applyFont="1" applyFill="1" applyBorder="1" applyAlignment="1" applyProtection="1">
      <alignment horizontal="left" vertical="center" wrapText="1" indent="4"/>
    </xf>
    <xf numFmtId="0" fontId="15" fillId="0" borderId="0" xfId="3" applyFont="1" applyAlignment="1" applyProtection="1">
      <alignment horizontal="center" vertical="center"/>
      <protection locked="0"/>
    </xf>
    <xf numFmtId="0" fontId="16" fillId="0" borderId="0" xfId="3" applyFont="1" applyAlignment="1" applyProtection="1">
      <alignment horizontal="center" vertical="center"/>
      <protection locked="0"/>
    </xf>
    <xf numFmtId="0" fontId="15" fillId="0" borderId="0" xfId="3" applyFont="1" applyProtection="1">
      <protection locked="0"/>
    </xf>
    <xf numFmtId="0" fontId="0" fillId="0" borderId="0" xfId="0" applyProtection="1">
      <protection locked="0"/>
    </xf>
    <xf numFmtId="0" fontId="17" fillId="0" borderId="0" xfId="4" applyFont="1" applyAlignment="1" applyProtection="1">
      <alignment vertical="center" wrapText="1"/>
      <protection locked="0"/>
    </xf>
    <xf numFmtId="0" fontId="18" fillId="0" borderId="0" xfId="4" applyFont="1" applyProtection="1">
      <protection locked="0"/>
    </xf>
    <xf numFmtId="0" fontId="17" fillId="0" borderId="1" xfId="4" applyFont="1" applyBorder="1" applyAlignment="1" applyProtection="1">
      <alignment vertical="center" wrapText="1"/>
      <protection locked="0"/>
    </xf>
    <xf numFmtId="0" fontId="15" fillId="0" borderId="0" xfId="0" applyFont="1" applyFill="1" applyProtection="1">
      <protection locked="0"/>
    </xf>
    <xf numFmtId="0" fontId="23" fillId="0" borderId="6" xfId="2" applyFont="1" applyFill="1" applyBorder="1" applyAlignment="1" applyProtection="1">
      <alignment horizontal="right" vertical="top" wrapText="1"/>
      <protection locked="0"/>
    </xf>
    <xf numFmtId="0" fontId="15" fillId="0" borderId="0" xfId="0" applyFont="1" applyFill="1" applyBorder="1" applyAlignment="1" applyProtection="1">
      <alignment horizontal="left" wrapText="1"/>
      <protection locked="0"/>
    </xf>
    <xf numFmtId="0" fontId="15" fillId="0" borderId="0" xfId="0" applyFont="1" applyFill="1" applyBorder="1" applyAlignment="1" applyProtection="1">
      <alignment horizontal="left"/>
      <protection locked="0"/>
    </xf>
    <xf numFmtId="0" fontId="20" fillId="0" borderId="0" xfId="0" applyFont="1" applyFill="1" applyBorder="1" applyAlignment="1" applyProtection="1">
      <alignment horizontal="left" indent="1"/>
      <protection locked="0"/>
    </xf>
    <xf numFmtId="0" fontId="20" fillId="0" borderId="0" xfId="0" applyFont="1" applyFill="1" applyBorder="1" applyAlignment="1" applyProtection="1">
      <alignment horizontal="left" vertical="center" indent="1"/>
      <protection locked="0"/>
    </xf>
    <xf numFmtId="0" fontId="15" fillId="0" borderId="0" xfId="0" applyFont="1" applyFill="1" applyBorder="1" applyAlignment="1" applyProtection="1">
      <alignment horizontal="left" vertical="center"/>
      <protection locked="0"/>
    </xf>
    <xf numFmtId="3" fontId="20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0" fillId="2" borderId="1" xfId="1" applyNumberFormat="1" applyFont="1" applyFill="1" applyBorder="1" applyAlignment="1" applyProtection="1">
      <alignment horizontal="right" vertical="center"/>
      <protection locked="0"/>
    </xf>
    <xf numFmtId="3" fontId="15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5" fillId="2" borderId="1" xfId="1" applyNumberFormat="1" applyFont="1" applyFill="1" applyBorder="1" applyAlignment="1" applyProtection="1">
      <alignment horizontal="right" vertical="center"/>
      <protection locked="0"/>
    </xf>
    <xf numFmtId="0" fontId="15" fillId="0" borderId="1" xfId="2" applyFont="1" applyFill="1" applyBorder="1" applyAlignment="1" applyProtection="1">
      <alignment horizontal="right" vertical="top"/>
      <protection locked="0"/>
    </xf>
    <xf numFmtId="165" fontId="15" fillId="0" borderId="1" xfId="2" applyNumberFormat="1" applyFont="1" applyFill="1" applyBorder="1" applyAlignment="1" applyProtection="1">
      <alignment horizontal="right" vertical="center"/>
      <protection locked="0"/>
    </xf>
    <xf numFmtId="166" fontId="15" fillId="0" borderId="1" xfId="2" applyNumberFormat="1" applyFont="1" applyFill="1" applyBorder="1" applyAlignment="1" applyProtection="1">
      <alignment horizontal="right" vertical="center"/>
      <protection locked="0"/>
    </xf>
    <xf numFmtId="4" fontId="15" fillId="0" borderId="1" xfId="2" applyNumberFormat="1" applyFont="1" applyFill="1" applyBorder="1" applyAlignment="1" applyProtection="1">
      <alignment horizontal="right" vertical="center"/>
      <protection locked="0"/>
    </xf>
    <xf numFmtId="164" fontId="15" fillId="0" borderId="1" xfId="2" applyNumberFormat="1" applyFont="1" applyFill="1" applyBorder="1" applyAlignment="1" applyProtection="1">
      <alignment horizontal="right" vertical="center"/>
      <protection locked="0"/>
    </xf>
    <xf numFmtId="0" fontId="15" fillId="0" borderId="4" xfId="3" applyFont="1" applyFill="1" applyBorder="1" applyAlignment="1" applyProtection="1">
      <alignment horizontal="right"/>
      <protection locked="0"/>
    </xf>
    <xf numFmtId="0" fontId="15" fillId="0" borderId="4" xfId="3" applyFont="1" applyBorder="1" applyAlignment="1" applyProtection="1">
      <alignment horizontal="right"/>
      <protection locked="0"/>
    </xf>
    <xf numFmtId="0" fontId="20" fillId="0" borderId="0" xfId="0" applyFont="1" applyAlignment="1" applyProtection="1">
      <alignment horizontal="left"/>
      <protection locked="0"/>
    </xf>
    <xf numFmtId="0" fontId="20" fillId="0" borderId="1" xfId="2" applyFont="1" applyFill="1" applyBorder="1" applyAlignment="1" applyProtection="1">
      <alignment horizontal="left" vertical="top" indent="1"/>
    </xf>
    <xf numFmtId="0" fontId="15" fillId="0" borderId="1" xfId="2" applyFont="1" applyFill="1" applyBorder="1" applyAlignment="1" applyProtection="1">
      <alignment horizontal="left" vertical="center" wrapText="1" indent="2"/>
    </xf>
    <xf numFmtId="0" fontId="20" fillId="2" borderId="5" xfId="1" applyFont="1" applyFill="1" applyBorder="1" applyAlignment="1" applyProtection="1">
      <alignment horizontal="left" vertical="center" wrapText="1"/>
    </xf>
    <xf numFmtId="0" fontId="15" fillId="0" borderId="5" xfId="3" applyFont="1" applyBorder="1" applyAlignment="1" applyProtection="1">
      <alignment horizontal="left" vertical="center" indent="1"/>
    </xf>
    <xf numFmtId="0" fontId="20" fillId="0" borderId="0" xfId="0" applyFont="1" applyFill="1" applyBorder="1" applyAlignment="1" applyProtection="1">
      <alignment horizontal="center" wrapText="1"/>
    </xf>
    <xf numFmtId="0" fontId="20" fillId="0" borderId="0" xfId="0" applyFont="1" applyAlignment="1" applyProtection="1">
      <alignment horizontal="center" vertical="center" wrapText="1"/>
    </xf>
    <xf numFmtId="0" fontId="20" fillId="0" borderId="1" xfId="0" applyFont="1" applyFill="1" applyBorder="1" applyAlignment="1" applyProtection="1">
      <alignment horizontal="left"/>
    </xf>
    <xf numFmtId="0" fontId="20" fillId="0" borderId="1" xfId="0" applyFont="1" applyBorder="1" applyAlignment="1" applyProtection="1">
      <alignment horizontal="center" vertical="center" wrapText="1"/>
    </xf>
    <xf numFmtId="0" fontId="20" fillId="0" borderId="1" xfId="0" applyFont="1" applyFill="1" applyBorder="1" applyAlignment="1" applyProtection="1">
      <alignment horizontal="left" indent="1"/>
    </xf>
    <xf numFmtId="0" fontId="15" fillId="0" borderId="1" xfId="0" applyFont="1" applyBorder="1" applyAlignment="1" applyProtection="1">
      <alignment wrapText="1"/>
    </xf>
    <xf numFmtId="0" fontId="20" fillId="0" borderId="1" xfId="0" applyFont="1" applyFill="1" applyBorder="1" applyAlignment="1" applyProtection="1">
      <alignment horizontal="left" vertical="center"/>
    </xf>
    <xf numFmtId="0" fontId="15" fillId="0" borderId="1" xfId="0" applyFont="1" applyFill="1" applyBorder="1" applyAlignment="1" applyProtection="1">
      <alignment horizontal="left" wrapText="1"/>
    </xf>
    <xf numFmtId="0" fontId="15" fillId="0" borderId="1" xfId="0" applyFont="1" applyFill="1" applyBorder="1" applyAlignment="1" applyProtection="1">
      <alignment horizontal="left" vertical="center"/>
    </xf>
    <xf numFmtId="0" fontId="20" fillId="0" borderId="1" xfId="0" applyFont="1" applyFill="1" applyBorder="1" applyAlignment="1" applyProtection="1">
      <alignment horizontal="left" vertical="center" indent="1"/>
    </xf>
    <xf numFmtId="0" fontId="15" fillId="0" borderId="0" xfId="0" applyFont="1" applyFill="1" applyProtection="1"/>
    <xf numFmtId="0" fontId="19" fillId="0" borderId="1" xfId="4" applyFont="1" applyBorder="1" applyAlignment="1" applyProtection="1">
      <alignment vertical="center" wrapText="1"/>
    </xf>
    <xf numFmtId="0" fontId="17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5" fillId="0" borderId="2" xfId="5" applyFont="1" applyBorder="1" applyAlignment="1" applyProtection="1">
      <alignment wrapText="1"/>
      <protection locked="0"/>
    </xf>
    <xf numFmtId="0" fontId="17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8" fillId="0" borderId="0" xfId="4" applyFont="1" applyBorder="1" applyProtection="1">
      <protection locked="0"/>
    </xf>
    <xf numFmtId="0" fontId="14" fillId="0" borderId="0" xfId="0" applyFont="1"/>
    <xf numFmtId="0" fontId="15" fillId="0" borderId="0" xfId="1" applyFont="1" applyBorder="1" applyAlignment="1" applyProtection="1">
      <alignment vertical="center"/>
      <protection locked="0"/>
    </xf>
    <xf numFmtId="0" fontId="17" fillId="0" borderId="1" xfId="4" applyFont="1" applyBorder="1" applyAlignment="1" applyProtection="1">
      <alignment horizontal="center" vertical="center" wrapText="1"/>
      <protection locked="0"/>
    </xf>
    <xf numFmtId="0" fontId="20" fillId="0" borderId="0" xfId="0" applyFont="1" applyProtection="1">
      <protection locked="0"/>
    </xf>
    <xf numFmtId="0" fontId="15" fillId="0" borderId="3" xfId="0" applyFont="1" applyBorder="1" applyProtection="1">
      <protection locked="0"/>
    </xf>
    <xf numFmtId="0" fontId="20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0" fillId="5" borderId="0" xfId="0" applyFont="1" applyFill="1" applyProtection="1"/>
    <xf numFmtId="0" fontId="15" fillId="5" borderId="0" xfId="1" applyFont="1" applyFill="1" applyBorder="1" applyAlignment="1" applyProtection="1">
      <alignment horizontal="center" vertical="center"/>
    </xf>
    <xf numFmtId="0" fontId="15" fillId="5" borderId="0" xfId="0" applyFont="1" applyFill="1" applyProtection="1"/>
    <xf numFmtId="0" fontId="15" fillId="5" borderId="0" xfId="0" applyFont="1" applyFill="1" applyBorder="1" applyProtection="1"/>
    <xf numFmtId="0" fontId="15" fillId="5" borderId="0" xfId="1" applyFont="1" applyFill="1" applyAlignment="1" applyProtection="1">
      <alignment vertical="center"/>
    </xf>
    <xf numFmtId="3" fontId="20" fillId="5" borderId="1" xfId="1" applyNumberFormat="1" applyFont="1" applyFill="1" applyBorder="1" applyAlignment="1" applyProtection="1">
      <alignment horizontal="center" vertical="center" wrapText="1"/>
    </xf>
    <xf numFmtId="0" fontId="15" fillId="2" borderId="0" xfId="0" applyFont="1" applyFill="1" applyBorder="1" applyProtection="1"/>
    <xf numFmtId="0" fontId="15" fillId="2" borderId="0" xfId="0" applyFont="1" applyFill="1" applyProtection="1"/>
    <xf numFmtId="3" fontId="20" fillId="5" borderId="1" xfId="1" applyNumberFormat="1" applyFont="1" applyFill="1" applyBorder="1" applyAlignment="1" applyProtection="1">
      <alignment horizontal="right" vertical="center"/>
    </xf>
    <xf numFmtId="3" fontId="15" fillId="5" borderId="1" xfId="1" applyNumberFormat="1" applyFont="1" applyFill="1" applyBorder="1" applyAlignment="1" applyProtection="1">
      <alignment horizontal="right" vertical="center" wrapText="1"/>
    </xf>
    <xf numFmtId="3" fontId="20" fillId="5" borderId="1" xfId="1" applyNumberFormat="1" applyFont="1" applyFill="1" applyBorder="1" applyAlignment="1" applyProtection="1">
      <alignment horizontal="right" vertical="center" wrapText="1"/>
    </xf>
    <xf numFmtId="0" fontId="20" fillId="5" borderId="1" xfId="0" applyFont="1" applyFill="1" applyBorder="1" applyProtection="1"/>
    <xf numFmtId="3" fontId="20" fillId="5" borderId="1" xfId="0" applyNumberFormat="1" applyFont="1" applyFill="1" applyBorder="1" applyProtection="1"/>
    <xf numFmtId="0" fontId="20" fillId="0" borderId="1" xfId="1" applyFont="1" applyFill="1" applyBorder="1" applyAlignment="1" applyProtection="1">
      <alignment horizontal="left" vertical="center" wrapText="1" indent="1"/>
    </xf>
    <xf numFmtId="0" fontId="15" fillId="0" borderId="1" xfId="1" applyFont="1" applyFill="1" applyBorder="1" applyAlignment="1" applyProtection="1">
      <alignment horizontal="left" vertical="center" wrapText="1" indent="2"/>
    </xf>
    <xf numFmtId="3" fontId="20" fillId="6" borderId="1" xfId="1" applyNumberFormat="1" applyFont="1" applyFill="1" applyBorder="1" applyAlignment="1" applyProtection="1">
      <alignment horizontal="left" vertical="center" wrapText="1"/>
    </xf>
    <xf numFmtId="3" fontId="20" fillId="6" borderId="1" xfId="1" applyNumberFormat="1" applyFont="1" applyFill="1" applyBorder="1" applyAlignment="1" applyProtection="1">
      <alignment horizontal="center" vertical="center" wrapText="1"/>
    </xf>
    <xf numFmtId="0" fontId="15" fillId="6" borderId="0" xfId="1" applyFont="1" applyFill="1" applyProtection="1">
      <protection locked="0"/>
    </xf>
    <xf numFmtId="0" fontId="15" fillId="6" borderId="0" xfId="0" applyFont="1" applyFill="1" applyAlignment="1" applyProtection="1">
      <alignment horizontal="center" vertical="center"/>
      <protection locked="0"/>
    </xf>
    <xf numFmtId="0" fontId="21" fillId="6" borderId="0" xfId="1" applyFont="1" applyFill="1" applyAlignment="1" applyProtection="1">
      <alignment horizontal="center" vertical="center" wrapText="1"/>
      <protection locked="0"/>
    </xf>
    <xf numFmtId="0" fontId="15" fillId="6" borderId="0" xfId="1" applyFont="1" applyFill="1" applyAlignment="1" applyProtection="1">
      <alignment horizontal="center" vertical="center" wrapText="1"/>
      <protection locked="0"/>
    </xf>
    <xf numFmtId="0" fontId="15" fillId="6" borderId="0" xfId="1" applyFont="1" applyFill="1" applyAlignment="1" applyProtection="1">
      <alignment horizontal="center" vertical="center"/>
      <protection locked="0"/>
    </xf>
    <xf numFmtId="0" fontId="15" fillId="6" borderId="0" xfId="0" applyFont="1" applyFill="1" applyProtection="1">
      <protection locked="0"/>
    </xf>
    <xf numFmtId="0" fontId="15" fillId="0" borderId="1" xfId="1" applyFont="1" applyFill="1" applyBorder="1" applyAlignment="1" applyProtection="1">
      <alignment horizontal="left" vertical="center" wrapText="1" indent="3"/>
    </xf>
    <xf numFmtId="0" fontId="15" fillId="0" borderId="1" xfId="1" applyFont="1" applyFill="1" applyBorder="1" applyAlignment="1" applyProtection="1">
      <alignment horizontal="left" vertical="center" wrapText="1" indent="1"/>
    </xf>
    <xf numFmtId="0" fontId="20" fillId="0" borderId="1" xfId="0" applyFont="1" applyFill="1" applyBorder="1" applyProtection="1">
      <protection locked="0"/>
    </xf>
    <xf numFmtId="0" fontId="15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5" fillId="5" borderId="0" xfId="1" applyFont="1" applyFill="1" applyBorder="1" applyAlignment="1" applyProtection="1">
      <alignment horizontal="right" vertical="center"/>
    </xf>
    <xf numFmtId="0" fontId="15" fillId="5" borderId="0" xfId="1" applyFont="1" applyFill="1" applyBorder="1" applyAlignment="1" applyProtection="1">
      <alignment horizontal="left" vertical="center"/>
    </xf>
    <xf numFmtId="0" fontId="15" fillId="5" borderId="0" xfId="0" applyFont="1" applyFill="1" applyBorder="1" applyProtection="1">
      <protection locked="0"/>
    </xf>
    <xf numFmtId="0" fontId="15" fillId="5" borderId="0" xfId="0" applyFont="1" applyFill="1" applyProtection="1">
      <protection locked="0"/>
    </xf>
    <xf numFmtId="3" fontId="20" fillId="5" borderId="1" xfId="1" applyNumberFormat="1" applyFont="1" applyFill="1" applyBorder="1" applyAlignment="1" applyProtection="1">
      <alignment horizontal="left" vertical="center" wrapText="1"/>
    </xf>
    <xf numFmtId="0" fontId="15" fillId="5" borderId="1" xfId="0" applyFont="1" applyFill="1" applyBorder="1" applyProtection="1"/>
    <xf numFmtId="0" fontId="15" fillId="5" borderId="0" xfId="0" applyFont="1" applyFill="1" applyAlignment="1" applyProtection="1">
      <alignment horizontal="center" vertical="center"/>
      <protection locked="0"/>
    </xf>
    <xf numFmtId="0" fontId="15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5" fillId="0" borderId="0" xfId="0" applyFont="1" applyFill="1" applyBorder="1" applyProtection="1">
      <protection locked="0"/>
    </xf>
    <xf numFmtId="0" fontId="20" fillId="0" borderId="0" xfId="0" applyFont="1" applyBorder="1" applyProtection="1">
      <protection locked="0"/>
    </xf>
    <xf numFmtId="0" fontId="16" fillId="5" borderId="0" xfId="3" applyFont="1" applyFill="1" applyAlignment="1" applyProtection="1">
      <alignment horizontal="center" vertical="center" wrapText="1"/>
    </xf>
    <xf numFmtId="0" fontId="15" fillId="5" borderId="0" xfId="3" applyFont="1" applyFill="1" applyAlignment="1" applyProtection="1">
      <alignment horizontal="center" vertical="center"/>
      <protection locked="0"/>
    </xf>
    <xf numFmtId="0" fontId="15" fillId="5" borderId="0" xfId="3" applyFont="1" applyFill="1" applyProtection="1"/>
    <xf numFmtId="0" fontId="15" fillId="5" borderId="3" xfId="0" applyFont="1" applyFill="1" applyBorder="1" applyAlignment="1" applyProtection="1">
      <alignment horizontal="left"/>
    </xf>
    <xf numFmtId="0" fontId="15" fillId="5" borderId="0" xfId="0" applyFont="1" applyFill="1" applyBorder="1" applyAlignment="1" applyProtection="1">
      <alignment horizontal="left"/>
    </xf>
    <xf numFmtId="0" fontId="15" fillId="5" borderId="1" xfId="2" applyFont="1" applyFill="1" applyBorder="1" applyAlignment="1" applyProtection="1">
      <alignment horizontal="right" vertical="top"/>
    </xf>
    <xf numFmtId="0" fontId="20" fillId="5" borderId="4" xfId="3" applyFont="1" applyFill="1" applyBorder="1" applyAlignment="1" applyProtection="1">
      <alignment horizontal="right"/>
    </xf>
    <xf numFmtId="0" fontId="20" fillId="0" borderId="0" xfId="0" applyFont="1" applyFill="1" applyBorder="1" applyAlignment="1" applyProtection="1">
      <alignment horizontal="left"/>
    </xf>
    <xf numFmtId="0" fontId="15" fillId="0" borderId="0" xfId="0" applyFont="1" applyFill="1" applyBorder="1" applyProtection="1"/>
    <xf numFmtId="0" fontId="15" fillId="5" borderId="0" xfId="0" applyFont="1" applyFill="1" applyBorder="1" applyAlignment="1" applyProtection="1">
      <alignment horizontal="left" wrapText="1"/>
    </xf>
    <xf numFmtId="0" fontId="15" fillId="5" borderId="3" xfId="0" applyFont="1" applyFill="1" applyBorder="1" applyAlignment="1" applyProtection="1">
      <alignment horizontal="left" wrapText="1"/>
    </xf>
    <xf numFmtId="0" fontId="15" fillId="5" borderId="3" xfId="0" applyFont="1" applyFill="1" applyBorder="1" applyProtection="1"/>
    <xf numFmtId="0" fontId="20" fillId="5" borderId="3" xfId="0" applyFont="1" applyFill="1" applyBorder="1" applyAlignment="1" applyProtection="1">
      <alignment horizontal="center" vertical="center" wrapText="1"/>
    </xf>
    <xf numFmtId="0" fontId="20" fillId="5" borderId="1" xfId="0" applyFont="1" applyFill="1" applyBorder="1" applyAlignment="1" applyProtection="1">
      <alignment horizontal="right" vertical="center" wrapText="1"/>
    </xf>
    <xf numFmtId="0" fontId="15" fillId="5" borderId="0" xfId="0" applyFont="1" applyFill="1" applyAlignment="1" applyProtection="1">
      <alignment horizontal="center" vertical="center"/>
    </xf>
    <xf numFmtId="0" fontId="15" fillId="5" borderId="3" xfId="1" applyFont="1" applyFill="1" applyBorder="1" applyAlignment="1" applyProtection="1">
      <alignment horizontal="left" vertical="center"/>
    </xf>
    <xf numFmtId="0" fontId="22" fillId="5" borderId="8" xfId="2" applyFont="1" applyFill="1" applyBorder="1" applyAlignment="1" applyProtection="1">
      <alignment horizontal="center" vertical="top" wrapText="1"/>
    </xf>
    <xf numFmtId="0" fontId="22" fillId="5" borderId="28" xfId="2" applyFont="1" applyFill="1" applyBorder="1" applyAlignment="1" applyProtection="1">
      <alignment horizontal="center" vertical="top" wrapText="1"/>
    </xf>
    <xf numFmtId="1" fontId="22" fillId="5" borderId="28" xfId="2" applyNumberFormat="1" applyFont="1" applyFill="1" applyBorder="1" applyAlignment="1" applyProtection="1">
      <alignment horizontal="center" vertical="top" wrapText="1"/>
    </xf>
    <xf numFmtId="1" fontId="22" fillId="5" borderId="8" xfId="2" applyNumberFormat="1" applyFont="1" applyFill="1" applyBorder="1" applyAlignment="1" applyProtection="1">
      <alignment horizontal="center" vertical="top" wrapText="1"/>
    </xf>
    <xf numFmtId="0" fontId="15" fillId="0" borderId="0" xfId="0" applyFont="1" applyFill="1" applyAlignment="1" applyProtection="1">
      <alignment horizontal="center" vertical="center"/>
    </xf>
    <xf numFmtId="0" fontId="17" fillId="5" borderId="1" xfId="4" applyFont="1" applyFill="1" applyBorder="1" applyAlignment="1" applyProtection="1">
      <alignment vertical="center" wrapText="1"/>
    </xf>
    <xf numFmtId="0" fontId="19" fillId="5" borderId="5" xfId="4" applyFont="1" applyFill="1" applyBorder="1" applyAlignment="1" applyProtection="1">
      <alignment horizontal="center" vertical="center" wrapText="1"/>
    </xf>
    <xf numFmtId="0" fontId="19" fillId="5" borderId="4" xfId="4" applyFont="1" applyFill="1" applyBorder="1" applyAlignment="1" applyProtection="1">
      <alignment horizontal="center" vertical="center" wrapText="1"/>
    </xf>
    <xf numFmtId="0" fontId="19" fillId="5" borderId="1" xfId="4" applyFont="1" applyFill="1" applyBorder="1" applyAlignment="1" applyProtection="1">
      <alignment horizontal="center" vertical="center" wrapText="1"/>
    </xf>
    <xf numFmtId="0" fontId="14" fillId="5" borderId="0" xfId="0" applyFont="1" applyFill="1" applyProtection="1"/>
    <xf numFmtId="0" fontId="0" fillId="5" borderId="0" xfId="0" applyFill="1" applyProtection="1"/>
    <xf numFmtId="14" fontId="15" fillId="5" borderId="0" xfId="1" applyNumberFormat="1" applyFont="1" applyFill="1" applyBorder="1" applyAlignment="1" applyProtection="1">
      <alignment vertical="center"/>
    </xf>
    <xf numFmtId="0" fontId="15" fillId="5" borderId="0" xfId="1" applyFont="1" applyFill="1" applyBorder="1" applyAlignment="1" applyProtection="1">
      <alignment vertical="center"/>
    </xf>
    <xf numFmtId="14" fontId="15" fillId="5" borderId="0" xfId="1" applyNumberFormat="1" applyFont="1" applyFill="1" applyBorder="1" applyAlignment="1" applyProtection="1">
      <alignment horizontal="center" vertical="center"/>
    </xf>
    <xf numFmtId="0" fontId="10" fillId="5" borderId="0" xfId="1" applyFont="1" applyFill="1" applyAlignment="1" applyProtection="1">
      <alignment horizontal="left" vertical="center"/>
    </xf>
    <xf numFmtId="0" fontId="9" fillId="5" borderId="0" xfId="0" applyFont="1" applyFill="1" applyProtection="1"/>
    <xf numFmtId="0" fontId="0" fillId="5" borderId="0" xfId="0" applyFill="1" applyProtection="1">
      <protection locked="0"/>
    </xf>
    <xf numFmtId="0" fontId="18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9" fillId="5" borderId="5" xfId="4" applyFont="1" applyFill="1" applyBorder="1" applyAlignment="1" applyProtection="1">
      <alignment horizontal="left" vertical="center" wrapText="1"/>
    </xf>
    <xf numFmtId="0" fontId="15" fillId="5" borderId="0" xfId="1" applyFont="1" applyFill="1" applyBorder="1" applyAlignment="1" applyProtection="1">
      <alignment vertical="center"/>
      <protection locked="0"/>
    </xf>
    <xf numFmtId="0" fontId="18" fillId="5" borderId="0" xfId="4" applyFont="1" applyFill="1" applyBorder="1" applyProtection="1">
      <protection locked="0"/>
    </xf>
    <xf numFmtId="0" fontId="15" fillId="5" borderId="0" xfId="3" applyFont="1" applyFill="1" applyProtection="1">
      <protection locked="0"/>
    </xf>
    <xf numFmtId="0" fontId="15" fillId="5" borderId="0" xfId="1" applyFont="1" applyFill="1" applyProtection="1">
      <protection locked="0"/>
    </xf>
    <xf numFmtId="0" fontId="21" fillId="5" borderId="0" xfId="1" applyFont="1" applyFill="1" applyAlignment="1" applyProtection="1">
      <alignment horizontal="center" vertical="center" wrapText="1"/>
      <protection locked="0"/>
    </xf>
    <xf numFmtId="0" fontId="17" fillId="5" borderId="1" xfId="4" applyFont="1" applyFill="1" applyBorder="1" applyAlignment="1" applyProtection="1">
      <alignment horizontal="center" vertical="center" wrapText="1"/>
    </xf>
    <xf numFmtId="14" fontId="25" fillId="0" borderId="2" xfId="5" applyNumberFormat="1" applyFont="1" applyBorder="1" applyAlignment="1" applyProtection="1">
      <alignment wrapText="1"/>
      <protection locked="0"/>
    </xf>
    <xf numFmtId="14" fontId="20" fillId="0" borderId="0" xfId="0" applyNumberFormat="1" applyFont="1" applyFill="1" applyBorder="1" applyAlignment="1" applyProtection="1">
      <alignment horizontal="center" vertical="center" wrapText="1"/>
    </xf>
    <xf numFmtId="1" fontId="22" fillId="0" borderId="2" xfId="2" applyNumberFormat="1" applyFont="1" applyFill="1" applyBorder="1" applyAlignment="1" applyProtection="1">
      <alignment horizontal="left" vertical="top" wrapText="1"/>
      <protection locked="0"/>
    </xf>
    <xf numFmtId="1" fontId="22" fillId="0" borderId="29" xfId="2" applyNumberFormat="1" applyFont="1" applyFill="1" applyBorder="1" applyAlignment="1" applyProtection="1">
      <alignment horizontal="left" vertical="top" wrapText="1"/>
      <protection locked="0"/>
    </xf>
    <xf numFmtId="0" fontId="24" fillId="5" borderId="1" xfId="2" applyFont="1" applyFill="1" applyBorder="1" applyAlignment="1" applyProtection="1">
      <alignment horizontal="center" vertical="top" wrapText="1"/>
    </xf>
    <xf numFmtId="1" fontId="24" fillId="5" borderId="1" xfId="2" applyNumberFormat="1" applyFont="1" applyFill="1" applyBorder="1" applyAlignment="1" applyProtection="1">
      <alignment horizontal="center" vertical="top" wrapText="1"/>
    </xf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Border="1" applyAlignment="1" applyProtection="1">
      <alignment horizontal="center" vertical="center"/>
    </xf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Border="1" applyAlignment="1" applyProtection="1">
      <alignment horizontal="center" vertical="center"/>
    </xf>
    <xf numFmtId="0" fontId="15" fillId="5" borderId="0" xfId="1" applyFont="1" applyFill="1" applyAlignment="1" applyProtection="1">
      <alignment horizontal="right" vertical="center"/>
    </xf>
    <xf numFmtId="0" fontId="15" fillId="5" borderId="0" xfId="1" applyFont="1" applyFill="1" applyBorder="1" applyAlignment="1" applyProtection="1">
      <alignment horizontal="center" vertical="center"/>
      <protection locked="0"/>
    </xf>
    <xf numFmtId="0" fontId="24" fillId="5" borderId="6" xfId="2" applyFont="1" applyFill="1" applyBorder="1" applyAlignment="1" applyProtection="1">
      <alignment horizontal="center" vertical="top" wrapText="1"/>
    </xf>
    <xf numFmtId="1" fontId="24" fillId="5" borderId="6" xfId="2" applyNumberFormat="1" applyFont="1" applyFill="1" applyBorder="1" applyAlignment="1" applyProtection="1">
      <alignment horizontal="center" vertical="top" wrapText="1"/>
    </xf>
    <xf numFmtId="0" fontId="24" fillId="0" borderId="6" xfId="2" applyFont="1" applyFill="1" applyBorder="1" applyAlignment="1" applyProtection="1">
      <alignment horizontal="left" vertical="top"/>
    </xf>
    <xf numFmtId="0" fontId="22" fillId="0" borderId="6" xfId="2" applyFont="1" applyFill="1" applyBorder="1" applyAlignment="1" applyProtection="1">
      <alignment horizontal="center" vertical="top" wrapText="1"/>
      <protection locked="0"/>
    </xf>
    <xf numFmtId="1" fontId="22" fillId="0" borderId="0" xfId="2" applyNumberFormat="1" applyFont="1" applyFill="1" applyBorder="1" applyAlignment="1" applyProtection="1">
      <alignment horizontal="center" vertical="top" wrapText="1"/>
      <protection locked="0"/>
    </xf>
    <xf numFmtId="0" fontId="22" fillId="0" borderId="6" xfId="2" applyFont="1" applyFill="1" applyBorder="1" applyAlignment="1" applyProtection="1">
      <alignment horizontal="left" vertical="top" wrapText="1"/>
      <protection locked="0"/>
    </xf>
    <xf numFmtId="1" fontId="22" fillId="0" borderId="6" xfId="2" applyNumberFormat="1" applyFont="1" applyFill="1" applyBorder="1" applyAlignment="1" applyProtection="1">
      <alignment horizontal="left" vertical="top" wrapText="1"/>
      <protection locked="0"/>
    </xf>
    <xf numFmtId="0" fontId="23" fillId="5" borderId="6" xfId="2" applyFont="1" applyFill="1" applyBorder="1" applyAlignment="1" applyProtection="1">
      <alignment horizontal="right" vertical="top" wrapText="1"/>
      <protection locked="0"/>
    </xf>
    <xf numFmtId="0" fontId="22" fillId="0" borderId="7" xfId="2" applyFont="1" applyFill="1" applyBorder="1" applyAlignment="1" applyProtection="1">
      <alignment horizontal="left" vertical="top" wrapText="1"/>
      <protection locked="0"/>
    </xf>
    <xf numFmtId="1" fontId="22" fillId="0" borderId="7" xfId="2" applyNumberFormat="1" applyFont="1" applyFill="1" applyBorder="1" applyAlignment="1" applyProtection="1">
      <alignment horizontal="left" vertical="top" wrapText="1"/>
      <protection locked="0"/>
    </xf>
    <xf numFmtId="0" fontId="24" fillId="5" borderId="30" xfId="2" applyFont="1" applyFill="1" applyBorder="1" applyAlignment="1" applyProtection="1">
      <alignment horizontal="left" vertical="top"/>
      <protection locked="0"/>
    </xf>
    <xf numFmtId="0" fontId="22" fillId="5" borderId="30" xfId="2" applyFont="1" applyFill="1" applyBorder="1" applyAlignment="1" applyProtection="1">
      <alignment horizontal="left" vertical="top" wrapText="1"/>
      <protection locked="0"/>
    </xf>
    <xf numFmtId="0" fontId="22" fillId="5" borderId="31" xfId="2" applyFont="1" applyFill="1" applyBorder="1" applyAlignment="1" applyProtection="1">
      <alignment horizontal="left" vertical="top" wrapText="1"/>
      <protection locked="0"/>
    </xf>
    <xf numFmtId="1" fontId="22" fillId="5" borderId="31" xfId="2" applyNumberFormat="1" applyFont="1" applyFill="1" applyBorder="1" applyAlignment="1" applyProtection="1">
      <alignment horizontal="left" vertical="top" wrapText="1"/>
      <protection locked="0"/>
    </xf>
    <xf numFmtId="1" fontId="22" fillId="5" borderId="32" xfId="2" applyNumberFormat="1" applyFont="1" applyFill="1" applyBorder="1" applyAlignment="1" applyProtection="1">
      <alignment horizontal="left" vertical="top" wrapText="1"/>
      <protection locked="0"/>
    </xf>
    <xf numFmtId="0" fontId="15" fillId="2" borderId="0" xfId="0" applyFont="1" applyFill="1" applyProtection="1">
      <protection locked="0"/>
    </xf>
    <xf numFmtId="0" fontId="0" fillId="2" borderId="0" xfId="0" applyFill="1"/>
    <xf numFmtId="0" fontId="20" fillId="2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 applyProtection="1">
      <alignment horizontal="center" vertical="center"/>
      <protection locked="0"/>
    </xf>
    <xf numFmtId="0" fontId="15" fillId="2" borderId="3" xfId="0" applyFont="1" applyFill="1" applyBorder="1" applyProtection="1">
      <protection locked="0"/>
    </xf>
    <xf numFmtId="0" fontId="0" fillId="2" borderId="0" xfId="0" applyFill="1" applyBorder="1"/>
    <xf numFmtId="0" fontId="20" fillId="2" borderId="0" xfId="0" applyFont="1" applyFill="1" applyProtection="1">
      <protection locked="0"/>
    </xf>
    <xf numFmtId="0" fontId="15" fillId="2" borderId="0" xfId="0" applyFont="1" applyFill="1" applyBorder="1" applyProtection="1">
      <protection locked="0"/>
    </xf>
    <xf numFmtId="0" fontId="14" fillId="2" borderId="0" xfId="0" applyFont="1" applyFill="1"/>
    <xf numFmtId="0" fontId="14" fillId="5" borderId="0" xfId="3" applyFont="1" applyFill="1" applyProtection="1"/>
    <xf numFmtId="0" fontId="9" fillId="5" borderId="0" xfId="3" applyFill="1" applyProtection="1"/>
    <xf numFmtId="0" fontId="9" fillId="5" borderId="0" xfId="3" applyFill="1" applyBorder="1" applyProtection="1"/>
    <xf numFmtId="0" fontId="9" fillId="0" borderId="0" xfId="3" applyProtection="1">
      <protection locked="0"/>
    </xf>
    <xf numFmtId="0" fontId="9" fillId="5" borderId="0" xfId="3" applyFill="1" applyProtection="1">
      <protection locked="0"/>
    </xf>
    <xf numFmtId="0" fontId="9" fillId="5" borderId="0" xfId="3" applyFill="1" applyBorder="1" applyProtection="1">
      <protection locked="0"/>
    </xf>
    <xf numFmtId="0" fontId="9" fillId="0" borderId="0" xfId="3" applyFill="1" applyProtection="1"/>
    <xf numFmtId="0" fontId="9" fillId="0" borderId="0" xfId="3" applyFill="1" applyBorder="1" applyProtection="1"/>
    <xf numFmtId="0" fontId="9" fillId="5" borderId="3" xfId="3" applyFill="1" applyBorder="1" applyProtection="1"/>
    <xf numFmtId="0" fontId="14" fillId="5" borderId="1" xfId="3" applyFont="1" applyFill="1" applyBorder="1" applyAlignment="1" applyProtection="1">
      <alignment horizontal="center" vertical="center"/>
    </xf>
    <xf numFmtId="0" fontId="14" fillId="5" borderId="1" xfId="3" applyFont="1" applyFill="1" applyBorder="1" applyAlignment="1" applyProtection="1">
      <alignment horizontal="center" vertical="center" wrapText="1"/>
    </xf>
    <xf numFmtId="0" fontId="14" fillId="5" borderId="2" xfId="3" applyFont="1" applyFill="1" applyBorder="1" applyAlignment="1" applyProtection="1">
      <alignment horizontal="center" vertical="center" wrapText="1"/>
    </xf>
    <xf numFmtId="0" fontId="9" fillId="0" borderId="1" xfId="3" applyBorder="1" applyProtection="1">
      <protection locked="0"/>
    </xf>
    <xf numFmtId="14" fontId="9" fillId="0" borderId="1" xfId="3" applyNumberFormat="1" applyBorder="1" applyProtection="1">
      <protection locked="0"/>
    </xf>
    <xf numFmtId="0" fontId="20" fillId="0" borderId="0" xfId="3" applyFont="1" applyProtection="1">
      <protection locked="0"/>
    </xf>
    <xf numFmtId="0" fontId="15" fillId="0" borderId="0" xfId="3" applyFont="1" applyBorder="1" applyProtection="1">
      <protection locked="0"/>
    </xf>
    <xf numFmtId="0" fontId="15" fillId="0" borderId="3" xfId="3" applyFont="1" applyBorder="1" applyProtection="1">
      <protection locked="0"/>
    </xf>
    <xf numFmtId="0" fontId="20" fillId="0" borderId="0" xfId="3" applyFont="1" applyAlignment="1" applyProtection="1">
      <alignment horizontal="left"/>
      <protection locked="0"/>
    </xf>
    <xf numFmtId="0" fontId="15" fillId="0" borderId="0" xfId="3" applyFont="1" applyAlignment="1" applyProtection="1">
      <alignment horizontal="left"/>
      <protection locked="0"/>
    </xf>
    <xf numFmtId="0" fontId="9" fillId="0" borderId="0" xfId="3"/>
    <xf numFmtId="0" fontId="9" fillId="0" borderId="0" xfId="3" applyBorder="1" applyProtection="1">
      <protection locked="0"/>
    </xf>
    <xf numFmtId="0" fontId="9" fillId="0" borderId="1" xfId="3" applyBorder="1" applyAlignment="1" applyProtection="1">
      <alignment horizontal="center"/>
      <protection locked="0"/>
    </xf>
    <xf numFmtId="0" fontId="15" fillId="0" borderId="0" xfId="0" applyFont="1" applyAlignment="1" applyProtection="1">
      <alignment horizontal="left"/>
      <protection locked="0"/>
    </xf>
    <xf numFmtId="0" fontId="15" fillId="0" borderId="5" xfId="2" applyFont="1" applyFill="1" applyBorder="1" applyAlignment="1" applyProtection="1">
      <alignment horizontal="left" vertical="center" wrapText="1" indent="2"/>
    </xf>
    <xf numFmtId="4" fontId="15" fillId="0" borderId="4" xfId="2" applyNumberFormat="1" applyFont="1" applyFill="1" applyBorder="1" applyAlignment="1" applyProtection="1">
      <alignment horizontal="right" vertical="center"/>
      <protection locked="0"/>
    </xf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Border="1" applyAlignment="1" applyProtection="1">
      <alignment horizontal="center" vertical="center"/>
    </xf>
    <xf numFmtId="0" fontId="17" fillId="0" borderId="2" xfId="4" applyFont="1" applyBorder="1" applyAlignment="1" applyProtection="1">
      <alignment vertical="center" wrapText="1"/>
      <protection locked="0"/>
    </xf>
    <xf numFmtId="0" fontId="15" fillId="5" borderId="0" xfId="1" applyFont="1" applyFill="1" applyAlignment="1" applyProtection="1">
      <alignment horizontal="center" vertical="center"/>
    </xf>
    <xf numFmtId="0" fontId="20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8" fillId="2" borderId="0" xfId="4" applyFont="1" applyFill="1" applyProtection="1">
      <protection locked="0"/>
    </xf>
    <xf numFmtId="0" fontId="15" fillId="5" borderId="0" xfId="1" applyFont="1" applyFill="1" applyBorder="1" applyAlignment="1" applyProtection="1">
      <alignment horizontal="center" vertical="center"/>
    </xf>
    <xf numFmtId="0" fontId="20" fillId="2" borderId="0" xfId="0" applyFont="1" applyFill="1" applyAlignment="1" applyProtection="1">
      <alignment horizontal="left"/>
      <protection locked="0"/>
    </xf>
    <xf numFmtId="0" fontId="15" fillId="2" borderId="0" xfId="0" applyFont="1" applyFill="1" applyAlignment="1" applyProtection="1">
      <alignment horizontal="left"/>
      <protection locked="0"/>
    </xf>
    <xf numFmtId="0" fontId="9" fillId="2" borderId="0" xfId="0" applyFont="1" applyFill="1"/>
    <xf numFmtId="0" fontId="0" fillId="2" borderId="3" xfId="0" applyFill="1" applyBorder="1"/>
    <xf numFmtId="0" fontId="14" fillId="5" borderId="2" xfId="3" applyFont="1" applyFill="1" applyBorder="1" applyAlignment="1" applyProtection="1">
      <alignment horizontal="center" vertical="center"/>
    </xf>
    <xf numFmtId="0" fontId="20" fillId="5" borderId="0" xfId="0" applyFont="1" applyFill="1" applyBorder="1" applyAlignment="1" applyProtection="1">
      <alignment horizontal="center"/>
      <protection locked="0"/>
    </xf>
    <xf numFmtId="0" fontId="15" fillId="5" borderId="0" xfId="0" applyFont="1" applyFill="1" applyBorder="1" applyAlignment="1" applyProtection="1">
      <alignment horizontal="center" vertical="center"/>
      <protection locked="0"/>
    </xf>
    <xf numFmtId="0" fontId="20" fillId="5" borderId="0" xfId="0" applyFont="1" applyFill="1" applyBorder="1" applyProtection="1">
      <protection locked="0"/>
    </xf>
    <xf numFmtId="0" fontId="14" fillId="5" borderId="0" xfId="0" applyFont="1" applyFill="1" applyBorder="1"/>
    <xf numFmtId="0" fontId="29" fillId="5" borderId="0" xfId="0" applyFont="1" applyFill="1" applyBorder="1" applyAlignment="1" applyProtection="1">
      <alignment horizontal="left"/>
    </xf>
    <xf numFmtId="0" fontId="30" fillId="5" borderId="0" xfId="0" applyFont="1" applyFill="1" applyBorder="1" applyProtection="1"/>
    <xf numFmtId="0" fontId="30" fillId="5" borderId="0" xfId="0" applyFont="1" applyFill="1" applyBorder="1" applyAlignment="1" applyProtection="1">
      <alignment horizontal="center" vertical="center"/>
    </xf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Border="1" applyAlignment="1" applyProtection="1">
      <alignment horizontal="center" vertical="center"/>
    </xf>
    <xf numFmtId="0" fontId="20" fillId="0" borderId="1" xfId="1" applyFont="1" applyFill="1" applyBorder="1" applyAlignment="1" applyProtection="1">
      <alignment horizontal="left" vertical="center" wrapText="1"/>
    </xf>
    <xf numFmtId="0" fontId="20" fillId="6" borderId="0" xfId="1" applyFont="1" applyFill="1" applyAlignment="1" applyProtection="1">
      <alignment horizontal="center" vertical="center"/>
      <protection locked="0"/>
    </xf>
    <xf numFmtId="3" fontId="15" fillId="6" borderId="0" xfId="1" applyNumberFormat="1" applyFont="1" applyFill="1" applyAlignment="1" applyProtection="1">
      <alignment horizontal="center" vertical="center"/>
      <protection locked="0"/>
    </xf>
    <xf numFmtId="3" fontId="15" fillId="0" borderId="0" xfId="1" applyNumberFormat="1" applyFont="1" applyAlignment="1" applyProtection="1">
      <alignment horizontal="center" vertical="center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5" fillId="0" borderId="1" xfId="1" applyFont="1" applyFill="1" applyBorder="1" applyAlignment="1" applyProtection="1">
      <alignment horizontal="left" vertical="center" wrapText="1" indent="4"/>
    </xf>
    <xf numFmtId="0" fontId="15" fillId="0" borderId="5" xfId="0" applyFont="1" applyFill="1" applyBorder="1" applyAlignment="1" applyProtection="1">
      <alignment horizontal="left" vertical="center" indent="1"/>
    </xf>
    <xf numFmtId="0" fontId="15" fillId="5" borderId="0" xfId="1" applyFont="1" applyFill="1" applyAlignment="1" applyProtection="1">
      <alignment wrapText="1"/>
    </xf>
    <xf numFmtId="0" fontId="15" fillId="5" borderId="0" xfId="0" applyFont="1" applyFill="1" applyBorder="1" applyAlignment="1" applyProtection="1">
      <alignment wrapText="1"/>
    </xf>
    <xf numFmtId="0" fontId="0" fillId="0" borderId="0" xfId="0" applyAlignment="1" applyProtection="1">
      <alignment wrapText="1"/>
      <protection locked="0"/>
    </xf>
    <xf numFmtId="0" fontId="15" fillId="0" borderId="0" xfId="0" applyFont="1" applyAlignment="1" applyProtection="1">
      <alignment wrapText="1"/>
      <protection locked="0"/>
    </xf>
    <xf numFmtId="0" fontId="15" fillId="0" borderId="0" xfId="3" applyFont="1" applyAlignment="1" applyProtection="1">
      <alignment wrapText="1"/>
      <protection locked="0"/>
    </xf>
    <xf numFmtId="0" fontId="20" fillId="0" borderId="0" xfId="0" applyFont="1" applyAlignment="1" applyProtection="1">
      <alignment wrapText="1"/>
      <protection locked="0"/>
    </xf>
    <xf numFmtId="0" fontId="14" fillId="0" borderId="0" xfId="0" applyFont="1" applyAlignment="1">
      <alignment wrapText="1"/>
    </xf>
    <xf numFmtId="0" fontId="0" fillId="0" borderId="0" xfId="0" applyAlignment="1">
      <alignment wrapText="1"/>
    </xf>
    <xf numFmtId="0" fontId="15" fillId="0" borderId="0" xfId="0" applyFont="1"/>
    <xf numFmtId="0" fontId="15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9" fillId="5" borderId="0" xfId="3" applyFill="1" applyBorder="1" applyAlignment="1" applyProtection="1">
      <alignment horizontal="left"/>
      <protection locked="0"/>
    </xf>
    <xf numFmtId="0" fontId="9" fillId="5" borderId="35" xfId="3" applyFill="1" applyBorder="1" applyProtection="1"/>
    <xf numFmtId="0" fontId="9" fillId="5" borderId="1" xfId="3" applyFont="1" applyFill="1" applyBorder="1" applyAlignment="1" applyProtection="1">
      <alignment horizontal="center" vertical="center"/>
    </xf>
    <xf numFmtId="0" fontId="9" fillId="5" borderId="1" xfId="3" applyFill="1" applyBorder="1" applyAlignment="1" applyProtection="1">
      <alignment horizontal="center" vertical="center" wrapText="1"/>
    </xf>
    <xf numFmtId="0" fontId="9" fillId="5" borderId="2" xfId="3" applyFill="1" applyBorder="1" applyAlignment="1" applyProtection="1">
      <alignment horizontal="center" vertical="center" wrapText="1"/>
    </xf>
    <xf numFmtId="0" fontId="9" fillId="5" borderId="1" xfId="3" applyFont="1" applyFill="1" applyBorder="1" applyAlignment="1" applyProtection="1">
      <alignment horizontal="center" vertical="center" wrapText="1"/>
    </xf>
    <xf numFmtId="0" fontId="9" fillId="5" borderId="2" xfId="3" applyFont="1" applyFill="1" applyBorder="1" applyAlignment="1" applyProtection="1">
      <alignment horizontal="center" vertical="center" wrapText="1"/>
    </xf>
    <xf numFmtId="0" fontId="25" fillId="0" borderId="1" xfId="7" applyFont="1" applyBorder="1" applyAlignment="1" applyProtection="1">
      <alignment wrapText="1"/>
      <protection locked="0"/>
    </xf>
    <xf numFmtId="14" fontId="9" fillId="5" borderId="1" xfId="3" applyNumberFormat="1" applyFill="1" applyBorder="1" applyProtection="1"/>
    <xf numFmtId="0" fontId="9" fillId="0" borderId="1" xfId="3" applyBorder="1" applyAlignment="1" applyProtection="1">
      <alignment horizontal="left" vertical="center"/>
      <protection locked="0"/>
    </xf>
    <xf numFmtId="0" fontId="22" fillId="0" borderId="9" xfId="2" applyFont="1" applyFill="1" applyBorder="1" applyAlignment="1" applyProtection="1">
      <alignment horizontal="left" vertical="top" wrapText="1"/>
      <protection locked="0"/>
    </xf>
    <xf numFmtId="0" fontId="15" fillId="0" borderId="1" xfId="0" applyFont="1" applyFill="1" applyBorder="1" applyAlignment="1" applyProtection="1">
      <alignment horizontal="left" vertical="center" wrapText="1" indent="1"/>
    </xf>
    <xf numFmtId="0" fontId="22" fillId="0" borderId="33" xfId="2" applyFont="1" applyFill="1" applyBorder="1" applyAlignment="1" applyProtection="1">
      <alignment horizontal="left" vertical="top" wrapText="1"/>
      <protection locked="0"/>
    </xf>
    <xf numFmtId="0" fontId="22" fillId="0" borderId="27" xfId="2" applyFont="1" applyFill="1" applyBorder="1" applyAlignment="1" applyProtection="1">
      <alignment horizontal="left" vertical="top" wrapText="1"/>
      <protection locked="0"/>
    </xf>
    <xf numFmtId="0" fontId="15" fillId="5" borderId="1" xfId="0" applyFont="1" applyFill="1" applyBorder="1" applyProtection="1">
      <protection locked="0"/>
    </xf>
    <xf numFmtId="0" fontId="20" fillId="2" borderId="1" xfId="1" applyFont="1" applyFill="1" applyBorder="1" applyAlignment="1" applyProtection="1">
      <alignment vertical="center" wrapText="1"/>
    </xf>
    <xf numFmtId="0" fontId="20" fillId="0" borderId="5" xfId="1" applyFont="1" applyFill="1" applyBorder="1" applyAlignment="1" applyProtection="1">
      <alignment horizontal="left" vertical="center" wrapText="1"/>
    </xf>
    <xf numFmtId="0" fontId="20" fillId="2" borderId="4" xfId="0" applyFont="1" applyFill="1" applyBorder="1" applyProtection="1"/>
    <xf numFmtId="3" fontId="15" fillId="5" borderId="36" xfId="1" applyNumberFormat="1" applyFont="1" applyFill="1" applyBorder="1" applyAlignment="1" applyProtection="1">
      <alignment horizontal="right" vertical="center" wrapText="1"/>
    </xf>
    <xf numFmtId="0" fontId="20" fillId="5" borderId="2" xfId="0" applyFont="1" applyFill="1" applyBorder="1" applyProtection="1"/>
    <xf numFmtId="3" fontId="15" fillId="5" borderId="34" xfId="1" applyNumberFormat="1" applyFont="1" applyFill="1" applyBorder="1" applyAlignment="1" applyProtection="1">
      <alignment horizontal="right" vertical="center" wrapText="1"/>
    </xf>
    <xf numFmtId="0" fontId="24" fillId="0" borderId="1" xfId="2" applyFont="1" applyFill="1" applyBorder="1" applyAlignment="1" applyProtection="1">
      <alignment horizontal="left" vertical="top" wrapText="1"/>
      <protection locked="0"/>
    </xf>
    <xf numFmtId="0" fontId="15" fillId="5" borderId="3" xfId="0" applyFont="1" applyFill="1" applyBorder="1" applyProtection="1">
      <protection locked="0"/>
    </xf>
    <xf numFmtId="0" fontId="0" fillId="5" borderId="3" xfId="0" applyFill="1" applyBorder="1"/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Border="1" applyAlignment="1" applyProtection="1">
      <alignment horizontal="center" vertical="center"/>
    </xf>
    <xf numFmtId="0" fontId="15" fillId="5" borderId="0" xfId="1" applyFont="1" applyFill="1" applyAlignment="1" applyProtection="1">
      <alignment horizontal="right" vertical="center"/>
    </xf>
    <xf numFmtId="0" fontId="25" fillId="0" borderId="0" xfId="9" applyFont="1" applyAlignment="1" applyProtection="1">
      <alignment vertical="center"/>
      <protection locked="0"/>
    </xf>
    <xf numFmtId="49" fontId="25" fillId="0" borderId="0" xfId="9" applyNumberFormat="1" applyFont="1" applyAlignment="1" applyProtection="1">
      <alignment vertical="center"/>
      <protection locked="0"/>
    </xf>
    <xf numFmtId="0" fontId="15" fillId="0" borderId="0" xfId="0" applyFont="1" applyAlignment="1">
      <alignment vertical="center"/>
    </xf>
    <xf numFmtId="0" fontId="17" fillId="2" borderId="0" xfId="9" applyFont="1" applyFill="1" applyBorder="1" applyAlignment="1" applyProtection="1">
      <alignment vertical="center"/>
      <protection locked="0"/>
    </xf>
    <xf numFmtId="14" fontId="17" fillId="2" borderId="0" xfId="9" applyNumberFormat="1" applyFont="1" applyFill="1" applyBorder="1" applyAlignment="1" applyProtection="1">
      <alignment vertical="center"/>
    </xf>
    <xf numFmtId="0" fontId="15" fillId="0" borderId="0" xfId="0" applyFont="1" applyAlignment="1" applyProtection="1">
      <alignment vertical="center"/>
      <protection locked="0"/>
    </xf>
    <xf numFmtId="14" fontId="19" fillId="2" borderId="0" xfId="9" applyNumberFormat="1" applyFont="1" applyFill="1" applyBorder="1" applyAlignment="1" applyProtection="1">
      <alignment vertical="center" wrapText="1"/>
    </xf>
    <xf numFmtId="14" fontId="17" fillId="2" borderId="3" xfId="9" applyNumberFormat="1" applyFont="1" applyFill="1" applyBorder="1" applyAlignment="1" applyProtection="1">
      <alignment horizontal="center" vertical="center"/>
    </xf>
    <xf numFmtId="14" fontId="17" fillId="2" borderId="3" xfId="9" applyNumberFormat="1" applyFont="1" applyFill="1" applyBorder="1" applyAlignment="1" applyProtection="1">
      <alignment vertical="center"/>
    </xf>
    <xf numFmtId="0" fontId="17" fillId="2" borderId="3" xfId="9" applyFont="1" applyFill="1" applyBorder="1" applyAlignment="1" applyProtection="1">
      <alignment vertical="center"/>
      <protection locked="0"/>
    </xf>
    <xf numFmtId="49" fontId="17" fillId="2" borderId="0" xfId="9" applyNumberFormat="1" applyFont="1" applyFill="1" applyBorder="1" applyAlignment="1" applyProtection="1">
      <alignment vertical="center"/>
      <protection locked="0"/>
    </xf>
    <xf numFmtId="0" fontId="17" fillId="0" borderId="0" xfId="9" applyFont="1" applyAlignment="1" applyProtection="1">
      <alignment vertical="center"/>
      <protection locked="0"/>
    </xf>
    <xf numFmtId="0" fontId="9" fillId="0" borderId="0" xfId="3" applyAlignment="1" applyProtection="1">
      <alignment vertical="center"/>
      <protection locked="0"/>
    </xf>
    <xf numFmtId="0" fontId="33" fillId="0" borderId="38" xfId="9" applyFont="1" applyBorder="1" applyAlignment="1" applyProtection="1">
      <alignment vertical="center" wrapText="1"/>
      <protection locked="0"/>
    </xf>
    <xf numFmtId="0" fontId="33" fillId="4" borderId="26" xfId="9" applyFont="1" applyFill="1" applyBorder="1" applyAlignment="1" applyProtection="1">
      <alignment vertical="center"/>
      <protection locked="0"/>
    </xf>
    <xf numFmtId="0" fontId="33" fillId="4" borderId="24" xfId="9" applyFont="1" applyFill="1" applyBorder="1" applyAlignment="1" applyProtection="1">
      <alignment vertical="center" wrapText="1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49" fontId="33" fillId="0" borderId="24" xfId="9" applyNumberFormat="1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0" fontId="33" fillId="0" borderId="25" xfId="9" applyFont="1" applyBorder="1" applyAlignment="1" applyProtection="1">
      <alignment vertical="center"/>
      <protection locked="0"/>
    </xf>
    <xf numFmtId="0" fontId="33" fillId="0" borderId="24" xfId="9" applyFont="1" applyBorder="1" applyAlignment="1" applyProtection="1">
      <alignment vertical="center" wrapText="1"/>
      <protection locked="0"/>
    </xf>
    <xf numFmtId="14" fontId="33" fillId="0" borderId="24" xfId="9" applyNumberFormat="1" applyFont="1" applyBorder="1" applyAlignment="1" applyProtection="1">
      <alignment vertical="center" wrapText="1"/>
      <protection locked="0"/>
    </xf>
    <xf numFmtId="0" fontId="33" fillId="0" borderId="23" xfId="9" applyFont="1" applyBorder="1" applyAlignment="1" applyProtection="1">
      <alignment horizontal="center"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1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21" xfId="9" applyFont="1" applyBorder="1" applyAlignment="1" applyProtection="1">
      <alignment horizontal="center" vertical="center"/>
      <protection locked="0"/>
    </xf>
    <xf numFmtId="0" fontId="33" fillId="0" borderId="40" xfId="9" applyFont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49" fontId="33" fillId="0" borderId="2" xfId="9" applyNumberFormat="1" applyFont="1" applyBorder="1" applyAlignment="1" applyProtection="1">
      <alignment vertical="center"/>
      <protection locked="0"/>
    </xf>
    <xf numFmtId="0" fontId="33" fillId="0" borderId="18" xfId="9" applyFont="1" applyBorder="1" applyAlignment="1" applyProtection="1">
      <alignment vertical="center" wrapText="1"/>
      <protection locked="0"/>
    </xf>
    <xf numFmtId="0" fontId="33" fillId="0" borderId="19" xfId="9" applyFont="1" applyBorder="1" applyAlignment="1" applyProtection="1">
      <alignment horizontal="right" vertical="center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5" fillId="0" borderId="0" xfId="9" applyFont="1" applyAlignment="1" applyProtection="1">
      <alignment horizontal="center" vertical="center"/>
      <protection locked="0"/>
    </xf>
    <xf numFmtId="0" fontId="27" fillId="5" borderId="12" xfId="9" applyFont="1" applyFill="1" applyBorder="1" applyAlignment="1" applyProtection="1">
      <alignment horizontal="center" vertical="center"/>
    </xf>
    <xf numFmtId="0" fontId="27" fillId="5" borderId="16" xfId="9" applyFont="1" applyFill="1" applyBorder="1" applyAlignment="1" applyProtection="1">
      <alignment horizontal="center" vertical="center"/>
    </xf>
    <xf numFmtId="0" fontId="27" fillId="5" borderId="15" xfId="9" applyFont="1" applyFill="1" applyBorder="1" applyAlignment="1" applyProtection="1">
      <alignment horizontal="center" vertical="center"/>
    </xf>
    <xf numFmtId="0" fontId="27" fillId="5" borderId="13" xfId="9" applyFont="1" applyFill="1" applyBorder="1" applyAlignment="1" applyProtection="1">
      <alignment horizontal="center" vertical="center"/>
    </xf>
    <xf numFmtId="0" fontId="27" fillId="5" borderId="14" xfId="9" applyFont="1" applyFill="1" applyBorder="1" applyAlignment="1" applyProtection="1">
      <alignment horizontal="center" vertical="center"/>
    </xf>
    <xf numFmtId="0" fontId="27" fillId="0" borderId="0" xfId="9" applyFont="1" applyAlignment="1" applyProtection="1">
      <alignment horizontal="center" vertical="center" wrapText="1"/>
      <protection locked="0"/>
    </xf>
    <xf numFmtId="0" fontId="27" fillId="5" borderId="11" xfId="9" applyFont="1" applyFill="1" applyBorder="1" applyAlignment="1" applyProtection="1">
      <alignment horizontal="center" vertical="center" wrapText="1"/>
    </xf>
    <xf numFmtId="0" fontId="27" fillId="4" borderId="16" xfId="9" applyFont="1" applyFill="1" applyBorder="1" applyAlignment="1" applyProtection="1">
      <alignment horizontal="center" vertical="center" wrapText="1"/>
    </xf>
    <xf numFmtId="0" fontId="27" fillId="4" borderId="14" xfId="9" applyFont="1" applyFill="1" applyBorder="1" applyAlignment="1" applyProtection="1">
      <alignment horizontal="center" vertical="center" wrapText="1"/>
    </xf>
    <xf numFmtId="0" fontId="27" fillId="4" borderId="13" xfId="9" applyFont="1" applyFill="1" applyBorder="1" applyAlignment="1" applyProtection="1">
      <alignment horizontal="center" vertical="center" wrapText="1"/>
    </xf>
    <xf numFmtId="0" fontId="27" fillId="3" borderId="16" xfId="9" applyFont="1" applyFill="1" applyBorder="1" applyAlignment="1" applyProtection="1">
      <alignment horizontal="center" vertical="center" wrapText="1"/>
    </xf>
    <xf numFmtId="0" fontId="27" fillId="3" borderId="17" xfId="9" applyFont="1" applyFill="1" applyBorder="1" applyAlignment="1" applyProtection="1">
      <alignment horizontal="center" vertical="center" wrapText="1"/>
    </xf>
    <xf numFmtId="49" fontId="27" fillId="3" borderId="14" xfId="9" applyNumberFormat="1" applyFont="1" applyFill="1" applyBorder="1" applyAlignment="1" applyProtection="1">
      <alignment horizontal="center" vertical="center" wrapText="1"/>
    </xf>
    <xf numFmtId="0" fontId="27" fillId="3" borderId="10" xfId="9" applyFont="1" applyFill="1" applyBorder="1" applyAlignment="1" applyProtection="1">
      <alignment horizontal="center" vertical="center" wrapText="1"/>
    </xf>
    <xf numFmtId="0" fontId="27" fillId="5" borderId="15" xfId="9" applyFont="1" applyFill="1" applyBorder="1" applyAlignment="1" applyProtection="1">
      <alignment horizontal="center" vertical="center" wrapText="1"/>
    </xf>
    <xf numFmtId="0" fontId="27" fillId="5" borderId="14" xfId="9" applyFont="1" applyFill="1" applyBorder="1" applyAlignment="1" applyProtection="1">
      <alignment horizontal="center" vertical="center" wrapText="1"/>
    </xf>
    <xf numFmtId="0" fontId="27" fillId="5" borderId="13" xfId="9" applyFont="1" applyFill="1" applyBorder="1" applyAlignment="1" applyProtection="1">
      <alignment horizontal="center" vertical="center" wrapText="1"/>
    </xf>
    <xf numFmtId="0" fontId="25" fillId="5" borderId="41" xfId="9" applyFont="1" applyFill="1" applyBorder="1" applyAlignment="1" applyProtection="1">
      <alignment vertical="center"/>
    </xf>
    <xf numFmtId="0" fontId="15" fillId="5" borderId="0" xfId="0" applyFont="1" applyFill="1" applyBorder="1" applyAlignment="1">
      <alignment vertical="center"/>
    </xf>
    <xf numFmtId="0" fontId="25" fillId="5" borderId="0" xfId="9" applyFont="1" applyFill="1" applyBorder="1" applyAlignment="1" applyProtection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5" fillId="5" borderId="42" xfId="9" applyFont="1" applyFill="1" applyBorder="1" applyAlignment="1" applyProtection="1">
      <alignment vertical="center"/>
    </xf>
    <xf numFmtId="0" fontId="17" fillId="5" borderId="41" xfId="9" applyFont="1" applyFill="1" applyBorder="1" applyAlignment="1" applyProtection="1">
      <alignment vertical="center"/>
      <protection locked="0"/>
    </xf>
    <xf numFmtId="0" fontId="17" fillId="5" borderId="0" xfId="9" applyFont="1" applyFill="1" applyBorder="1" applyAlignment="1" applyProtection="1">
      <alignment vertical="center"/>
    </xf>
    <xf numFmtId="0" fontId="17" fillId="5" borderId="0" xfId="9" applyFont="1" applyFill="1" applyBorder="1" applyAlignment="1" applyProtection="1">
      <alignment vertical="center"/>
      <protection locked="0"/>
    </xf>
    <xf numFmtId="49" fontId="17" fillId="5" borderId="0" xfId="9" applyNumberFormat="1" applyFont="1" applyFill="1" applyBorder="1" applyAlignment="1" applyProtection="1">
      <alignment vertical="center"/>
      <protection locked="0"/>
    </xf>
    <xf numFmtId="167" fontId="17" fillId="5" borderId="0" xfId="9" applyNumberFormat="1" applyFont="1" applyFill="1" applyBorder="1" applyAlignment="1" applyProtection="1">
      <alignment vertical="center"/>
      <protection locked="0"/>
    </xf>
    <xf numFmtId="0" fontId="19" fillId="5" borderId="0" xfId="9" applyFont="1" applyFill="1" applyBorder="1" applyAlignment="1" applyProtection="1">
      <alignment horizontal="right" vertical="center"/>
      <protection locked="0"/>
    </xf>
    <xf numFmtId="0" fontId="15" fillId="5" borderId="42" xfId="1" applyFont="1" applyFill="1" applyBorder="1" applyAlignment="1" applyProtection="1">
      <alignment horizontal="left" vertical="center"/>
    </xf>
    <xf numFmtId="0" fontId="15" fillId="5" borderId="42" xfId="0" applyFont="1" applyFill="1" applyBorder="1" applyAlignment="1">
      <alignment vertical="center"/>
    </xf>
    <xf numFmtId="14" fontId="19" fillId="5" borderId="0" xfId="9" applyNumberFormat="1" applyFont="1" applyFill="1" applyBorder="1" applyAlignment="1" applyProtection="1">
      <alignment vertical="center"/>
    </xf>
    <xf numFmtId="0" fontId="17" fillId="5" borderId="0" xfId="9" applyFont="1" applyFill="1" applyBorder="1" applyAlignment="1" applyProtection="1">
      <alignment horizontal="left" vertical="center"/>
    </xf>
    <xf numFmtId="14" fontId="17" fillId="5" borderId="0" xfId="9" applyNumberFormat="1" applyFont="1" applyFill="1" applyBorder="1" applyAlignment="1" applyProtection="1">
      <alignment vertical="center"/>
    </xf>
    <xf numFmtId="167" fontId="17" fillId="5" borderId="0" xfId="9" applyNumberFormat="1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horizontal="right" vertical="center"/>
    </xf>
    <xf numFmtId="0" fontId="17" fillId="5" borderId="42" xfId="9" applyFont="1" applyFill="1" applyBorder="1" applyAlignment="1" applyProtection="1">
      <alignment vertical="center"/>
    </xf>
    <xf numFmtId="0" fontId="15" fillId="5" borderId="0" xfId="0" applyFont="1" applyFill="1" applyBorder="1" applyAlignment="1" applyProtection="1">
      <alignment vertical="center"/>
    </xf>
    <xf numFmtId="0" fontId="15" fillId="5" borderId="42" xfId="0" applyFont="1" applyFill="1" applyBorder="1" applyAlignment="1" applyProtection="1">
      <alignment vertical="center"/>
    </xf>
    <xf numFmtId="0" fontId="17" fillId="5" borderId="41" xfId="9" applyFont="1" applyFill="1" applyBorder="1" applyAlignment="1" applyProtection="1">
      <alignment horizontal="right" vertical="center"/>
    </xf>
    <xf numFmtId="0" fontId="20" fillId="5" borderId="0" xfId="0" applyFont="1" applyFill="1" applyBorder="1" applyAlignment="1" applyProtection="1">
      <alignment vertical="center"/>
    </xf>
    <xf numFmtId="0" fontId="20" fillId="5" borderId="42" xfId="0" applyFont="1" applyFill="1" applyBorder="1" applyAlignment="1" applyProtection="1">
      <alignment vertical="center"/>
    </xf>
    <xf numFmtId="0" fontId="15" fillId="2" borderId="0" xfId="0" applyFont="1" applyFill="1" applyBorder="1" applyAlignment="1">
      <alignment vertical="center"/>
    </xf>
    <xf numFmtId="0" fontId="25" fillId="2" borderId="0" xfId="9" applyFont="1" applyFill="1" applyBorder="1" applyAlignment="1" applyProtection="1">
      <alignment vertical="center"/>
      <protection locked="0"/>
    </xf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Border="1" applyAlignment="1" applyProtection="1">
      <alignment horizontal="center" vertical="center"/>
    </xf>
    <xf numFmtId="0" fontId="9" fillId="5" borderId="0" xfId="0" applyFont="1" applyFill="1"/>
    <xf numFmtId="0" fontId="20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7" fillId="2" borderId="0" xfId="10" applyNumberFormat="1" applyFont="1" applyFill="1" applyBorder="1" applyAlignment="1" applyProtection="1">
      <alignment vertical="center"/>
    </xf>
    <xf numFmtId="0" fontId="17" fillId="2" borderId="0" xfId="10" applyFont="1" applyFill="1" applyBorder="1" applyAlignment="1" applyProtection="1">
      <alignment vertical="center"/>
      <protection locked="0"/>
    </xf>
    <xf numFmtId="14" fontId="17" fillId="2" borderId="0" xfId="10" applyNumberFormat="1" applyFont="1" applyFill="1" applyBorder="1" applyAlignment="1" applyProtection="1">
      <alignment horizontal="center" vertical="center"/>
    </xf>
    <xf numFmtId="14" fontId="19" fillId="2" borderId="0" xfId="10" applyNumberFormat="1" applyFont="1" applyFill="1" applyBorder="1" applyAlignment="1" applyProtection="1">
      <alignment horizontal="center" vertical="center"/>
    </xf>
    <xf numFmtId="14" fontId="19" fillId="2" borderId="0" xfId="10" applyNumberFormat="1" applyFont="1" applyFill="1" applyBorder="1" applyAlignment="1" applyProtection="1">
      <alignment vertical="center"/>
    </xf>
    <xf numFmtId="14" fontId="19" fillId="2" borderId="0" xfId="10" applyNumberFormat="1" applyFont="1" applyFill="1" applyBorder="1" applyAlignment="1" applyProtection="1">
      <alignment vertical="center" wrapText="1"/>
    </xf>
    <xf numFmtId="0" fontId="15" fillId="2" borderId="0" xfId="1" applyFont="1" applyFill="1" applyBorder="1" applyAlignment="1" applyProtection="1">
      <alignment horizontal="left" vertical="center" wrapText="1" indent="1"/>
    </xf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Border="1" applyAlignment="1" applyProtection="1">
      <alignment horizontal="center" vertical="center"/>
    </xf>
    <xf numFmtId="0" fontId="15" fillId="0" borderId="1" xfId="1" applyFont="1" applyFill="1" applyBorder="1" applyAlignment="1" applyProtection="1">
      <alignment horizontal="center" vertical="center" wrapText="1"/>
    </xf>
    <xf numFmtId="49" fontId="15" fillId="0" borderId="1" xfId="1" applyNumberFormat="1" applyFont="1" applyFill="1" applyBorder="1" applyAlignment="1" applyProtection="1">
      <alignment horizontal="center" vertical="center" wrapText="1"/>
    </xf>
    <xf numFmtId="0" fontId="15" fillId="0" borderId="1" xfId="1" applyFont="1" applyFill="1" applyBorder="1" applyAlignment="1" applyProtection="1">
      <alignment vertical="center" wrapText="1"/>
    </xf>
    <xf numFmtId="3" fontId="15" fillId="0" borderId="1" xfId="1" applyNumberFormat="1" applyFont="1" applyFill="1" applyBorder="1" applyAlignment="1" applyProtection="1">
      <alignment horizontal="center" vertical="center" wrapText="1"/>
    </xf>
    <xf numFmtId="3" fontId="20" fillId="0" borderId="1" xfId="1" applyNumberFormat="1" applyFont="1" applyFill="1" applyBorder="1" applyAlignment="1" applyProtection="1">
      <alignment horizontal="center" vertical="center" wrapText="1"/>
      <protection locked="0"/>
    </xf>
    <xf numFmtId="3" fontId="15" fillId="0" borderId="1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center" vertical="center"/>
    </xf>
    <xf numFmtId="0" fontId="15" fillId="5" borderId="0" xfId="1" applyFont="1" applyFill="1" applyAlignment="1" applyProtection="1">
      <alignment horizontal="right" vertical="center"/>
    </xf>
    <xf numFmtId="0" fontId="34" fillId="5" borderId="0" xfId="0" applyFont="1" applyFill="1" applyBorder="1" applyAlignment="1" applyProtection="1">
      <alignment horizontal="center" vertical="center"/>
    </xf>
    <xf numFmtId="0" fontId="15" fillId="5" borderId="0" xfId="0" applyFont="1" applyFill="1" applyBorder="1" applyAlignment="1" applyProtection="1">
      <alignment horizontal="center" vertical="center"/>
    </xf>
    <xf numFmtId="0" fontId="15" fillId="0" borderId="0" xfId="0" applyFont="1" applyAlignment="1">
      <alignment horizontal="center" vertical="center"/>
    </xf>
    <xf numFmtId="0" fontId="34" fillId="5" borderId="0" xfId="0" applyFont="1" applyFill="1" applyAlignment="1" applyProtection="1">
      <alignment horizontal="center" vertical="center"/>
    </xf>
    <xf numFmtId="0" fontId="15" fillId="2" borderId="0" xfId="0" applyFont="1" applyFill="1" applyBorder="1" applyAlignment="1" applyProtection="1">
      <alignment horizontal="center" vertical="center"/>
    </xf>
    <xf numFmtId="0" fontId="34" fillId="2" borderId="0" xfId="0" applyFont="1" applyFill="1" applyBorder="1" applyAlignment="1" applyProtection="1">
      <alignment horizontal="center" vertical="center"/>
    </xf>
    <xf numFmtId="0" fontId="15" fillId="2" borderId="0" xfId="0" applyFont="1" applyFill="1" applyAlignment="1" applyProtection="1">
      <alignment horizontal="center" vertical="center"/>
    </xf>
    <xf numFmtId="0" fontId="34" fillId="5" borderId="0" xfId="1" applyFont="1" applyFill="1" applyAlignment="1" applyProtection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center"/>
    </xf>
    <xf numFmtId="0" fontId="34" fillId="0" borderId="1" xfId="1" applyFont="1" applyFill="1" applyBorder="1" applyAlignment="1" applyProtection="1">
      <alignment horizontal="center" vertical="center" wrapText="1"/>
    </xf>
    <xf numFmtId="0" fontId="20" fillId="0" borderId="1" xfId="1" applyFont="1" applyFill="1" applyBorder="1" applyAlignment="1" applyProtection="1">
      <alignment horizontal="center" vertical="center" wrapText="1"/>
    </xf>
    <xf numFmtId="49" fontId="15" fillId="0" borderId="1" xfId="2" applyNumberFormat="1" applyFont="1" applyFill="1" applyBorder="1" applyAlignment="1">
      <alignment horizontal="center" vertical="center"/>
    </xf>
    <xf numFmtId="0" fontId="15" fillId="7" borderId="1" xfId="1" applyFont="1" applyFill="1" applyBorder="1" applyAlignment="1" applyProtection="1">
      <alignment horizontal="center" vertical="center" wrapText="1"/>
    </xf>
    <xf numFmtId="0" fontId="15" fillId="2" borderId="1" xfId="0" applyFont="1" applyFill="1" applyBorder="1" applyAlignment="1">
      <alignment horizontal="center" vertical="center"/>
    </xf>
    <xf numFmtId="0" fontId="15" fillId="8" borderId="0" xfId="0" applyFont="1" applyFill="1" applyAlignment="1">
      <alignment horizontal="center" vertical="center"/>
    </xf>
    <xf numFmtId="49" fontId="15" fillId="7" borderId="1" xfId="1" applyNumberFormat="1" applyFont="1" applyFill="1" applyBorder="1" applyAlignment="1" applyProtection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49" fontId="17" fillId="0" borderId="1" xfId="0" applyNumberFormat="1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49" fontId="17" fillId="2" borderId="1" xfId="0" applyNumberFormat="1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center" wrapText="1"/>
    </xf>
    <xf numFmtId="49" fontId="17" fillId="0" borderId="1" xfId="0" applyNumberFormat="1" applyFont="1" applyBorder="1" applyAlignment="1">
      <alignment horizontal="center" vertical="center"/>
    </xf>
    <xf numFmtId="0" fontId="15" fillId="6" borderId="1" xfId="1" applyFont="1" applyFill="1" applyBorder="1" applyAlignment="1" applyProtection="1">
      <alignment horizontal="center" vertical="center" wrapText="1"/>
    </xf>
    <xf numFmtId="49" fontId="15" fillId="2" borderId="1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 applyProtection="1">
      <alignment horizontal="center" vertical="center"/>
      <protection locked="0"/>
    </xf>
    <xf numFmtId="0" fontId="35" fillId="0" borderId="1" xfId="0" applyFont="1" applyFill="1" applyBorder="1" applyAlignment="1" applyProtection="1">
      <alignment horizontal="center" vertical="center"/>
      <protection locked="0"/>
    </xf>
    <xf numFmtId="3" fontId="20" fillId="5" borderId="1" xfId="0" applyNumberFormat="1" applyFont="1" applyFill="1" applyBorder="1" applyAlignment="1" applyProtection="1">
      <alignment horizontal="center" vertical="center"/>
    </xf>
    <xf numFmtId="0" fontId="20" fillId="2" borderId="0" xfId="0" applyFont="1" applyFill="1" applyAlignment="1" applyProtection="1">
      <alignment horizontal="center" vertical="center"/>
      <protection locked="0"/>
    </xf>
    <xf numFmtId="0" fontId="35" fillId="2" borderId="0" xfId="0" applyFont="1" applyFill="1" applyAlignment="1" applyProtection="1">
      <alignment horizontal="center" vertical="center"/>
      <protection locked="0"/>
    </xf>
    <xf numFmtId="0" fontId="34" fillId="2" borderId="0" xfId="0" applyFont="1" applyFill="1" applyAlignment="1" applyProtection="1">
      <alignment horizontal="center" vertical="center"/>
      <protection locked="0"/>
    </xf>
    <xf numFmtId="0" fontId="15" fillId="2" borderId="0" xfId="0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>
      <alignment horizontal="center" vertical="center"/>
    </xf>
    <xf numFmtId="0" fontId="35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25" fillId="0" borderId="2" xfId="11" applyFont="1" applyFill="1" applyBorder="1" applyAlignment="1" applyProtection="1">
      <alignment vertical="center" wrapText="1"/>
      <protection locked="0"/>
    </xf>
    <xf numFmtId="1" fontId="22" fillId="0" borderId="2" xfId="2" applyNumberFormat="1" applyFont="1" applyFill="1" applyBorder="1" applyAlignment="1" applyProtection="1">
      <alignment horizontal="left" vertical="center" wrapText="1"/>
      <protection locked="0"/>
    </xf>
    <xf numFmtId="1" fontId="22" fillId="0" borderId="29" xfId="2" applyNumberFormat="1" applyFont="1" applyFill="1" applyBorder="1" applyAlignment="1" applyProtection="1">
      <alignment horizontal="left" vertical="center" wrapText="1"/>
      <protection locked="0"/>
    </xf>
    <xf numFmtId="14" fontId="25" fillId="0" borderId="2" xfId="11" applyNumberFormat="1" applyFont="1" applyFill="1" applyBorder="1" applyAlignment="1" applyProtection="1">
      <alignment vertical="center" wrapText="1"/>
      <protection locked="0"/>
    </xf>
    <xf numFmtId="0" fontId="22" fillId="0" borderId="6" xfId="2" applyFont="1" applyFill="1" applyBorder="1" applyAlignment="1" applyProtection="1">
      <alignment horizontal="right" vertical="center" wrapText="1"/>
      <protection locked="0"/>
    </xf>
    <xf numFmtId="2" fontId="22" fillId="0" borderId="0" xfId="2" applyNumberFormat="1" applyFont="1" applyFill="1" applyBorder="1" applyAlignment="1" applyProtection="1">
      <alignment horizontal="center" vertical="center" wrapText="1"/>
      <protection locked="0"/>
    </xf>
    <xf numFmtId="4" fontId="22" fillId="5" borderId="6" xfId="2" applyNumberFormat="1" applyFont="1" applyFill="1" applyBorder="1" applyAlignment="1" applyProtection="1">
      <alignment horizontal="right" vertical="top" wrapText="1"/>
      <protection locked="0"/>
    </xf>
    <xf numFmtId="14" fontId="25" fillId="0" borderId="2" xfId="11" applyNumberFormat="1" applyFont="1" applyBorder="1" applyAlignment="1" applyProtection="1">
      <alignment horizontal="right" vertical="center" wrapText="1"/>
      <protection locked="0"/>
    </xf>
    <xf numFmtId="2" fontId="22" fillId="0" borderId="6" xfId="2" applyNumberFormat="1" applyFont="1" applyFill="1" applyBorder="1" applyAlignment="1" applyProtection="1">
      <alignment horizontal="center" vertical="center" wrapText="1"/>
      <protection locked="0"/>
    </xf>
    <xf numFmtId="4" fontId="23" fillId="5" borderId="6" xfId="2" applyNumberFormat="1" applyFont="1" applyFill="1" applyBorder="1" applyAlignment="1" applyProtection="1">
      <alignment horizontal="right" vertical="top" wrapText="1"/>
      <protection locked="0"/>
    </xf>
    <xf numFmtId="4" fontId="23" fillId="5" borderId="7" xfId="2" applyNumberFormat="1" applyFont="1" applyFill="1" applyBorder="1" applyAlignment="1" applyProtection="1">
      <alignment horizontal="right" vertical="top" wrapText="1"/>
      <protection locked="0"/>
    </xf>
    <xf numFmtId="0" fontId="17" fillId="0" borderId="1" xfId="12" applyFont="1" applyFill="1" applyBorder="1" applyAlignment="1" applyProtection="1">
      <alignment vertical="center" wrapText="1"/>
      <protection locked="0"/>
    </xf>
    <xf numFmtId="0" fontId="17" fillId="0" borderId="1" xfId="12" applyFont="1" applyFill="1" applyBorder="1" applyAlignment="1" applyProtection="1">
      <alignment horizontal="center" vertical="center" wrapText="1"/>
      <protection locked="0"/>
    </xf>
    <xf numFmtId="49" fontId="17" fillId="0" borderId="1" xfId="12" applyNumberFormat="1" applyFont="1" applyFill="1" applyBorder="1" applyAlignment="1" applyProtection="1">
      <alignment horizontal="center" vertical="center" wrapText="1"/>
      <protection locked="0"/>
    </xf>
    <xf numFmtId="0" fontId="17" fillId="0" borderId="1" xfId="12" applyFont="1" applyFill="1" applyBorder="1" applyAlignment="1" applyProtection="1">
      <alignment horizontal="left" vertical="center" wrapText="1"/>
      <protection locked="0"/>
    </xf>
    <xf numFmtId="14" fontId="17" fillId="0" borderId="1" xfId="12" applyNumberFormat="1" applyFont="1" applyFill="1" applyBorder="1" applyAlignment="1" applyProtection="1">
      <alignment vertical="center" wrapText="1"/>
      <protection locked="0"/>
    </xf>
    <xf numFmtId="0" fontId="36" fillId="0" borderId="1" xfId="0" applyFont="1" applyFill="1" applyBorder="1" applyAlignment="1">
      <alignment vertical="center" wrapText="1"/>
    </xf>
    <xf numFmtId="0" fontId="37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vertical="center" wrapText="1"/>
    </xf>
    <xf numFmtId="0" fontId="17" fillId="0" borderId="1" xfId="0" applyFont="1" applyFill="1" applyBorder="1" applyAlignment="1">
      <alignment horizontal="left" vertical="center" wrapText="1"/>
    </xf>
    <xf numFmtId="49" fontId="0" fillId="0" borderId="1" xfId="0" applyNumberFormat="1" applyFill="1" applyBorder="1"/>
    <xf numFmtId="0" fontId="0" fillId="0" borderId="1" xfId="0" applyFill="1" applyBorder="1"/>
    <xf numFmtId="4" fontId="25" fillId="0" borderId="1" xfId="0" applyNumberFormat="1" applyFont="1" applyBorder="1" applyAlignment="1">
      <alignment horizontal="center" vertical="center" wrapText="1"/>
    </xf>
    <xf numFmtId="0" fontId="17" fillId="0" borderId="1" xfId="12" applyFont="1" applyBorder="1" applyAlignment="1" applyProtection="1">
      <alignment horizontal="center" vertical="center" wrapText="1"/>
      <protection locked="0"/>
    </xf>
    <xf numFmtId="49" fontId="17" fillId="0" borderId="1" xfId="12" applyNumberFormat="1" applyFont="1" applyBorder="1" applyAlignment="1" applyProtection="1">
      <alignment horizontal="center" vertical="center" wrapText="1"/>
      <protection locked="0"/>
    </xf>
    <xf numFmtId="4" fontId="15" fillId="0" borderId="1" xfId="0" applyNumberFormat="1" applyFont="1" applyBorder="1" applyAlignment="1">
      <alignment horizontal="center" vertical="center" wrapText="1"/>
    </xf>
    <xf numFmtId="0" fontId="17" fillId="0" borderId="2" xfId="12" applyFont="1" applyBorder="1" applyAlignment="1" applyProtection="1">
      <alignment vertical="center" wrapText="1"/>
      <protection locked="0"/>
    </xf>
    <xf numFmtId="0" fontId="15" fillId="0" borderId="1" xfId="12" applyFont="1" applyFill="1" applyBorder="1" applyAlignment="1" applyProtection="1">
      <alignment horizontal="center" vertical="center" wrapText="1"/>
      <protection locked="0"/>
    </xf>
    <xf numFmtId="0" fontId="38" fillId="0" borderId="1" xfId="0" applyFont="1" applyBorder="1" applyAlignment="1">
      <alignment horizontal="center" vertical="center"/>
    </xf>
    <xf numFmtId="14" fontId="9" fillId="0" borderId="1" xfId="3" applyNumberFormat="1" applyFill="1" applyBorder="1" applyAlignment="1" applyProtection="1">
      <alignment horizontal="center" vertical="center"/>
      <protection locked="0"/>
    </xf>
    <xf numFmtId="1" fontId="22" fillId="0" borderId="1" xfId="2" applyNumberFormat="1" applyFont="1" applyFill="1" applyBorder="1" applyAlignment="1" applyProtection="1">
      <alignment horizontal="left" vertical="top" wrapText="1"/>
      <protection locked="0"/>
    </xf>
    <xf numFmtId="1" fontId="22" fillId="0" borderId="1" xfId="2" applyNumberFormat="1" applyFont="1" applyFill="1" applyBorder="1" applyAlignment="1" applyProtection="1">
      <alignment horizontal="center" vertical="top" wrapText="1"/>
      <protection locked="0"/>
    </xf>
    <xf numFmtId="0" fontId="22" fillId="0" borderId="1" xfId="2" applyFont="1" applyFill="1" applyBorder="1" applyAlignment="1" applyProtection="1">
      <alignment horizontal="left" vertical="top" wrapText="1"/>
      <protection locked="0"/>
    </xf>
    <xf numFmtId="4" fontId="22" fillId="0" borderId="1" xfId="2" applyNumberFormat="1" applyFont="1" applyFill="1" applyBorder="1" applyAlignment="1" applyProtection="1">
      <alignment horizontal="right" vertical="center" wrapText="1"/>
      <protection locked="0"/>
    </xf>
    <xf numFmtId="4" fontId="20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20" fillId="5" borderId="1" xfId="1" applyNumberFormat="1" applyFont="1" applyFill="1" applyBorder="1" applyAlignment="1" applyProtection="1">
      <alignment horizontal="center" vertical="center"/>
    </xf>
    <xf numFmtId="4" fontId="15" fillId="5" borderId="1" xfId="1" applyNumberFormat="1" applyFont="1" applyFill="1" applyBorder="1" applyAlignment="1" applyProtection="1">
      <alignment horizontal="center" vertical="center" wrapText="1"/>
    </xf>
    <xf numFmtId="4" fontId="20" fillId="5" borderId="1" xfId="1" applyNumberFormat="1" applyFont="1" applyFill="1" applyBorder="1" applyAlignment="1" applyProtection="1">
      <alignment horizontal="center" vertical="center" wrapText="1"/>
    </xf>
    <xf numFmtId="4" fontId="20" fillId="2" borderId="1" xfId="1" applyNumberFormat="1" applyFont="1" applyFill="1" applyBorder="1" applyAlignment="1" applyProtection="1">
      <alignment horizontal="center" vertical="center"/>
      <protection locked="0"/>
    </xf>
    <xf numFmtId="4" fontId="15" fillId="0" borderId="1" xfId="2" applyNumberFormat="1" applyFont="1" applyFill="1" applyBorder="1" applyAlignment="1" applyProtection="1">
      <alignment horizontal="center" vertical="center"/>
      <protection locked="0"/>
    </xf>
    <xf numFmtId="4" fontId="15" fillId="0" borderId="1" xfId="2" applyNumberFormat="1" applyFont="1" applyFill="1" applyBorder="1" applyAlignment="1" applyProtection="1">
      <alignment horizontal="center" vertical="top"/>
      <protection locked="0"/>
    </xf>
    <xf numFmtId="4" fontId="20" fillId="0" borderId="1" xfId="1" applyNumberFormat="1" applyFont="1" applyFill="1" applyBorder="1" applyAlignment="1" applyProtection="1">
      <alignment horizontal="center" vertical="center"/>
      <protection locked="0"/>
    </xf>
    <xf numFmtId="4" fontId="20" fillId="5" borderId="1" xfId="0" applyNumberFormat="1" applyFont="1" applyFill="1" applyBorder="1" applyAlignment="1" applyProtection="1">
      <alignment horizontal="center"/>
    </xf>
    <xf numFmtId="4" fontId="15" fillId="5" borderId="1" xfId="0" applyNumberFormat="1" applyFont="1" applyFill="1" applyBorder="1" applyAlignment="1" applyProtection="1">
      <alignment horizontal="center"/>
    </xf>
    <xf numFmtId="4" fontId="15" fillId="5" borderId="34" xfId="0" applyNumberFormat="1" applyFont="1" applyFill="1" applyBorder="1" applyAlignment="1" applyProtection="1">
      <alignment horizontal="center"/>
    </xf>
    <xf numFmtId="4" fontId="15" fillId="0" borderId="4" xfId="0" applyNumberFormat="1" applyFont="1" applyBorder="1" applyAlignment="1" applyProtection="1">
      <alignment horizontal="center"/>
      <protection locked="0"/>
    </xf>
    <xf numFmtId="4" fontId="15" fillId="5" borderId="2" xfId="0" applyNumberFormat="1" applyFont="1" applyFill="1" applyBorder="1" applyAlignment="1" applyProtection="1">
      <alignment horizontal="center"/>
    </xf>
    <xf numFmtId="4" fontId="15" fillId="0" borderId="1" xfId="0" applyNumberFormat="1" applyFont="1" applyBorder="1" applyAlignment="1" applyProtection="1">
      <alignment horizontal="center"/>
      <protection locked="0"/>
    </xf>
    <xf numFmtId="4" fontId="15" fillId="0" borderId="0" xfId="0" applyNumberFormat="1" applyFont="1" applyProtection="1">
      <protection locked="0"/>
    </xf>
    <xf numFmtId="4" fontId="15" fillId="6" borderId="1" xfId="0" applyNumberFormat="1" applyFont="1" applyFill="1" applyBorder="1" applyAlignment="1" applyProtection="1">
      <alignment horizontal="center"/>
    </xf>
    <xf numFmtId="0" fontId="22" fillId="0" borderId="1" xfId="2" applyFont="1" applyFill="1" applyBorder="1" applyAlignment="1" applyProtection="1">
      <alignment horizontal="center" vertical="center" wrapText="1"/>
    </xf>
    <xf numFmtId="0" fontId="22" fillId="0" borderId="1" xfId="2" applyFont="1" applyFill="1" applyBorder="1" applyAlignment="1" applyProtection="1">
      <alignment horizontal="center" vertical="center" wrapText="1"/>
      <protection locked="0"/>
    </xf>
    <xf numFmtId="4" fontId="20" fillId="0" borderId="1" xfId="1" applyNumberFormat="1" applyFont="1" applyFill="1" applyBorder="1" applyAlignment="1" applyProtection="1">
      <alignment horizontal="center" vertical="center" wrapText="1"/>
      <protection locked="0"/>
    </xf>
    <xf numFmtId="49" fontId="15" fillId="0" borderId="1" xfId="1" applyNumberFormat="1" applyFont="1" applyFill="1" applyBorder="1" applyAlignment="1" applyProtection="1">
      <alignment horizontal="left" vertical="center" wrapText="1" indent="1"/>
    </xf>
    <xf numFmtId="0" fontId="15" fillId="0" borderId="0" xfId="0" applyFont="1" applyFill="1" applyAlignment="1">
      <alignment horizontal="center" vertical="center"/>
    </xf>
    <xf numFmtId="14" fontId="15" fillId="0" borderId="0" xfId="1" applyNumberFormat="1" applyFont="1" applyFill="1" applyBorder="1" applyAlignment="1" applyProtection="1">
      <alignment horizontal="left" vertical="center" wrapText="1"/>
    </xf>
    <xf numFmtId="0" fontId="0" fillId="0" borderId="0" xfId="0" applyAlignment="1">
      <alignment horizontal="left" vertical="center" wrapText="1"/>
    </xf>
    <xf numFmtId="14" fontId="19" fillId="2" borderId="0" xfId="9" applyNumberFormat="1" applyFont="1" applyFill="1" applyBorder="1" applyAlignment="1" applyProtection="1">
      <alignment horizontal="center" vertical="center"/>
    </xf>
    <xf numFmtId="0" fontId="17" fillId="2" borderId="0" xfId="9" applyFont="1" applyFill="1" applyBorder="1" applyAlignment="1" applyProtection="1">
      <alignment horizontal="left" vertical="center" wrapText="1"/>
      <protection locked="0"/>
    </xf>
    <xf numFmtId="0" fontId="27" fillId="4" borderId="10" xfId="9" applyFont="1" applyFill="1" applyBorder="1" applyAlignment="1" applyProtection="1">
      <alignment horizontal="center" vertical="center"/>
    </xf>
    <xf numFmtId="0" fontId="27" fillId="4" borderId="12" xfId="9" applyFont="1" applyFill="1" applyBorder="1" applyAlignment="1" applyProtection="1">
      <alignment horizontal="center" vertical="center"/>
    </xf>
    <xf numFmtId="0" fontId="27" fillId="4" borderId="11" xfId="9" applyFont="1" applyFill="1" applyBorder="1" applyAlignment="1" applyProtection="1">
      <alignment horizontal="center" vertical="center"/>
    </xf>
    <xf numFmtId="14" fontId="19" fillId="2" borderId="37" xfId="9" applyNumberFormat="1" applyFont="1" applyFill="1" applyBorder="1" applyAlignment="1" applyProtection="1">
      <alignment horizontal="center" vertical="center" wrapText="1"/>
    </xf>
    <xf numFmtId="14" fontId="19" fillId="2" borderId="0" xfId="9" applyNumberFormat="1" applyFont="1" applyFill="1" applyBorder="1" applyAlignment="1" applyProtection="1">
      <alignment horizontal="center" vertical="center" wrapText="1"/>
    </xf>
    <xf numFmtId="14" fontId="19" fillId="2" borderId="0" xfId="9" applyNumberFormat="1" applyFont="1" applyFill="1" applyBorder="1" applyAlignment="1" applyProtection="1">
      <alignment horizontal="left" vertical="center" wrapText="1"/>
    </xf>
    <xf numFmtId="0" fontId="15" fillId="5" borderId="0" xfId="1" applyFont="1" applyFill="1" applyAlignment="1" applyProtection="1">
      <alignment horizontal="center" vertical="center"/>
    </xf>
    <xf numFmtId="14" fontId="15" fillId="0" borderId="0" xfId="1" applyNumberFormat="1" applyFont="1" applyFill="1" applyBorder="1" applyAlignment="1" applyProtection="1">
      <alignment horizontal="right" vertical="center" wrapText="1"/>
    </xf>
    <xf numFmtId="0" fontId="0" fillId="0" borderId="0" xfId="0" applyAlignment="1">
      <alignment horizontal="right" vertical="center" wrapText="1"/>
    </xf>
    <xf numFmtId="14" fontId="15" fillId="0" borderId="0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5" fillId="5" borderId="0" xfId="0" applyFont="1" applyFill="1" applyBorder="1" applyAlignment="1" applyProtection="1">
      <alignment horizontal="center" vertical="center" wrapText="1"/>
    </xf>
    <xf numFmtId="0" fontId="20" fillId="5" borderId="0" xfId="0" applyFont="1" applyFill="1" applyAlignment="1" applyProtection="1">
      <alignment horizontal="left" vertical="center" wrapText="1"/>
    </xf>
    <xf numFmtId="0" fontId="15" fillId="5" borderId="0" xfId="0" applyFont="1" applyFill="1" applyAlignment="1" applyProtection="1">
      <alignment horizontal="left" vertical="center" wrapText="1"/>
    </xf>
    <xf numFmtId="0" fontId="15" fillId="2" borderId="0" xfId="1" applyFont="1" applyFill="1" applyBorder="1" applyAlignment="1" applyProtection="1">
      <alignment horizontal="left" vertical="center" wrapText="1"/>
    </xf>
    <xf numFmtId="0" fontId="15" fillId="0" borderId="0" xfId="0" applyFont="1" applyAlignment="1" applyProtection="1">
      <alignment horizontal="center" vertical="center"/>
      <protection locked="0"/>
    </xf>
    <xf numFmtId="14" fontId="19" fillId="2" borderId="0" xfId="10" applyNumberFormat="1" applyFont="1" applyFill="1" applyBorder="1" applyAlignment="1" applyProtection="1">
      <alignment horizontal="center" vertical="center"/>
    </xf>
    <xf numFmtId="0" fontId="20" fillId="5" borderId="0" xfId="0" applyFont="1" applyFill="1" applyAlignment="1" applyProtection="1">
      <alignment horizontal="left" vertical="center"/>
    </xf>
    <xf numFmtId="14" fontId="19" fillId="2" borderId="0" xfId="10" applyNumberFormat="1" applyFont="1" applyFill="1" applyBorder="1" applyAlignment="1" applyProtection="1">
      <alignment horizontal="left" vertical="center" wrapText="1"/>
    </xf>
    <xf numFmtId="14" fontId="19" fillId="2" borderId="37" xfId="10" applyNumberFormat="1" applyFont="1" applyFill="1" applyBorder="1" applyAlignment="1" applyProtection="1">
      <alignment horizontal="center" vertical="center"/>
    </xf>
    <xf numFmtId="14" fontId="19" fillId="2" borderId="37" xfId="10" applyNumberFormat="1" applyFont="1" applyFill="1" applyBorder="1" applyAlignment="1" applyProtection="1">
      <alignment horizontal="center" vertical="center" wrapText="1"/>
    </xf>
    <xf numFmtId="14" fontId="19" fillId="2" borderId="0" xfId="10" applyNumberFormat="1" applyFont="1" applyFill="1" applyBorder="1" applyAlignment="1" applyProtection="1">
      <alignment horizontal="center" vertical="center" wrapText="1"/>
    </xf>
    <xf numFmtId="0" fontId="15" fillId="5" borderId="0" xfId="1" applyFont="1" applyFill="1" applyBorder="1" applyAlignment="1" applyProtection="1">
      <alignment horizontal="center" vertical="center"/>
    </xf>
    <xf numFmtId="0" fontId="15" fillId="5" borderId="0" xfId="1" applyFont="1" applyFill="1" applyAlignment="1" applyProtection="1">
      <alignment horizontal="right" vertical="center"/>
    </xf>
    <xf numFmtId="0" fontId="0" fillId="0" borderId="0" xfId="0" applyAlignment="1">
      <alignment horizontal="center" wrapText="1"/>
    </xf>
    <xf numFmtId="0" fontId="17" fillId="5" borderId="1" xfId="4" applyFont="1" applyFill="1" applyBorder="1" applyAlignment="1" applyProtection="1">
      <alignment horizontal="center" vertical="center" wrapText="1"/>
    </xf>
    <xf numFmtId="0" fontId="15" fillId="0" borderId="3" xfId="0" applyFont="1" applyBorder="1" applyAlignment="1" applyProtection="1">
      <alignment horizontal="center"/>
      <protection locked="0"/>
    </xf>
    <xf numFmtId="0" fontId="17" fillId="0" borderId="36" xfId="12" applyFont="1" applyBorder="1" applyAlignment="1" applyProtection="1">
      <alignment horizontal="center" vertical="center" wrapText="1"/>
      <protection locked="0"/>
    </xf>
    <xf numFmtId="0" fontId="0" fillId="0" borderId="2" xfId="0" applyBorder="1" applyAlignment="1">
      <alignment horizontal="center" vertical="center" wrapText="1"/>
    </xf>
  </cellXfs>
  <cellStyles count="13">
    <cellStyle name="Normal" xfId="0" builtinId="0"/>
    <cellStyle name="Normal 2" xfId="2"/>
    <cellStyle name="Normal 3" xfId="3"/>
    <cellStyle name="Normal 4" xfId="4"/>
    <cellStyle name="Normal 4 2" xfId="12"/>
    <cellStyle name="Normal 5" xfId="5"/>
    <cellStyle name="Normal 5 2" xfId="6"/>
    <cellStyle name="Normal 5 2 2" xfId="7"/>
    <cellStyle name="Normal 5 2 3" xfId="8"/>
    <cellStyle name="Normal 5 2 3 2" xfId="11"/>
    <cellStyle name="Normal 5 3" xfId="9"/>
    <cellStyle name="Normal 5 3 2" xfId="10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61</xdr:row>
      <xdr:rowOff>171450</xdr:rowOff>
    </xdr:from>
    <xdr:to>
      <xdr:col>2</xdr:col>
      <xdr:colOff>1495425</xdr:colOff>
      <xdr:row>61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1069522</xdr:colOff>
      <xdr:row>39</xdr:row>
      <xdr:rowOff>4082</xdr:rowOff>
    </xdr:from>
    <xdr:to>
      <xdr:col>5</xdr:col>
      <xdr:colOff>110219</xdr:colOff>
      <xdr:row>39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409</xdr:row>
      <xdr:rowOff>4082</xdr:rowOff>
    </xdr:from>
    <xdr:to>
      <xdr:col>5</xdr:col>
      <xdr:colOff>110219</xdr:colOff>
      <xdr:row>409</xdr:row>
      <xdr:rowOff>4082</xdr:rowOff>
    </xdr:to>
    <xdr:cxnSp macro="">
      <xdr:nvCxnSpPr>
        <xdr:cNvPr id="5" name="Straight Connector 4"/>
        <xdr:cNvCxnSpPr/>
      </xdr:nvCxnSpPr>
      <xdr:spPr>
        <a:xfrm>
          <a:off x="3526972" y="175283132"/>
          <a:ext cx="316502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174</xdr:row>
      <xdr:rowOff>4082</xdr:rowOff>
    </xdr:from>
    <xdr:to>
      <xdr:col>5</xdr:col>
      <xdr:colOff>110219</xdr:colOff>
      <xdr:row>174</xdr:row>
      <xdr:rowOff>4082</xdr:rowOff>
    </xdr:to>
    <xdr:cxnSp macro="">
      <xdr:nvCxnSpPr>
        <xdr:cNvPr id="6" name="Straight Connector 5"/>
        <xdr:cNvCxnSpPr/>
      </xdr:nvCxnSpPr>
      <xdr:spPr>
        <a:xfrm>
          <a:off x="3526972" y="76280282"/>
          <a:ext cx="316502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405</xdr:row>
      <xdr:rowOff>171450</xdr:rowOff>
    </xdr:from>
    <xdr:to>
      <xdr:col>1</xdr:col>
      <xdr:colOff>1495425</xdr:colOff>
      <xdr:row>405</xdr:row>
      <xdr:rowOff>171450</xdr:rowOff>
    </xdr:to>
    <xdr:cxnSp macro="">
      <xdr:nvCxnSpPr>
        <xdr:cNvPr id="7" name="Straight Connector 6"/>
        <xdr:cNvCxnSpPr/>
      </xdr:nvCxnSpPr>
      <xdr:spPr>
        <a:xfrm>
          <a:off x="1114425" y="168211500"/>
          <a:ext cx="13430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406</xdr:row>
      <xdr:rowOff>4082</xdr:rowOff>
    </xdr:from>
    <xdr:to>
      <xdr:col>5</xdr:col>
      <xdr:colOff>110219</xdr:colOff>
      <xdr:row>406</xdr:row>
      <xdr:rowOff>4082</xdr:rowOff>
    </xdr:to>
    <xdr:cxnSp macro="">
      <xdr:nvCxnSpPr>
        <xdr:cNvPr id="8" name="Straight Connector 7"/>
        <xdr:cNvCxnSpPr/>
      </xdr:nvCxnSpPr>
      <xdr:spPr>
        <a:xfrm>
          <a:off x="3526972" y="168234632"/>
          <a:ext cx="316502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158</xdr:row>
      <xdr:rowOff>4082</xdr:rowOff>
    </xdr:from>
    <xdr:to>
      <xdr:col>5</xdr:col>
      <xdr:colOff>110219</xdr:colOff>
      <xdr:row>158</xdr:row>
      <xdr:rowOff>4082</xdr:rowOff>
    </xdr:to>
    <xdr:cxnSp macro="">
      <xdr:nvCxnSpPr>
        <xdr:cNvPr id="9" name="Straight Connector 8"/>
        <xdr:cNvCxnSpPr/>
      </xdr:nvCxnSpPr>
      <xdr:spPr>
        <a:xfrm>
          <a:off x="3526972" y="68184032"/>
          <a:ext cx="316502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80</xdr:row>
      <xdr:rowOff>171450</xdr:rowOff>
    </xdr:from>
    <xdr:to>
      <xdr:col>1</xdr:col>
      <xdr:colOff>1318532</xdr:colOff>
      <xdr:row>80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80</xdr:row>
      <xdr:rowOff>180975</xdr:rowOff>
    </xdr:from>
    <xdr:to>
      <xdr:col>1</xdr:col>
      <xdr:colOff>4827200</xdr:colOff>
      <xdr:row>80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riiiiiii\2015%20deklaracia%20axal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axali%20formebiV9%20-%20&#4305;&#4317;&#4314;&#4317;%20&#4327;&#4309;&#4308;&#4314;&#4304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ფორმა N10"/>
      <sheetName val="ფორმა N11"/>
      <sheetName val="ფორმა N13"/>
      <sheetName val="ფორმა N14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  <sheetName val="Sheet1"/>
      <sheetName val="Sheet2"/>
      <sheetName val="Sheet3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showGridLines="0" view="pageBreakPreview" topLeftCell="A3" zoomScale="70" zoomScaleNormal="100" zoomScaleSheetLayoutView="70" workbookViewId="0">
      <selection activeCell="K4" sqref="K4:M4"/>
    </sheetView>
  </sheetViews>
  <sheetFormatPr defaultRowHeight="15" x14ac:dyDescent="0.2"/>
  <cols>
    <col min="1" max="1" width="6.28515625" style="290" bestFit="1" customWidth="1"/>
    <col min="2" max="2" width="13.140625" style="290" customWidth="1"/>
    <col min="3" max="3" width="12.85546875" style="290" customWidth="1"/>
    <col min="4" max="4" width="15.140625" style="290" customWidth="1"/>
    <col min="5" max="5" width="24.5703125" style="290" customWidth="1"/>
    <col min="6" max="8" width="19.140625" style="291" customWidth="1"/>
    <col min="9" max="9" width="16.42578125" style="290" bestFit="1" customWidth="1"/>
    <col min="10" max="10" width="17.42578125" style="290" customWidth="1"/>
    <col min="11" max="11" width="13.140625" style="290" bestFit="1" customWidth="1"/>
    <col min="12" max="12" width="15.28515625" style="290" customWidth="1"/>
    <col min="13" max="16384" width="9.140625" style="290"/>
  </cols>
  <sheetData>
    <row r="1" spans="1:13" x14ac:dyDescent="0.2">
      <c r="A1" s="294"/>
      <c r="B1" s="293"/>
      <c r="C1" s="294"/>
      <c r="D1" s="293"/>
      <c r="E1" s="294"/>
      <c r="F1" s="294"/>
      <c r="G1" s="293"/>
      <c r="H1" s="294"/>
      <c r="I1" s="294"/>
      <c r="J1" s="293"/>
      <c r="K1" s="294"/>
      <c r="L1" s="293"/>
    </row>
    <row r="2" spans="1:13" x14ac:dyDescent="0.2">
      <c r="A2" s="300"/>
      <c r="B2" s="300"/>
      <c r="C2" s="300"/>
      <c r="D2" s="300"/>
      <c r="E2" s="300"/>
      <c r="F2" s="300"/>
      <c r="G2" s="300"/>
      <c r="H2" s="300"/>
      <c r="I2" s="374"/>
      <c r="J2" s="374"/>
      <c r="K2" s="373"/>
      <c r="L2" s="293"/>
    </row>
    <row r="3" spans="1:13" s="301" customFormat="1" x14ac:dyDescent="0.2">
      <c r="A3" s="372" t="s">
        <v>309</v>
      </c>
      <c r="B3" s="355"/>
      <c r="C3" s="355"/>
      <c r="D3" s="355"/>
      <c r="E3" s="356"/>
      <c r="F3" s="350"/>
      <c r="G3" s="356"/>
      <c r="H3" s="371"/>
      <c r="I3" s="355"/>
      <c r="J3" s="356"/>
      <c r="K3" s="356"/>
      <c r="L3" s="370" t="s">
        <v>110</v>
      </c>
    </row>
    <row r="4" spans="1:13" s="301" customFormat="1" x14ac:dyDescent="0.2">
      <c r="A4" s="369" t="s">
        <v>141</v>
      </c>
      <c r="B4" s="355"/>
      <c r="C4" s="355"/>
      <c r="D4" s="355"/>
      <c r="E4" s="356"/>
      <c r="F4" s="350"/>
      <c r="G4" s="356"/>
      <c r="H4" s="368"/>
      <c r="I4" s="355"/>
      <c r="J4" s="356"/>
      <c r="K4" s="495" t="s">
        <v>510</v>
      </c>
      <c r="L4" s="496"/>
      <c r="M4" s="496"/>
    </row>
    <row r="5" spans="1:13" s="301" customFormat="1" x14ac:dyDescent="0.2">
      <c r="A5" s="367"/>
      <c r="B5" s="355"/>
      <c r="C5" s="366"/>
      <c r="D5" s="365"/>
      <c r="E5" s="356"/>
      <c r="F5" s="364"/>
      <c r="G5" s="356"/>
      <c r="H5" s="356"/>
      <c r="I5" s="350"/>
      <c r="J5" s="355"/>
      <c r="K5" s="355"/>
      <c r="L5" s="354"/>
    </row>
    <row r="6" spans="1:13" s="301" customFormat="1" x14ac:dyDescent="0.2">
      <c r="A6" s="361" t="s">
        <v>275</v>
      </c>
      <c r="B6" s="350"/>
      <c r="C6" s="350"/>
      <c r="D6" s="350" t="s">
        <v>277</v>
      </c>
      <c r="E6" s="362"/>
      <c r="F6" s="357"/>
      <c r="G6" s="356"/>
      <c r="H6" s="363"/>
      <c r="I6" s="362"/>
      <c r="J6" s="355"/>
      <c r="K6" s="356"/>
      <c r="L6" s="354"/>
    </row>
    <row r="7" spans="1:13" s="301" customFormat="1" x14ac:dyDescent="0.2">
      <c r="A7" s="361"/>
      <c r="B7" s="350"/>
      <c r="C7" s="350"/>
      <c r="D7" s="350"/>
      <c r="E7" s="356"/>
      <c r="F7" s="357"/>
      <c r="G7" s="357"/>
      <c r="H7" s="357"/>
      <c r="I7" s="359"/>
      <c r="J7" s="356"/>
      <c r="K7" s="355"/>
      <c r="L7" s="354"/>
    </row>
    <row r="8" spans="1:13" s="301" customFormat="1" ht="15.75" thickBot="1" x14ac:dyDescent="0.35">
      <c r="A8" s="360"/>
      <c r="B8" s="26" t="s">
        <v>509</v>
      </c>
      <c r="C8" s="26"/>
      <c r="D8" s="358"/>
      <c r="E8" s="356"/>
      <c r="F8" s="357"/>
      <c r="G8" s="357"/>
      <c r="H8" s="357"/>
      <c r="I8" s="356"/>
      <c r="J8" s="355"/>
      <c r="K8" s="355"/>
      <c r="L8" s="354"/>
    </row>
    <row r="9" spans="1:13" ht="15.75" thickBot="1" x14ac:dyDescent="0.25">
      <c r="A9" s="353"/>
      <c r="B9" s="352"/>
      <c r="C9" s="351"/>
      <c r="D9" s="351"/>
      <c r="E9" s="351"/>
      <c r="F9" s="350"/>
      <c r="G9" s="350"/>
      <c r="H9" s="350"/>
      <c r="I9" s="499" t="s">
        <v>478</v>
      </c>
      <c r="J9" s="500"/>
      <c r="K9" s="501"/>
      <c r="L9" s="349"/>
    </row>
    <row r="10" spans="1:13" s="337" customFormat="1" ht="39" customHeight="1" thickBot="1" x14ac:dyDescent="0.25">
      <c r="A10" s="348" t="s">
        <v>64</v>
      </c>
      <c r="B10" s="347" t="s">
        <v>142</v>
      </c>
      <c r="C10" s="347" t="s">
        <v>477</v>
      </c>
      <c r="D10" s="346" t="s">
        <v>282</v>
      </c>
      <c r="E10" s="345" t="s">
        <v>476</v>
      </c>
      <c r="F10" s="344" t="s">
        <v>475</v>
      </c>
      <c r="G10" s="343" t="s">
        <v>229</v>
      </c>
      <c r="H10" s="342" t="s">
        <v>226</v>
      </c>
      <c r="I10" s="341" t="s">
        <v>474</v>
      </c>
      <c r="J10" s="340" t="s">
        <v>279</v>
      </c>
      <c r="K10" s="339" t="s">
        <v>230</v>
      </c>
      <c r="L10" s="338" t="s">
        <v>231</v>
      </c>
    </row>
    <row r="11" spans="1:13" s="331" customFormat="1" ht="15.75" thickBot="1" x14ac:dyDescent="0.25">
      <c r="A11" s="335">
        <v>1</v>
      </c>
      <c r="B11" s="334">
        <v>2</v>
      </c>
      <c r="C11" s="336">
        <v>3</v>
      </c>
      <c r="D11" s="336">
        <v>4</v>
      </c>
      <c r="E11" s="335">
        <v>5</v>
      </c>
      <c r="F11" s="334">
        <v>6</v>
      </c>
      <c r="G11" s="336">
        <v>7</v>
      </c>
      <c r="H11" s="334">
        <v>8</v>
      </c>
      <c r="I11" s="335">
        <v>9</v>
      </c>
      <c r="J11" s="334">
        <v>10</v>
      </c>
      <c r="K11" s="333">
        <v>11</v>
      </c>
      <c r="L11" s="332">
        <v>12</v>
      </c>
    </row>
    <row r="12" spans="1:13" x14ac:dyDescent="0.2">
      <c r="A12" s="330">
        <v>1</v>
      </c>
      <c r="B12" s="321"/>
      <c r="C12" s="320"/>
      <c r="D12" s="329"/>
      <c r="E12" s="328"/>
      <c r="F12" s="317"/>
      <c r="G12" s="327"/>
      <c r="H12" s="327"/>
      <c r="I12" s="326"/>
      <c r="J12" s="325"/>
      <c r="K12" s="324"/>
      <c r="L12" s="323"/>
    </row>
    <row r="13" spans="1:13" x14ac:dyDescent="0.2">
      <c r="A13" s="322">
        <v>2</v>
      </c>
      <c r="B13" s="321"/>
      <c r="C13" s="320"/>
      <c r="D13" s="319"/>
      <c r="E13" s="318"/>
      <c r="F13" s="317"/>
      <c r="G13" s="317"/>
      <c r="H13" s="317"/>
      <c r="I13" s="316"/>
      <c r="J13" s="315"/>
      <c r="K13" s="314"/>
      <c r="L13" s="313"/>
    </row>
    <row r="14" spans="1:13" x14ac:dyDescent="0.2">
      <c r="A14" s="322">
        <v>3</v>
      </c>
      <c r="B14" s="321"/>
      <c r="C14" s="320"/>
      <c r="D14" s="319"/>
      <c r="E14" s="318"/>
      <c r="F14" s="317"/>
      <c r="G14" s="317"/>
      <c r="H14" s="317"/>
      <c r="I14" s="316"/>
      <c r="J14" s="315"/>
      <c r="K14" s="314"/>
      <c r="L14" s="313"/>
    </row>
    <row r="15" spans="1:13" x14ac:dyDescent="0.2">
      <c r="A15" s="322">
        <v>4</v>
      </c>
      <c r="B15" s="321"/>
      <c r="C15" s="320"/>
      <c r="D15" s="319"/>
      <c r="E15" s="318"/>
      <c r="F15" s="317"/>
      <c r="G15" s="317"/>
      <c r="H15" s="317"/>
      <c r="I15" s="316"/>
      <c r="J15" s="315"/>
      <c r="K15" s="314"/>
      <c r="L15" s="313"/>
    </row>
    <row r="16" spans="1:13" x14ac:dyDescent="0.2">
      <c r="A16" s="322">
        <v>5</v>
      </c>
      <c r="B16" s="321"/>
      <c r="C16" s="320"/>
      <c r="D16" s="319"/>
      <c r="E16" s="318"/>
      <c r="F16" s="317"/>
      <c r="G16" s="317"/>
      <c r="H16" s="317"/>
      <c r="I16" s="316"/>
      <c r="J16" s="315"/>
      <c r="K16" s="314"/>
      <c r="L16" s="313"/>
    </row>
    <row r="17" spans="1:12" x14ac:dyDescent="0.2">
      <c r="A17" s="322">
        <v>6</v>
      </c>
      <c r="B17" s="321"/>
      <c r="C17" s="320"/>
      <c r="D17" s="319"/>
      <c r="E17" s="318"/>
      <c r="F17" s="317"/>
      <c r="G17" s="317"/>
      <c r="H17" s="317"/>
      <c r="I17" s="316"/>
      <c r="J17" s="315"/>
      <c r="K17" s="314"/>
      <c r="L17" s="313"/>
    </row>
    <row r="18" spans="1:12" x14ac:dyDescent="0.2">
      <c r="A18" s="322">
        <v>7</v>
      </c>
      <c r="B18" s="321"/>
      <c r="C18" s="320"/>
      <c r="D18" s="319"/>
      <c r="E18" s="318"/>
      <c r="F18" s="317"/>
      <c r="G18" s="317"/>
      <c r="H18" s="317"/>
      <c r="I18" s="316"/>
      <c r="J18" s="315"/>
      <c r="K18" s="314"/>
      <c r="L18" s="313"/>
    </row>
    <row r="19" spans="1:12" x14ac:dyDescent="0.2">
      <c r="A19" s="322">
        <v>8</v>
      </c>
      <c r="B19" s="321"/>
      <c r="C19" s="320"/>
      <c r="D19" s="319"/>
      <c r="E19" s="318"/>
      <c r="F19" s="317"/>
      <c r="G19" s="317"/>
      <c r="H19" s="317"/>
      <c r="I19" s="316"/>
      <c r="J19" s="315"/>
      <c r="K19" s="314"/>
      <c r="L19" s="313"/>
    </row>
    <row r="20" spans="1:12" x14ac:dyDescent="0.2">
      <c r="A20" s="322">
        <v>9</v>
      </c>
      <c r="B20" s="321"/>
      <c r="C20" s="320"/>
      <c r="D20" s="319"/>
      <c r="E20" s="318"/>
      <c r="F20" s="317"/>
      <c r="G20" s="317"/>
      <c r="H20" s="317"/>
      <c r="I20" s="316"/>
      <c r="J20" s="315"/>
      <c r="K20" s="314"/>
      <c r="L20" s="313"/>
    </row>
    <row r="21" spans="1:12" x14ac:dyDescent="0.2">
      <c r="A21" s="322">
        <v>10</v>
      </c>
      <c r="B21" s="321"/>
      <c r="C21" s="320"/>
      <c r="D21" s="319"/>
      <c r="E21" s="318"/>
      <c r="F21" s="317"/>
      <c r="G21" s="317"/>
      <c r="H21" s="317"/>
      <c r="I21" s="316"/>
      <c r="J21" s="315"/>
      <c r="K21" s="314"/>
      <c r="L21" s="313"/>
    </row>
    <row r="22" spans="1:12" x14ac:dyDescent="0.2">
      <c r="A22" s="322">
        <v>11</v>
      </c>
      <c r="B22" s="321"/>
      <c r="C22" s="320"/>
      <c r="D22" s="319"/>
      <c r="E22" s="318"/>
      <c r="F22" s="317"/>
      <c r="G22" s="317"/>
      <c r="H22" s="317"/>
      <c r="I22" s="316"/>
      <c r="J22" s="315"/>
      <c r="K22" s="314"/>
      <c r="L22" s="313"/>
    </row>
    <row r="23" spans="1:12" x14ac:dyDescent="0.2">
      <c r="A23" s="322">
        <v>12</v>
      </c>
      <c r="B23" s="321"/>
      <c r="C23" s="320"/>
      <c r="D23" s="319"/>
      <c r="E23" s="318"/>
      <c r="F23" s="317"/>
      <c r="G23" s="317"/>
      <c r="H23" s="317"/>
      <c r="I23" s="316"/>
      <c r="J23" s="315"/>
      <c r="K23" s="314"/>
      <c r="L23" s="313"/>
    </row>
    <row r="24" spans="1:12" x14ac:dyDescent="0.2">
      <c r="A24" s="322">
        <v>13</v>
      </c>
      <c r="B24" s="321"/>
      <c r="C24" s="320"/>
      <c r="D24" s="319"/>
      <c r="E24" s="318"/>
      <c r="F24" s="317"/>
      <c r="G24" s="317"/>
      <c r="H24" s="317"/>
      <c r="I24" s="316"/>
      <c r="J24" s="315"/>
      <c r="K24" s="314"/>
      <c r="L24" s="313"/>
    </row>
    <row r="25" spans="1:12" x14ac:dyDescent="0.2">
      <c r="A25" s="322">
        <v>14</v>
      </c>
      <c r="B25" s="321"/>
      <c r="C25" s="320"/>
      <c r="D25" s="319"/>
      <c r="E25" s="318"/>
      <c r="F25" s="317"/>
      <c r="G25" s="317"/>
      <c r="H25" s="317"/>
      <c r="I25" s="316"/>
      <c r="J25" s="315"/>
      <c r="K25" s="314"/>
      <c r="L25" s="313"/>
    </row>
    <row r="26" spans="1:12" x14ac:dyDescent="0.2">
      <c r="A26" s="322">
        <v>15</v>
      </c>
      <c r="B26" s="321"/>
      <c r="C26" s="320"/>
      <c r="D26" s="319"/>
      <c r="E26" s="318"/>
      <c r="F26" s="317"/>
      <c r="G26" s="317"/>
      <c r="H26" s="317"/>
      <c r="I26" s="316"/>
      <c r="J26" s="315"/>
      <c r="K26" s="314"/>
      <c r="L26" s="313"/>
    </row>
    <row r="27" spans="1:12" x14ac:dyDescent="0.2">
      <c r="A27" s="322">
        <v>16</v>
      </c>
      <c r="B27" s="321"/>
      <c r="C27" s="320"/>
      <c r="D27" s="319"/>
      <c r="E27" s="318"/>
      <c r="F27" s="317"/>
      <c r="G27" s="317"/>
      <c r="H27" s="317"/>
      <c r="I27" s="316"/>
      <c r="J27" s="315"/>
      <c r="K27" s="314"/>
      <c r="L27" s="313"/>
    </row>
    <row r="28" spans="1:12" x14ac:dyDescent="0.2">
      <c r="A28" s="322">
        <v>17</v>
      </c>
      <c r="B28" s="321"/>
      <c r="C28" s="320"/>
      <c r="D28" s="319"/>
      <c r="E28" s="318"/>
      <c r="F28" s="317"/>
      <c r="G28" s="317"/>
      <c r="H28" s="317"/>
      <c r="I28" s="316"/>
      <c r="J28" s="315"/>
      <c r="K28" s="314"/>
      <c r="L28" s="313"/>
    </row>
    <row r="29" spans="1:12" x14ac:dyDescent="0.2">
      <c r="A29" s="322">
        <v>18</v>
      </c>
      <c r="B29" s="321"/>
      <c r="C29" s="320"/>
      <c r="D29" s="319"/>
      <c r="E29" s="318"/>
      <c r="F29" s="317"/>
      <c r="G29" s="317"/>
      <c r="H29" s="317"/>
      <c r="I29" s="316"/>
      <c r="J29" s="315"/>
      <c r="K29" s="314"/>
      <c r="L29" s="313"/>
    </row>
    <row r="30" spans="1:12" x14ac:dyDescent="0.2">
      <c r="A30" s="322">
        <v>19</v>
      </c>
      <c r="B30" s="321"/>
      <c r="C30" s="320"/>
      <c r="D30" s="319"/>
      <c r="E30" s="318"/>
      <c r="F30" s="317"/>
      <c r="G30" s="317"/>
      <c r="H30" s="317"/>
      <c r="I30" s="316"/>
      <c r="J30" s="315"/>
      <c r="K30" s="314"/>
      <c r="L30" s="313"/>
    </row>
    <row r="31" spans="1:12" ht="15.75" thickBot="1" x14ac:dyDescent="0.25">
      <c r="A31" s="312" t="s">
        <v>278</v>
      </c>
      <c r="B31" s="311"/>
      <c r="C31" s="310"/>
      <c r="D31" s="309"/>
      <c r="E31" s="308"/>
      <c r="F31" s="307"/>
      <c r="G31" s="307"/>
      <c r="H31" s="307"/>
      <c r="I31" s="306"/>
      <c r="J31" s="305"/>
      <c r="K31" s="304"/>
      <c r="L31" s="303"/>
    </row>
    <row r="32" spans="1:12" x14ac:dyDescent="0.2">
      <c r="A32" s="293"/>
      <c r="B32" s="294"/>
      <c r="C32" s="293"/>
      <c r="D32" s="294"/>
      <c r="E32" s="293"/>
      <c r="F32" s="294"/>
      <c r="G32" s="293"/>
      <c r="H32" s="294"/>
      <c r="I32" s="293"/>
      <c r="J32" s="294"/>
      <c r="K32" s="293"/>
      <c r="L32" s="294"/>
    </row>
    <row r="33" spans="1:12" x14ac:dyDescent="0.2">
      <c r="A33" s="293"/>
      <c r="B33" s="300"/>
      <c r="C33" s="293"/>
      <c r="D33" s="300"/>
      <c r="E33" s="293"/>
      <c r="F33" s="300"/>
      <c r="G33" s="293"/>
      <c r="H33" s="300"/>
      <c r="I33" s="293"/>
      <c r="J33" s="300"/>
      <c r="K33" s="293"/>
      <c r="L33" s="300"/>
    </row>
    <row r="34" spans="1:12" s="301" customFormat="1" x14ac:dyDescent="0.2">
      <c r="A34" s="498" t="s">
        <v>435</v>
      </c>
      <c r="B34" s="498"/>
      <c r="C34" s="498"/>
      <c r="D34" s="498"/>
      <c r="E34" s="498"/>
      <c r="F34" s="498"/>
      <c r="G34" s="498"/>
      <c r="H34" s="498"/>
      <c r="I34" s="498"/>
      <c r="J34" s="498"/>
      <c r="K34" s="498"/>
      <c r="L34" s="498"/>
    </row>
    <row r="35" spans="1:12" s="302" customFormat="1" ht="12.75" x14ac:dyDescent="0.2">
      <c r="A35" s="498" t="s">
        <v>473</v>
      </c>
      <c r="B35" s="498"/>
      <c r="C35" s="498"/>
      <c r="D35" s="498"/>
      <c r="E35" s="498"/>
      <c r="F35" s="498"/>
      <c r="G35" s="498"/>
      <c r="H35" s="498"/>
      <c r="I35" s="498"/>
      <c r="J35" s="498"/>
      <c r="K35" s="498"/>
      <c r="L35" s="498"/>
    </row>
    <row r="36" spans="1:12" s="302" customFormat="1" ht="12.75" x14ac:dyDescent="0.2">
      <c r="A36" s="498"/>
      <c r="B36" s="498"/>
      <c r="C36" s="498"/>
      <c r="D36" s="498"/>
      <c r="E36" s="498"/>
      <c r="F36" s="498"/>
      <c r="G36" s="498"/>
      <c r="H36" s="498"/>
      <c r="I36" s="498"/>
      <c r="J36" s="498"/>
      <c r="K36" s="498"/>
      <c r="L36" s="498"/>
    </row>
    <row r="37" spans="1:12" s="301" customFormat="1" x14ac:dyDescent="0.2">
      <c r="A37" s="498" t="s">
        <v>472</v>
      </c>
      <c r="B37" s="498"/>
      <c r="C37" s="498"/>
      <c r="D37" s="498"/>
      <c r="E37" s="498"/>
      <c r="F37" s="498"/>
      <c r="G37" s="498"/>
      <c r="H37" s="498"/>
      <c r="I37" s="498"/>
      <c r="J37" s="498"/>
      <c r="K37" s="498"/>
      <c r="L37" s="498"/>
    </row>
    <row r="38" spans="1:12" s="301" customFormat="1" x14ac:dyDescent="0.2">
      <c r="A38" s="498"/>
      <c r="B38" s="498"/>
      <c r="C38" s="498"/>
      <c r="D38" s="498"/>
      <c r="E38" s="498"/>
      <c r="F38" s="498"/>
      <c r="G38" s="498"/>
      <c r="H38" s="498"/>
      <c r="I38" s="498"/>
      <c r="J38" s="498"/>
      <c r="K38" s="498"/>
      <c r="L38" s="498"/>
    </row>
    <row r="39" spans="1:12" s="301" customFormat="1" x14ac:dyDescent="0.2">
      <c r="A39" s="498" t="s">
        <v>471</v>
      </c>
      <c r="B39" s="498"/>
      <c r="C39" s="498"/>
      <c r="D39" s="498"/>
      <c r="E39" s="498"/>
      <c r="F39" s="498"/>
      <c r="G39" s="498"/>
      <c r="H39" s="498"/>
      <c r="I39" s="498"/>
      <c r="J39" s="498"/>
      <c r="K39" s="498"/>
      <c r="L39" s="498"/>
    </row>
    <row r="40" spans="1:12" s="301" customFormat="1" x14ac:dyDescent="0.2">
      <c r="A40" s="293"/>
      <c r="B40" s="294"/>
      <c r="C40" s="293"/>
      <c r="D40" s="294"/>
      <c r="E40" s="293"/>
      <c r="F40" s="294"/>
      <c r="G40" s="293"/>
      <c r="H40" s="294"/>
      <c r="I40" s="293"/>
      <c r="J40" s="294"/>
      <c r="K40" s="293"/>
      <c r="L40" s="294"/>
    </row>
    <row r="41" spans="1:12" s="301" customFormat="1" x14ac:dyDescent="0.2">
      <c r="A41" s="293"/>
      <c r="B41" s="300"/>
      <c r="C41" s="293"/>
      <c r="D41" s="300"/>
      <c r="E41" s="293"/>
      <c r="F41" s="300"/>
      <c r="G41" s="293"/>
      <c r="H41" s="300"/>
      <c r="I41" s="293"/>
      <c r="J41" s="300"/>
      <c r="K41" s="293"/>
      <c r="L41" s="300"/>
    </row>
    <row r="42" spans="1:12" s="301" customFormat="1" x14ac:dyDescent="0.2">
      <c r="A42" s="293"/>
      <c r="B42" s="294"/>
      <c r="C42" s="293"/>
      <c r="D42" s="294"/>
      <c r="E42" s="293"/>
      <c r="F42" s="294"/>
      <c r="G42" s="293"/>
      <c r="H42" s="294"/>
      <c r="I42" s="293"/>
      <c r="J42" s="294"/>
      <c r="K42" s="293"/>
      <c r="L42" s="294"/>
    </row>
    <row r="43" spans="1:12" x14ac:dyDescent="0.2">
      <c r="A43" s="293"/>
      <c r="B43" s="300"/>
      <c r="C43" s="293"/>
      <c r="D43" s="300"/>
      <c r="E43" s="293"/>
      <c r="F43" s="300"/>
      <c r="G43" s="293"/>
      <c r="H43" s="300"/>
      <c r="I43" s="293"/>
      <c r="J43" s="300"/>
      <c r="K43" s="293"/>
      <c r="L43" s="300"/>
    </row>
    <row r="44" spans="1:12" s="295" customFormat="1" x14ac:dyDescent="0.2">
      <c r="A44" s="504" t="s">
        <v>107</v>
      </c>
      <c r="B44" s="504"/>
      <c r="C44" s="294"/>
      <c r="D44" s="293"/>
      <c r="E44" s="294"/>
      <c r="F44" s="294"/>
      <c r="G44" s="293"/>
      <c r="H44" s="294"/>
      <c r="I44" s="294"/>
      <c r="J44" s="293"/>
      <c r="K44" s="294"/>
      <c r="L44" s="293"/>
    </row>
    <row r="45" spans="1:12" s="295" customFormat="1" x14ac:dyDescent="0.2">
      <c r="A45" s="294"/>
      <c r="B45" s="293"/>
      <c r="C45" s="298"/>
      <c r="D45" s="299"/>
      <c r="E45" s="298"/>
      <c r="F45" s="294"/>
      <c r="G45" s="293"/>
      <c r="H45" s="297"/>
      <c r="I45" s="294"/>
      <c r="J45" s="293"/>
      <c r="K45" s="294"/>
      <c r="L45" s="293"/>
    </row>
    <row r="46" spans="1:12" s="295" customFormat="1" ht="15" customHeight="1" x14ac:dyDescent="0.2">
      <c r="A46" s="294"/>
      <c r="B46" s="293"/>
      <c r="C46" s="497" t="s">
        <v>269</v>
      </c>
      <c r="D46" s="497"/>
      <c r="E46" s="497"/>
      <c r="F46" s="294"/>
      <c r="G46" s="293"/>
      <c r="H46" s="502" t="s">
        <v>470</v>
      </c>
      <c r="I46" s="296"/>
      <c r="J46" s="293"/>
      <c r="K46" s="294"/>
      <c r="L46" s="293"/>
    </row>
    <row r="47" spans="1:12" s="295" customFormat="1" x14ac:dyDescent="0.2">
      <c r="A47" s="294"/>
      <c r="B47" s="293"/>
      <c r="C47" s="294"/>
      <c r="D47" s="293"/>
      <c r="E47" s="294"/>
      <c r="F47" s="294"/>
      <c r="G47" s="293"/>
      <c r="H47" s="503"/>
      <c r="I47" s="296"/>
      <c r="J47" s="293"/>
      <c r="K47" s="294"/>
      <c r="L47" s="293"/>
    </row>
    <row r="48" spans="1:12" s="292" customFormat="1" x14ac:dyDescent="0.2">
      <c r="A48" s="294"/>
      <c r="B48" s="293"/>
      <c r="C48" s="497" t="s">
        <v>140</v>
      </c>
      <c r="D48" s="497"/>
      <c r="E48" s="497"/>
      <c r="F48" s="294"/>
      <c r="G48" s="293"/>
      <c r="H48" s="294"/>
      <c r="I48" s="294"/>
      <c r="J48" s="293"/>
      <c r="K48" s="294"/>
      <c r="L48" s="293"/>
    </row>
    <row r="49" spans="5:5" s="292" customFormat="1" x14ac:dyDescent="0.2">
      <c r="E49" s="290"/>
    </row>
    <row r="50" spans="5:5" s="292" customFormat="1" x14ac:dyDescent="0.2">
      <c r="E50" s="290"/>
    </row>
    <row r="51" spans="5:5" s="292" customFormat="1" x14ac:dyDescent="0.2">
      <c r="E51" s="290"/>
    </row>
    <row r="52" spans="5:5" s="292" customFormat="1" x14ac:dyDescent="0.2">
      <c r="E52" s="290"/>
    </row>
    <row r="53" spans="5:5" s="292" customFormat="1" x14ac:dyDescent="0.2"/>
  </sheetData>
  <mergeCells count="10">
    <mergeCell ref="K4:M4"/>
    <mergeCell ref="C48:E48"/>
    <mergeCell ref="A35:L36"/>
    <mergeCell ref="A37:L38"/>
    <mergeCell ref="A39:L39"/>
    <mergeCell ref="I9:K9"/>
    <mergeCell ref="H46:H47"/>
    <mergeCell ref="A44:B44"/>
    <mergeCell ref="A34:L34"/>
    <mergeCell ref="C46:E46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H31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2:C31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2:B31"/>
  </dataValidations>
  <printOptions gridLines="1"/>
  <pageMargins left="0.11810804899387577" right="0.11810804899387577" top="0.354329615048119" bottom="0.354329615048119" header="0.31496062992125984" footer="0.31496062992125984"/>
  <pageSetup scale="7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view="pageBreakPreview" zoomScale="70" zoomScaleNormal="100" zoomScaleSheetLayoutView="70" workbookViewId="0">
      <selection activeCell="C2" sqref="C2:E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5" t="s">
        <v>336</v>
      </c>
      <c r="B1" s="78"/>
      <c r="C1" s="505" t="s">
        <v>110</v>
      </c>
      <c r="D1" s="505"/>
      <c r="E1" s="92"/>
    </row>
    <row r="2" spans="1:5" s="6" customFormat="1" x14ac:dyDescent="0.3">
      <c r="A2" s="75" t="s">
        <v>330</v>
      </c>
      <c r="B2" s="78"/>
      <c r="C2" s="508" t="s">
        <v>510</v>
      </c>
      <c r="D2" s="509"/>
      <c r="E2" s="509"/>
    </row>
    <row r="3" spans="1:5" s="6" customFormat="1" x14ac:dyDescent="0.3">
      <c r="A3" s="77" t="s">
        <v>141</v>
      </c>
      <c r="B3" s="75"/>
      <c r="C3" s="166"/>
      <c r="D3" s="166"/>
      <c r="E3" s="92"/>
    </row>
    <row r="4" spans="1:5" s="6" customFormat="1" x14ac:dyDescent="0.3">
      <c r="A4" s="77"/>
      <c r="B4" s="77"/>
      <c r="C4" s="166"/>
      <c r="D4" s="166"/>
      <c r="E4" s="92"/>
    </row>
    <row r="5" spans="1:5" x14ac:dyDescent="0.3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 x14ac:dyDescent="0.3">
      <c r="A6" s="26" t="s">
        <v>509</v>
      </c>
      <c r="B6" s="26"/>
      <c r="C6" s="82"/>
      <c r="D6" s="82"/>
      <c r="E6" s="93"/>
    </row>
    <row r="7" spans="1:5" x14ac:dyDescent="0.3">
      <c r="A7" s="78"/>
      <c r="B7" s="78"/>
      <c r="C7" s="77"/>
      <c r="D7" s="77"/>
      <c r="E7" s="93"/>
    </row>
    <row r="8" spans="1:5" s="6" customFormat="1" x14ac:dyDescent="0.3">
      <c r="A8" s="165"/>
      <c r="B8" s="165"/>
      <c r="C8" s="79"/>
      <c r="D8" s="79"/>
      <c r="E8" s="92"/>
    </row>
    <row r="9" spans="1:5" s="6" customFormat="1" ht="30" x14ac:dyDescent="0.3">
      <c r="A9" s="90" t="s">
        <v>64</v>
      </c>
      <c r="B9" s="90" t="s">
        <v>335</v>
      </c>
      <c r="C9" s="80" t="s">
        <v>10</v>
      </c>
      <c r="D9" s="80" t="s">
        <v>9</v>
      </c>
      <c r="E9" s="92"/>
    </row>
    <row r="10" spans="1:5" s="9" customFormat="1" ht="18" x14ac:dyDescent="0.2">
      <c r="A10" s="99" t="s">
        <v>331</v>
      </c>
      <c r="B10" s="99"/>
      <c r="C10" s="4"/>
      <c r="D10" s="4"/>
      <c r="E10" s="94"/>
    </row>
    <row r="11" spans="1:5" s="10" customFormat="1" x14ac:dyDescent="0.2">
      <c r="A11" s="99" t="s">
        <v>332</v>
      </c>
      <c r="B11" s="99"/>
      <c r="C11" s="4"/>
      <c r="D11" s="4"/>
      <c r="E11" s="95"/>
    </row>
    <row r="12" spans="1:5" s="10" customFormat="1" x14ac:dyDescent="0.2">
      <c r="A12" s="88" t="s">
        <v>280</v>
      </c>
      <c r="B12" s="88"/>
      <c r="C12" s="4"/>
      <c r="D12" s="4"/>
      <c r="E12" s="95"/>
    </row>
    <row r="13" spans="1:5" s="10" customFormat="1" x14ac:dyDescent="0.2">
      <c r="A13" s="88" t="s">
        <v>280</v>
      </c>
      <c r="B13" s="88"/>
      <c r="C13" s="4"/>
      <c r="D13" s="4"/>
      <c r="E13" s="95"/>
    </row>
    <row r="14" spans="1:5" s="10" customFormat="1" x14ac:dyDescent="0.2">
      <c r="A14" s="88" t="s">
        <v>280</v>
      </c>
      <c r="B14" s="88"/>
      <c r="C14" s="4"/>
      <c r="D14" s="4"/>
      <c r="E14" s="95"/>
    </row>
    <row r="15" spans="1:5" s="10" customFormat="1" x14ac:dyDescent="0.2">
      <c r="A15" s="88" t="s">
        <v>280</v>
      </c>
      <c r="B15" s="88"/>
      <c r="C15" s="4"/>
      <c r="D15" s="4"/>
      <c r="E15" s="95"/>
    </row>
    <row r="16" spans="1:5" s="10" customFormat="1" x14ac:dyDescent="0.2">
      <c r="A16" s="88" t="s">
        <v>280</v>
      </c>
      <c r="B16" s="88"/>
      <c r="C16" s="4"/>
      <c r="D16" s="4"/>
      <c r="E16" s="95"/>
    </row>
    <row r="17" spans="1:5" s="10" customFormat="1" ht="17.25" customHeight="1" x14ac:dyDescent="0.2">
      <c r="A17" s="99" t="s">
        <v>333</v>
      </c>
      <c r="B17" s="88"/>
      <c r="C17" s="4"/>
      <c r="D17" s="4"/>
      <c r="E17" s="95"/>
    </row>
    <row r="18" spans="1:5" s="10" customFormat="1" ht="18" customHeight="1" x14ac:dyDescent="0.2">
      <c r="A18" s="99" t="s">
        <v>334</v>
      </c>
      <c r="B18" s="88"/>
      <c r="C18" s="4"/>
      <c r="D18" s="4"/>
      <c r="E18" s="95"/>
    </row>
    <row r="19" spans="1:5" s="10" customFormat="1" x14ac:dyDescent="0.2">
      <c r="A19" s="88" t="s">
        <v>280</v>
      </c>
      <c r="B19" s="88"/>
      <c r="C19" s="4"/>
      <c r="D19" s="4"/>
      <c r="E19" s="95"/>
    </row>
    <row r="20" spans="1:5" s="10" customFormat="1" x14ac:dyDescent="0.2">
      <c r="A20" s="88" t="s">
        <v>280</v>
      </c>
      <c r="B20" s="88"/>
      <c r="C20" s="4"/>
      <c r="D20" s="4"/>
      <c r="E20" s="95"/>
    </row>
    <row r="21" spans="1:5" s="10" customFormat="1" x14ac:dyDescent="0.2">
      <c r="A21" s="88" t="s">
        <v>280</v>
      </c>
      <c r="B21" s="88"/>
      <c r="C21" s="4"/>
      <c r="D21" s="4"/>
      <c r="E21" s="95"/>
    </row>
    <row r="22" spans="1:5" s="10" customFormat="1" x14ac:dyDescent="0.2">
      <c r="A22" s="88" t="s">
        <v>280</v>
      </c>
      <c r="B22" s="88"/>
      <c r="C22" s="4"/>
      <c r="D22" s="4"/>
      <c r="E22" s="95"/>
    </row>
    <row r="23" spans="1:5" s="10" customFormat="1" x14ac:dyDescent="0.2">
      <c r="A23" s="88" t="s">
        <v>280</v>
      </c>
      <c r="B23" s="88"/>
      <c r="C23" s="4"/>
      <c r="D23" s="4"/>
      <c r="E23" s="95"/>
    </row>
    <row r="24" spans="1:5" s="3" customFormat="1" x14ac:dyDescent="0.2">
      <c r="A24" s="89"/>
      <c r="B24" s="89"/>
      <c r="C24" s="4"/>
      <c r="D24" s="4"/>
      <c r="E24" s="96"/>
    </row>
    <row r="25" spans="1:5" x14ac:dyDescent="0.3">
      <c r="A25" s="100"/>
      <c r="B25" s="100" t="s">
        <v>337</v>
      </c>
      <c r="C25" s="87">
        <f>SUM(C10:C24)</f>
        <v>0</v>
      </c>
      <c r="D25" s="87">
        <f>SUM(D10:D24)</f>
        <v>0</v>
      </c>
      <c r="E25" s="97"/>
    </row>
    <row r="26" spans="1:5" x14ac:dyDescent="0.3">
      <c r="A26" s="44"/>
      <c r="B26" s="44"/>
    </row>
    <row r="27" spans="1:5" x14ac:dyDescent="0.3">
      <c r="A27" s="2" t="s">
        <v>437</v>
      </c>
      <c r="E27" s="5"/>
    </row>
    <row r="28" spans="1:5" x14ac:dyDescent="0.3">
      <c r="A28" s="2" t="s">
        <v>421</v>
      </c>
    </row>
    <row r="29" spans="1:5" x14ac:dyDescent="0.3">
      <c r="A29" s="217" t="s">
        <v>422</v>
      </c>
    </row>
    <row r="30" spans="1:5" x14ac:dyDescent="0.3">
      <c r="A30" s="217"/>
    </row>
    <row r="31" spans="1:5" x14ac:dyDescent="0.3">
      <c r="A31" s="217" t="s">
        <v>354</v>
      </c>
    </row>
    <row r="32" spans="1:5" s="22" customFormat="1" ht="12.75" x14ac:dyDescent="0.2"/>
    <row r="33" spans="1:9" x14ac:dyDescent="0.3">
      <c r="A33" s="70" t="s">
        <v>107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70"/>
      <c r="B36" s="70" t="s">
        <v>272</v>
      </c>
      <c r="D36" s="12"/>
      <c r="E36"/>
      <c r="F36"/>
      <c r="G36"/>
      <c r="H36"/>
      <c r="I36"/>
    </row>
    <row r="37" spans="1:9" x14ac:dyDescent="0.3">
      <c r="B37" s="2" t="s">
        <v>271</v>
      </c>
      <c r="D37" s="12"/>
      <c r="E37"/>
      <c r="F37"/>
      <c r="G37"/>
      <c r="H37"/>
      <c r="I37"/>
    </row>
    <row r="38" spans="1:9" customFormat="1" ht="12.75" x14ac:dyDescent="0.2">
      <c r="A38" s="67"/>
      <c r="B38" s="67" t="s">
        <v>140</v>
      </c>
    </row>
    <row r="39" spans="1:9" s="22" customFormat="1" ht="12.75" x14ac:dyDescent="0.2"/>
  </sheetData>
  <mergeCells count="2">
    <mergeCell ref="C1:D1"/>
    <mergeCell ref="C2:E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6"/>
  <sheetViews>
    <sheetView view="pageBreakPreview" zoomScale="70" zoomScaleSheetLayoutView="70" workbookViewId="0">
      <selection activeCell="I2" sqref="I2:K2"/>
    </sheetView>
  </sheetViews>
  <sheetFormatPr defaultRowHeight="12.75" x14ac:dyDescent="0.2"/>
  <cols>
    <col min="1" max="1" width="5.42578125" style="187" customWidth="1"/>
    <col min="2" max="2" width="20.85546875" style="187" customWidth="1"/>
    <col min="3" max="3" width="26" style="187" customWidth="1"/>
    <col min="4" max="4" width="17" style="187" customWidth="1"/>
    <col min="5" max="5" width="18.140625" style="187" customWidth="1"/>
    <col min="6" max="6" width="14.7109375" style="187" customWidth="1"/>
    <col min="7" max="7" width="15.5703125" style="187" customWidth="1"/>
    <col min="8" max="8" width="14.7109375" style="187" customWidth="1"/>
    <col min="9" max="9" width="29.7109375" style="187" customWidth="1"/>
    <col min="10" max="10" width="0" style="187" hidden="1" customWidth="1"/>
    <col min="11" max="11" width="1.42578125" style="187" customWidth="1"/>
    <col min="12" max="16384" width="9.140625" style="187"/>
  </cols>
  <sheetData>
    <row r="1" spans="1:11" ht="15" x14ac:dyDescent="0.3">
      <c r="A1" s="75" t="s">
        <v>479</v>
      </c>
      <c r="B1" s="75"/>
      <c r="C1" s="78"/>
      <c r="D1" s="78"/>
      <c r="E1" s="78"/>
      <c r="F1" s="78"/>
      <c r="G1" s="288"/>
      <c r="H1" s="288"/>
      <c r="I1" s="505" t="s">
        <v>110</v>
      </c>
      <c r="J1" s="505"/>
    </row>
    <row r="2" spans="1:11" ht="15" x14ac:dyDescent="0.3">
      <c r="A2" s="77" t="s">
        <v>141</v>
      </c>
      <c r="B2" s="75"/>
      <c r="C2" s="78"/>
      <c r="D2" s="78"/>
      <c r="E2" s="78"/>
      <c r="F2" s="78"/>
      <c r="G2" s="288"/>
      <c r="H2" s="288"/>
      <c r="I2" s="508" t="s">
        <v>510</v>
      </c>
      <c r="J2" s="509"/>
      <c r="K2" s="509"/>
    </row>
    <row r="3" spans="1:11" ht="15" x14ac:dyDescent="0.3">
      <c r="A3" s="77"/>
      <c r="B3" s="77"/>
      <c r="C3" s="75"/>
      <c r="D3" s="75"/>
      <c r="E3" s="75"/>
      <c r="F3" s="75"/>
      <c r="G3" s="288"/>
      <c r="H3" s="288"/>
      <c r="I3" s="288"/>
    </row>
    <row r="4" spans="1:11" ht="15" x14ac:dyDescent="0.3">
      <c r="A4" s="377" t="s">
        <v>480</v>
      </c>
      <c r="B4" s="78"/>
      <c r="C4" s="78"/>
      <c r="D4" s="78"/>
      <c r="E4" s="78"/>
      <c r="F4" s="78"/>
      <c r="G4" s="77"/>
      <c r="H4" s="77"/>
      <c r="I4" s="77"/>
    </row>
    <row r="5" spans="1:11" ht="15" x14ac:dyDescent="0.3">
      <c r="A5" s="81"/>
      <c r="B5" s="26" t="s">
        <v>509</v>
      </c>
      <c r="C5" s="26"/>
      <c r="D5" s="81"/>
      <c r="E5" s="81"/>
      <c r="F5" s="81"/>
      <c r="G5" s="82"/>
      <c r="H5" s="82"/>
      <c r="I5" s="82"/>
    </row>
    <row r="6" spans="1:11" ht="15" x14ac:dyDescent="0.3">
      <c r="A6" s="78"/>
      <c r="B6" s="78"/>
      <c r="C6" s="78"/>
      <c r="D6" s="78"/>
      <c r="E6" s="78"/>
      <c r="F6" s="78"/>
      <c r="G6" s="77"/>
      <c r="H6" s="77"/>
      <c r="I6" s="77"/>
    </row>
    <row r="7" spans="1:11" ht="15" x14ac:dyDescent="0.2">
      <c r="A7" s="287"/>
      <c r="B7" s="287"/>
      <c r="C7" s="287"/>
      <c r="D7" s="287"/>
      <c r="E7" s="287"/>
      <c r="F7" s="287"/>
      <c r="G7" s="79"/>
      <c r="H7" s="79"/>
      <c r="I7" s="79"/>
    </row>
    <row r="8" spans="1:11" ht="45" x14ac:dyDescent="0.2">
      <c r="A8" s="91" t="s">
        <v>64</v>
      </c>
      <c r="B8" s="91" t="s">
        <v>342</v>
      </c>
      <c r="C8" s="91" t="s">
        <v>343</v>
      </c>
      <c r="D8" s="91" t="s">
        <v>228</v>
      </c>
      <c r="E8" s="91" t="s">
        <v>347</v>
      </c>
      <c r="F8" s="91" t="s">
        <v>351</v>
      </c>
      <c r="G8" s="80" t="s">
        <v>10</v>
      </c>
      <c r="H8" s="80" t="s">
        <v>9</v>
      </c>
      <c r="I8" s="80" t="s">
        <v>398</v>
      </c>
      <c r="J8" s="232" t="s">
        <v>350</v>
      </c>
    </row>
    <row r="9" spans="1:11" ht="15" x14ac:dyDescent="0.2">
      <c r="A9" s="99">
        <v>1</v>
      </c>
      <c r="B9" s="99"/>
      <c r="C9" s="99"/>
      <c r="D9" s="99"/>
      <c r="E9" s="99"/>
      <c r="F9" s="99"/>
      <c r="G9" s="4"/>
      <c r="H9" s="4"/>
      <c r="I9" s="4"/>
      <c r="J9" s="232" t="s">
        <v>0</v>
      </c>
    </row>
    <row r="10" spans="1:11" ht="15" x14ac:dyDescent="0.2">
      <c r="A10" s="99">
        <v>2</v>
      </c>
      <c r="B10" s="99"/>
      <c r="C10" s="99"/>
      <c r="D10" s="99"/>
      <c r="E10" s="99"/>
      <c r="F10" s="99"/>
      <c r="G10" s="4"/>
      <c r="H10" s="4"/>
      <c r="I10" s="4"/>
    </row>
    <row r="11" spans="1:11" ht="15" x14ac:dyDescent="0.2">
      <c r="A11" s="99">
        <v>3</v>
      </c>
      <c r="B11" s="88"/>
      <c r="C11" s="88"/>
      <c r="D11" s="88"/>
      <c r="E11" s="88"/>
      <c r="F11" s="99"/>
      <c r="G11" s="4"/>
      <c r="H11" s="4"/>
      <c r="I11" s="4"/>
    </row>
    <row r="12" spans="1:11" ht="15" x14ac:dyDescent="0.2">
      <c r="A12" s="99">
        <v>4</v>
      </c>
      <c r="B12" s="88"/>
      <c r="C12" s="88"/>
      <c r="D12" s="88"/>
      <c r="E12" s="88"/>
      <c r="F12" s="99"/>
      <c r="G12" s="4"/>
      <c r="H12" s="4"/>
      <c r="I12" s="4"/>
    </row>
    <row r="13" spans="1:11" ht="15" x14ac:dyDescent="0.2">
      <c r="A13" s="99">
        <v>5</v>
      </c>
      <c r="B13" s="88"/>
      <c r="C13" s="88"/>
      <c r="D13" s="88"/>
      <c r="E13" s="88"/>
      <c r="F13" s="99"/>
      <c r="G13" s="4"/>
      <c r="H13" s="4"/>
      <c r="I13" s="4"/>
    </row>
    <row r="14" spans="1:11" ht="15" x14ac:dyDescent="0.2">
      <c r="A14" s="99">
        <v>6</v>
      </c>
      <c r="B14" s="88"/>
      <c r="C14" s="88"/>
      <c r="D14" s="88"/>
      <c r="E14" s="88"/>
      <c r="F14" s="99"/>
      <c r="G14" s="4"/>
      <c r="H14" s="4"/>
      <c r="I14" s="4"/>
    </row>
    <row r="15" spans="1:11" ht="15" x14ac:dyDescent="0.2">
      <c r="A15" s="99">
        <v>7</v>
      </c>
      <c r="B15" s="88"/>
      <c r="C15" s="88"/>
      <c r="D15" s="88"/>
      <c r="E15" s="88"/>
      <c r="F15" s="99"/>
      <c r="G15" s="4"/>
      <c r="H15" s="4"/>
      <c r="I15" s="4"/>
    </row>
    <row r="16" spans="1:11" ht="15" x14ac:dyDescent="0.2">
      <c r="A16" s="99">
        <v>8</v>
      </c>
      <c r="B16" s="88"/>
      <c r="C16" s="88"/>
      <c r="D16" s="88"/>
      <c r="E16" s="88"/>
      <c r="F16" s="99"/>
      <c r="G16" s="4"/>
      <c r="H16" s="4"/>
      <c r="I16" s="4"/>
    </row>
    <row r="17" spans="1:9" ht="15" x14ac:dyDescent="0.2">
      <c r="A17" s="99">
        <v>9</v>
      </c>
      <c r="B17" s="88"/>
      <c r="C17" s="88"/>
      <c r="D17" s="88"/>
      <c r="E17" s="88"/>
      <c r="F17" s="99"/>
      <c r="G17" s="4"/>
      <c r="H17" s="4"/>
      <c r="I17" s="4"/>
    </row>
    <row r="18" spans="1:9" ht="15" x14ac:dyDescent="0.2">
      <c r="A18" s="99">
        <v>10</v>
      </c>
      <c r="B18" s="88"/>
      <c r="C18" s="88"/>
      <c r="D18" s="88"/>
      <c r="E18" s="88"/>
      <c r="F18" s="99"/>
      <c r="G18" s="4"/>
      <c r="H18" s="4"/>
      <c r="I18" s="4"/>
    </row>
    <row r="19" spans="1:9" ht="15" x14ac:dyDescent="0.2">
      <c r="A19" s="99">
        <v>11</v>
      </c>
      <c r="B19" s="88"/>
      <c r="C19" s="88"/>
      <c r="D19" s="88"/>
      <c r="E19" s="88"/>
      <c r="F19" s="99"/>
      <c r="G19" s="4"/>
      <c r="H19" s="4"/>
      <c r="I19" s="4"/>
    </row>
    <row r="20" spans="1:9" ht="15" x14ac:dyDescent="0.2">
      <c r="A20" s="99">
        <v>12</v>
      </c>
      <c r="B20" s="88"/>
      <c r="C20" s="88"/>
      <c r="D20" s="88"/>
      <c r="E20" s="88"/>
      <c r="F20" s="99"/>
      <c r="G20" s="4"/>
      <c r="H20" s="4"/>
      <c r="I20" s="4"/>
    </row>
    <row r="21" spans="1:9" ht="15" x14ac:dyDescent="0.2">
      <c r="A21" s="99">
        <v>13</v>
      </c>
      <c r="B21" s="88"/>
      <c r="C21" s="88"/>
      <c r="D21" s="88"/>
      <c r="E21" s="88"/>
      <c r="F21" s="99"/>
      <c r="G21" s="4"/>
      <c r="H21" s="4"/>
      <c r="I21" s="4"/>
    </row>
    <row r="22" spans="1:9" ht="15" x14ac:dyDescent="0.2">
      <c r="A22" s="99">
        <v>14</v>
      </c>
      <c r="B22" s="88"/>
      <c r="C22" s="88"/>
      <c r="D22" s="88"/>
      <c r="E22" s="88"/>
      <c r="F22" s="99"/>
      <c r="G22" s="4"/>
      <c r="H22" s="4"/>
      <c r="I22" s="4"/>
    </row>
    <row r="23" spans="1:9" ht="15" x14ac:dyDescent="0.2">
      <c r="A23" s="99">
        <v>15</v>
      </c>
      <c r="B23" s="88"/>
      <c r="C23" s="88"/>
      <c r="D23" s="88"/>
      <c r="E23" s="88"/>
      <c r="F23" s="99"/>
      <c r="G23" s="4"/>
      <c r="H23" s="4"/>
      <c r="I23" s="4"/>
    </row>
    <row r="24" spans="1:9" ht="15" x14ac:dyDescent="0.2">
      <c r="A24" s="99">
        <v>16</v>
      </c>
      <c r="B24" s="88"/>
      <c r="C24" s="88"/>
      <c r="D24" s="88"/>
      <c r="E24" s="88"/>
      <c r="F24" s="99"/>
      <c r="G24" s="4"/>
      <c r="H24" s="4"/>
      <c r="I24" s="4"/>
    </row>
    <row r="25" spans="1:9" ht="15" x14ac:dyDescent="0.2">
      <c r="A25" s="99">
        <v>17</v>
      </c>
      <c r="B25" s="88"/>
      <c r="C25" s="88"/>
      <c r="D25" s="88"/>
      <c r="E25" s="88"/>
      <c r="F25" s="99"/>
      <c r="G25" s="4"/>
      <c r="H25" s="4"/>
      <c r="I25" s="4"/>
    </row>
    <row r="26" spans="1:9" ht="15" x14ac:dyDescent="0.2">
      <c r="A26" s="99">
        <v>18</v>
      </c>
      <c r="B26" s="88"/>
      <c r="C26" s="88"/>
      <c r="D26" s="88"/>
      <c r="E26" s="88"/>
      <c r="F26" s="99"/>
      <c r="G26" s="4"/>
      <c r="H26" s="4"/>
      <c r="I26" s="4"/>
    </row>
    <row r="27" spans="1:9" ht="15" x14ac:dyDescent="0.2">
      <c r="A27" s="99">
        <v>19</v>
      </c>
      <c r="B27" s="88"/>
      <c r="C27" s="88"/>
      <c r="D27" s="88"/>
      <c r="E27" s="88"/>
      <c r="F27" s="99"/>
      <c r="G27" s="4"/>
      <c r="H27" s="4"/>
      <c r="I27" s="4"/>
    </row>
    <row r="28" spans="1:9" ht="15" x14ac:dyDescent="0.2">
      <c r="A28" s="99">
        <v>20</v>
      </c>
      <c r="B28" s="88"/>
      <c r="C28" s="88"/>
      <c r="D28" s="88"/>
      <c r="E28" s="88"/>
      <c r="F28" s="99"/>
      <c r="G28" s="4"/>
      <c r="H28" s="4"/>
      <c r="I28" s="4"/>
    </row>
    <row r="29" spans="1:9" ht="15" x14ac:dyDescent="0.2">
      <c r="A29" s="99">
        <v>21</v>
      </c>
      <c r="B29" s="88"/>
      <c r="C29" s="88"/>
      <c r="D29" s="88"/>
      <c r="E29" s="88"/>
      <c r="F29" s="99"/>
      <c r="G29" s="4"/>
      <c r="H29" s="4"/>
      <c r="I29" s="4"/>
    </row>
    <row r="30" spans="1:9" ht="15" x14ac:dyDescent="0.2">
      <c r="A30" s="99">
        <v>22</v>
      </c>
      <c r="B30" s="88"/>
      <c r="C30" s="88"/>
      <c r="D30" s="88"/>
      <c r="E30" s="88"/>
      <c r="F30" s="99"/>
      <c r="G30" s="4"/>
      <c r="H30" s="4"/>
      <c r="I30" s="4"/>
    </row>
    <row r="31" spans="1:9" ht="15" x14ac:dyDescent="0.2">
      <c r="A31" s="99">
        <v>23</v>
      </c>
      <c r="B31" s="88"/>
      <c r="C31" s="88"/>
      <c r="D31" s="88"/>
      <c r="E31" s="88"/>
      <c r="F31" s="99"/>
      <c r="G31" s="4"/>
      <c r="H31" s="4"/>
      <c r="I31" s="4"/>
    </row>
    <row r="32" spans="1:9" ht="15" x14ac:dyDescent="0.2">
      <c r="A32" s="99">
        <v>24</v>
      </c>
      <c r="B32" s="88"/>
      <c r="C32" s="88"/>
      <c r="D32" s="88"/>
      <c r="E32" s="88"/>
      <c r="F32" s="99"/>
      <c r="G32" s="4"/>
      <c r="H32" s="4"/>
      <c r="I32" s="4"/>
    </row>
    <row r="33" spans="1:9" ht="15" x14ac:dyDescent="0.2">
      <c r="A33" s="88" t="s">
        <v>278</v>
      </c>
      <c r="B33" s="88"/>
      <c r="C33" s="88"/>
      <c r="D33" s="88"/>
      <c r="E33" s="88"/>
      <c r="F33" s="99"/>
      <c r="G33" s="4"/>
      <c r="H33" s="4"/>
      <c r="I33" s="4"/>
    </row>
    <row r="34" spans="1:9" ht="15" x14ac:dyDescent="0.3">
      <c r="A34" s="88"/>
      <c r="B34" s="100"/>
      <c r="C34" s="100"/>
      <c r="D34" s="100"/>
      <c r="E34" s="100"/>
      <c r="F34" s="88" t="s">
        <v>459</v>
      </c>
      <c r="G34" s="87">
        <f>SUM(G9:G33)</f>
        <v>0</v>
      </c>
      <c r="H34" s="87">
        <f>SUM(H9:H33)</f>
        <v>0</v>
      </c>
      <c r="I34" s="87">
        <f>SUM(I9:I33)</f>
        <v>0</v>
      </c>
    </row>
    <row r="35" spans="1:9" ht="15" x14ac:dyDescent="0.3">
      <c r="A35" s="230"/>
      <c r="B35" s="230"/>
      <c r="C35" s="230"/>
      <c r="D35" s="230"/>
      <c r="E35" s="230"/>
      <c r="F35" s="230"/>
      <c r="G35" s="230"/>
      <c r="H35" s="186"/>
      <c r="I35" s="186"/>
    </row>
    <row r="36" spans="1:9" ht="15" x14ac:dyDescent="0.3">
      <c r="A36" s="231" t="s">
        <v>481</v>
      </c>
      <c r="B36" s="231"/>
      <c r="C36" s="230"/>
      <c r="D36" s="230"/>
      <c r="E36" s="230"/>
      <c r="F36" s="230"/>
      <c r="G36" s="230"/>
      <c r="H36" s="186"/>
      <c r="I36" s="186"/>
    </row>
    <row r="37" spans="1:9" ht="15" x14ac:dyDescent="0.3">
      <c r="A37" s="231"/>
      <c r="B37" s="231"/>
      <c r="C37" s="230"/>
      <c r="D37" s="230"/>
      <c r="E37" s="230"/>
      <c r="F37" s="230"/>
      <c r="G37" s="230"/>
      <c r="H37" s="186"/>
      <c r="I37" s="186"/>
    </row>
    <row r="38" spans="1:9" ht="15" x14ac:dyDescent="0.3">
      <c r="A38" s="231"/>
      <c r="B38" s="231"/>
      <c r="C38" s="186"/>
      <c r="D38" s="186"/>
      <c r="E38" s="186"/>
      <c r="F38" s="186"/>
      <c r="G38" s="186"/>
      <c r="H38" s="186"/>
      <c r="I38" s="186"/>
    </row>
    <row r="39" spans="1:9" ht="15" x14ac:dyDescent="0.3">
      <c r="A39" s="231"/>
      <c r="B39" s="231"/>
      <c r="C39" s="186"/>
      <c r="D39" s="186"/>
      <c r="E39" s="186"/>
      <c r="F39" s="186"/>
      <c r="G39" s="186"/>
      <c r="H39" s="186"/>
      <c r="I39" s="186"/>
    </row>
    <row r="40" spans="1:9" x14ac:dyDescent="0.2">
      <c r="A40" s="227"/>
      <c r="B40" s="227"/>
      <c r="C40" s="227"/>
      <c r="D40" s="227"/>
      <c r="E40" s="227"/>
      <c r="F40" s="227"/>
      <c r="G40" s="227"/>
      <c r="H40" s="227"/>
      <c r="I40" s="227"/>
    </row>
    <row r="41" spans="1:9" ht="15" x14ac:dyDescent="0.3">
      <c r="A41" s="192" t="s">
        <v>107</v>
      </c>
      <c r="B41" s="192"/>
      <c r="C41" s="186"/>
      <c r="D41" s="186"/>
      <c r="E41" s="186"/>
      <c r="F41" s="186"/>
      <c r="G41" s="186"/>
      <c r="H41" s="186"/>
      <c r="I41" s="186"/>
    </row>
    <row r="42" spans="1:9" ht="15" x14ac:dyDescent="0.3">
      <c r="A42" s="186"/>
      <c r="B42" s="186"/>
      <c r="C42" s="186"/>
      <c r="D42" s="186"/>
      <c r="E42" s="186"/>
      <c r="F42" s="186"/>
      <c r="G42" s="186"/>
      <c r="H42" s="186"/>
      <c r="I42" s="186"/>
    </row>
    <row r="43" spans="1:9" ht="15" x14ac:dyDescent="0.3">
      <c r="A43" s="186"/>
      <c r="B43" s="186"/>
      <c r="C43" s="186"/>
      <c r="D43" s="186"/>
      <c r="E43" s="190"/>
      <c r="F43" s="190"/>
      <c r="G43" s="190"/>
      <c r="H43" s="186"/>
      <c r="I43" s="186"/>
    </row>
    <row r="44" spans="1:9" ht="15" x14ac:dyDescent="0.3">
      <c r="A44" s="192"/>
      <c r="B44" s="192"/>
      <c r="C44" s="192" t="s">
        <v>397</v>
      </c>
      <c r="D44" s="192"/>
      <c r="E44" s="192"/>
      <c r="F44" s="192"/>
      <c r="G44" s="192"/>
      <c r="H44" s="186"/>
      <c r="I44" s="186"/>
    </row>
    <row r="45" spans="1:9" ht="15" x14ac:dyDescent="0.3">
      <c r="A45" s="186"/>
      <c r="B45" s="186"/>
      <c r="C45" s="186" t="s">
        <v>396</v>
      </c>
      <c r="D45" s="186"/>
      <c r="E45" s="186"/>
      <c r="F45" s="186"/>
      <c r="G45" s="186"/>
      <c r="H45" s="186"/>
      <c r="I45" s="186"/>
    </row>
    <row r="46" spans="1:9" x14ac:dyDescent="0.2">
      <c r="A46" s="194"/>
      <c r="B46" s="194"/>
      <c r="C46" s="194" t="s">
        <v>140</v>
      </c>
      <c r="D46" s="194"/>
      <c r="E46" s="194"/>
      <c r="F46" s="194"/>
      <c r="G46" s="194"/>
    </row>
  </sheetData>
  <mergeCells count="2">
    <mergeCell ref="I1:J1"/>
    <mergeCell ref="I2:K2"/>
  </mergeCells>
  <printOptions gridLines="1"/>
  <pageMargins left="0.25" right="0.25" top="0.75" bottom="0.75" header="0.3" footer="0.3"/>
  <pageSetup scale="72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70" zoomScaleSheetLayoutView="70" workbookViewId="0">
      <selection activeCell="G2" sqref="G2:I2"/>
    </sheetView>
  </sheetViews>
  <sheetFormatPr defaultRowHeight="12.75" x14ac:dyDescent="0.2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  <col min="9" max="9" width="1.5703125" customWidth="1"/>
  </cols>
  <sheetData>
    <row r="1" spans="1:9" ht="15" x14ac:dyDescent="0.3">
      <c r="A1" s="75" t="s">
        <v>482</v>
      </c>
      <c r="B1" s="78"/>
      <c r="C1" s="78"/>
      <c r="D1" s="78"/>
      <c r="E1" s="78"/>
      <c r="F1" s="78"/>
      <c r="G1" s="505" t="s">
        <v>110</v>
      </c>
      <c r="H1" s="505"/>
    </row>
    <row r="2" spans="1:9" ht="15" x14ac:dyDescent="0.3">
      <c r="A2" s="77" t="s">
        <v>141</v>
      </c>
      <c r="B2" s="78"/>
      <c r="C2" s="78"/>
      <c r="D2" s="78"/>
      <c r="E2" s="78"/>
      <c r="F2" s="78"/>
      <c r="G2" s="495" t="s">
        <v>510</v>
      </c>
      <c r="H2" s="496"/>
      <c r="I2" s="496"/>
    </row>
    <row r="3" spans="1:9" ht="15" x14ac:dyDescent="0.3">
      <c r="A3" s="77"/>
      <c r="B3" s="77"/>
      <c r="C3" s="77"/>
      <c r="D3" s="77"/>
      <c r="E3" s="77"/>
      <c r="F3" s="77"/>
      <c r="G3" s="288"/>
      <c r="H3" s="288"/>
    </row>
    <row r="4" spans="1:9" ht="15" x14ac:dyDescent="0.3">
      <c r="A4" s="377" t="s">
        <v>480</v>
      </c>
      <c r="B4" s="78"/>
      <c r="C4" s="78"/>
      <c r="D4" s="78"/>
      <c r="E4" s="78"/>
      <c r="F4" s="78"/>
      <c r="G4" s="77"/>
      <c r="H4" s="77"/>
    </row>
    <row r="5" spans="1:9" ht="15" x14ac:dyDescent="0.3">
      <c r="A5" s="26" t="s">
        <v>509</v>
      </c>
      <c r="B5" s="26"/>
      <c r="C5" s="81"/>
      <c r="D5" s="81"/>
      <c r="E5" s="81"/>
      <c r="F5" s="81"/>
      <c r="G5" s="82"/>
      <c r="H5" s="82"/>
    </row>
    <row r="6" spans="1:9" ht="15" x14ac:dyDescent="0.3">
      <c r="A6" s="78"/>
      <c r="B6" s="78"/>
      <c r="C6" s="78"/>
      <c r="D6" s="78"/>
      <c r="E6" s="78"/>
      <c r="F6" s="78"/>
      <c r="G6" s="77"/>
      <c r="H6" s="77"/>
    </row>
    <row r="7" spans="1:9" ht="15" x14ac:dyDescent="0.2">
      <c r="A7" s="287"/>
      <c r="B7" s="287"/>
      <c r="C7" s="287"/>
      <c r="D7" s="287"/>
      <c r="E7" s="287"/>
      <c r="F7" s="287"/>
      <c r="G7" s="79"/>
      <c r="H7" s="79"/>
    </row>
    <row r="8" spans="1:9" ht="45" x14ac:dyDescent="0.2">
      <c r="A8" s="91" t="s">
        <v>342</v>
      </c>
      <c r="B8" s="91" t="s">
        <v>343</v>
      </c>
      <c r="C8" s="91" t="s">
        <v>228</v>
      </c>
      <c r="D8" s="91" t="s">
        <v>346</v>
      </c>
      <c r="E8" s="91" t="s">
        <v>345</v>
      </c>
      <c r="F8" s="91" t="s">
        <v>392</v>
      </c>
      <c r="G8" s="80" t="s">
        <v>10</v>
      </c>
      <c r="H8" s="80" t="s">
        <v>9</v>
      </c>
    </row>
    <row r="9" spans="1:9" ht="15" x14ac:dyDescent="0.2">
      <c r="A9" s="99"/>
      <c r="B9" s="99"/>
      <c r="C9" s="99"/>
      <c r="D9" s="99"/>
      <c r="E9" s="99"/>
      <c r="F9" s="99"/>
      <c r="G9" s="4"/>
      <c r="H9" s="4"/>
    </row>
    <row r="10" spans="1:9" ht="15" x14ac:dyDescent="0.2">
      <c r="A10" s="99"/>
      <c r="B10" s="99"/>
      <c r="C10" s="99"/>
      <c r="D10" s="99"/>
      <c r="E10" s="99"/>
      <c r="F10" s="99"/>
      <c r="G10" s="4"/>
      <c r="H10" s="4"/>
    </row>
    <row r="11" spans="1:9" ht="15" x14ac:dyDescent="0.2">
      <c r="A11" s="88"/>
      <c r="B11" s="88"/>
      <c r="C11" s="88"/>
      <c r="D11" s="88"/>
      <c r="E11" s="88"/>
      <c r="F11" s="88"/>
      <c r="G11" s="4"/>
      <c r="H11" s="4"/>
    </row>
    <row r="12" spans="1:9" ht="15" x14ac:dyDescent="0.2">
      <c r="A12" s="88"/>
      <c r="B12" s="88"/>
      <c r="C12" s="88"/>
      <c r="D12" s="88"/>
      <c r="E12" s="88"/>
      <c r="F12" s="88"/>
      <c r="G12" s="4"/>
      <c r="H12" s="4"/>
    </row>
    <row r="13" spans="1:9" ht="15" x14ac:dyDescent="0.2">
      <c r="A13" s="88"/>
      <c r="B13" s="88"/>
      <c r="C13" s="88"/>
      <c r="D13" s="88"/>
      <c r="E13" s="88"/>
      <c r="F13" s="88"/>
      <c r="G13" s="4"/>
      <c r="H13" s="4"/>
    </row>
    <row r="14" spans="1:9" ht="15" x14ac:dyDescent="0.2">
      <c r="A14" s="88"/>
      <c r="B14" s="88"/>
      <c r="C14" s="88"/>
      <c r="D14" s="88"/>
      <c r="E14" s="88"/>
      <c r="F14" s="88"/>
      <c r="G14" s="4"/>
      <c r="H14" s="4"/>
    </row>
    <row r="15" spans="1:9" ht="15" x14ac:dyDescent="0.2">
      <c r="A15" s="88"/>
      <c r="B15" s="88"/>
      <c r="C15" s="88"/>
      <c r="D15" s="88"/>
      <c r="E15" s="88"/>
      <c r="F15" s="88"/>
      <c r="G15" s="4"/>
      <c r="H15" s="4"/>
    </row>
    <row r="16" spans="1:9" ht="15" x14ac:dyDescent="0.2">
      <c r="A16" s="88"/>
      <c r="B16" s="88"/>
      <c r="C16" s="88"/>
      <c r="D16" s="88"/>
      <c r="E16" s="88"/>
      <c r="F16" s="88"/>
      <c r="G16" s="4"/>
      <c r="H16" s="4"/>
    </row>
    <row r="17" spans="1:8" ht="15" x14ac:dyDescent="0.2">
      <c r="A17" s="88"/>
      <c r="B17" s="88"/>
      <c r="C17" s="88"/>
      <c r="D17" s="88"/>
      <c r="E17" s="88"/>
      <c r="F17" s="88"/>
      <c r="G17" s="4"/>
      <c r="H17" s="4"/>
    </row>
    <row r="18" spans="1:8" ht="15" x14ac:dyDescent="0.2">
      <c r="A18" s="88"/>
      <c r="B18" s="88"/>
      <c r="C18" s="88"/>
      <c r="D18" s="88"/>
      <c r="E18" s="88"/>
      <c r="F18" s="88"/>
      <c r="G18" s="4"/>
      <c r="H18" s="4"/>
    </row>
    <row r="19" spans="1:8" ht="15" x14ac:dyDescent="0.2">
      <c r="A19" s="88"/>
      <c r="B19" s="88"/>
      <c r="C19" s="88"/>
      <c r="D19" s="88"/>
      <c r="E19" s="88"/>
      <c r="F19" s="88"/>
      <c r="G19" s="4"/>
      <c r="H19" s="4"/>
    </row>
    <row r="20" spans="1:8" ht="15" x14ac:dyDescent="0.2">
      <c r="A20" s="88"/>
      <c r="B20" s="88"/>
      <c r="C20" s="88"/>
      <c r="D20" s="88"/>
      <c r="E20" s="88"/>
      <c r="F20" s="88"/>
      <c r="G20" s="4"/>
      <c r="H20" s="4"/>
    </row>
    <row r="21" spans="1:8" ht="15" x14ac:dyDescent="0.2">
      <c r="A21" s="88"/>
      <c r="B21" s="88"/>
      <c r="C21" s="88"/>
      <c r="D21" s="88"/>
      <c r="E21" s="88"/>
      <c r="F21" s="88"/>
      <c r="G21" s="4"/>
      <c r="H21" s="4"/>
    </row>
    <row r="22" spans="1:8" ht="15" x14ac:dyDescent="0.2">
      <c r="A22" s="88"/>
      <c r="B22" s="88"/>
      <c r="C22" s="88"/>
      <c r="D22" s="88"/>
      <c r="E22" s="88"/>
      <c r="F22" s="88"/>
      <c r="G22" s="4"/>
      <c r="H22" s="4"/>
    </row>
    <row r="23" spans="1:8" ht="15" x14ac:dyDescent="0.2">
      <c r="A23" s="88"/>
      <c r="B23" s="88"/>
      <c r="C23" s="88"/>
      <c r="D23" s="88"/>
      <c r="E23" s="88"/>
      <c r="F23" s="88"/>
      <c r="G23" s="4"/>
      <c r="H23" s="4"/>
    </row>
    <row r="24" spans="1:8" ht="15" x14ac:dyDescent="0.2">
      <c r="A24" s="88"/>
      <c r="B24" s="88"/>
      <c r="C24" s="88"/>
      <c r="D24" s="88"/>
      <c r="E24" s="88"/>
      <c r="F24" s="88"/>
      <c r="G24" s="4"/>
      <c r="H24" s="4"/>
    </row>
    <row r="25" spans="1:8" ht="15" x14ac:dyDescent="0.2">
      <c r="A25" s="88"/>
      <c r="B25" s="88"/>
      <c r="C25" s="88"/>
      <c r="D25" s="88"/>
      <c r="E25" s="88"/>
      <c r="F25" s="88"/>
      <c r="G25" s="4"/>
      <c r="H25" s="4"/>
    </row>
    <row r="26" spans="1:8" ht="15" x14ac:dyDescent="0.2">
      <c r="A26" s="88"/>
      <c r="B26" s="88"/>
      <c r="C26" s="88"/>
      <c r="D26" s="88"/>
      <c r="E26" s="88"/>
      <c r="F26" s="88"/>
      <c r="G26" s="4"/>
      <c r="H26" s="4"/>
    </row>
    <row r="27" spans="1:8" ht="15" x14ac:dyDescent="0.2">
      <c r="A27" s="88"/>
      <c r="B27" s="88"/>
      <c r="C27" s="88"/>
      <c r="D27" s="88"/>
      <c r="E27" s="88"/>
      <c r="F27" s="88"/>
      <c r="G27" s="4"/>
      <c r="H27" s="4"/>
    </row>
    <row r="28" spans="1:8" ht="15" x14ac:dyDescent="0.2">
      <c r="A28" s="88"/>
      <c r="B28" s="88"/>
      <c r="C28" s="88"/>
      <c r="D28" s="88"/>
      <c r="E28" s="88"/>
      <c r="F28" s="88"/>
      <c r="G28" s="4"/>
      <c r="H28" s="4"/>
    </row>
    <row r="29" spans="1:8" ht="15" x14ac:dyDescent="0.2">
      <c r="A29" s="88"/>
      <c r="B29" s="88"/>
      <c r="C29" s="88"/>
      <c r="D29" s="88"/>
      <c r="E29" s="88"/>
      <c r="F29" s="88"/>
      <c r="G29" s="4"/>
      <c r="H29" s="4"/>
    </row>
    <row r="30" spans="1:8" ht="15" x14ac:dyDescent="0.2">
      <c r="A30" s="88"/>
      <c r="B30" s="88"/>
      <c r="C30" s="88"/>
      <c r="D30" s="88"/>
      <c r="E30" s="88"/>
      <c r="F30" s="88"/>
      <c r="G30" s="4"/>
      <c r="H30" s="4"/>
    </row>
    <row r="31" spans="1:8" ht="15" x14ac:dyDescent="0.2">
      <c r="A31" s="88"/>
      <c r="B31" s="88"/>
      <c r="C31" s="88"/>
      <c r="D31" s="88"/>
      <c r="E31" s="88"/>
      <c r="F31" s="88"/>
      <c r="G31" s="4"/>
      <c r="H31" s="4"/>
    </row>
    <row r="32" spans="1:8" ht="15" x14ac:dyDescent="0.2">
      <c r="A32" s="88"/>
      <c r="B32" s="88"/>
      <c r="C32" s="88"/>
      <c r="D32" s="88"/>
      <c r="E32" s="88"/>
      <c r="F32" s="88"/>
      <c r="G32" s="4"/>
      <c r="H32" s="4"/>
    </row>
    <row r="33" spans="1:8" ht="15" x14ac:dyDescent="0.2">
      <c r="A33" s="88"/>
      <c r="B33" s="88"/>
      <c r="C33" s="88"/>
      <c r="D33" s="88"/>
      <c r="E33" s="88"/>
      <c r="F33" s="88"/>
      <c r="G33" s="4"/>
      <c r="H33" s="4"/>
    </row>
    <row r="34" spans="1:8" ht="15" x14ac:dyDescent="0.3">
      <c r="A34" s="100"/>
      <c r="B34" s="100"/>
      <c r="C34" s="100"/>
      <c r="D34" s="100"/>
      <c r="E34" s="100"/>
      <c r="F34" s="100" t="s">
        <v>341</v>
      </c>
      <c r="G34" s="87">
        <f>SUM(G9:G33)</f>
        <v>0</v>
      </c>
      <c r="H34" s="87">
        <f>SUM(H9:H33)</f>
        <v>0</v>
      </c>
    </row>
    <row r="35" spans="1:8" ht="15" x14ac:dyDescent="0.3">
      <c r="A35" s="44"/>
      <c r="B35" s="44"/>
      <c r="C35" s="44"/>
      <c r="D35" s="44"/>
      <c r="E35" s="44"/>
      <c r="F35" s="44"/>
      <c r="G35" s="2"/>
      <c r="H35" s="2"/>
    </row>
    <row r="36" spans="1:8" ht="15" x14ac:dyDescent="0.3">
      <c r="A36" s="217" t="s">
        <v>483</v>
      </c>
      <c r="B36" s="44"/>
      <c r="C36" s="44"/>
      <c r="D36" s="44"/>
      <c r="E36" s="44"/>
      <c r="F36" s="44"/>
      <c r="G36" s="2"/>
      <c r="H36" s="2"/>
    </row>
    <row r="37" spans="1:8" ht="15" x14ac:dyDescent="0.3">
      <c r="A37" s="217"/>
      <c r="B37" s="44"/>
      <c r="C37" s="44"/>
      <c r="D37" s="44"/>
      <c r="E37" s="44"/>
      <c r="F37" s="44"/>
      <c r="G37" s="2"/>
      <c r="H37" s="2"/>
    </row>
    <row r="38" spans="1:8" ht="15" x14ac:dyDescent="0.3">
      <c r="A38" s="217"/>
      <c r="B38" s="2"/>
      <c r="C38" s="2"/>
      <c r="D38" s="2"/>
      <c r="E38" s="2"/>
      <c r="F38" s="2"/>
      <c r="G38" s="2"/>
      <c r="H38" s="2"/>
    </row>
    <row r="39" spans="1:8" ht="15" x14ac:dyDescent="0.3">
      <c r="A39" s="217"/>
      <c r="B39" s="2"/>
      <c r="C39" s="2"/>
      <c r="D39" s="2"/>
      <c r="E39" s="2"/>
      <c r="F39" s="2"/>
      <c r="G39" s="2"/>
      <c r="H39" s="2"/>
    </row>
    <row r="40" spans="1:8" x14ac:dyDescent="0.2">
      <c r="A40" s="22"/>
      <c r="B40" s="22"/>
      <c r="C40" s="22"/>
      <c r="D40" s="22"/>
      <c r="E40" s="22"/>
      <c r="F40" s="22"/>
      <c r="G40" s="22"/>
      <c r="H40" s="22"/>
    </row>
    <row r="41" spans="1:8" ht="15" x14ac:dyDescent="0.3">
      <c r="A41" s="70" t="s">
        <v>107</v>
      </c>
      <c r="B41" s="2"/>
      <c r="C41" s="2"/>
      <c r="D41" s="2"/>
      <c r="E41" s="2"/>
      <c r="F41" s="2"/>
      <c r="G41" s="2"/>
      <c r="H41" s="2"/>
    </row>
    <row r="42" spans="1:8" ht="15" x14ac:dyDescent="0.3">
      <c r="A42" s="2"/>
      <c r="B42" s="2"/>
      <c r="C42" s="2"/>
      <c r="D42" s="2"/>
      <c r="E42" s="2"/>
      <c r="F42" s="2"/>
      <c r="G42" s="2"/>
      <c r="H42" s="2"/>
    </row>
    <row r="43" spans="1:8" ht="15" x14ac:dyDescent="0.3">
      <c r="A43" s="2"/>
      <c r="B43" s="2"/>
      <c r="C43" s="2"/>
      <c r="D43" s="2"/>
      <c r="E43" s="2"/>
      <c r="F43" s="2"/>
      <c r="G43" s="2"/>
      <c r="H43" s="12"/>
    </row>
    <row r="44" spans="1:8" ht="15" x14ac:dyDescent="0.3">
      <c r="A44" s="70"/>
      <c r="B44" s="70" t="s">
        <v>272</v>
      </c>
      <c r="C44" s="70"/>
      <c r="D44" s="70"/>
      <c r="E44" s="70"/>
      <c r="F44" s="70"/>
      <c r="G44" s="2"/>
      <c r="H44" s="12"/>
    </row>
    <row r="45" spans="1:8" ht="15" x14ac:dyDescent="0.3">
      <c r="A45" s="2"/>
      <c r="B45" s="2" t="s">
        <v>271</v>
      </c>
      <c r="C45" s="2"/>
      <c r="D45" s="2"/>
      <c r="E45" s="2"/>
      <c r="F45" s="2"/>
      <c r="G45" s="2"/>
      <c r="H45" s="12"/>
    </row>
    <row r="46" spans="1:8" x14ac:dyDescent="0.2">
      <c r="A46" s="67"/>
      <c r="B46" s="67" t="s">
        <v>140</v>
      </c>
      <c r="C46" s="67"/>
      <c r="D46" s="67"/>
      <c r="E46" s="67"/>
      <c r="F46" s="67"/>
    </row>
  </sheetData>
  <mergeCells count="2">
    <mergeCell ref="G1:H1"/>
    <mergeCell ref="G2:I2"/>
  </mergeCells>
  <printOptions gridLines="1"/>
  <pageMargins left="0.25" right="0.25" top="0.75" bottom="0.75" header="0.3" footer="0.3"/>
  <pageSetup scale="7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SheetLayoutView="70" workbookViewId="0">
      <selection activeCell="G2" sqref="G2:I2"/>
    </sheetView>
  </sheetViews>
  <sheetFormatPr defaultRowHeight="12.75" x14ac:dyDescent="0.2"/>
  <cols>
    <col min="1" max="1" width="5.42578125" style="187" customWidth="1"/>
    <col min="2" max="2" width="13.140625" style="187" customWidth="1"/>
    <col min="3" max="3" width="15.140625" style="187" customWidth="1"/>
    <col min="4" max="4" width="18" style="187" customWidth="1"/>
    <col min="5" max="5" width="20.5703125" style="187" customWidth="1"/>
    <col min="6" max="6" width="21.28515625" style="187" customWidth="1"/>
    <col min="7" max="7" width="15.140625" style="187" customWidth="1"/>
    <col min="8" max="8" width="15.5703125" style="187" customWidth="1"/>
    <col min="9" max="9" width="13.42578125" style="187" customWidth="1"/>
    <col min="10" max="10" width="0" style="187" hidden="1" customWidth="1"/>
    <col min="11" max="16384" width="9.140625" style="187"/>
  </cols>
  <sheetData>
    <row r="1" spans="1:10" ht="15" x14ac:dyDescent="0.3">
      <c r="A1" s="75" t="s">
        <v>484</v>
      </c>
      <c r="B1" s="75"/>
      <c r="C1" s="78"/>
      <c r="D1" s="78"/>
      <c r="E1" s="78"/>
      <c r="F1" s="78"/>
      <c r="G1" s="505" t="s">
        <v>110</v>
      </c>
      <c r="H1" s="505"/>
    </row>
    <row r="2" spans="1:10" ht="15" x14ac:dyDescent="0.3">
      <c r="A2" s="77" t="s">
        <v>141</v>
      </c>
      <c r="B2" s="75"/>
      <c r="C2" s="78"/>
      <c r="D2" s="78"/>
      <c r="E2" s="78"/>
      <c r="F2" s="78"/>
      <c r="G2" s="495" t="s">
        <v>510</v>
      </c>
      <c r="H2" s="496"/>
      <c r="I2" s="496"/>
    </row>
    <row r="3" spans="1:10" ht="15" x14ac:dyDescent="0.3">
      <c r="A3" s="77"/>
      <c r="B3" s="77"/>
      <c r="C3" s="77"/>
      <c r="D3" s="77"/>
      <c r="E3" s="77"/>
      <c r="F3" s="77"/>
      <c r="G3" s="288"/>
      <c r="H3" s="288"/>
    </row>
    <row r="4" spans="1:10" ht="15" x14ac:dyDescent="0.3">
      <c r="A4" s="377" t="s">
        <v>480</v>
      </c>
      <c r="B4" s="78"/>
      <c r="C4" s="78"/>
      <c r="D4" s="78"/>
      <c r="E4" s="78"/>
      <c r="F4" s="78"/>
      <c r="G4" s="77"/>
      <c r="H4" s="77"/>
    </row>
    <row r="5" spans="1:10" ht="15" x14ac:dyDescent="0.3">
      <c r="A5" s="81"/>
      <c r="B5" s="26" t="s">
        <v>509</v>
      </c>
      <c r="C5" s="26"/>
      <c r="D5" s="81"/>
      <c r="E5" s="81"/>
      <c r="F5" s="81"/>
      <c r="G5" s="82"/>
      <c r="H5" s="82"/>
    </row>
    <row r="6" spans="1:10" ht="15" x14ac:dyDescent="0.3">
      <c r="A6" s="78"/>
      <c r="B6" s="78"/>
      <c r="C6" s="78"/>
      <c r="D6" s="78"/>
      <c r="E6" s="78"/>
      <c r="F6" s="78"/>
      <c r="G6" s="77"/>
      <c r="H6" s="77"/>
    </row>
    <row r="7" spans="1:10" ht="15" x14ac:dyDescent="0.2">
      <c r="A7" s="287"/>
      <c r="B7" s="287"/>
      <c r="C7" s="287"/>
      <c r="D7" s="287"/>
      <c r="E7" s="287"/>
      <c r="F7" s="287"/>
      <c r="G7" s="79"/>
      <c r="H7" s="79"/>
    </row>
    <row r="8" spans="1:10" ht="30" x14ac:dyDescent="0.2">
      <c r="A8" s="91" t="s">
        <v>64</v>
      </c>
      <c r="B8" s="91" t="s">
        <v>342</v>
      </c>
      <c r="C8" s="91" t="s">
        <v>343</v>
      </c>
      <c r="D8" s="91" t="s">
        <v>228</v>
      </c>
      <c r="E8" s="91" t="s">
        <v>351</v>
      </c>
      <c r="F8" s="91" t="s">
        <v>344</v>
      </c>
      <c r="G8" s="80" t="s">
        <v>10</v>
      </c>
      <c r="H8" s="80" t="s">
        <v>9</v>
      </c>
      <c r="J8" s="232" t="s">
        <v>350</v>
      </c>
    </row>
    <row r="9" spans="1:10" ht="15" x14ac:dyDescent="0.2">
      <c r="A9" s="99"/>
      <c r="B9" s="99"/>
      <c r="C9" s="99"/>
      <c r="D9" s="99"/>
      <c r="E9" s="99"/>
      <c r="F9" s="99"/>
      <c r="G9" s="4"/>
      <c r="H9" s="4"/>
      <c r="J9" s="232" t="s">
        <v>0</v>
      </c>
    </row>
    <row r="10" spans="1:10" ht="15" x14ac:dyDescent="0.2">
      <c r="A10" s="99"/>
      <c r="B10" s="99"/>
      <c r="C10" s="99"/>
      <c r="D10" s="99"/>
      <c r="E10" s="99"/>
      <c r="F10" s="99"/>
      <c r="G10" s="4"/>
      <c r="H10" s="4"/>
    </row>
    <row r="11" spans="1:10" ht="15" x14ac:dyDescent="0.2">
      <c r="A11" s="88"/>
      <c r="B11" s="88"/>
      <c r="C11" s="88"/>
      <c r="D11" s="88"/>
      <c r="E11" s="88"/>
      <c r="F11" s="88"/>
      <c r="G11" s="4"/>
      <c r="H11" s="4"/>
    </row>
    <row r="12" spans="1:10" ht="15" x14ac:dyDescent="0.2">
      <c r="A12" s="88"/>
      <c r="B12" s="88"/>
      <c r="C12" s="88"/>
      <c r="D12" s="88"/>
      <c r="E12" s="88"/>
      <c r="F12" s="88"/>
      <c r="G12" s="4"/>
      <c r="H12" s="4"/>
    </row>
    <row r="13" spans="1:10" ht="15" x14ac:dyDescent="0.2">
      <c r="A13" s="88"/>
      <c r="B13" s="88"/>
      <c r="C13" s="88"/>
      <c r="D13" s="88"/>
      <c r="E13" s="88"/>
      <c r="F13" s="88"/>
      <c r="G13" s="4"/>
      <c r="H13" s="4"/>
    </row>
    <row r="14" spans="1:10" ht="15" x14ac:dyDescent="0.2">
      <c r="A14" s="88"/>
      <c r="B14" s="88"/>
      <c r="C14" s="88"/>
      <c r="D14" s="88"/>
      <c r="E14" s="88"/>
      <c r="F14" s="88"/>
      <c r="G14" s="4"/>
      <c r="H14" s="4"/>
    </row>
    <row r="15" spans="1:10" ht="15" x14ac:dyDescent="0.2">
      <c r="A15" s="88"/>
      <c r="B15" s="88"/>
      <c r="C15" s="88"/>
      <c r="D15" s="88"/>
      <c r="E15" s="88"/>
      <c r="F15" s="88"/>
      <c r="G15" s="4"/>
      <c r="H15" s="4"/>
    </row>
    <row r="16" spans="1:10" ht="15" x14ac:dyDescent="0.2">
      <c r="A16" s="88"/>
      <c r="B16" s="88"/>
      <c r="C16" s="88"/>
      <c r="D16" s="88"/>
      <c r="E16" s="88"/>
      <c r="F16" s="88"/>
      <c r="G16" s="4"/>
      <c r="H16" s="4"/>
    </row>
    <row r="17" spans="1:8" ht="15" x14ac:dyDescent="0.2">
      <c r="A17" s="88"/>
      <c r="B17" s="88"/>
      <c r="C17" s="88"/>
      <c r="D17" s="88"/>
      <c r="E17" s="88"/>
      <c r="F17" s="88"/>
      <c r="G17" s="4"/>
      <c r="H17" s="4"/>
    </row>
    <row r="18" spans="1:8" ht="15" x14ac:dyDescent="0.2">
      <c r="A18" s="88"/>
      <c r="B18" s="88"/>
      <c r="C18" s="88"/>
      <c r="D18" s="88"/>
      <c r="E18" s="88"/>
      <c r="F18" s="88"/>
      <c r="G18" s="4"/>
      <c r="H18" s="4"/>
    </row>
    <row r="19" spans="1:8" ht="15" x14ac:dyDescent="0.2">
      <c r="A19" s="88"/>
      <c r="B19" s="88"/>
      <c r="C19" s="88"/>
      <c r="D19" s="88"/>
      <c r="E19" s="88"/>
      <c r="F19" s="88"/>
      <c r="G19" s="4"/>
      <c r="H19" s="4"/>
    </row>
    <row r="20" spans="1:8" ht="15" x14ac:dyDescent="0.2">
      <c r="A20" s="88"/>
      <c r="B20" s="88"/>
      <c r="C20" s="88"/>
      <c r="D20" s="88"/>
      <c r="E20" s="88"/>
      <c r="F20" s="88"/>
      <c r="G20" s="4"/>
      <c r="H20" s="4"/>
    </row>
    <row r="21" spans="1:8" ht="15" x14ac:dyDescent="0.2">
      <c r="A21" s="88"/>
      <c r="B21" s="88"/>
      <c r="C21" s="88"/>
      <c r="D21" s="88"/>
      <c r="E21" s="88"/>
      <c r="F21" s="88"/>
      <c r="G21" s="4"/>
      <c r="H21" s="4"/>
    </row>
    <row r="22" spans="1:8" ht="15" x14ac:dyDescent="0.2">
      <c r="A22" s="88"/>
      <c r="B22" s="88"/>
      <c r="C22" s="88"/>
      <c r="D22" s="88"/>
      <c r="E22" s="88"/>
      <c r="F22" s="88"/>
      <c r="G22" s="4"/>
      <c r="H22" s="4"/>
    </row>
    <row r="23" spans="1:8" ht="15" x14ac:dyDescent="0.2">
      <c r="A23" s="88"/>
      <c r="B23" s="88"/>
      <c r="C23" s="88"/>
      <c r="D23" s="88"/>
      <c r="E23" s="88"/>
      <c r="F23" s="88"/>
      <c r="G23" s="4"/>
      <c r="H23" s="4"/>
    </row>
    <row r="24" spans="1:8" ht="15" x14ac:dyDescent="0.2">
      <c r="A24" s="88"/>
      <c r="B24" s="88"/>
      <c r="C24" s="88"/>
      <c r="D24" s="88"/>
      <c r="E24" s="88"/>
      <c r="F24" s="88"/>
      <c r="G24" s="4"/>
      <c r="H24" s="4"/>
    </row>
    <row r="25" spans="1:8" ht="15" x14ac:dyDescent="0.2">
      <c r="A25" s="88"/>
      <c r="B25" s="88"/>
      <c r="C25" s="88"/>
      <c r="D25" s="88"/>
      <c r="E25" s="88"/>
      <c r="F25" s="88"/>
      <c r="G25" s="4"/>
      <c r="H25" s="4"/>
    </row>
    <row r="26" spans="1:8" ht="15" x14ac:dyDescent="0.2">
      <c r="A26" s="88"/>
      <c r="B26" s="88"/>
      <c r="C26" s="88"/>
      <c r="D26" s="88"/>
      <c r="E26" s="88"/>
      <c r="F26" s="88"/>
      <c r="G26" s="4"/>
      <c r="H26" s="4"/>
    </row>
    <row r="27" spans="1:8" ht="15" x14ac:dyDescent="0.2">
      <c r="A27" s="88"/>
      <c r="B27" s="88"/>
      <c r="C27" s="88"/>
      <c r="D27" s="88"/>
      <c r="E27" s="88"/>
      <c r="F27" s="88"/>
      <c r="G27" s="4"/>
      <c r="H27" s="4"/>
    </row>
    <row r="28" spans="1:8" ht="15" x14ac:dyDescent="0.2">
      <c r="A28" s="88"/>
      <c r="B28" s="88"/>
      <c r="C28" s="88"/>
      <c r="D28" s="88"/>
      <c r="E28" s="88"/>
      <c r="F28" s="88"/>
      <c r="G28" s="4"/>
      <c r="H28" s="4"/>
    </row>
    <row r="29" spans="1:8" ht="15" x14ac:dyDescent="0.2">
      <c r="A29" s="88"/>
      <c r="B29" s="88"/>
      <c r="C29" s="88"/>
      <c r="D29" s="88"/>
      <c r="E29" s="88"/>
      <c r="F29" s="88"/>
      <c r="G29" s="4"/>
      <c r="H29" s="4"/>
    </row>
    <row r="30" spans="1:8" ht="15" x14ac:dyDescent="0.2">
      <c r="A30" s="88"/>
      <c r="B30" s="88"/>
      <c r="C30" s="88"/>
      <c r="D30" s="88"/>
      <c r="E30" s="88"/>
      <c r="F30" s="88"/>
      <c r="G30" s="4"/>
      <c r="H30" s="4"/>
    </row>
    <row r="31" spans="1:8" ht="15" x14ac:dyDescent="0.2">
      <c r="A31" s="88"/>
      <c r="B31" s="88"/>
      <c r="C31" s="88"/>
      <c r="D31" s="88"/>
      <c r="E31" s="88"/>
      <c r="F31" s="88"/>
      <c r="G31" s="4"/>
      <c r="H31" s="4"/>
    </row>
    <row r="32" spans="1:8" ht="15" x14ac:dyDescent="0.2">
      <c r="A32" s="88"/>
      <c r="B32" s="88"/>
      <c r="C32" s="88"/>
      <c r="D32" s="88"/>
      <c r="E32" s="88"/>
      <c r="F32" s="88"/>
      <c r="G32" s="4"/>
      <c r="H32" s="4"/>
    </row>
    <row r="33" spans="1:9" ht="15" x14ac:dyDescent="0.2">
      <c r="A33" s="88"/>
      <c r="B33" s="88"/>
      <c r="C33" s="88"/>
      <c r="D33" s="88"/>
      <c r="E33" s="88"/>
      <c r="F33" s="88"/>
      <c r="G33" s="4"/>
      <c r="H33" s="4"/>
    </row>
    <row r="34" spans="1:9" ht="15" x14ac:dyDescent="0.3">
      <c r="A34" s="88"/>
      <c r="B34" s="100"/>
      <c r="C34" s="100"/>
      <c r="D34" s="100"/>
      <c r="E34" s="100"/>
      <c r="F34" s="100" t="s">
        <v>349</v>
      </c>
      <c r="G34" s="87">
        <f>SUM(G9:G33)</f>
        <v>0</v>
      </c>
      <c r="H34" s="87">
        <f>SUM(H9:H33)</f>
        <v>0</v>
      </c>
    </row>
    <row r="35" spans="1:9" ht="15" x14ac:dyDescent="0.3">
      <c r="A35" s="230"/>
      <c r="B35" s="230"/>
      <c r="C35" s="230"/>
      <c r="D35" s="230"/>
      <c r="E35" s="230"/>
      <c r="F35" s="230"/>
      <c r="G35" s="230"/>
      <c r="H35" s="186"/>
      <c r="I35" s="186"/>
    </row>
    <row r="36" spans="1:9" ht="15" x14ac:dyDescent="0.3">
      <c r="A36" s="231" t="s">
        <v>485</v>
      </c>
      <c r="B36" s="231"/>
      <c r="C36" s="230"/>
      <c r="D36" s="230"/>
      <c r="E36" s="230"/>
      <c r="F36" s="230"/>
      <c r="G36" s="230"/>
      <c r="H36" s="186"/>
      <c r="I36" s="186"/>
    </row>
    <row r="37" spans="1:9" ht="15" x14ac:dyDescent="0.3">
      <c r="A37" s="231"/>
      <c r="B37" s="231"/>
      <c r="C37" s="230"/>
      <c r="D37" s="230"/>
      <c r="E37" s="230"/>
      <c r="F37" s="230"/>
      <c r="G37" s="230"/>
      <c r="H37" s="186"/>
      <c r="I37" s="186"/>
    </row>
    <row r="38" spans="1:9" ht="15" x14ac:dyDescent="0.3">
      <c r="A38" s="231"/>
      <c r="B38" s="231"/>
      <c r="C38" s="186"/>
      <c r="D38" s="186"/>
      <c r="E38" s="186"/>
      <c r="F38" s="186"/>
      <c r="G38" s="186"/>
      <c r="H38" s="186"/>
      <c r="I38" s="186"/>
    </row>
    <row r="39" spans="1:9" ht="15" x14ac:dyDescent="0.3">
      <c r="A39" s="231"/>
      <c r="B39" s="231"/>
      <c r="C39" s="186"/>
      <c r="D39" s="186"/>
      <c r="E39" s="186"/>
      <c r="F39" s="186"/>
      <c r="G39" s="186"/>
      <c r="H39" s="186"/>
      <c r="I39" s="186"/>
    </row>
    <row r="40" spans="1:9" x14ac:dyDescent="0.2">
      <c r="A40" s="227"/>
      <c r="B40" s="227"/>
      <c r="C40" s="227"/>
      <c r="D40" s="227"/>
      <c r="E40" s="227"/>
      <c r="F40" s="227"/>
      <c r="G40" s="227"/>
      <c r="H40" s="227"/>
      <c r="I40" s="227"/>
    </row>
    <row r="41" spans="1:9" ht="15" x14ac:dyDescent="0.3">
      <c r="A41" s="192" t="s">
        <v>107</v>
      </c>
      <c r="B41" s="192"/>
      <c r="C41" s="186"/>
      <c r="D41" s="186"/>
      <c r="E41" s="186"/>
      <c r="F41" s="186"/>
      <c r="G41" s="186"/>
      <c r="H41" s="186"/>
      <c r="I41" s="186"/>
    </row>
    <row r="42" spans="1:9" ht="15" x14ac:dyDescent="0.3">
      <c r="A42" s="186"/>
      <c r="B42" s="186"/>
      <c r="C42" s="186"/>
      <c r="D42" s="186"/>
      <c r="E42" s="186"/>
      <c r="F42" s="186"/>
      <c r="G42" s="186"/>
      <c r="H42" s="186"/>
      <c r="I42" s="186"/>
    </row>
    <row r="43" spans="1:9" ht="15" x14ac:dyDescent="0.3">
      <c r="A43" s="186"/>
      <c r="B43" s="186"/>
      <c r="C43" s="186"/>
      <c r="D43" s="186"/>
      <c r="E43" s="186"/>
      <c r="F43" s="186"/>
      <c r="G43" s="186"/>
      <c r="H43" s="186"/>
      <c r="I43" s="193"/>
    </row>
    <row r="44" spans="1:9" ht="15" x14ac:dyDescent="0.3">
      <c r="A44" s="192"/>
      <c r="B44" s="192"/>
      <c r="C44" s="192" t="s">
        <v>436</v>
      </c>
      <c r="D44" s="192"/>
      <c r="E44" s="230"/>
      <c r="F44" s="192"/>
      <c r="G44" s="192"/>
      <c r="H44" s="186"/>
      <c r="I44" s="193"/>
    </row>
    <row r="45" spans="1:9" ht="15" x14ac:dyDescent="0.3">
      <c r="A45" s="186"/>
      <c r="B45" s="186"/>
      <c r="C45" s="186" t="s">
        <v>271</v>
      </c>
      <c r="D45" s="186"/>
      <c r="E45" s="186"/>
      <c r="F45" s="186"/>
      <c r="G45" s="186"/>
      <c r="H45" s="186"/>
      <c r="I45" s="193"/>
    </row>
    <row r="46" spans="1:9" x14ac:dyDescent="0.2">
      <c r="A46" s="194"/>
      <c r="B46" s="194"/>
      <c r="C46" s="194" t="s">
        <v>140</v>
      </c>
      <c r="D46" s="194"/>
      <c r="E46" s="194"/>
      <c r="F46" s="194"/>
      <c r="G46" s="194"/>
    </row>
  </sheetData>
  <mergeCells count="2">
    <mergeCell ref="G1:H1"/>
    <mergeCell ref="G2:I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48"/>
  <sheetViews>
    <sheetView view="pageBreakPreview" zoomScale="85" zoomScaleSheetLayoutView="85" workbookViewId="0">
      <selection activeCell="K3" sqref="K3:M3"/>
    </sheetView>
  </sheetViews>
  <sheetFormatPr defaultRowHeight="12.75" x14ac:dyDescent="0.2"/>
  <cols>
    <col min="1" max="1" width="5.42578125" style="187" customWidth="1"/>
    <col min="2" max="2" width="27.5703125" style="187" customWidth="1"/>
    <col min="3" max="3" width="19.28515625" style="187" customWidth="1"/>
    <col min="4" max="4" width="16.85546875" style="187" customWidth="1"/>
    <col min="5" max="5" width="13.140625" style="187" customWidth="1"/>
    <col min="6" max="6" width="17" style="187" customWidth="1"/>
    <col min="7" max="7" width="13.7109375" style="187" customWidth="1"/>
    <col min="8" max="8" width="19.42578125" style="187" bestFit="1" customWidth="1"/>
    <col min="9" max="9" width="18.5703125" style="187" bestFit="1" customWidth="1"/>
    <col min="10" max="10" width="16.7109375" style="187" customWidth="1"/>
    <col min="11" max="11" width="17.7109375" style="187" customWidth="1"/>
    <col min="12" max="12" width="12.85546875" style="187" customWidth="1"/>
    <col min="13" max="16384" width="9.140625" style="187"/>
  </cols>
  <sheetData>
    <row r="2" spans="1:13" ht="15" x14ac:dyDescent="0.3">
      <c r="A2" s="516" t="s">
        <v>486</v>
      </c>
      <c r="B2" s="516"/>
      <c r="C2" s="516"/>
      <c r="D2" s="516"/>
      <c r="E2" s="378"/>
      <c r="F2" s="78"/>
      <c r="G2" s="78"/>
      <c r="H2" s="78"/>
      <c r="I2" s="78"/>
      <c r="J2" s="288"/>
      <c r="K2" s="289"/>
      <c r="L2" s="289" t="s">
        <v>110</v>
      </c>
    </row>
    <row r="3" spans="1:13" ht="15" x14ac:dyDescent="0.3">
      <c r="A3" s="77" t="s">
        <v>141</v>
      </c>
      <c r="B3" s="75"/>
      <c r="C3" s="78"/>
      <c r="D3" s="78"/>
      <c r="E3" s="78"/>
      <c r="F3" s="78"/>
      <c r="G3" s="78"/>
      <c r="H3" s="78"/>
      <c r="I3" s="78"/>
      <c r="J3" s="288"/>
      <c r="K3" s="495" t="s">
        <v>510</v>
      </c>
      <c r="L3" s="496"/>
      <c r="M3" s="496"/>
    </row>
    <row r="4" spans="1:13" ht="15" x14ac:dyDescent="0.3">
      <c r="A4" s="77"/>
      <c r="B4" s="77"/>
      <c r="C4" s="75"/>
      <c r="D4" s="75"/>
      <c r="E4" s="75"/>
      <c r="F4" s="75"/>
      <c r="G4" s="75"/>
      <c r="H4" s="75"/>
      <c r="I4" s="75"/>
      <c r="J4" s="288"/>
      <c r="K4" s="288"/>
      <c r="L4" s="288"/>
    </row>
    <row r="5" spans="1:13" ht="15" x14ac:dyDescent="0.3">
      <c r="A5" s="377" t="s">
        <v>487</v>
      </c>
      <c r="B5" s="78"/>
      <c r="C5" s="78"/>
      <c r="D5" s="78"/>
      <c r="E5" s="78"/>
      <c r="F5" s="78"/>
      <c r="G5" s="78"/>
      <c r="H5" s="78"/>
      <c r="I5" s="78"/>
      <c r="J5" s="77"/>
      <c r="K5" s="77"/>
      <c r="L5" s="77"/>
    </row>
    <row r="6" spans="1:13" ht="15" x14ac:dyDescent="0.3">
      <c r="A6" s="81"/>
      <c r="B6" s="26" t="s">
        <v>509</v>
      </c>
      <c r="C6" s="26"/>
      <c r="D6" s="81"/>
      <c r="E6" s="81"/>
      <c r="F6" s="81"/>
      <c r="G6" s="81"/>
      <c r="H6" s="81"/>
      <c r="I6" s="81"/>
      <c r="J6" s="82"/>
      <c r="K6" s="82"/>
    </row>
    <row r="7" spans="1:13" ht="15" x14ac:dyDescent="0.3">
      <c r="A7" s="78"/>
      <c r="B7" s="78"/>
      <c r="C7" s="78"/>
      <c r="D7" s="78"/>
      <c r="E7" s="78"/>
      <c r="F7" s="78"/>
      <c r="G7" s="78"/>
      <c r="H7" s="78"/>
      <c r="I7" s="78"/>
      <c r="J7" s="77"/>
      <c r="K7" s="77"/>
      <c r="L7" s="77"/>
    </row>
    <row r="8" spans="1:13" ht="15" x14ac:dyDescent="0.2">
      <c r="A8" s="287"/>
      <c r="B8" s="287"/>
      <c r="C8" s="287"/>
      <c r="D8" s="287"/>
      <c r="E8" s="287"/>
      <c r="F8" s="287"/>
      <c r="G8" s="287"/>
      <c r="H8" s="287"/>
      <c r="I8" s="287"/>
      <c r="J8" s="79"/>
      <c r="K8" s="79"/>
      <c r="L8" s="79"/>
    </row>
    <row r="9" spans="1:13" ht="45" x14ac:dyDescent="0.2">
      <c r="A9" s="91" t="s">
        <v>64</v>
      </c>
      <c r="B9" s="91" t="s">
        <v>488</v>
      </c>
      <c r="C9" s="91" t="s">
        <v>489</v>
      </c>
      <c r="D9" s="91" t="s">
        <v>490</v>
      </c>
      <c r="E9" s="91" t="s">
        <v>491</v>
      </c>
      <c r="F9" s="91" t="s">
        <v>492</v>
      </c>
      <c r="G9" s="91" t="s">
        <v>493</v>
      </c>
      <c r="H9" s="91" t="s">
        <v>494</v>
      </c>
      <c r="I9" s="91" t="s">
        <v>495</v>
      </c>
      <c r="J9" s="91" t="s">
        <v>496</v>
      </c>
      <c r="K9" s="91" t="s">
        <v>497</v>
      </c>
      <c r="L9" s="91" t="s">
        <v>320</v>
      </c>
    </row>
    <row r="10" spans="1:13" ht="15" x14ac:dyDescent="0.2">
      <c r="A10" s="99">
        <v>1</v>
      </c>
      <c r="B10" s="379"/>
      <c r="C10" s="99"/>
      <c r="D10" s="99"/>
      <c r="E10" s="99"/>
      <c r="F10" s="99"/>
      <c r="G10" s="99"/>
      <c r="H10" s="99"/>
      <c r="I10" s="99"/>
      <c r="J10" s="4"/>
      <c r="K10" s="4"/>
      <c r="L10" s="99"/>
    </row>
    <row r="11" spans="1:13" ht="15" x14ac:dyDescent="0.2">
      <c r="A11" s="99">
        <v>2</v>
      </c>
      <c r="B11" s="379"/>
      <c r="C11" s="99"/>
      <c r="D11" s="99"/>
      <c r="E11" s="99"/>
      <c r="F11" s="99"/>
      <c r="G11" s="99"/>
      <c r="H11" s="99"/>
      <c r="I11" s="99"/>
      <c r="J11" s="4"/>
      <c r="K11" s="4"/>
      <c r="L11" s="99"/>
    </row>
    <row r="12" spans="1:13" ht="15" x14ac:dyDescent="0.2">
      <c r="A12" s="99">
        <v>3</v>
      </c>
      <c r="B12" s="379"/>
      <c r="C12" s="88"/>
      <c r="D12" s="88"/>
      <c r="E12" s="88"/>
      <c r="F12" s="88"/>
      <c r="G12" s="88"/>
      <c r="H12" s="88"/>
      <c r="I12" s="88"/>
      <c r="J12" s="4"/>
      <c r="K12" s="4"/>
      <c r="L12" s="88"/>
    </row>
    <row r="13" spans="1:13" ht="15" x14ac:dyDescent="0.2">
      <c r="A13" s="99">
        <v>4</v>
      </c>
      <c r="B13" s="379"/>
      <c r="C13" s="88"/>
      <c r="D13" s="88"/>
      <c r="E13" s="88"/>
      <c r="F13" s="88"/>
      <c r="G13" s="88"/>
      <c r="H13" s="88"/>
      <c r="I13" s="88"/>
      <c r="J13" s="4"/>
      <c r="K13" s="4"/>
      <c r="L13" s="88"/>
    </row>
    <row r="14" spans="1:13" ht="15" x14ac:dyDescent="0.2">
      <c r="A14" s="99">
        <v>5</v>
      </c>
      <c r="B14" s="379"/>
      <c r="C14" s="88"/>
      <c r="D14" s="88"/>
      <c r="E14" s="88"/>
      <c r="F14" s="88"/>
      <c r="G14" s="88"/>
      <c r="H14" s="88"/>
      <c r="I14" s="88"/>
      <c r="J14" s="4"/>
      <c r="K14" s="4"/>
      <c r="L14" s="88"/>
    </row>
    <row r="15" spans="1:13" ht="15" x14ac:dyDescent="0.2">
      <c r="A15" s="99">
        <v>6</v>
      </c>
      <c r="B15" s="379"/>
      <c r="C15" s="88"/>
      <c r="D15" s="88"/>
      <c r="E15" s="88"/>
      <c r="F15" s="88"/>
      <c r="G15" s="88"/>
      <c r="H15" s="88"/>
      <c r="I15" s="88"/>
      <c r="J15" s="4"/>
      <c r="K15" s="4"/>
      <c r="L15" s="88"/>
    </row>
    <row r="16" spans="1:13" ht="15" x14ac:dyDescent="0.2">
      <c r="A16" s="99">
        <v>7</v>
      </c>
      <c r="B16" s="379"/>
      <c r="C16" s="88"/>
      <c r="D16" s="88"/>
      <c r="E16" s="88"/>
      <c r="F16" s="88"/>
      <c r="G16" s="88"/>
      <c r="H16" s="88"/>
      <c r="I16" s="88"/>
      <c r="J16" s="4"/>
      <c r="K16" s="4"/>
      <c r="L16" s="88"/>
    </row>
    <row r="17" spans="1:12" ht="15" x14ac:dyDescent="0.2">
      <c r="A17" s="99">
        <v>8</v>
      </c>
      <c r="B17" s="379"/>
      <c r="C17" s="88"/>
      <c r="D17" s="88"/>
      <c r="E17" s="88"/>
      <c r="F17" s="88"/>
      <c r="G17" s="88"/>
      <c r="H17" s="88"/>
      <c r="I17" s="88"/>
      <c r="J17" s="4"/>
      <c r="K17" s="4"/>
      <c r="L17" s="88"/>
    </row>
    <row r="18" spans="1:12" ht="15" x14ac:dyDescent="0.2">
      <c r="A18" s="99">
        <v>9</v>
      </c>
      <c r="B18" s="379"/>
      <c r="C18" s="88"/>
      <c r="D18" s="88"/>
      <c r="E18" s="88"/>
      <c r="F18" s="88"/>
      <c r="G18" s="88"/>
      <c r="H18" s="88"/>
      <c r="I18" s="88"/>
      <c r="J18" s="4"/>
      <c r="K18" s="4"/>
      <c r="L18" s="88"/>
    </row>
    <row r="19" spans="1:12" ht="15" x14ac:dyDescent="0.2">
      <c r="A19" s="99">
        <v>10</v>
      </c>
      <c r="B19" s="379"/>
      <c r="C19" s="88"/>
      <c r="D19" s="88"/>
      <c r="E19" s="88"/>
      <c r="F19" s="88"/>
      <c r="G19" s="88"/>
      <c r="H19" s="88"/>
      <c r="I19" s="88"/>
      <c r="J19" s="4"/>
      <c r="K19" s="4"/>
      <c r="L19" s="88"/>
    </row>
    <row r="20" spans="1:12" ht="15" x14ac:dyDescent="0.2">
      <c r="A20" s="99">
        <v>11</v>
      </c>
      <c r="B20" s="379"/>
      <c r="C20" s="88"/>
      <c r="D20" s="88"/>
      <c r="E20" s="88"/>
      <c r="F20" s="88"/>
      <c r="G20" s="88"/>
      <c r="H20" s="88"/>
      <c r="I20" s="88"/>
      <c r="J20" s="4"/>
      <c r="K20" s="4"/>
      <c r="L20" s="88"/>
    </row>
    <row r="21" spans="1:12" ht="15" x14ac:dyDescent="0.2">
      <c r="A21" s="99">
        <v>12</v>
      </c>
      <c r="B21" s="379"/>
      <c r="C21" s="88"/>
      <c r="D21" s="88"/>
      <c r="E21" s="88"/>
      <c r="F21" s="88"/>
      <c r="G21" s="88"/>
      <c r="H21" s="88"/>
      <c r="I21" s="88"/>
      <c r="J21" s="4"/>
      <c r="K21" s="4"/>
      <c r="L21" s="88"/>
    </row>
    <row r="22" spans="1:12" ht="15" x14ac:dyDescent="0.2">
      <c r="A22" s="99">
        <v>13</v>
      </c>
      <c r="B22" s="379"/>
      <c r="C22" s="88"/>
      <c r="D22" s="88"/>
      <c r="E22" s="88"/>
      <c r="F22" s="88"/>
      <c r="G22" s="88"/>
      <c r="H22" s="88"/>
      <c r="I22" s="88"/>
      <c r="J22" s="4"/>
      <c r="K22" s="4"/>
      <c r="L22" s="88"/>
    </row>
    <row r="23" spans="1:12" ht="15" x14ac:dyDescent="0.2">
      <c r="A23" s="99">
        <v>14</v>
      </c>
      <c r="B23" s="379"/>
      <c r="C23" s="88"/>
      <c r="D23" s="88"/>
      <c r="E23" s="88"/>
      <c r="F23" s="88"/>
      <c r="G23" s="88"/>
      <c r="H23" s="88"/>
      <c r="I23" s="88"/>
      <c r="J23" s="4"/>
      <c r="K23" s="4"/>
      <c r="L23" s="88"/>
    </row>
    <row r="24" spans="1:12" ht="15" x14ac:dyDescent="0.2">
      <c r="A24" s="99">
        <v>15</v>
      </c>
      <c r="B24" s="379"/>
      <c r="C24" s="88"/>
      <c r="D24" s="88"/>
      <c r="E24" s="88"/>
      <c r="F24" s="88"/>
      <c r="G24" s="88"/>
      <c r="H24" s="88"/>
      <c r="I24" s="88"/>
      <c r="J24" s="4"/>
      <c r="K24" s="4"/>
      <c r="L24" s="88"/>
    </row>
    <row r="25" spans="1:12" ht="15" x14ac:dyDescent="0.2">
      <c r="A25" s="99">
        <v>16</v>
      </c>
      <c r="B25" s="379"/>
      <c r="C25" s="88"/>
      <c r="D25" s="88"/>
      <c r="E25" s="88"/>
      <c r="F25" s="88"/>
      <c r="G25" s="88"/>
      <c r="H25" s="88"/>
      <c r="I25" s="88"/>
      <c r="J25" s="4"/>
      <c r="K25" s="4"/>
      <c r="L25" s="88"/>
    </row>
    <row r="26" spans="1:12" ht="15" x14ac:dyDescent="0.2">
      <c r="A26" s="99">
        <v>17</v>
      </c>
      <c r="B26" s="379"/>
      <c r="C26" s="88"/>
      <c r="D26" s="88"/>
      <c r="E26" s="88"/>
      <c r="F26" s="88"/>
      <c r="G26" s="88"/>
      <c r="H26" s="88"/>
      <c r="I26" s="88"/>
      <c r="J26" s="4"/>
      <c r="K26" s="4"/>
      <c r="L26" s="88"/>
    </row>
    <row r="27" spans="1:12" ht="15" x14ac:dyDescent="0.2">
      <c r="A27" s="99">
        <v>18</v>
      </c>
      <c r="B27" s="379"/>
      <c r="C27" s="88"/>
      <c r="D27" s="88"/>
      <c r="E27" s="88"/>
      <c r="F27" s="88"/>
      <c r="G27" s="88"/>
      <c r="H27" s="88"/>
      <c r="I27" s="88"/>
      <c r="J27" s="4"/>
      <c r="K27" s="4"/>
      <c r="L27" s="88"/>
    </row>
    <row r="28" spans="1:12" ht="15" x14ac:dyDescent="0.2">
      <c r="A28" s="99">
        <v>19</v>
      </c>
      <c r="B28" s="379"/>
      <c r="C28" s="88"/>
      <c r="D28" s="88"/>
      <c r="E28" s="88"/>
      <c r="F28" s="88"/>
      <c r="G28" s="88"/>
      <c r="H28" s="88"/>
      <c r="I28" s="88"/>
      <c r="J28" s="4"/>
      <c r="K28" s="4"/>
      <c r="L28" s="88"/>
    </row>
    <row r="29" spans="1:12" ht="15" x14ac:dyDescent="0.2">
      <c r="A29" s="99">
        <v>20</v>
      </c>
      <c r="B29" s="379"/>
      <c r="C29" s="88"/>
      <c r="D29" s="88"/>
      <c r="E29" s="88"/>
      <c r="F29" s="88"/>
      <c r="G29" s="88"/>
      <c r="H29" s="88"/>
      <c r="I29" s="88"/>
      <c r="J29" s="4"/>
      <c r="K29" s="4"/>
      <c r="L29" s="88"/>
    </row>
    <row r="30" spans="1:12" ht="15" x14ac:dyDescent="0.2">
      <c r="A30" s="99">
        <v>21</v>
      </c>
      <c r="B30" s="379"/>
      <c r="C30" s="88"/>
      <c r="D30" s="88"/>
      <c r="E30" s="88"/>
      <c r="F30" s="88"/>
      <c r="G30" s="88"/>
      <c r="H30" s="88"/>
      <c r="I30" s="88"/>
      <c r="J30" s="4"/>
      <c r="K30" s="4"/>
      <c r="L30" s="88"/>
    </row>
    <row r="31" spans="1:12" ht="15" x14ac:dyDescent="0.2">
      <c r="A31" s="99">
        <v>22</v>
      </c>
      <c r="B31" s="379"/>
      <c r="C31" s="88"/>
      <c r="D31" s="88"/>
      <c r="E31" s="88"/>
      <c r="F31" s="88"/>
      <c r="G31" s="88"/>
      <c r="H31" s="88"/>
      <c r="I31" s="88"/>
      <c r="J31" s="4"/>
      <c r="K31" s="4"/>
      <c r="L31" s="88"/>
    </row>
    <row r="32" spans="1:12" ht="15" x14ac:dyDescent="0.2">
      <c r="A32" s="99">
        <v>23</v>
      </c>
      <c r="B32" s="379"/>
      <c r="C32" s="88"/>
      <c r="D32" s="88"/>
      <c r="E32" s="88"/>
      <c r="F32" s="88"/>
      <c r="G32" s="88"/>
      <c r="H32" s="88"/>
      <c r="I32" s="88"/>
      <c r="J32" s="4"/>
      <c r="K32" s="4"/>
      <c r="L32" s="88"/>
    </row>
    <row r="33" spans="1:12" ht="15" x14ac:dyDescent="0.2">
      <c r="A33" s="99">
        <v>24</v>
      </c>
      <c r="B33" s="379"/>
      <c r="C33" s="88"/>
      <c r="D33" s="88"/>
      <c r="E33" s="88"/>
      <c r="F33" s="88"/>
      <c r="G33" s="88"/>
      <c r="H33" s="88"/>
      <c r="I33" s="88"/>
      <c r="J33" s="4"/>
      <c r="K33" s="4"/>
      <c r="L33" s="88"/>
    </row>
    <row r="34" spans="1:12" ht="15" x14ac:dyDescent="0.2">
      <c r="A34" s="88" t="s">
        <v>278</v>
      </c>
      <c r="B34" s="379"/>
      <c r="C34" s="88"/>
      <c r="D34" s="88"/>
      <c r="E34" s="88"/>
      <c r="F34" s="88"/>
      <c r="G34" s="88"/>
      <c r="H34" s="88"/>
      <c r="I34" s="88"/>
      <c r="J34" s="4"/>
      <c r="K34" s="4"/>
      <c r="L34" s="88"/>
    </row>
    <row r="35" spans="1:12" ht="15" x14ac:dyDescent="0.3">
      <c r="A35" s="88"/>
      <c r="B35" s="379"/>
      <c r="C35" s="100"/>
      <c r="D35" s="100"/>
      <c r="E35" s="100"/>
      <c r="F35" s="100"/>
      <c r="G35" s="88"/>
      <c r="H35" s="88"/>
      <c r="I35" s="88"/>
      <c r="J35" s="88" t="s">
        <v>498</v>
      </c>
      <c r="K35" s="87">
        <f>SUM(K10:K34)</f>
        <v>0</v>
      </c>
      <c r="L35" s="88"/>
    </row>
    <row r="36" spans="1:12" ht="15" x14ac:dyDescent="0.3">
      <c r="A36" s="230"/>
      <c r="B36" s="230"/>
      <c r="C36" s="230"/>
      <c r="D36" s="230"/>
      <c r="E36" s="230"/>
      <c r="F36" s="230"/>
      <c r="G36" s="230"/>
      <c r="H36" s="230"/>
      <c r="I36" s="230"/>
      <c r="J36" s="230"/>
      <c r="K36" s="186"/>
    </row>
    <row r="37" spans="1:12" ht="15" x14ac:dyDescent="0.3">
      <c r="A37" s="231" t="s">
        <v>499</v>
      </c>
      <c r="B37" s="231"/>
      <c r="C37" s="230"/>
      <c r="D37" s="230"/>
      <c r="E37" s="230"/>
      <c r="F37" s="230"/>
      <c r="G37" s="230"/>
      <c r="H37" s="230"/>
      <c r="I37" s="230"/>
      <c r="J37" s="230"/>
      <c r="K37" s="186"/>
    </row>
    <row r="38" spans="1:12" ht="15" x14ac:dyDescent="0.3">
      <c r="A38" s="231" t="s">
        <v>500</v>
      </c>
      <c r="B38" s="231"/>
      <c r="C38" s="230"/>
      <c r="D38" s="230"/>
      <c r="E38" s="230"/>
      <c r="F38" s="230"/>
      <c r="G38" s="230"/>
      <c r="H38" s="230"/>
      <c r="I38" s="230"/>
      <c r="J38" s="230"/>
      <c r="K38" s="186"/>
    </row>
    <row r="39" spans="1:12" ht="15" x14ac:dyDescent="0.3">
      <c r="A39" s="217" t="s">
        <v>501</v>
      </c>
      <c r="B39" s="231"/>
      <c r="C39" s="186"/>
      <c r="D39" s="186"/>
      <c r="E39" s="186"/>
      <c r="F39" s="186"/>
      <c r="G39" s="186"/>
      <c r="H39" s="186"/>
      <c r="I39" s="186"/>
      <c r="J39" s="186"/>
      <c r="K39" s="186"/>
    </row>
    <row r="40" spans="1:12" ht="15" x14ac:dyDescent="0.3">
      <c r="A40" s="217" t="s">
        <v>502</v>
      </c>
      <c r="B40" s="231"/>
      <c r="C40" s="186"/>
      <c r="D40" s="186"/>
      <c r="E40" s="186"/>
      <c r="F40" s="186"/>
      <c r="G40" s="186"/>
      <c r="H40" s="186"/>
      <c r="I40" s="186"/>
      <c r="J40" s="186"/>
      <c r="K40" s="186"/>
    </row>
    <row r="41" spans="1:12" ht="15" x14ac:dyDescent="0.3">
      <c r="A41" s="217"/>
      <c r="B41" s="231"/>
      <c r="C41" s="186"/>
      <c r="D41" s="186"/>
      <c r="E41" s="186"/>
      <c r="F41" s="186"/>
      <c r="G41" s="186"/>
      <c r="H41" s="186"/>
      <c r="I41" s="186"/>
      <c r="J41" s="186"/>
      <c r="K41" s="186"/>
    </row>
    <row r="42" spans="1:12" ht="15" x14ac:dyDescent="0.3">
      <c r="A42" s="217"/>
      <c r="B42" s="231"/>
      <c r="C42" s="186"/>
      <c r="D42" s="186"/>
      <c r="E42" s="186"/>
      <c r="F42" s="186"/>
      <c r="G42" s="186"/>
      <c r="H42" s="186"/>
      <c r="I42" s="186"/>
      <c r="J42" s="186"/>
      <c r="K42" s="186"/>
    </row>
    <row r="43" spans="1:12" x14ac:dyDescent="0.2">
      <c r="A43" s="227"/>
      <c r="B43" s="227"/>
      <c r="C43" s="227"/>
      <c r="D43" s="227"/>
      <c r="E43" s="227"/>
      <c r="F43" s="227"/>
      <c r="G43" s="227"/>
      <c r="H43" s="227"/>
      <c r="I43" s="227"/>
      <c r="J43" s="227"/>
      <c r="K43" s="227"/>
    </row>
    <row r="44" spans="1:12" ht="15" x14ac:dyDescent="0.3">
      <c r="A44" s="517" t="s">
        <v>107</v>
      </c>
      <c r="B44" s="517"/>
      <c r="C44" s="380"/>
      <c r="D44" s="381"/>
      <c r="E44" s="381"/>
      <c r="F44" s="380"/>
      <c r="G44" s="380"/>
      <c r="H44" s="380"/>
      <c r="I44" s="380"/>
      <c r="J44" s="380"/>
      <c r="K44" s="186"/>
    </row>
    <row r="45" spans="1:12" ht="15" x14ac:dyDescent="0.3">
      <c r="A45" s="380"/>
      <c r="B45" s="381"/>
      <c r="C45" s="380"/>
      <c r="D45" s="381"/>
      <c r="E45" s="381"/>
      <c r="F45" s="380"/>
      <c r="G45" s="380"/>
      <c r="H45" s="380"/>
      <c r="I45" s="380"/>
      <c r="J45" s="382"/>
      <c r="K45" s="186"/>
    </row>
    <row r="46" spans="1:12" ht="15" customHeight="1" x14ac:dyDescent="0.3">
      <c r="A46" s="380"/>
      <c r="B46" s="381"/>
      <c r="C46" s="518" t="s">
        <v>269</v>
      </c>
      <c r="D46" s="518"/>
      <c r="E46" s="383"/>
      <c r="F46" s="384"/>
      <c r="G46" s="519" t="s">
        <v>503</v>
      </c>
      <c r="H46" s="519"/>
      <c r="I46" s="519"/>
      <c r="J46" s="385"/>
      <c r="K46" s="186"/>
    </row>
    <row r="47" spans="1:12" ht="15" x14ac:dyDescent="0.3">
      <c r="A47" s="380"/>
      <c r="B47" s="381"/>
      <c r="C47" s="380"/>
      <c r="D47" s="381"/>
      <c r="E47" s="381"/>
      <c r="F47" s="380"/>
      <c r="G47" s="520"/>
      <c r="H47" s="520"/>
      <c r="I47" s="520"/>
      <c r="J47" s="385"/>
      <c r="K47" s="186"/>
    </row>
    <row r="48" spans="1:12" ht="15" x14ac:dyDescent="0.3">
      <c r="A48" s="380"/>
      <c r="B48" s="381"/>
      <c r="C48" s="515" t="s">
        <v>140</v>
      </c>
      <c r="D48" s="515"/>
      <c r="E48" s="383"/>
      <c r="F48" s="384"/>
      <c r="G48" s="380"/>
      <c r="H48" s="380"/>
      <c r="I48" s="380"/>
      <c r="J48" s="380"/>
      <c r="K48" s="186"/>
    </row>
  </sheetData>
  <mergeCells count="6">
    <mergeCell ref="K3:M3"/>
    <mergeCell ref="C48:D48"/>
    <mergeCell ref="A2:D2"/>
    <mergeCell ref="A44:B44"/>
    <mergeCell ref="C46:D46"/>
    <mergeCell ref="G46:I47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showGridLines="0" view="pageBreakPreview" zoomScale="98" zoomScaleNormal="100" zoomScaleSheetLayoutView="98" workbookViewId="0">
      <selection activeCell="C22" sqref="C22"/>
    </sheetView>
  </sheetViews>
  <sheetFormatPr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 x14ac:dyDescent="0.3">
      <c r="A1" s="75" t="s">
        <v>461</v>
      </c>
      <c r="B1" s="77"/>
      <c r="C1" s="521" t="s">
        <v>110</v>
      </c>
      <c r="D1" s="521"/>
    </row>
    <row r="2" spans="1:5" x14ac:dyDescent="0.3">
      <c r="A2" s="75" t="s">
        <v>462</v>
      </c>
      <c r="B2" s="77"/>
      <c r="C2" s="495" t="s">
        <v>510</v>
      </c>
      <c r="D2" s="496"/>
      <c r="E2" s="496"/>
    </row>
    <row r="3" spans="1:5" x14ac:dyDescent="0.3">
      <c r="A3" s="77" t="s">
        <v>141</v>
      </c>
      <c r="B3" s="77"/>
      <c r="C3" s="76"/>
      <c r="D3" s="76"/>
    </row>
    <row r="4" spans="1:5" x14ac:dyDescent="0.3">
      <c r="A4" s="75"/>
      <c r="B4" s="77"/>
      <c r="C4" s="76"/>
      <c r="D4" s="76"/>
    </row>
    <row r="5" spans="1:5" x14ac:dyDescent="0.3">
      <c r="A5" s="78" t="str">
        <f>'ფორმა N2'!A4</f>
        <v>ანგარიშვალდებული პირის დასახელება:</v>
      </c>
      <c r="B5" s="78"/>
      <c r="C5" s="78"/>
      <c r="D5" s="77"/>
      <c r="E5" s="5"/>
    </row>
    <row r="6" spans="1:5" x14ac:dyDescent="0.3">
      <c r="A6" s="26" t="s">
        <v>509</v>
      </c>
      <c r="B6" s="26"/>
      <c r="C6" s="122"/>
      <c r="D6" s="59"/>
      <c r="E6" s="5"/>
    </row>
    <row r="7" spans="1:5" x14ac:dyDescent="0.3">
      <c r="A7" s="78"/>
      <c r="B7" s="78"/>
      <c r="C7" s="78"/>
      <c r="D7" s="77"/>
      <c r="E7" s="5"/>
    </row>
    <row r="8" spans="1:5" s="6" customFormat="1" x14ac:dyDescent="0.3">
      <c r="A8" s="101"/>
      <c r="B8" s="101"/>
      <c r="C8" s="79"/>
      <c r="D8" s="79"/>
    </row>
    <row r="9" spans="1:5" s="6" customFormat="1" ht="30" x14ac:dyDescent="0.3">
      <c r="A9" s="107" t="s">
        <v>64</v>
      </c>
      <c r="B9" s="80" t="s">
        <v>11</v>
      </c>
      <c r="C9" s="80" t="s">
        <v>10</v>
      </c>
      <c r="D9" s="80" t="s">
        <v>9</v>
      </c>
    </row>
    <row r="10" spans="1:5" s="7" customFormat="1" x14ac:dyDescent="0.2">
      <c r="A10" s="13">
        <v>1</v>
      </c>
      <c r="B10" s="13" t="s">
        <v>108</v>
      </c>
      <c r="C10" s="83">
        <f>SUM(C11,C14,C17,C20:C22)</f>
        <v>79906.97</v>
      </c>
      <c r="D10" s="83">
        <f>SUM(D11,D14,D17,D20:D22)</f>
        <v>79906.97</v>
      </c>
    </row>
    <row r="11" spans="1:5" s="9" customFormat="1" ht="18" x14ac:dyDescent="0.2">
      <c r="A11" s="14">
        <v>1.1000000000000001</v>
      </c>
      <c r="B11" s="14" t="s">
        <v>68</v>
      </c>
      <c r="C11" s="83">
        <f>SUM(C12:C13)</f>
        <v>0</v>
      </c>
      <c r="D11" s="83">
        <f>SUM(D12:D13)</f>
        <v>0</v>
      </c>
    </row>
    <row r="12" spans="1:5" s="9" customFormat="1" ht="18" x14ac:dyDescent="0.2">
      <c r="A12" s="16" t="s">
        <v>30</v>
      </c>
      <c r="B12" s="16" t="s">
        <v>70</v>
      </c>
      <c r="C12" s="33"/>
      <c r="D12" s="34"/>
    </row>
    <row r="13" spans="1:5" s="9" customFormat="1" ht="18" x14ac:dyDescent="0.2">
      <c r="A13" s="16" t="s">
        <v>31</v>
      </c>
      <c r="B13" s="16" t="s">
        <v>71</v>
      </c>
      <c r="C13" s="33"/>
      <c r="D13" s="34"/>
    </row>
    <row r="14" spans="1:5" s="3" customFormat="1" x14ac:dyDescent="0.2">
      <c r="A14" s="14">
        <v>1.2</v>
      </c>
      <c r="B14" s="14" t="s">
        <v>69</v>
      </c>
      <c r="C14" s="83">
        <f>SUM(C15:C16)</f>
        <v>10589</v>
      </c>
      <c r="D14" s="83">
        <f>SUM(D15:D16)</f>
        <v>10589</v>
      </c>
    </row>
    <row r="15" spans="1:5" x14ac:dyDescent="0.3">
      <c r="A15" s="16" t="s">
        <v>32</v>
      </c>
      <c r="B15" s="16" t="s">
        <v>72</v>
      </c>
      <c r="C15" s="33">
        <v>10589</v>
      </c>
      <c r="D15" s="34">
        <v>10589</v>
      </c>
    </row>
    <row r="16" spans="1:5" x14ac:dyDescent="0.3">
      <c r="A16" s="16" t="s">
        <v>33</v>
      </c>
      <c r="B16" s="16" t="s">
        <v>73</v>
      </c>
      <c r="C16" s="33"/>
      <c r="D16" s="34"/>
    </row>
    <row r="17" spans="1:9" x14ac:dyDescent="0.3">
      <c r="A17" s="14">
        <v>1.3</v>
      </c>
      <c r="B17" s="14" t="s">
        <v>74</v>
      </c>
      <c r="C17" s="83">
        <f>SUM(C18:C19)</f>
        <v>28455</v>
      </c>
      <c r="D17" s="83">
        <f>SUM(D18:D19)</f>
        <v>28455</v>
      </c>
    </row>
    <row r="18" spans="1:9" x14ac:dyDescent="0.3">
      <c r="A18" s="16" t="s">
        <v>50</v>
      </c>
      <c r="B18" s="16" t="s">
        <v>75</v>
      </c>
      <c r="C18" s="33">
        <v>28455</v>
      </c>
      <c r="D18" s="34">
        <v>28455</v>
      </c>
    </row>
    <row r="19" spans="1:9" x14ac:dyDescent="0.3">
      <c r="A19" s="16" t="s">
        <v>51</v>
      </c>
      <c r="B19" s="16" t="s">
        <v>76</v>
      </c>
      <c r="C19" s="33"/>
      <c r="D19" s="34"/>
    </row>
    <row r="20" spans="1:9" x14ac:dyDescent="0.3">
      <c r="A20" s="14">
        <v>1.4</v>
      </c>
      <c r="B20" s="14" t="s">
        <v>77</v>
      </c>
      <c r="C20" s="33"/>
      <c r="D20" s="34"/>
    </row>
    <row r="21" spans="1:9" x14ac:dyDescent="0.3">
      <c r="A21" s="14">
        <v>1.5</v>
      </c>
      <c r="B21" s="14" t="s">
        <v>78</v>
      </c>
      <c r="C21" s="33">
        <f>7722.16+33140.81</f>
        <v>40862.97</v>
      </c>
      <c r="D21" s="34">
        <f>7722.16+33140.81</f>
        <v>40862.97</v>
      </c>
    </row>
    <row r="22" spans="1:9" x14ac:dyDescent="0.3">
      <c r="A22" s="14">
        <v>1.6</v>
      </c>
      <c r="B22" s="14" t="s">
        <v>8</v>
      </c>
      <c r="C22" s="33"/>
      <c r="D22" s="34"/>
    </row>
    <row r="25" spans="1:9" s="22" customFormat="1" ht="12.75" x14ac:dyDescent="0.2"/>
    <row r="26" spans="1:9" x14ac:dyDescent="0.3">
      <c r="A26" s="70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70" t="s">
        <v>272</v>
      </c>
      <c r="D29" s="12"/>
      <c r="E29"/>
      <c r="F29"/>
      <c r="G29"/>
      <c r="H29"/>
      <c r="I29"/>
    </row>
    <row r="30" spans="1:9" x14ac:dyDescent="0.3">
      <c r="A30"/>
      <c r="B30" s="2" t="s">
        <v>271</v>
      </c>
      <c r="D30" s="12"/>
      <c r="E30"/>
      <c r="F30"/>
      <c r="G30"/>
      <c r="H30"/>
      <c r="I30"/>
    </row>
    <row r="31" spans="1:9" customFormat="1" ht="12.75" x14ac:dyDescent="0.2">
      <c r="B31" s="67" t="s">
        <v>140</v>
      </c>
    </row>
    <row r="32" spans="1:9" s="22" customFormat="1" ht="12.75" x14ac:dyDescent="0.2"/>
  </sheetData>
  <mergeCells count="2">
    <mergeCell ref="C1:D1"/>
    <mergeCell ref="C2:E2"/>
  </mergeCells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view="pageBreakPreview" zoomScale="70" zoomScaleNormal="100" zoomScaleSheetLayoutView="70" workbookViewId="0">
      <selection activeCell="C2" sqref="C2:E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5" t="s">
        <v>463</v>
      </c>
      <c r="B1" s="78"/>
      <c r="C1" s="505" t="s">
        <v>110</v>
      </c>
      <c r="D1" s="505"/>
      <c r="E1" s="92"/>
    </row>
    <row r="2" spans="1:5" s="6" customFormat="1" x14ac:dyDescent="0.3">
      <c r="A2" s="75" t="s">
        <v>460</v>
      </c>
      <c r="B2" s="78"/>
      <c r="C2" s="495" t="s">
        <v>510</v>
      </c>
      <c r="D2" s="496"/>
      <c r="E2" s="496"/>
    </row>
    <row r="3" spans="1:5" s="6" customFormat="1" x14ac:dyDescent="0.3">
      <c r="A3" s="77" t="s">
        <v>141</v>
      </c>
      <c r="B3" s="75"/>
      <c r="C3" s="166"/>
      <c r="D3" s="166"/>
      <c r="E3" s="92"/>
    </row>
    <row r="4" spans="1:5" s="6" customFormat="1" x14ac:dyDescent="0.3">
      <c r="A4" s="77"/>
      <c r="B4" s="77"/>
      <c r="C4" s="166"/>
      <c r="D4" s="166"/>
      <c r="E4" s="92"/>
    </row>
    <row r="5" spans="1:5" x14ac:dyDescent="0.3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 x14ac:dyDescent="0.3">
      <c r="A6" s="26" t="s">
        <v>509</v>
      </c>
      <c r="B6" s="26"/>
      <c r="C6" s="82"/>
      <c r="D6" s="82"/>
      <c r="E6" s="93"/>
    </row>
    <row r="7" spans="1:5" x14ac:dyDescent="0.3">
      <c r="A7" s="78"/>
      <c r="B7" s="78"/>
      <c r="C7" s="77"/>
      <c r="D7" s="77"/>
      <c r="E7" s="93"/>
    </row>
    <row r="8" spans="1:5" s="6" customFormat="1" x14ac:dyDescent="0.3">
      <c r="A8" s="165"/>
      <c r="B8" s="165"/>
      <c r="C8" s="79"/>
      <c r="D8" s="79"/>
      <c r="E8" s="92"/>
    </row>
    <row r="9" spans="1:5" s="6" customFormat="1" ht="30" x14ac:dyDescent="0.3">
      <c r="A9" s="90" t="s">
        <v>64</v>
      </c>
      <c r="B9" s="90" t="s">
        <v>335</v>
      </c>
      <c r="C9" s="80" t="s">
        <v>10</v>
      </c>
      <c r="D9" s="80" t="s">
        <v>9</v>
      </c>
      <c r="E9" s="92"/>
    </row>
    <row r="10" spans="1:5" s="9" customFormat="1" ht="18" x14ac:dyDescent="0.2">
      <c r="A10" s="99" t="s">
        <v>299</v>
      </c>
      <c r="B10" s="99"/>
      <c r="C10" s="4"/>
      <c r="D10" s="4"/>
      <c r="E10" s="94"/>
    </row>
    <row r="11" spans="1:5" s="10" customFormat="1" x14ac:dyDescent="0.2">
      <c r="A11" s="99" t="s">
        <v>300</v>
      </c>
      <c r="B11" s="99"/>
      <c r="C11" s="4"/>
      <c r="D11" s="4"/>
      <c r="E11" s="95"/>
    </row>
    <row r="12" spans="1:5" s="10" customFormat="1" x14ac:dyDescent="0.2">
      <c r="A12" s="99" t="s">
        <v>301</v>
      </c>
      <c r="B12" s="88"/>
      <c r="C12" s="4"/>
      <c r="D12" s="4"/>
      <c r="E12" s="95"/>
    </row>
    <row r="13" spans="1:5" s="10" customFormat="1" x14ac:dyDescent="0.2">
      <c r="A13" s="88" t="s">
        <v>280</v>
      </c>
      <c r="B13" s="88"/>
      <c r="C13" s="4"/>
      <c r="D13" s="4"/>
      <c r="E13" s="95"/>
    </row>
    <row r="14" spans="1:5" s="10" customFormat="1" x14ac:dyDescent="0.2">
      <c r="A14" s="88" t="s">
        <v>280</v>
      </c>
      <c r="B14" s="88"/>
      <c r="C14" s="4"/>
      <c r="D14" s="4"/>
      <c r="E14" s="95"/>
    </row>
    <row r="15" spans="1:5" s="10" customFormat="1" x14ac:dyDescent="0.2">
      <c r="A15" s="88" t="s">
        <v>280</v>
      </c>
      <c r="B15" s="88"/>
      <c r="C15" s="4"/>
      <c r="D15" s="4"/>
      <c r="E15" s="95"/>
    </row>
    <row r="16" spans="1:5" s="10" customFormat="1" x14ac:dyDescent="0.2">
      <c r="A16" s="88" t="s">
        <v>280</v>
      </c>
      <c r="B16" s="88"/>
      <c r="C16" s="4"/>
      <c r="D16" s="4"/>
      <c r="E16" s="95"/>
    </row>
    <row r="17" spans="1:9" x14ac:dyDescent="0.3">
      <c r="A17" s="100"/>
      <c r="B17" s="100" t="s">
        <v>337</v>
      </c>
      <c r="C17" s="87">
        <f>SUM(C10:C16)</f>
        <v>0</v>
      </c>
      <c r="D17" s="87">
        <f>SUM(D10:D16)</f>
        <v>0</v>
      </c>
      <c r="E17" s="97"/>
    </row>
    <row r="18" spans="1:9" x14ac:dyDescent="0.3">
      <c r="A18" s="44"/>
      <c r="B18" s="44"/>
    </row>
    <row r="19" spans="1:9" x14ac:dyDescent="0.3">
      <c r="A19" s="2" t="s">
        <v>404</v>
      </c>
      <c r="E19" s="5"/>
    </row>
    <row r="20" spans="1:9" x14ac:dyDescent="0.3">
      <c r="A20" s="2" t="s">
        <v>406</v>
      </c>
    </row>
    <row r="21" spans="1:9" x14ac:dyDescent="0.3">
      <c r="A21" s="217"/>
    </row>
    <row r="22" spans="1:9" x14ac:dyDescent="0.3">
      <c r="A22" s="217" t="s">
        <v>405</v>
      </c>
    </row>
    <row r="23" spans="1:9" s="22" customFormat="1" ht="12.75" x14ac:dyDescent="0.2"/>
    <row r="24" spans="1:9" x14ac:dyDescent="0.3">
      <c r="A24" s="70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70"/>
      <c r="B27" s="70" t="s">
        <v>450</v>
      </c>
      <c r="D27" s="12"/>
      <c r="E27"/>
      <c r="F27"/>
      <c r="G27"/>
      <c r="H27"/>
      <c r="I27"/>
    </row>
    <row r="28" spans="1:9" x14ac:dyDescent="0.3">
      <c r="B28" s="2" t="s">
        <v>451</v>
      </c>
      <c r="D28" s="12"/>
      <c r="E28"/>
      <c r="F28"/>
      <c r="G28"/>
      <c r="H28"/>
      <c r="I28"/>
    </row>
    <row r="29" spans="1:9" customFormat="1" ht="12.75" x14ac:dyDescent="0.2">
      <c r="A29" s="67"/>
      <c r="B29" s="67" t="s">
        <v>140</v>
      </c>
    </row>
    <row r="30" spans="1:9" s="22" customFormat="1" ht="12.75" x14ac:dyDescent="0.2"/>
  </sheetData>
  <mergeCells count="2">
    <mergeCell ref="C1:D1"/>
    <mergeCell ref="C2:E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H91"/>
  <sheetViews>
    <sheetView showGridLines="0" view="pageBreakPreview" zoomScaleNormal="100" zoomScaleSheetLayoutView="100" workbookViewId="0">
      <selection activeCell="N28" sqref="N28"/>
    </sheetView>
  </sheetViews>
  <sheetFormatPr defaultRowHeight="15" x14ac:dyDescent="0.3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6" width="9.140625" style="2"/>
    <col min="7" max="7" width="9.85546875" style="2" bestFit="1" customWidth="1"/>
    <col min="8" max="16384" width="9.140625" style="2"/>
  </cols>
  <sheetData>
    <row r="1" spans="1:8" x14ac:dyDescent="0.3">
      <c r="A1" s="75" t="s">
        <v>225</v>
      </c>
      <c r="B1" s="123"/>
      <c r="C1" s="522" t="s">
        <v>199</v>
      </c>
      <c r="D1" s="522"/>
      <c r="E1" s="106"/>
    </row>
    <row r="2" spans="1:8" ht="15" customHeight="1" x14ac:dyDescent="0.3">
      <c r="A2" s="77" t="s">
        <v>141</v>
      </c>
      <c r="B2" s="123"/>
      <c r="C2" s="508" t="s">
        <v>510</v>
      </c>
      <c r="D2" s="523"/>
      <c r="E2" s="523"/>
      <c r="F2" s="523"/>
    </row>
    <row r="3" spans="1:8" x14ac:dyDescent="0.3">
      <c r="A3" s="118"/>
      <c r="B3" s="123"/>
      <c r="C3" s="78"/>
      <c r="D3" s="78"/>
      <c r="E3" s="106"/>
    </row>
    <row r="4" spans="1:8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09"/>
    </row>
    <row r="5" spans="1:8" x14ac:dyDescent="0.3">
      <c r="A5" s="26" t="s">
        <v>509</v>
      </c>
      <c r="B5" s="26"/>
      <c r="C5" s="122"/>
      <c r="D5" s="59"/>
      <c r="E5" s="109"/>
    </row>
    <row r="6" spans="1:8" x14ac:dyDescent="0.3">
      <c r="A6" s="78"/>
      <c r="B6" s="77"/>
      <c r="C6" s="77"/>
      <c r="D6" s="77"/>
      <c r="E6" s="109"/>
    </row>
    <row r="7" spans="1:8" x14ac:dyDescent="0.3">
      <c r="A7" s="117"/>
      <c r="B7" s="124"/>
      <c r="C7" s="125"/>
      <c r="D7" s="125"/>
      <c r="E7" s="106"/>
      <c r="G7" s="488"/>
      <c r="H7" s="488"/>
    </row>
    <row r="8" spans="1:8" ht="45" x14ac:dyDescent="0.3">
      <c r="A8" s="126" t="s">
        <v>114</v>
      </c>
      <c r="B8" s="126" t="s">
        <v>191</v>
      </c>
      <c r="C8" s="126" t="s">
        <v>305</v>
      </c>
      <c r="D8" s="126" t="s">
        <v>258</v>
      </c>
      <c r="E8" s="106"/>
    </row>
    <row r="9" spans="1:8" x14ac:dyDescent="0.3">
      <c r="A9" s="49"/>
      <c r="B9" s="50"/>
      <c r="C9" s="160"/>
      <c r="D9" s="160"/>
      <c r="E9" s="106"/>
    </row>
    <row r="10" spans="1:8" x14ac:dyDescent="0.3">
      <c r="A10" s="51" t="s">
        <v>192</v>
      </c>
      <c r="B10" s="52"/>
      <c r="C10" s="127">
        <f>SUM(C11,C34)</f>
        <v>80375.660000000018</v>
      </c>
      <c r="D10" s="127">
        <f>SUM(D11,D34)</f>
        <v>16531.509999999998</v>
      </c>
      <c r="E10" s="106"/>
      <c r="H10" s="488"/>
    </row>
    <row r="11" spans="1:8" x14ac:dyDescent="0.3">
      <c r="A11" s="53" t="s">
        <v>193</v>
      </c>
      <c r="B11" s="54"/>
      <c r="C11" s="86">
        <f>SUM(C12:C32)</f>
        <v>73935.610000000015</v>
      </c>
      <c r="D11" s="86">
        <f>SUM(D12:D32)</f>
        <v>10835.939999999999</v>
      </c>
      <c r="E11" s="106"/>
    </row>
    <row r="12" spans="1:8" x14ac:dyDescent="0.3">
      <c r="A12" s="57">
        <v>1110</v>
      </c>
      <c r="B12" s="56" t="s">
        <v>143</v>
      </c>
      <c r="C12" s="8">
        <v>4193.6000000000004</v>
      </c>
      <c r="D12" s="8">
        <v>2122.9499999999998</v>
      </c>
      <c r="E12" s="106"/>
    </row>
    <row r="13" spans="1:8" x14ac:dyDescent="0.3">
      <c r="A13" s="57">
        <v>1120</v>
      </c>
      <c r="B13" s="56" t="s">
        <v>144</v>
      </c>
      <c r="C13" s="8"/>
      <c r="D13" s="8"/>
      <c r="E13" s="106"/>
    </row>
    <row r="14" spans="1:8" x14ac:dyDescent="0.3">
      <c r="A14" s="57">
        <v>1211</v>
      </c>
      <c r="B14" s="56" t="s">
        <v>145</v>
      </c>
      <c r="C14" s="8">
        <v>63515.3</v>
      </c>
      <c r="D14" s="8">
        <v>3425.85</v>
      </c>
      <c r="E14" s="106"/>
    </row>
    <row r="15" spans="1:8" x14ac:dyDescent="0.3">
      <c r="A15" s="57">
        <v>1212</v>
      </c>
      <c r="B15" s="56" t="s">
        <v>146</v>
      </c>
      <c r="C15" s="8"/>
      <c r="D15" s="8"/>
      <c r="E15" s="106"/>
    </row>
    <row r="16" spans="1:8" x14ac:dyDescent="0.3">
      <c r="A16" s="57">
        <v>1213</v>
      </c>
      <c r="B16" s="56" t="s">
        <v>147</v>
      </c>
      <c r="C16" s="8"/>
      <c r="D16" s="8"/>
      <c r="E16" s="106"/>
    </row>
    <row r="17" spans="1:5" x14ac:dyDescent="0.3">
      <c r="A17" s="57">
        <v>1214</v>
      </c>
      <c r="B17" s="56" t="s">
        <v>148</v>
      </c>
      <c r="C17" s="8"/>
      <c r="D17" s="8"/>
      <c r="E17" s="106"/>
    </row>
    <row r="18" spans="1:5" x14ac:dyDescent="0.3">
      <c r="A18" s="57">
        <v>1215</v>
      </c>
      <c r="B18" s="56" t="s">
        <v>149</v>
      </c>
      <c r="C18" s="8"/>
      <c r="D18" s="8"/>
      <c r="E18" s="106"/>
    </row>
    <row r="19" spans="1:5" x14ac:dyDescent="0.3">
      <c r="A19" s="57">
        <v>1300</v>
      </c>
      <c r="B19" s="56" t="s">
        <v>150</v>
      </c>
      <c r="C19" s="8"/>
      <c r="D19" s="8"/>
      <c r="E19" s="106"/>
    </row>
    <row r="20" spans="1:5" x14ac:dyDescent="0.3">
      <c r="A20" s="57">
        <v>1410</v>
      </c>
      <c r="B20" s="56" t="s">
        <v>151</v>
      </c>
      <c r="C20" s="8"/>
      <c r="D20" s="8"/>
      <c r="E20" s="106"/>
    </row>
    <row r="21" spans="1:5" x14ac:dyDescent="0.3">
      <c r="A21" s="57">
        <v>1421</v>
      </c>
      <c r="B21" s="56" t="s">
        <v>152</v>
      </c>
      <c r="C21" s="8"/>
      <c r="D21" s="8"/>
      <c r="E21" s="106"/>
    </row>
    <row r="22" spans="1:5" x14ac:dyDescent="0.3">
      <c r="A22" s="57">
        <v>1422</v>
      </c>
      <c r="B22" s="56" t="s">
        <v>153</v>
      </c>
      <c r="C22" s="8"/>
      <c r="D22" s="8"/>
      <c r="E22" s="106"/>
    </row>
    <row r="23" spans="1:5" x14ac:dyDescent="0.3">
      <c r="A23" s="57">
        <v>1423</v>
      </c>
      <c r="B23" s="56" t="s">
        <v>154</v>
      </c>
      <c r="C23" s="8"/>
      <c r="D23" s="8"/>
      <c r="E23" s="106"/>
    </row>
    <row r="24" spans="1:5" x14ac:dyDescent="0.3">
      <c r="A24" s="57">
        <v>1431</v>
      </c>
      <c r="B24" s="56" t="s">
        <v>155</v>
      </c>
      <c r="C24" s="8"/>
      <c r="D24" s="8"/>
      <c r="E24" s="106"/>
    </row>
    <row r="25" spans="1:5" x14ac:dyDescent="0.3">
      <c r="A25" s="57">
        <v>1432</v>
      </c>
      <c r="B25" s="56" t="s">
        <v>156</v>
      </c>
      <c r="C25" s="8"/>
      <c r="D25" s="8"/>
      <c r="E25" s="106"/>
    </row>
    <row r="26" spans="1:5" x14ac:dyDescent="0.3">
      <c r="A26" s="57">
        <v>1433</v>
      </c>
      <c r="B26" s="56" t="s">
        <v>157</v>
      </c>
      <c r="C26" s="8">
        <v>863.71</v>
      </c>
      <c r="D26" s="8">
        <v>787.14</v>
      </c>
      <c r="E26" s="106"/>
    </row>
    <row r="27" spans="1:5" x14ac:dyDescent="0.3">
      <c r="A27" s="57">
        <v>1441</v>
      </c>
      <c r="B27" s="56" t="s">
        <v>158</v>
      </c>
      <c r="C27" s="8">
        <v>5363</v>
      </c>
      <c r="D27" s="8">
        <v>4500</v>
      </c>
      <c r="E27" s="106"/>
    </row>
    <row r="28" spans="1:5" x14ac:dyDescent="0.3">
      <c r="A28" s="57">
        <v>1442</v>
      </c>
      <c r="B28" s="56" t="s">
        <v>159</v>
      </c>
      <c r="C28" s="8"/>
      <c r="D28" s="8"/>
      <c r="E28" s="106"/>
    </row>
    <row r="29" spans="1:5" x14ac:dyDescent="0.3">
      <c r="A29" s="57">
        <v>1443</v>
      </c>
      <c r="B29" s="56" t="s">
        <v>160</v>
      </c>
      <c r="C29" s="8"/>
      <c r="D29" s="8"/>
      <c r="E29" s="106"/>
    </row>
    <row r="30" spans="1:5" x14ac:dyDescent="0.3">
      <c r="A30" s="57">
        <v>1444</v>
      </c>
      <c r="B30" s="56" t="s">
        <v>161</v>
      </c>
      <c r="C30" s="8"/>
      <c r="D30" s="8"/>
      <c r="E30" s="106"/>
    </row>
    <row r="31" spans="1:5" x14ac:dyDescent="0.3">
      <c r="A31" s="57">
        <v>1445</v>
      </c>
      <c r="B31" s="56" t="s">
        <v>162</v>
      </c>
      <c r="C31" s="8"/>
      <c r="D31" s="8"/>
      <c r="E31" s="106"/>
    </row>
    <row r="32" spans="1:5" x14ac:dyDescent="0.3">
      <c r="A32" s="57">
        <v>1446</v>
      </c>
      <c r="B32" s="56" t="s">
        <v>163</v>
      </c>
      <c r="C32" s="8"/>
      <c r="D32" s="8"/>
      <c r="E32" s="106"/>
    </row>
    <row r="33" spans="1:5" x14ac:dyDescent="0.3">
      <c r="A33" s="30"/>
      <c r="E33" s="106"/>
    </row>
    <row r="34" spans="1:5" x14ac:dyDescent="0.3">
      <c r="A34" s="58" t="s">
        <v>194</v>
      </c>
      <c r="B34" s="56"/>
      <c r="C34" s="86">
        <f>SUM(C35:C42)</f>
        <v>6440.0499999999993</v>
      </c>
      <c r="D34" s="86">
        <f>SUM(D35:D42)</f>
        <v>5695.57</v>
      </c>
      <c r="E34" s="106"/>
    </row>
    <row r="35" spans="1:5" x14ac:dyDescent="0.3">
      <c r="A35" s="57">
        <v>2110</v>
      </c>
      <c r="B35" s="56" t="s">
        <v>100</v>
      </c>
      <c r="C35" s="8"/>
      <c r="D35" s="8"/>
      <c r="E35" s="106"/>
    </row>
    <row r="36" spans="1:5" x14ac:dyDescent="0.3">
      <c r="A36" s="57">
        <v>2120</v>
      </c>
      <c r="B36" s="56" t="s">
        <v>164</v>
      </c>
      <c r="C36" s="8">
        <v>3509.47</v>
      </c>
      <c r="D36" s="8">
        <v>3526.78</v>
      </c>
      <c r="E36" s="106"/>
    </row>
    <row r="37" spans="1:5" x14ac:dyDescent="0.3">
      <c r="A37" s="57">
        <v>2130</v>
      </c>
      <c r="B37" s="56" t="s">
        <v>101</v>
      </c>
      <c r="C37" s="8">
        <v>534.66999999999996</v>
      </c>
      <c r="D37" s="8">
        <v>454.47</v>
      </c>
      <c r="E37" s="106"/>
    </row>
    <row r="38" spans="1:5" x14ac:dyDescent="0.3">
      <c r="A38" s="57">
        <v>2140</v>
      </c>
      <c r="B38" s="56" t="s">
        <v>414</v>
      </c>
      <c r="C38" s="8"/>
      <c r="D38" s="8"/>
      <c r="E38" s="106"/>
    </row>
    <row r="39" spans="1:5" x14ac:dyDescent="0.3">
      <c r="A39" s="57">
        <v>2150</v>
      </c>
      <c r="B39" s="56" t="s">
        <v>418</v>
      </c>
      <c r="C39" s="8"/>
      <c r="D39" s="8"/>
      <c r="E39" s="106"/>
    </row>
    <row r="40" spans="1:5" x14ac:dyDescent="0.3">
      <c r="A40" s="57">
        <v>2220</v>
      </c>
      <c r="B40" s="56" t="s">
        <v>102</v>
      </c>
      <c r="C40" s="8">
        <v>2395.91</v>
      </c>
      <c r="D40" s="8">
        <v>1714.32</v>
      </c>
      <c r="E40" s="106"/>
    </row>
    <row r="41" spans="1:5" x14ac:dyDescent="0.3">
      <c r="A41" s="57">
        <v>2300</v>
      </c>
      <c r="B41" s="56" t="s">
        <v>165</v>
      </c>
      <c r="C41" s="8"/>
      <c r="D41" s="8"/>
      <c r="E41" s="106"/>
    </row>
    <row r="42" spans="1:5" x14ac:dyDescent="0.3">
      <c r="A42" s="57">
        <v>2400</v>
      </c>
      <c r="B42" s="56" t="s">
        <v>166</v>
      </c>
      <c r="C42" s="8"/>
      <c r="D42" s="8"/>
      <c r="E42" s="106"/>
    </row>
    <row r="43" spans="1:5" x14ac:dyDescent="0.3">
      <c r="A43" s="31"/>
      <c r="E43" s="106"/>
    </row>
    <row r="44" spans="1:5" x14ac:dyDescent="0.3">
      <c r="A44" s="55" t="s">
        <v>198</v>
      </c>
      <c r="B44" s="56"/>
      <c r="C44" s="86">
        <f>SUM(C45,C64)</f>
        <v>80375.659999999989</v>
      </c>
      <c r="D44" s="86">
        <f>SUM(D45,D64)</f>
        <v>16531.510000000009</v>
      </c>
      <c r="E44" s="106"/>
    </row>
    <row r="45" spans="1:5" x14ac:dyDescent="0.3">
      <c r="A45" s="58" t="s">
        <v>195</v>
      </c>
      <c r="B45" s="56"/>
      <c r="C45" s="86">
        <f>SUM(C46:C61)</f>
        <v>149477.87</v>
      </c>
      <c r="D45" s="86">
        <f>SUM(D46:D61)</f>
        <v>149477.87</v>
      </c>
      <c r="E45" s="106"/>
    </row>
    <row r="46" spans="1:5" x14ac:dyDescent="0.3">
      <c r="A46" s="57">
        <v>3100</v>
      </c>
      <c r="B46" s="56" t="s">
        <v>167</v>
      </c>
      <c r="C46" s="8"/>
      <c r="D46" s="8"/>
      <c r="E46" s="106"/>
    </row>
    <row r="47" spans="1:5" x14ac:dyDescent="0.3">
      <c r="A47" s="57">
        <v>3210</v>
      </c>
      <c r="B47" s="56" t="s">
        <v>168</v>
      </c>
      <c r="C47" s="8">
        <v>149477.87</v>
      </c>
      <c r="D47" s="8">
        <v>149477.87</v>
      </c>
      <c r="E47" s="106"/>
    </row>
    <row r="48" spans="1:5" x14ac:dyDescent="0.3">
      <c r="A48" s="57">
        <v>3221</v>
      </c>
      <c r="B48" s="56" t="s">
        <v>169</v>
      </c>
      <c r="C48" s="8"/>
      <c r="D48" s="8"/>
      <c r="E48" s="106"/>
    </row>
    <row r="49" spans="1:5" x14ac:dyDescent="0.3">
      <c r="A49" s="57">
        <v>3222</v>
      </c>
      <c r="B49" s="56" t="s">
        <v>170</v>
      </c>
      <c r="C49" s="8"/>
      <c r="D49" s="8"/>
      <c r="E49" s="106"/>
    </row>
    <row r="50" spans="1:5" x14ac:dyDescent="0.3">
      <c r="A50" s="57">
        <v>3223</v>
      </c>
      <c r="B50" s="56" t="s">
        <v>171</v>
      </c>
      <c r="C50" s="8"/>
      <c r="D50" s="8"/>
      <c r="E50" s="106"/>
    </row>
    <row r="51" spans="1:5" x14ac:dyDescent="0.3">
      <c r="A51" s="57">
        <v>3224</v>
      </c>
      <c r="B51" s="56" t="s">
        <v>172</v>
      </c>
      <c r="C51" s="8"/>
      <c r="D51" s="8"/>
      <c r="E51" s="106"/>
    </row>
    <row r="52" spans="1:5" x14ac:dyDescent="0.3">
      <c r="A52" s="57">
        <v>3231</v>
      </c>
      <c r="B52" s="56" t="s">
        <v>173</v>
      </c>
      <c r="C52" s="8"/>
      <c r="D52" s="8"/>
      <c r="E52" s="106"/>
    </row>
    <row r="53" spans="1:5" x14ac:dyDescent="0.3">
      <c r="A53" s="57">
        <v>3232</v>
      </c>
      <c r="B53" s="56" t="s">
        <v>174</v>
      </c>
      <c r="C53" s="8"/>
      <c r="D53" s="8"/>
      <c r="E53" s="106"/>
    </row>
    <row r="54" spans="1:5" x14ac:dyDescent="0.3">
      <c r="A54" s="57">
        <v>3234</v>
      </c>
      <c r="B54" s="56" t="s">
        <v>175</v>
      </c>
      <c r="C54" s="8"/>
      <c r="D54" s="8"/>
      <c r="E54" s="106"/>
    </row>
    <row r="55" spans="1:5" ht="30" x14ac:dyDescent="0.3">
      <c r="A55" s="57">
        <v>3236</v>
      </c>
      <c r="B55" s="56" t="s">
        <v>190</v>
      </c>
      <c r="C55" s="8"/>
      <c r="D55" s="8"/>
      <c r="E55" s="106"/>
    </row>
    <row r="56" spans="1:5" ht="45" x14ac:dyDescent="0.3">
      <c r="A56" s="57">
        <v>3237</v>
      </c>
      <c r="B56" s="56" t="s">
        <v>176</v>
      </c>
      <c r="C56" s="8"/>
      <c r="D56" s="8"/>
      <c r="E56" s="106"/>
    </row>
    <row r="57" spans="1:5" x14ac:dyDescent="0.3">
      <c r="A57" s="57">
        <v>3241</v>
      </c>
      <c r="B57" s="56" t="s">
        <v>177</v>
      </c>
      <c r="C57" s="8"/>
      <c r="D57" s="8"/>
      <c r="E57" s="106"/>
    </row>
    <row r="58" spans="1:5" x14ac:dyDescent="0.3">
      <c r="A58" s="57">
        <v>3242</v>
      </c>
      <c r="B58" s="56" t="s">
        <v>178</v>
      </c>
      <c r="C58" s="8"/>
      <c r="D58" s="8"/>
      <c r="E58" s="106"/>
    </row>
    <row r="59" spans="1:5" x14ac:dyDescent="0.3">
      <c r="A59" s="57">
        <v>3243</v>
      </c>
      <c r="B59" s="56" t="s">
        <v>179</v>
      </c>
      <c r="C59" s="8"/>
      <c r="D59" s="8"/>
      <c r="E59" s="106"/>
    </row>
    <row r="60" spans="1:5" x14ac:dyDescent="0.3">
      <c r="A60" s="57">
        <v>3245</v>
      </c>
      <c r="B60" s="56" t="s">
        <v>180</v>
      </c>
      <c r="C60" s="8"/>
      <c r="D60" s="8"/>
      <c r="E60" s="106"/>
    </row>
    <row r="61" spans="1:5" x14ac:dyDescent="0.3">
      <c r="A61" s="57">
        <v>3246</v>
      </c>
      <c r="B61" s="56" t="s">
        <v>181</v>
      </c>
      <c r="C61" s="8"/>
      <c r="D61" s="8"/>
      <c r="E61" s="106"/>
    </row>
    <row r="62" spans="1:5" x14ac:dyDescent="0.3">
      <c r="A62" s="31"/>
      <c r="E62" s="106"/>
    </row>
    <row r="63" spans="1:5" x14ac:dyDescent="0.3">
      <c r="A63" s="32"/>
      <c r="E63" s="106"/>
    </row>
    <row r="64" spans="1:5" x14ac:dyDescent="0.3">
      <c r="A64" s="58" t="s">
        <v>196</v>
      </c>
      <c r="B64" s="56"/>
      <c r="C64" s="86">
        <f>SUM(C65:C67)</f>
        <v>-69102.210000000006</v>
      </c>
      <c r="D64" s="86">
        <f>SUM(D65:D67)</f>
        <v>-132946.35999999999</v>
      </c>
      <c r="E64" s="106"/>
    </row>
    <row r="65" spans="1:5" x14ac:dyDescent="0.3">
      <c r="A65" s="57">
        <v>5100</v>
      </c>
      <c r="B65" s="56" t="s">
        <v>256</v>
      </c>
      <c r="C65" s="8">
        <v>-69102.210000000006</v>
      </c>
      <c r="D65" s="8">
        <v>-132946.35999999999</v>
      </c>
      <c r="E65" s="106"/>
    </row>
    <row r="66" spans="1:5" x14ac:dyDescent="0.3">
      <c r="A66" s="57">
        <v>5220</v>
      </c>
      <c r="B66" s="56" t="s">
        <v>438</v>
      </c>
      <c r="C66" s="8"/>
      <c r="D66" s="8"/>
      <c r="E66" s="106"/>
    </row>
    <row r="67" spans="1:5" x14ac:dyDescent="0.3">
      <c r="A67" s="57">
        <v>5230</v>
      </c>
      <c r="B67" s="56" t="s">
        <v>439</v>
      </c>
      <c r="C67" s="8"/>
      <c r="D67" s="8"/>
      <c r="E67" s="106"/>
    </row>
    <row r="68" spans="1:5" x14ac:dyDescent="0.3">
      <c r="A68" s="31"/>
      <c r="E68" s="106"/>
    </row>
    <row r="69" spans="1:5" x14ac:dyDescent="0.3">
      <c r="A69" s="2"/>
      <c r="E69" s="106"/>
    </row>
    <row r="70" spans="1:5" x14ac:dyDescent="0.3">
      <c r="A70" s="55" t="s">
        <v>197</v>
      </c>
      <c r="B70" s="56"/>
      <c r="C70" s="8"/>
      <c r="D70" s="8"/>
      <c r="E70" s="106"/>
    </row>
    <row r="71" spans="1:5" ht="30" x14ac:dyDescent="0.3">
      <c r="A71" s="57">
        <v>1</v>
      </c>
      <c r="B71" s="56" t="s">
        <v>182</v>
      </c>
      <c r="C71" s="8"/>
      <c r="D71" s="8"/>
      <c r="E71" s="106"/>
    </row>
    <row r="72" spans="1:5" x14ac:dyDescent="0.3">
      <c r="A72" s="57">
        <v>2</v>
      </c>
      <c r="B72" s="56" t="s">
        <v>183</v>
      </c>
      <c r="C72" s="8"/>
      <c r="D72" s="8"/>
      <c r="E72" s="106"/>
    </row>
    <row r="73" spans="1:5" x14ac:dyDescent="0.3">
      <c r="A73" s="57">
        <v>3</v>
      </c>
      <c r="B73" s="56" t="s">
        <v>184</v>
      </c>
      <c r="C73" s="8"/>
      <c r="D73" s="8"/>
      <c r="E73" s="106"/>
    </row>
    <row r="74" spans="1:5" x14ac:dyDescent="0.3">
      <c r="A74" s="57">
        <v>4</v>
      </c>
      <c r="B74" s="56" t="s">
        <v>369</v>
      </c>
      <c r="C74" s="8"/>
      <c r="D74" s="8"/>
      <c r="E74" s="106"/>
    </row>
    <row r="75" spans="1:5" x14ac:dyDescent="0.3">
      <c r="A75" s="57">
        <v>5</v>
      </c>
      <c r="B75" s="56" t="s">
        <v>185</v>
      </c>
      <c r="C75" s="8"/>
      <c r="D75" s="8"/>
      <c r="E75" s="106"/>
    </row>
    <row r="76" spans="1:5" x14ac:dyDescent="0.3">
      <c r="A76" s="57">
        <v>6</v>
      </c>
      <c r="B76" s="56" t="s">
        <v>186</v>
      </c>
      <c r="C76" s="8"/>
      <c r="D76" s="8"/>
      <c r="E76" s="106"/>
    </row>
    <row r="77" spans="1:5" x14ac:dyDescent="0.3">
      <c r="A77" s="57">
        <v>7</v>
      </c>
      <c r="B77" s="56" t="s">
        <v>187</v>
      </c>
      <c r="C77" s="8"/>
      <c r="D77" s="8"/>
      <c r="E77" s="106"/>
    </row>
    <row r="78" spans="1:5" x14ac:dyDescent="0.3">
      <c r="A78" s="57">
        <v>8</v>
      </c>
      <c r="B78" s="56" t="s">
        <v>188</v>
      </c>
      <c r="C78" s="8"/>
      <c r="D78" s="8"/>
      <c r="E78" s="106"/>
    </row>
    <row r="79" spans="1:5" x14ac:dyDescent="0.3">
      <c r="A79" s="57">
        <v>9</v>
      </c>
      <c r="B79" s="56" t="s">
        <v>189</v>
      </c>
      <c r="C79" s="8"/>
      <c r="D79" s="8"/>
      <c r="E79" s="106"/>
    </row>
    <row r="81" spans="1:6" x14ac:dyDescent="0.3">
      <c r="A81" s="2"/>
      <c r="B81" s="2"/>
    </row>
    <row r="82" spans="1:6" x14ac:dyDescent="0.3">
      <c r="A82" s="70" t="s">
        <v>107</v>
      </c>
      <c r="B82" s="2"/>
      <c r="E82" s="5"/>
    </row>
    <row r="83" spans="1:6" x14ac:dyDescent="0.3">
      <c r="A83" s="2"/>
      <c r="B83" s="2"/>
      <c r="E83"/>
      <c r="F83"/>
    </row>
    <row r="84" spans="1:6" x14ac:dyDescent="0.3">
      <c r="A84" s="2"/>
      <c r="B84" s="2"/>
      <c r="D84" s="12"/>
      <c r="E84"/>
      <c r="F84"/>
    </row>
    <row r="85" spans="1:6" x14ac:dyDescent="0.3">
      <c r="A85"/>
      <c r="B85" s="70" t="s">
        <v>450</v>
      </c>
      <c r="D85" s="12"/>
      <c r="E85"/>
      <c r="F85"/>
    </row>
    <row r="86" spans="1:6" x14ac:dyDescent="0.3">
      <c r="A86"/>
      <c r="B86" s="2" t="s">
        <v>451</v>
      </c>
      <c r="D86" s="12"/>
      <c r="E86"/>
      <c r="F86"/>
    </row>
    <row r="87" spans="1:6" customFormat="1" ht="12.75" x14ac:dyDescent="0.2">
      <c r="B87" s="67" t="s">
        <v>140</v>
      </c>
    </row>
    <row r="88" spans="1:6" customFormat="1" ht="12.75" x14ac:dyDescent="0.2"/>
    <row r="89" spans="1:6" customFormat="1" ht="12.75" x14ac:dyDescent="0.2"/>
    <row r="90" spans="1:6" customFormat="1" ht="12.75" x14ac:dyDescent="0.2"/>
    <row r="91" spans="1:6" customFormat="1" ht="12.75" x14ac:dyDescent="0.2"/>
  </sheetData>
  <mergeCells count="2">
    <mergeCell ref="C1:D1"/>
    <mergeCell ref="C2:F2"/>
  </mergeCells>
  <printOptions gridLines="1"/>
  <pageMargins left="0.31496062992126" right="0.31496062992126" top="0.74803149606299202" bottom="0.74803149606299202" header="0.31496062992126" footer="0.31496062992126"/>
  <pageSetup paperSize="9" scale="91" fitToHeight="0" orientation="portrait" r:id="rId1"/>
  <rowBreaks count="1" manualBreakCount="1">
    <brk id="42" max="1638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6"/>
  <sheetViews>
    <sheetView showGridLines="0" view="pageBreakPreview" zoomScale="98" zoomScaleNormal="100" zoomScaleSheetLayoutView="98" workbookViewId="0">
      <selection activeCell="J11" sqref="J11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5" t="s">
        <v>457</v>
      </c>
      <c r="B1" s="77"/>
      <c r="C1" s="77"/>
      <c r="D1" s="77"/>
      <c r="E1" s="77"/>
      <c r="F1" s="77"/>
      <c r="G1" s="77"/>
      <c r="H1" s="77"/>
      <c r="I1" s="505" t="s">
        <v>110</v>
      </c>
      <c r="J1" s="505"/>
      <c r="K1" s="106"/>
    </row>
    <row r="2" spans="1:11" x14ac:dyDescent="0.3">
      <c r="A2" s="77" t="s">
        <v>141</v>
      </c>
      <c r="B2" s="77"/>
      <c r="C2" s="77"/>
      <c r="D2" s="77"/>
      <c r="E2" s="77"/>
      <c r="F2" s="77"/>
      <c r="G2" s="77"/>
      <c r="H2" s="77"/>
      <c r="I2" s="495" t="s">
        <v>510</v>
      </c>
      <c r="J2" s="496"/>
      <c r="K2" s="496"/>
    </row>
    <row r="3" spans="1:11" x14ac:dyDescent="0.3">
      <c r="A3" s="77"/>
      <c r="B3" s="77"/>
      <c r="C3" s="77"/>
      <c r="D3" s="77"/>
      <c r="E3" s="77"/>
      <c r="F3" s="77"/>
      <c r="G3" s="77"/>
      <c r="H3" s="77"/>
      <c r="I3" s="76"/>
      <c r="J3" s="76"/>
      <c r="K3" s="106"/>
    </row>
    <row r="4" spans="1:11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128"/>
      <c r="G4" s="77"/>
      <c r="H4" s="77"/>
      <c r="I4" s="77"/>
      <c r="J4" s="77"/>
      <c r="K4" s="106"/>
    </row>
    <row r="5" spans="1:11" x14ac:dyDescent="0.3">
      <c r="A5" s="239" t="e">
        <f>#REF!</f>
        <v>#REF!</v>
      </c>
      <c r="B5" s="240"/>
      <c r="C5" s="240"/>
      <c r="D5" s="240"/>
      <c r="E5" s="240"/>
      <c r="F5" s="241"/>
      <c r="G5" s="240"/>
      <c r="H5" s="240"/>
      <c r="I5" s="240"/>
      <c r="J5" s="240"/>
      <c r="K5" s="106"/>
    </row>
    <row r="6" spans="1:11" x14ac:dyDescent="0.3">
      <c r="A6" s="78"/>
      <c r="B6" s="26" t="s">
        <v>509</v>
      </c>
      <c r="C6" s="26"/>
      <c r="D6" s="77"/>
      <c r="E6" s="77"/>
      <c r="F6" s="128"/>
      <c r="G6" s="77"/>
      <c r="H6" s="77"/>
      <c r="I6" s="77"/>
      <c r="J6" s="77"/>
      <c r="K6" s="106"/>
    </row>
    <row r="7" spans="1:11" x14ac:dyDescent="0.3">
      <c r="A7" s="129"/>
      <c r="B7" s="125"/>
      <c r="C7" s="125"/>
      <c r="D7" s="125"/>
      <c r="E7" s="125"/>
      <c r="F7" s="125"/>
      <c r="G7" s="125"/>
      <c r="H7" s="125"/>
      <c r="I7" s="125"/>
      <c r="J7" s="125"/>
      <c r="K7" s="106"/>
    </row>
    <row r="8" spans="1:11" s="26" customFormat="1" ht="45" x14ac:dyDescent="0.3">
      <c r="A8" s="131" t="s">
        <v>64</v>
      </c>
      <c r="B8" s="131" t="s">
        <v>112</v>
      </c>
      <c r="C8" s="132" t="s">
        <v>114</v>
      </c>
      <c r="D8" s="132" t="s">
        <v>276</v>
      </c>
      <c r="E8" s="132" t="s">
        <v>113</v>
      </c>
      <c r="F8" s="130" t="s">
        <v>257</v>
      </c>
      <c r="G8" s="130" t="s">
        <v>296</v>
      </c>
      <c r="H8" s="130" t="s">
        <v>297</v>
      </c>
      <c r="I8" s="130" t="s">
        <v>258</v>
      </c>
      <c r="J8" s="133" t="s">
        <v>115</v>
      </c>
      <c r="K8" s="106"/>
    </row>
    <row r="9" spans="1:11" s="26" customFormat="1" x14ac:dyDescent="0.3">
      <c r="A9" s="163">
        <v>1</v>
      </c>
      <c r="B9" s="163">
        <v>2</v>
      </c>
      <c r="C9" s="164">
        <v>3</v>
      </c>
      <c r="D9" s="164">
        <v>4</v>
      </c>
      <c r="E9" s="164">
        <v>5</v>
      </c>
      <c r="F9" s="164">
        <v>6</v>
      </c>
      <c r="G9" s="164">
        <v>7</v>
      </c>
      <c r="H9" s="164">
        <v>8</v>
      </c>
      <c r="I9" s="164">
        <v>9</v>
      </c>
      <c r="J9" s="164">
        <v>10</v>
      </c>
      <c r="K9" s="106"/>
    </row>
    <row r="10" spans="1:11" s="26" customFormat="1" ht="30" x14ac:dyDescent="0.3">
      <c r="A10" s="490">
        <v>1</v>
      </c>
      <c r="B10" s="440" t="s">
        <v>856</v>
      </c>
      <c r="C10" s="441" t="s">
        <v>857</v>
      </c>
      <c r="D10" s="442" t="s">
        <v>222</v>
      </c>
      <c r="E10" s="443" t="s">
        <v>858</v>
      </c>
      <c r="F10" s="27">
        <v>63515.3</v>
      </c>
      <c r="G10" s="27">
        <v>722202.44</v>
      </c>
      <c r="H10" s="27">
        <v>782291.89</v>
      </c>
      <c r="I10" s="27">
        <v>3425.85</v>
      </c>
      <c r="J10" s="27"/>
      <c r="K10" s="106"/>
    </row>
    <row r="11" spans="1:11" s="26" customFormat="1" ht="15.75" x14ac:dyDescent="0.3">
      <c r="A11" s="491">
        <v>2</v>
      </c>
      <c r="B11" s="63"/>
      <c r="C11" s="161"/>
      <c r="D11" s="162"/>
      <c r="E11" s="159"/>
      <c r="F11" s="27"/>
      <c r="G11" s="27"/>
      <c r="H11" s="27"/>
      <c r="I11" s="27"/>
      <c r="J11" s="27"/>
      <c r="K11" s="106"/>
    </row>
    <row r="12" spans="1:11" x14ac:dyDescent="0.3">
      <c r="A12" s="105"/>
      <c r="B12" s="105"/>
      <c r="C12" s="105"/>
      <c r="D12" s="105"/>
      <c r="E12" s="105"/>
      <c r="F12" s="105"/>
      <c r="G12" s="105"/>
      <c r="H12" s="105"/>
      <c r="I12" s="105"/>
      <c r="J12" s="105"/>
    </row>
    <row r="13" spans="1:11" x14ac:dyDescent="0.3">
      <c r="A13" s="105"/>
      <c r="B13" s="105"/>
      <c r="C13" s="105"/>
      <c r="D13" s="105"/>
      <c r="E13" s="105"/>
      <c r="F13" s="105"/>
      <c r="G13" s="105"/>
      <c r="H13" s="105"/>
      <c r="I13" s="105"/>
      <c r="J13" s="105"/>
    </row>
    <row r="14" spans="1:11" x14ac:dyDescent="0.3">
      <c r="A14" s="105"/>
      <c r="B14" s="105"/>
      <c r="C14" s="105"/>
      <c r="D14" s="105"/>
      <c r="E14" s="105"/>
      <c r="F14" s="105"/>
      <c r="G14" s="105"/>
      <c r="H14" s="105"/>
      <c r="I14" s="105"/>
      <c r="J14" s="105"/>
    </row>
    <row r="15" spans="1:11" x14ac:dyDescent="0.3">
      <c r="A15" s="105"/>
      <c r="B15" s="105"/>
      <c r="C15" s="105"/>
      <c r="D15" s="105"/>
      <c r="E15" s="105"/>
      <c r="F15" s="105"/>
      <c r="G15" s="105"/>
      <c r="H15" s="105"/>
      <c r="I15" s="105"/>
      <c r="J15" s="105"/>
    </row>
    <row r="16" spans="1:11" x14ac:dyDescent="0.3">
      <c r="A16" s="105"/>
      <c r="B16" s="235" t="s">
        <v>107</v>
      </c>
      <c r="C16" s="105"/>
      <c r="D16" s="105"/>
      <c r="E16" s="105"/>
      <c r="F16" s="236"/>
      <c r="G16" s="105"/>
      <c r="H16" s="105"/>
      <c r="I16" s="105"/>
      <c r="J16" s="105"/>
    </row>
    <row r="17" spans="1:10" x14ac:dyDescent="0.3">
      <c r="A17" s="105"/>
      <c r="B17" s="105"/>
      <c r="C17" s="105"/>
      <c r="D17" s="105"/>
      <c r="E17" s="105"/>
      <c r="F17" s="102"/>
      <c r="G17" s="102"/>
      <c r="H17" s="102"/>
      <c r="I17" s="102"/>
      <c r="J17" s="102"/>
    </row>
    <row r="18" spans="1:10" x14ac:dyDescent="0.3">
      <c r="A18" s="105"/>
      <c r="B18" s="105"/>
      <c r="C18" s="285"/>
      <c r="D18" s="105"/>
      <c r="E18" s="105"/>
      <c r="F18" s="285"/>
      <c r="G18" s="286"/>
      <c r="H18" s="286"/>
      <c r="I18" s="102"/>
      <c r="J18" s="102"/>
    </row>
    <row r="19" spans="1:10" x14ac:dyDescent="0.3">
      <c r="A19" s="102"/>
      <c r="B19" s="105"/>
      <c r="C19" s="237" t="s">
        <v>269</v>
      </c>
      <c r="D19" s="237"/>
      <c r="E19" s="105"/>
      <c r="F19" s="105" t="s">
        <v>274</v>
      </c>
      <c r="G19" s="102"/>
      <c r="H19" s="102"/>
      <c r="I19" s="102"/>
      <c r="J19" s="102"/>
    </row>
    <row r="20" spans="1:10" x14ac:dyDescent="0.3">
      <c r="A20" s="102"/>
      <c r="B20" s="105"/>
      <c r="C20" s="238" t="s">
        <v>140</v>
      </c>
      <c r="D20" s="105"/>
      <c r="E20" s="105"/>
      <c r="F20" s="105" t="s">
        <v>270</v>
      </c>
      <c r="G20" s="102"/>
      <c r="H20" s="102"/>
      <c r="I20" s="102"/>
      <c r="J20" s="102"/>
    </row>
    <row r="21" spans="1:10" customFormat="1" x14ac:dyDescent="0.3">
      <c r="A21" s="102"/>
      <c r="B21" s="105"/>
      <c r="C21" s="105"/>
      <c r="D21" s="238"/>
      <c r="E21" s="102"/>
      <c r="F21" s="102"/>
      <c r="G21" s="102"/>
      <c r="H21" s="102"/>
      <c r="I21" s="102"/>
      <c r="J21" s="102"/>
    </row>
    <row r="22" spans="1:10" customFormat="1" ht="12.75" x14ac:dyDescent="0.2">
      <c r="A22" s="102"/>
      <c r="B22" s="102"/>
      <c r="C22" s="102"/>
      <c r="D22" s="102"/>
      <c r="E22" s="102"/>
      <c r="F22" s="102"/>
      <c r="G22" s="102"/>
      <c r="H22" s="102"/>
      <c r="I22" s="102"/>
      <c r="J22" s="102"/>
    </row>
    <row r="23" spans="1:10" customFormat="1" ht="12.75" x14ac:dyDescent="0.2"/>
    <row r="24" spans="1:10" customFormat="1" ht="12.75" x14ac:dyDescent="0.2"/>
    <row r="25" spans="1:10" customFormat="1" ht="12.75" x14ac:dyDescent="0.2"/>
    <row r="26" spans="1:10" customFormat="1" ht="12.75" x14ac:dyDescent="0.2"/>
  </sheetData>
  <mergeCells count="2">
    <mergeCell ref="I1:J1"/>
    <mergeCell ref="I2:K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1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1"/>
    <dataValidation allowBlank="1" showInputMessage="1" showErrorMessage="1" prompt="თვე/დღე/წელი" sqref="J10:J11"/>
  </dataValidations>
  <printOptions gridLines="1"/>
  <pageMargins left="0.25" right="0.25" top="0.75" bottom="0.75" header="0.3" footer="0.3"/>
  <pageSetup paperSize="9" scale="9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53"/>
  <sheetViews>
    <sheetView view="pageBreakPreview" topLeftCell="A121" zoomScale="70" zoomScaleNormal="100" zoomScaleSheetLayoutView="70" workbookViewId="0">
      <selection activeCell="G141" sqref="G141"/>
    </sheetView>
  </sheetViews>
  <sheetFormatPr defaultRowHeight="15" x14ac:dyDescent="0.3"/>
  <cols>
    <col min="1" max="1" width="12" style="186" customWidth="1"/>
    <col min="2" max="2" width="13.28515625" style="186" customWidth="1"/>
    <col min="3" max="3" width="21.42578125" style="186" customWidth="1"/>
    <col min="4" max="4" width="17.85546875" style="186" customWidth="1"/>
    <col min="5" max="5" width="12.7109375" style="186" customWidth="1"/>
    <col min="6" max="6" width="36.85546875" style="186" customWidth="1"/>
    <col min="7" max="7" width="22.28515625" style="186" customWidth="1"/>
    <col min="8" max="8" width="0.5703125" style="186" customWidth="1"/>
    <col min="9" max="16384" width="9.140625" style="186"/>
  </cols>
  <sheetData>
    <row r="1" spans="1:9" x14ac:dyDescent="0.3">
      <c r="A1" s="75" t="s">
        <v>372</v>
      </c>
      <c r="B1" s="77"/>
      <c r="C1" s="77"/>
      <c r="D1" s="77"/>
      <c r="E1" s="77"/>
      <c r="F1" s="77"/>
      <c r="G1" s="397" t="s">
        <v>110</v>
      </c>
      <c r="H1" s="170"/>
    </row>
    <row r="2" spans="1:9" x14ac:dyDescent="0.3">
      <c r="A2" s="77" t="s">
        <v>141</v>
      </c>
      <c r="B2" s="77"/>
      <c r="C2" s="77"/>
      <c r="D2" s="77"/>
      <c r="E2" s="77"/>
      <c r="F2" s="77"/>
      <c r="G2" s="495" t="s">
        <v>510</v>
      </c>
      <c r="H2" s="495"/>
      <c r="I2" s="495"/>
    </row>
    <row r="3" spans="1:9" x14ac:dyDescent="0.3">
      <c r="A3" s="77"/>
      <c r="B3" s="77"/>
      <c r="C3" s="77"/>
      <c r="D3" s="77"/>
      <c r="E3" s="77"/>
      <c r="F3" s="77"/>
      <c r="G3" s="103"/>
      <c r="H3" s="170"/>
    </row>
    <row r="4" spans="1:9" x14ac:dyDescent="0.3">
      <c r="A4" s="78" t="str">
        <f>'[4]ფორმა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105"/>
    </row>
    <row r="5" spans="1:9" x14ac:dyDescent="0.3">
      <c r="A5" s="26" t="s">
        <v>509</v>
      </c>
      <c r="B5" s="26"/>
      <c r="C5" s="224"/>
      <c r="D5" s="224"/>
      <c r="E5" s="224"/>
      <c r="F5" s="224"/>
      <c r="G5" s="224"/>
      <c r="H5" s="105"/>
    </row>
    <row r="6" spans="1:9" x14ac:dyDescent="0.3">
      <c r="A6" s="78"/>
      <c r="B6" s="77"/>
      <c r="C6" s="77"/>
      <c r="D6" s="77"/>
      <c r="E6" s="77"/>
      <c r="F6" s="77"/>
      <c r="G6" s="77"/>
      <c r="H6" s="105"/>
    </row>
    <row r="7" spans="1:9" x14ac:dyDescent="0.3">
      <c r="A7" s="77"/>
      <c r="B7" s="77"/>
      <c r="C7" s="77"/>
      <c r="D7" s="77"/>
      <c r="E7" s="77"/>
      <c r="F7" s="77"/>
      <c r="G7" s="77"/>
      <c r="H7" s="106"/>
    </row>
    <row r="8" spans="1:9" ht="45.75" customHeight="1" x14ac:dyDescent="0.3">
      <c r="A8" s="171" t="s">
        <v>315</v>
      </c>
      <c r="B8" s="171" t="s">
        <v>142</v>
      </c>
      <c r="C8" s="172" t="s">
        <v>370</v>
      </c>
      <c r="D8" s="172" t="s">
        <v>371</v>
      </c>
      <c r="E8" s="172" t="s">
        <v>276</v>
      </c>
      <c r="F8" s="171" t="s">
        <v>322</v>
      </c>
      <c r="G8" s="172" t="s">
        <v>316</v>
      </c>
      <c r="H8" s="106"/>
    </row>
    <row r="9" spans="1:9" x14ac:dyDescent="0.3">
      <c r="A9" s="173" t="s">
        <v>317</v>
      </c>
      <c r="B9" s="444"/>
      <c r="C9" s="445"/>
      <c r="D9" s="445"/>
      <c r="E9" s="175"/>
      <c r="F9" s="175"/>
      <c r="G9" s="446">
        <v>4193.6000000000004</v>
      </c>
      <c r="H9" s="106"/>
    </row>
    <row r="10" spans="1:9" x14ac:dyDescent="0.3">
      <c r="A10" s="174">
        <v>1</v>
      </c>
      <c r="B10" s="447">
        <v>42010</v>
      </c>
      <c r="C10" s="448">
        <v>2000</v>
      </c>
      <c r="D10" s="448"/>
      <c r="E10" s="177" t="s">
        <v>222</v>
      </c>
      <c r="F10" s="176" t="s">
        <v>859</v>
      </c>
      <c r="G10" s="449">
        <f>G9+C10-D10</f>
        <v>6193.6</v>
      </c>
      <c r="H10" s="106"/>
    </row>
    <row r="11" spans="1:9" x14ac:dyDescent="0.3">
      <c r="A11" s="174">
        <v>2</v>
      </c>
      <c r="B11" s="447">
        <v>42011</v>
      </c>
      <c r="C11" s="448"/>
      <c r="D11" s="448">
        <v>1280</v>
      </c>
      <c r="E11" s="177" t="s">
        <v>222</v>
      </c>
      <c r="F11" s="176" t="s">
        <v>350</v>
      </c>
      <c r="G11" s="449">
        <f t="shared" ref="G11:G74" si="0">G10+C11-D11</f>
        <v>4913.6000000000004</v>
      </c>
      <c r="H11" s="106"/>
    </row>
    <row r="12" spans="1:9" x14ac:dyDescent="0.3">
      <c r="A12" s="174">
        <v>3</v>
      </c>
      <c r="B12" s="447">
        <v>42011</v>
      </c>
      <c r="C12" s="448"/>
      <c r="D12" s="448">
        <v>720</v>
      </c>
      <c r="E12" s="177" t="s">
        <v>222</v>
      </c>
      <c r="F12" s="176" t="s">
        <v>350</v>
      </c>
      <c r="G12" s="449">
        <f t="shared" si="0"/>
        <v>4193.6000000000004</v>
      </c>
      <c r="H12" s="106"/>
    </row>
    <row r="13" spans="1:9" x14ac:dyDescent="0.3">
      <c r="A13" s="174">
        <v>4</v>
      </c>
      <c r="B13" s="447">
        <v>42012</v>
      </c>
      <c r="C13" s="448"/>
      <c r="D13" s="448">
        <v>151.69999999999999</v>
      </c>
      <c r="E13" s="177" t="s">
        <v>222</v>
      </c>
      <c r="F13" s="176" t="s">
        <v>860</v>
      </c>
      <c r="G13" s="449">
        <f t="shared" si="0"/>
        <v>4041.9000000000005</v>
      </c>
      <c r="H13" s="106"/>
    </row>
    <row r="14" spans="1:9" x14ac:dyDescent="0.3">
      <c r="A14" s="174">
        <v>5</v>
      </c>
      <c r="B14" s="447">
        <v>42012</v>
      </c>
      <c r="C14" s="448"/>
      <c r="D14" s="448">
        <v>33.5</v>
      </c>
      <c r="E14" s="177" t="s">
        <v>222</v>
      </c>
      <c r="F14" s="176" t="s">
        <v>860</v>
      </c>
      <c r="G14" s="449">
        <f t="shared" si="0"/>
        <v>4008.4000000000005</v>
      </c>
      <c r="H14" s="106"/>
    </row>
    <row r="15" spans="1:9" x14ac:dyDescent="0.3">
      <c r="A15" s="174">
        <v>6</v>
      </c>
      <c r="B15" s="447">
        <v>42017</v>
      </c>
      <c r="C15" s="448">
        <v>3045</v>
      </c>
      <c r="D15" s="448"/>
      <c r="E15" s="177" t="s">
        <v>222</v>
      </c>
      <c r="F15" s="176" t="s">
        <v>859</v>
      </c>
      <c r="G15" s="449">
        <f t="shared" si="0"/>
        <v>7053.4000000000005</v>
      </c>
      <c r="H15" s="106"/>
    </row>
    <row r="16" spans="1:9" x14ac:dyDescent="0.3">
      <c r="A16" s="174">
        <v>7</v>
      </c>
      <c r="B16" s="447">
        <v>42017</v>
      </c>
      <c r="C16" s="448"/>
      <c r="D16" s="448">
        <v>105</v>
      </c>
      <c r="E16" s="177" t="s">
        <v>222</v>
      </c>
      <c r="F16" s="176" t="s">
        <v>861</v>
      </c>
      <c r="G16" s="449">
        <f t="shared" si="0"/>
        <v>6948.4000000000005</v>
      </c>
      <c r="H16" s="106"/>
    </row>
    <row r="17" spans="1:8" x14ac:dyDescent="0.3">
      <c r="A17" s="174">
        <v>8</v>
      </c>
      <c r="B17" s="447">
        <v>42017</v>
      </c>
      <c r="C17" s="448"/>
      <c r="D17" s="448">
        <v>2940</v>
      </c>
      <c r="E17" s="177" t="s">
        <v>222</v>
      </c>
      <c r="F17" s="176" t="s">
        <v>861</v>
      </c>
      <c r="G17" s="449">
        <f t="shared" si="0"/>
        <v>4008.4000000000005</v>
      </c>
      <c r="H17" s="106"/>
    </row>
    <row r="18" spans="1:8" x14ac:dyDescent="0.3">
      <c r="A18" s="174">
        <v>9</v>
      </c>
      <c r="B18" s="447">
        <v>42024</v>
      </c>
      <c r="C18" s="448"/>
      <c r="D18" s="448">
        <v>540.65</v>
      </c>
      <c r="E18" s="177" t="s">
        <v>222</v>
      </c>
      <c r="F18" s="176" t="s">
        <v>860</v>
      </c>
      <c r="G18" s="449">
        <f t="shared" si="0"/>
        <v>3467.7500000000005</v>
      </c>
      <c r="H18" s="106"/>
    </row>
    <row r="19" spans="1:8" x14ac:dyDescent="0.3">
      <c r="A19" s="174">
        <v>10</v>
      </c>
      <c r="B19" s="447">
        <v>42033</v>
      </c>
      <c r="C19" s="448">
        <v>2940</v>
      </c>
      <c r="D19" s="448"/>
      <c r="E19" s="177" t="s">
        <v>222</v>
      </c>
      <c r="F19" s="176" t="s">
        <v>859</v>
      </c>
      <c r="G19" s="449">
        <f t="shared" si="0"/>
        <v>6407.75</v>
      </c>
      <c r="H19" s="106"/>
    </row>
    <row r="20" spans="1:8" x14ac:dyDescent="0.3">
      <c r="A20" s="174">
        <v>11</v>
      </c>
      <c r="B20" s="447">
        <v>42033</v>
      </c>
      <c r="C20" s="448"/>
      <c r="D20" s="448">
        <v>2940</v>
      </c>
      <c r="E20" s="177" t="s">
        <v>222</v>
      </c>
      <c r="F20" s="176" t="s">
        <v>861</v>
      </c>
      <c r="G20" s="449">
        <f t="shared" si="0"/>
        <v>3467.75</v>
      </c>
      <c r="H20" s="106"/>
    </row>
    <row r="21" spans="1:8" x14ac:dyDescent="0.3">
      <c r="A21" s="174">
        <v>12</v>
      </c>
      <c r="B21" s="447">
        <v>42039</v>
      </c>
      <c r="C21" s="448">
        <v>2000</v>
      </c>
      <c r="D21" s="448"/>
      <c r="E21" s="177" t="s">
        <v>222</v>
      </c>
      <c r="F21" s="176" t="s">
        <v>859</v>
      </c>
      <c r="G21" s="449">
        <f t="shared" si="0"/>
        <v>5467.75</v>
      </c>
      <c r="H21" s="106"/>
    </row>
    <row r="22" spans="1:8" x14ac:dyDescent="0.3">
      <c r="A22" s="174">
        <v>13</v>
      </c>
      <c r="B22" s="447">
        <v>42039</v>
      </c>
      <c r="C22" s="448"/>
      <c r="D22" s="448">
        <v>1280</v>
      </c>
      <c r="E22" s="177" t="s">
        <v>222</v>
      </c>
      <c r="F22" s="176" t="s">
        <v>350</v>
      </c>
      <c r="G22" s="449">
        <f t="shared" si="0"/>
        <v>4187.75</v>
      </c>
      <c r="H22" s="106"/>
    </row>
    <row r="23" spans="1:8" x14ac:dyDescent="0.3">
      <c r="A23" s="174">
        <v>14</v>
      </c>
      <c r="B23" s="447">
        <v>42039</v>
      </c>
      <c r="C23" s="448"/>
      <c r="D23" s="448">
        <v>720</v>
      </c>
      <c r="E23" s="177" t="s">
        <v>222</v>
      </c>
      <c r="F23" s="176" t="s">
        <v>350</v>
      </c>
      <c r="G23" s="449">
        <f t="shared" si="0"/>
        <v>3467.75</v>
      </c>
      <c r="H23" s="106"/>
    </row>
    <row r="24" spans="1:8" x14ac:dyDescent="0.3">
      <c r="A24" s="174">
        <v>15</v>
      </c>
      <c r="B24" s="447">
        <v>42045</v>
      </c>
      <c r="C24" s="448">
        <v>3465</v>
      </c>
      <c r="D24" s="448"/>
      <c r="E24" s="177" t="s">
        <v>222</v>
      </c>
      <c r="F24" s="176" t="s">
        <v>859</v>
      </c>
      <c r="G24" s="449">
        <f t="shared" si="0"/>
        <v>6932.75</v>
      </c>
      <c r="H24" s="106"/>
    </row>
    <row r="25" spans="1:8" x14ac:dyDescent="0.3">
      <c r="A25" s="174">
        <v>16</v>
      </c>
      <c r="B25" s="447">
        <v>42051</v>
      </c>
      <c r="C25" s="448"/>
      <c r="D25" s="448">
        <v>3465</v>
      </c>
      <c r="E25" s="177" t="s">
        <v>222</v>
      </c>
      <c r="F25" s="176" t="s">
        <v>861</v>
      </c>
      <c r="G25" s="449">
        <f t="shared" si="0"/>
        <v>3467.75</v>
      </c>
      <c r="H25" s="106"/>
    </row>
    <row r="26" spans="1:8" x14ac:dyDescent="0.3">
      <c r="A26" s="174">
        <v>17</v>
      </c>
      <c r="B26" s="447">
        <v>42053</v>
      </c>
      <c r="C26" s="448">
        <v>930</v>
      </c>
      <c r="D26" s="448"/>
      <c r="E26" s="177" t="s">
        <v>222</v>
      </c>
      <c r="F26" s="176" t="s">
        <v>859</v>
      </c>
      <c r="G26" s="449">
        <f t="shared" si="0"/>
        <v>4397.75</v>
      </c>
      <c r="H26" s="106"/>
    </row>
    <row r="27" spans="1:8" x14ac:dyDescent="0.3">
      <c r="A27" s="174">
        <v>18</v>
      </c>
      <c r="B27" s="447">
        <v>42053</v>
      </c>
      <c r="C27" s="448"/>
      <c r="D27" s="448">
        <v>720</v>
      </c>
      <c r="E27" s="177" t="s">
        <v>222</v>
      </c>
      <c r="F27" s="176" t="s">
        <v>350</v>
      </c>
      <c r="G27" s="449">
        <f t="shared" si="0"/>
        <v>3677.75</v>
      </c>
      <c r="H27" s="106"/>
    </row>
    <row r="28" spans="1:8" x14ac:dyDescent="0.3">
      <c r="A28" s="174">
        <v>19</v>
      </c>
      <c r="B28" s="447">
        <v>42053</v>
      </c>
      <c r="C28" s="448"/>
      <c r="D28" s="448">
        <v>210</v>
      </c>
      <c r="E28" s="177" t="s">
        <v>222</v>
      </c>
      <c r="F28" s="176" t="s">
        <v>861</v>
      </c>
      <c r="G28" s="449">
        <f t="shared" si="0"/>
        <v>3467.75</v>
      </c>
      <c r="H28" s="106"/>
    </row>
    <row r="29" spans="1:8" x14ac:dyDescent="0.3">
      <c r="A29" s="174">
        <v>20</v>
      </c>
      <c r="B29" s="447">
        <v>42062</v>
      </c>
      <c r="C29" s="448">
        <v>490</v>
      </c>
      <c r="D29" s="448"/>
      <c r="E29" s="177" t="s">
        <v>222</v>
      </c>
      <c r="F29" s="176" t="s">
        <v>859</v>
      </c>
      <c r="G29" s="449">
        <f t="shared" si="0"/>
        <v>3957.75</v>
      </c>
      <c r="H29" s="106"/>
    </row>
    <row r="30" spans="1:8" x14ac:dyDescent="0.3">
      <c r="A30" s="174">
        <v>21</v>
      </c>
      <c r="B30" s="447">
        <v>42062</v>
      </c>
      <c r="C30" s="448"/>
      <c r="D30" s="448">
        <v>210</v>
      </c>
      <c r="E30" s="177" t="s">
        <v>222</v>
      </c>
      <c r="F30" s="176" t="s">
        <v>861</v>
      </c>
      <c r="G30" s="449">
        <f t="shared" si="0"/>
        <v>3747.75</v>
      </c>
      <c r="H30" s="106"/>
    </row>
    <row r="31" spans="1:8" x14ac:dyDescent="0.3">
      <c r="A31" s="174">
        <v>22</v>
      </c>
      <c r="B31" s="447">
        <v>42063</v>
      </c>
      <c r="C31" s="448"/>
      <c r="D31" s="448">
        <v>280</v>
      </c>
      <c r="E31" s="177" t="s">
        <v>222</v>
      </c>
      <c r="F31" s="176" t="s">
        <v>861</v>
      </c>
      <c r="G31" s="449">
        <f t="shared" si="0"/>
        <v>3467.75</v>
      </c>
      <c r="H31" s="106"/>
    </row>
    <row r="32" spans="1:8" x14ac:dyDescent="0.3">
      <c r="A32" s="174">
        <v>23</v>
      </c>
      <c r="B32" s="447">
        <v>42067</v>
      </c>
      <c r="C32" s="448">
        <v>1280</v>
      </c>
      <c r="D32" s="448"/>
      <c r="E32" s="177" t="s">
        <v>222</v>
      </c>
      <c r="F32" s="176" t="s">
        <v>859</v>
      </c>
      <c r="G32" s="449">
        <f t="shared" si="0"/>
        <v>4747.75</v>
      </c>
      <c r="H32" s="106"/>
    </row>
    <row r="33" spans="1:8" ht="19.5" customHeight="1" x14ac:dyDescent="0.3">
      <c r="A33" s="174">
        <v>24</v>
      </c>
      <c r="B33" s="447">
        <v>42067</v>
      </c>
      <c r="C33" s="448"/>
      <c r="D33" s="448">
        <v>1280</v>
      </c>
      <c r="E33" s="177" t="s">
        <v>222</v>
      </c>
      <c r="F33" s="176" t="s">
        <v>350</v>
      </c>
      <c r="G33" s="449">
        <f t="shared" si="0"/>
        <v>3467.75</v>
      </c>
      <c r="H33" s="106"/>
    </row>
    <row r="34" spans="1:8" ht="19.5" customHeight="1" x14ac:dyDescent="0.3">
      <c r="A34" s="174">
        <v>25</v>
      </c>
      <c r="B34" s="447">
        <v>42069</v>
      </c>
      <c r="C34" s="448">
        <v>3080</v>
      </c>
      <c r="D34" s="448"/>
      <c r="E34" s="177" t="s">
        <v>222</v>
      </c>
      <c r="F34" s="176" t="s">
        <v>859</v>
      </c>
      <c r="G34" s="449">
        <f t="shared" si="0"/>
        <v>6547.75</v>
      </c>
      <c r="H34" s="106"/>
    </row>
    <row r="35" spans="1:8" ht="19.5" customHeight="1" x14ac:dyDescent="0.3">
      <c r="A35" s="174">
        <v>26</v>
      </c>
      <c r="B35" s="447">
        <v>42069</v>
      </c>
      <c r="C35" s="448"/>
      <c r="D35" s="448">
        <v>3080</v>
      </c>
      <c r="E35" s="177" t="s">
        <v>222</v>
      </c>
      <c r="F35" s="176" t="s">
        <v>861</v>
      </c>
      <c r="G35" s="449">
        <f t="shared" si="0"/>
        <v>3467.75</v>
      </c>
      <c r="H35" s="106"/>
    </row>
    <row r="36" spans="1:8" ht="19.5" customHeight="1" x14ac:dyDescent="0.3">
      <c r="A36" s="174">
        <v>27</v>
      </c>
      <c r="B36" s="447">
        <v>42073</v>
      </c>
      <c r="C36" s="448"/>
      <c r="D36" s="448">
        <v>160.80000000000001</v>
      </c>
      <c r="E36" s="177" t="s">
        <v>222</v>
      </c>
      <c r="F36" s="176" t="s">
        <v>860</v>
      </c>
      <c r="G36" s="449">
        <f t="shared" si="0"/>
        <v>3306.95</v>
      </c>
      <c r="H36" s="106"/>
    </row>
    <row r="37" spans="1:8" ht="19.5" customHeight="1" x14ac:dyDescent="0.3">
      <c r="A37" s="174">
        <v>28</v>
      </c>
      <c r="B37" s="447">
        <v>42088</v>
      </c>
      <c r="C37" s="448">
        <v>2450</v>
      </c>
      <c r="D37" s="448"/>
      <c r="E37" s="177" t="s">
        <v>222</v>
      </c>
      <c r="F37" s="176" t="s">
        <v>859</v>
      </c>
      <c r="G37" s="449">
        <f t="shared" si="0"/>
        <v>5756.95</v>
      </c>
      <c r="H37" s="106"/>
    </row>
    <row r="38" spans="1:8" ht="19.5" customHeight="1" x14ac:dyDescent="0.3">
      <c r="A38" s="174">
        <v>29</v>
      </c>
      <c r="B38" s="447">
        <v>42088</v>
      </c>
      <c r="C38" s="448"/>
      <c r="D38" s="448">
        <v>2450</v>
      </c>
      <c r="E38" s="177" t="s">
        <v>222</v>
      </c>
      <c r="F38" s="176" t="s">
        <v>861</v>
      </c>
      <c r="G38" s="449">
        <f t="shared" si="0"/>
        <v>3306.95</v>
      </c>
      <c r="H38" s="106"/>
    </row>
    <row r="39" spans="1:8" ht="19.5" customHeight="1" x14ac:dyDescent="0.3">
      <c r="A39" s="174">
        <v>30</v>
      </c>
      <c r="B39" s="447">
        <v>42096</v>
      </c>
      <c r="C39" s="448">
        <v>6940</v>
      </c>
      <c r="D39" s="448"/>
      <c r="E39" s="177" t="s">
        <v>222</v>
      </c>
      <c r="F39" s="176" t="s">
        <v>859</v>
      </c>
      <c r="G39" s="449">
        <f t="shared" si="0"/>
        <v>10246.950000000001</v>
      </c>
      <c r="H39" s="106"/>
    </row>
    <row r="40" spans="1:8" ht="19.5" customHeight="1" x14ac:dyDescent="0.3">
      <c r="A40" s="174">
        <v>31</v>
      </c>
      <c r="B40" s="447">
        <v>42096</v>
      </c>
      <c r="C40" s="448"/>
      <c r="D40" s="448">
        <v>2940</v>
      </c>
      <c r="E40" s="177" t="s">
        <v>222</v>
      </c>
      <c r="F40" s="176" t="s">
        <v>861</v>
      </c>
      <c r="G40" s="449">
        <f t="shared" si="0"/>
        <v>7306.9500000000007</v>
      </c>
      <c r="H40" s="106"/>
    </row>
    <row r="41" spans="1:8" ht="19.5" customHeight="1" x14ac:dyDescent="0.3">
      <c r="A41" s="174">
        <v>32</v>
      </c>
      <c r="B41" s="447">
        <v>42097</v>
      </c>
      <c r="C41" s="448"/>
      <c r="D41" s="448">
        <v>1280</v>
      </c>
      <c r="E41" s="177" t="s">
        <v>222</v>
      </c>
      <c r="F41" s="176" t="s">
        <v>350</v>
      </c>
      <c r="G41" s="449">
        <f t="shared" si="0"/>
        <v>6026.9500000000007</v>
      </c>
      <c r="H41" s="106"/>
    </row>
    <row r="42" spans="1:8" ht="19.5" customHeight="1" x14ac:dyDescent="0.3">
      <c r="A42" s="174">
        <v>33</v>
      </c>
      <c r="B42" s="447">
        <v>42097</v>
      </c>
      <c r="C42" s="448"/>
      <c r="D42" s="448">
        <v>720</v>
      </c>
      <c r="E42" s="177" t="s">
        <v>222</v>
      </c>
      <c r="F42" s="176" t="s">
        <v>350</v>
      </c>
      <c r="G42" s="449">
        <f t="shared" si="0"/>
        <v>5306.9500000000007</v>
      </c>
      <c r="H42" s="106"/>
    </row>
    <row r="43" spans="1:8" ht="19.5" customHeight="1" x14ac:dyDescent="0.3">
      <c r="A43" s="174">
        <v>34</v>
      </c>
      <c r="B43" s="447">
        <v>42097</v>
      </c>
      <c r="C43" s="448"/>
      <c r="D43" s="448">
        <v>720</v>
      </c>
      <c r="E43" s="177" t="s">
        <v>222</v>
      </c>
      <c r="F43" s="176" t="s">
        <v>0</v>
      </c>
      <c r="G43" s="449">
        <f t="shared" si="0"/>
        <v>4586.9500000000007</v>
      </c>
      <c r="H43" s="106"/>
    </row>
    <row r="44" spans="1:8" ht="19.5" customHeight="1" x14ac:dyDescent="0.3">
      <c r="A44" s="174">
        <v>35</v>
      </c>
      <c r="B44" s="447">
        <v>42097</v>
      </c>
      <c r="C44" s="448"/>
      <c r="D44" s="448">
        <v>1280</v>
      </c>
      <c r="E44" s="177" t="s">
        <v>222</v>
      </c>
      <c r="F44" s="176" t="s">
        <v>0</v>
      </c>
      <c r="G44" s="449">
        <f t="shared" si="0"/>
        <v>3306.9500000000007</v>
      </c>
      <c r="H44" s="106"/>
    </row>
    <row r="45" spans="1:8" ht="19.5" customHeight="1" x14ac:dyDescent="0.3">
      <c r="A45" s="174">
        <v>36</v>
      </c>
      <c r="B45" s="447">
        <v>42100</v>
      </c>
      <c r="C45" s="448"/>
      <c r="D45" s="448">
        <v>160</v>
      </c>
      <c r="E45" s="177" t="s">
        <v>222</v>
      </c>
      <c r="F45" s="176" t="s">
        <v>860</v>
      </c>
      <c r="G45" s="449">
        <f t="shared" si="0"/>
        <v>3146.9500000000007</v>
      </c>
      <c r="H45" s="106"/>
    </row>
    <row r="46" spans="1:8" ht="19.5" customHeight="1" x14ac:dyDescent="0.3">
      <c r="A46" s="174">
        <v>37</v>
      </c>
      <c r="B46" s="447">
        <v>42101</v>
      </c>
      <c r="C46" s="448"/>
      <c r="D46" s="448">
        <v>420</v>
      </c>
      <c r="E46" s="177" t="s">
        <v>222</v>
      </c>
      <c r="F46" s="176" t="s">
        <v>860</v>
      </c>
      <c r="G46" s="449">
        <f t="shared" si="0"/>
        <v>2726.9500000000007</v>
      </c>
      <c r="H46" s="106"/>
    </row>
    <row r="47" spans="1:8" ht="19.5" customHeight="1" x14ac:dyDescent="0.3">
      <c r="A47" s="174">
        <v>38</v>
      </c>
      <c r="B47" s="447">
        <v>42124</v>
      </c>
      <c r="C47" s="448">
        <v>3150</v>
      </c>
      <c r="D47" s="448"/>
      <c r="E47" s="177" t="s">
        <v>222</v>
      </c>
      <c r="F47" s="176" t="s">
        <v>859</v>
      </c>
      <c r="G47" s="449">
        <f t="shared" si="0"/>
        <v>5876.9500000000007</v>
      </c>
      <c r="H47" s="106"/>
    </row>
    <row r="48" spans="1:8" ht="19.5" customHeight="1" x14ac:dyDescent="0.3">
      <c r="A48" s="174">
        <v>39</v>
      </c>
      <c r="B48" s="447">
        <v>42125</v>
      </c>
      <c r="C48" s="448"/>
      <c r="D48" s="448">
        <v>61</v>
      </c>
      <c r="E48" s="177" t="s">
        <v>222</v>
      </c>
      <c r="F48" s="176" t="s">
        <v>860</v>
      </c>
      <c r="G48" s="449">
        <f t="shared" si="0"/>
        <v>5815.9500000000007</v>
      </c>
      <c r="H48" s="106"/>
    </row>
    <row r="49" spans="1:8" ht="19.5" customHeight="1" x14ac:dyDescent="0.3">
      <c r="A49" s="174">
        <v>40</v>
      </c>
      <c r="B49" s="447">
        <v>42128</v>
      </c>
      <c r="C49" s="448"/>
      <c r="D49" s="448">
        <v>420</v>
      </c>
      <c r="E49" s="177" t="s">
        <v>222</v>
      </c>
      <c r="F49" s="176" t="s">
        <v>861</v>
      </c>
      <c r="G49" s="449">
        <f t="shared" si="0"/>
        <v>5395.9500000000007</v>
      </c>
      <c r="H49" s="106"/>
    </row>
    <row r="50" spans="1:8" ht="19.5" customHeight="1" x14ac:dyDescent="0.3">
      <c r="A50" s="174">
        <v>41</v>
      </c>
      <c r="B50" s="447">
        <v>42128</v>
      </c>
      <c r="C50" s="448"/>
      <c r="D50" s="448">
        <v>280</v>
      </c>
      <c r="E50" s="177" t="s">
        <v>222</v>
      </c>
      <c r="F50" s="176" t="s">
        <v>861</v>
      </c>
      <c r="G50" s="449">
        <f t="shared" si="0"/>
        <v>5115.9500000000007</v>
      </c>
      <c r="H50" s="106"/>
    </row>
    <row r="51" spans="1:8" ht="19.5" customHeight="1" x14ac:dyDescent="0.3">
      <c r="A51" s="174">
        <v>42</v>
      </c>
      <c r="B51" s="447">
        <v>42128</v>
      </c>
      <c r="C51" s="448"/>
      <c r="D51" s="448">
        <v>2450</v>
      </c>
      <c r="E51" s="177" t="s">
        <v>222</v>
      </c>
      <c r="F51" s="176" t="s">
        <v>861</v>
      </c>
      <c r="G51" s="449">
        <f t="shared" si="0"/>
        <v>2665.9500000000007</v>
      </c>
      <c r="H51" s="106"/>
    </row>
    <row r="52" spans="1:8" ht="19.5" customHeight="1" x14ac:dyDescent="0.3">
      <c r="A52" s="174">
        <v>43</v>
      </c>
      <c r="B52" s="447">
        <v>42128</v>
      </c>
      <c r="C52" s="448">
        <v>2000</v>
      </c>
      <c r="D52" s="448"/>
      <c r="E52" s="177" t="s">
        <v>222</v>
      </c>
      <c r="F52" s="176" t="s">
        <v>859</v>
      </c>
      <c r="G52" s="449">
        <f t="shared" si="0"/>
        <v>4665.9500000000007</v>
      </c>
      <c r="H52" s="106"/>
    </row>
    <row r="53" spans="1:8" ht="19.5" customHeight="1" x14ac:dyDescent="0.3">
      <c r="A53" s="174">
        <v>44</v>
      </c>
      <c r="B53" s="447">
        <v>42128</v>
      </c>
      <c r="C53" s="448"/>
      <c r="D53" s="448">
        <v>1280</v>
      </c>
      <c r="E53" s="177" t="s">
        <v>222</v>
      </c>
      <c r="F53" s="176" t="s">
        <v>350</v>
      </c>
      <c r="G53" s="449">
        <f t="shared" si="0"/>
        <v>3385.9500000000007</v>
      </c>
      <c r="H53" s="106"/>
    </row>
    <row r="54" spans="1:8" ht="19.5" customHeight="1" x14ac:dyDescent="0.3">
      <c r="A54" s="174">
        <v>45</v>
      </c>
      <c r="B54" s="447">
        <v>42128</v>
      </c>
      <c r="C54" s="448"/>
      <c r="D54" s="448">
        <v>720</v>
      </c>
      <c r="E54" s="177" t="s">
        <v>222</v>
      </c>
      <c r="F54" s="176" t="s">
        <v>350</v>
      </c>
      <c r="G54" s="449">
        <f t="shared" si="0"/>
        <v>2665.9500000000007</v>
      </c>
      <c r="H54" s="106"/>
    </row>
    <row r="55" spans="1:8" ht="19.5" customHeight="1" x14ac:dyDescent="0.3">
      <c r="A55" s="174">
        <v>46</v>
      </c>
      <c r="B55" s="447">
        <v>42130</v>
      </c>
      <c r="C55" s="448">
        <v>700</v>
      </c>
      <c r="D55" s="448"/>
      <c r="E55" s="177" t="s">
        <v>222</v>
      </c>
      <c r="F55" s="176" t="s">
        <v>859</v>
      </c>
      <c r="G55" s="449">
        <f t="shared" si="0"/>
        <v>3365.9500000000007</v>
      </c>
      <c r="H55" s="106"/>
    </row>
    <row r="56" spans="1:8" ht="19.5" customHeight="1" x14ac:dyDescent="0.3">
      <c r="A56" s="174">
        <v>47</v>
      </c>
      <c r="B56" s="447">
        <v>42131</v>
      </c>
      <c r="C56" s="448"/>
      <c r="D56" s="448">
        <v>700</v>
      </c>
      <c r="E56" s="177" t="s">
        <v>222</v>
      </c>
      <c r="F56" s="176" t="s">
        <v>861</v>
      </c>
      <c r="G56" s="449">
        <f t="shared" si="0"/>
        <v>2665.9500000000007</v>
      </c>
      <c r="H56" s="106"/>
    </row>
    <row r="57" spans="1:8" ht="19.5" customHeight="1" x14ac:dyDescent="0.3">
      <c r="A57" s="174">
        <v>48</v>
      </c>
      <c r="B57" s="447">
        <v>42143</v>
      </c>
      <c r="C57" s="448">
        <v>3780</v>
      </c>
      <c r="D57" s="448"/>
      <c r="E57" s="177" t="s">
        <v>222</v>
      </c>
      <c r="F57" s="176" t="s">
        <v>859</v>
      </c>
      <c r="G57" s="449">
        <f t="shared" si="0"/>
        <v>6445.9500000000007</v>
      </c>
      <c r="H57" s="106"/>
    </row>
    <row r="58" spans="1:8" ht="19.5" customHeight="1" x14ac:dyDescent="0.3">
      <c r="A58" s="174">
        <v>49</v>
      </c>
      <c r="B58" s="447">
        <v>42143</v>
      </c>
      <c r="C58" s="448"/>
      <c r="D58" s="448">
        <v>350</v>
      </c>
      <c r="E58" s="177" t="s">
        <v>222</v>
      </c>
      <c r="F58" s="176" t="s">
        <v>861</v>
      </c>
      <c r="G58" s="449">
        <f t="shared" si="0"/>
        <v>6095.9500000000007</v>
      </c>
      <c r="H58" s="106"/>
    </row>
    <row r="59" spans="1:8" ht="19.5" customHeight="1" x14ac:dyDescent="0.3">
      <c r="A59" s="174">
        <v>50</v>
      </c>
      <c r="B59" s="447">
        <v>42143</v>
      </c>
      <c r="C59" s="448"/>
      <c r="D59" s="448">
        <v>3430</v>
      </c>
      <c r="E59" s="177" t="s">
        <v>222</v>
      </c>
      <c r="F59" s="176" t="s">
        <v>861</v>
      </c>
      <c r="G59" s="449">
        <f t="shared" si="0"/>
        <v>2665.9500000000007</v>
      </c>
      <c r="H59" s="106"/>
    </row>
    <row r="60" spans="1:8" ht="19.5" customHeight="1" x14ac:dyDescent="0.3">
      <c r="A60" s="174">
        <v>51</v>
      </c>
      <c r="B60" s="447">
        <v>42156</v>
      </c>
      <c r="C60" s="448"/>
      <c r="D60" s="448">
        <v>120</v>
      </c>
      <c r="E60" s="177" t="s">
        <v>222</v>
      </c>
      <c r="F60" s="176" t="s">
        <v>860</v>
      </c>
      <c r="G60" s="449">
        <f t="shared" si="0"/>
        <v>2545.9500000000007</v>
      </c>
      <c r="H60" s="106"/>
    </row>
    <row r="61" spans="1:8" ht="19.5" customHeight="1" x14ac:dyDescent="0.3">
      <c r="A61" s="174">
        <v>52</v>
      </c>
      <c r="B61" s="447">
        <v>42156</v>
      </c>
      <c r="C61" s="448"/>
      <c r="D61" s="448">
        <v>33</v>
      </c>
      <c r="E61" s="177" t="s">
        <v>222</v>
      </c>
      <c r="F61" s="176" t="s">
        <v>860</v>
      </c>
      <c r="G61" s="449">
        <f t="shared" si="0"/>
        <v>2512.9500000000007</v>
      </c>
      <c r="H61" s="106"/>
    </row>
    <row r="62" spans="1:8" ht="19.5" customHeight="1" x14ac:dyDescent="0.3">
      <c r="A62" s="174">
        <v>53</v>
      </c>
      <c r="B62" s="447">
        <v>42157</v>
      </c>
      <c r="C62" s="448">
        <v>2000</v>
      </c>
      <c r="D62" s="448"/>
      <c r="E62" s="177" t="s">
        <v>222</v>
      </c>
      <c r="F62" s="176" t="s">
        <v>859</v>
      </c>
      <c r="G62" s="449">
        <f t="shared" si="0"/>
        <v>4512.9500000000007</v>
      </c>
      <c r="H62" s="106"/>
    </row>
    <row r="63" spans="1:8" ht="19.5" customHeight="1" x14ac:dyDescent="0.3">
      <c r="A63" s="174">
        <v>54</v>
      </c>
      <c r="B63" s="447">
        <v>42157</v>
      </c>
      <c r="C63" s="448"/>
      <c r="D63" s="448">
        <v>1280</v>
      </c>
      <c r="E63" s="177" t="s">
        <v>222</v>
      </c>
      <c r="F63" s="176" t="s">
        <v>350</v>
      </c>
      <c r="G63" s="449">
        <f t="shared" si="0"/>
        <v>3232.9500000000007</v>
      </c>
      <c r="H63" s="106"/>
    </row>
    <row r="64" spans="1:8" ht="19.5" customHeight="1" x14ac:dyDescent="0.3">
      <c r="A64" s="174">
        <v>55</v>
      </c>
      <c r="B64" s="447">
        <v>42157</v>
      </c>
      <c r="C64" s="448"/>
      <c r="D64" s="448">
        <v>720</v>
      </c>
      <c r="E64" s="177" t="s">
        <v>222</v>
      </c>
      <c r="F64" s="176" t="s">
        <v>350</v>
      </c>
      <c r="G64" s="449">
        <f t="shared" si="0"/>
        <v>2512.9500000000007</v>
      </c>
      <c r="H64" s="106"/>
    </row>
    <row r="65" spans="1:8" ht="19.5" customHeight="1" x14ac:dyDescent="0.3">
      <c r="A65" s="174">
        <v>56</v>
      </c>
      <c r="B65" s="447">
        <v>42160</v>
      </c>
      <c r="C65" s="448">
        <v>3185</v>
      </c>
      <c r="D65" s="448"/>
      <c r="E65" s="177" t="s">
        <v>222</v>
      </c>
      <c r="F65" s="176" t="s">
        <v>859</v>
      </c>
      <c r="G65" s="449">
        <f t="shared" si="0"/>
        <v>5697.9500000000007</v>
      </c>
      <c r="H65" s="106"/>
    </row>
    <row r="66" spans="1:8" ht="19.5" customHeight="1" x14ac:dyDescent="0.3">
      <c r="A66" s="174">
        <v>57</v>
      </c>
      <c r="B66" s="447">
        <v>42160</v>
      </c>
      <c r="C66" s="448"/>
      <c r="D66" s="448">
        <v>3185</v>
      </c>
      <c r="E66" s="177" t="s">
        <v>222</v>
      </c>
      <c r="F66" s="176" t="s">
        <v>861</v>
      </c>
      <c r="G66" s="449">
        <f t="shared" si="0"/>
        <v>2512.9500000000007</v>
      </c>
      <c r="H66" s="106"/>
    </row>
    <row r="67" spans="1:8" ht="19.5" customHeight="1" x14ac:dyDescent="0.3">
      <c r="A67" s="174">
        <v>58</v>
      </c>
      <c r="B67" s="447">
        <v>42167</v>
      </c>
      <c r="C67" s="448">
        <v>3695</v>
      </c>
      <c r="D67" s="448"/>
      <c r="E67" s="177" t="s">
        <v>222</v>
      </c>
      <c r="F67" s="176" t="s">
        <v>859</v>
      </c>
      <c r="G67" s="449">
        <f t="shared" si="0"/>
        <v>6207.9500000000007</v>
      </c>
      <c r="H67" s="106"/>
    </row>
    <row r="68" spans="1:8" ht="19.5" customHeight="1" x14ac:dyDescent="0.3">
      <c r="A68" s="174">
        <v>59</v>
      </c>
      <c r="B68" s="447">
        <v>42167</v>
      </c>
      <c r="C68" s="448"/>
      <c r="D68" s="448">
        <v>720</v>
      </c>
      <c r="E68" s="177" t="s">
        <v>222</v>
      </c>
      <c r="F68" s="176" t="s">
        <v>350</v>
      </c>
      <c r="G68" s="449">
        <f t="shared" si="0"/>
        <v>5487.9500000000007</v>
      </c>
      <c r="H68" s="106"/>
    </row>
    <row r="69" spans="1:8" ht="19.5" customHeight="1" x14ac:dyDescent="0.3">
      <c r="A69" s="174">
        <v>60</v>
      </c>
      <c r="B69" s="447">
        <v>42167</v>
      </c>
      <c r="C69" s="448"/>
      <c r="D69" s="448">
        <v>350</v>
      </c>
      <c r="E69" s="177" t="s">
        <v>222</v>
      </c>
      <c r="F69" s="176" t="s">
        <v>861</v>
      </c>
      <c r="G69" s="449">
        <f t="shared" si="0"/>
        <v>5137.9500000000007</v>
      </c>
      <c r="H69" s="106"/>
    </row>
    <row r="70" spans="1:8" ht="19.5" customHeight="1" x14ac:dyDescent="0.3">
      <c r="A70" s="174">
        <v>61</v>
      </c>
      <c r="B70" s="447">
        <v>42167</v>
      </c>
      <c r="C70" s="448"/>
      <c r="D70" s="448">
        <v>2100</v>
      </c>
      <c r="E70" s="177" t="s">
        <v>222</v>
      </c>
      <c r="F70" s="176" t="s">
        <v>861</v>
      </c>
      <c r="G70" s="449">
        <f t="shared" si="0"/>
        <v>3037.9500000000007</v>
      </c>
      <c r="H70" s="106"/>
    </row>
    <row r="71" spans="1:8" ht="19.5" customHeight="1" x14ac:dyDescent="0.3">
      <c r="A71" s="174">
        <v>62</v>
      </c>
      <c r="B71" s="447">
        <v>42167</v>
      </c>
      <c r="C71" s="448"/>
      <c r="D71" s="448">
        <v>525</v>
      </c>
      <c r="E71" s="177" t="s">
        <v>222</v>
      </c>
      <c r="F71" s="176" t="s">
        <v>861</v>
      </c>
      <c r="G71" s="449">
        <f t="shared" si="0"/>
        <v>2512.9500000000007</v>
      </c>
      <c r="H71" s="106"/>
    </row>
    <row r="72" spans="1:8" ht="19.5" customHeight="1" x14ac:dyDescent="0.3">
      <c r="A72" s="174">
        <v>63</v>
      </c>
      <c r="B72" s="447">
        <v>42181</v>
      </c>
      <c r="C72" s="448">
        <v>3640</v>
      </c>
      <c r="D72" s="448"/>
      <c r="E72" s="177" t="s">
        <v>222</v>
      </c>
      <c r="F72" s="176" t="s">
        <v>859</v>
      </c>
      <c r="G72" s="449">
        <f t="shared" si="0"/>
        <v>6152.9500000000007</v>
      </c>
      <c r="H72" s="106"/>
    </row>
    <row r="73" spans="1:8" ht="19.5" customHeight="1" x14ac:dyDescent="0.3">
      <c r="A73" s="174">
        <v>64</v>
      </c>
      <c r="B73" s="447">
        <v>42181</v>
      </c>
      <c r="C73" s="448"/>
      <c r="D73" s="448">
        <v>280</v>
      </c>
      <c r="E73" s="177" t="s">
        <v>222</v>
      </c>
      <c r="F73" s="176" t="s">
        <v>861</v>
      </c>
      <c r="G73" s="449">
        <f t="shared" si="0"/>
        <v>5872.9500000000007</v>
      </c>
      <c r="H73" s="106"/>
    </row>
    <row r="74" spans="1:8" ht="19.5" customHeight="1" x14ac:dyDescent="0.3">
      <c r="A74" s="174">
        <v>65</v>
      </c>
      <c r="B74" s="447">
        <v>42181</v>
      </c>
      <c r="C74" s="448"/>
      <c r="D74" s="448">
        <v>3360</v>
      </c>
      <c r="E74" s="177" t="s">
        <v>222</v>
      </c>
      <c r="F74" s="176" t="s">
        <v>861</v>
      </c>
      <c r="G74" s="449">
        <f t="shared" si="0"/>
        <v>2512.9500000000007</v>
      </c>
      <c r="H74" s="106"/>
    </row>
    <row r="75" spans="1:8" ht="19.5" customHeight="1" x14ac:dyDescent="0.3">
      <c r="A75" s="174">
        <v>66</v>
      </c>
      <c r="B75" s="447">
        <v>42187</v>
      </c>
      <c r="C75" s="448">
        <v>1280</v>
      </c>
      <c r="D75" s="448"/>
      <c r="E75" s="177" t="s">
        <v>222</v>
      </c>
      <c r="F75" s="176" t="s">
        <v>859</v>
      </c>
      <c r="G75" s="449">
        <f t="shared" ref="G75:G137" si="1">G74+C75-D75</f>
        <v>3792.9500000000007</v>
      </c>
      <c r="H75" s="106"/>
    </row>
    <row r="76" spans="1:8" ht="19.5" customHeight="1" x14ac:dyDescent="0.3">
      <c r="A76" s="174">
        <v>67</v>
      </c>
      <c r="B76" s="447">
        <v>42187</v>
      </c>
      <c r="C76" s="448"/>
      <c r="D76" s="448">
        <v>1280</v>
      </c>
      <c r="E76" s="177" t="s">
        <v>222</v>
      </c>
      <c r="F76" s="176" t="s">
        <v>350</v>
      </c>
      <c r="G76" s="449">
        <f t="shared" si="1"/>
        <v>2512.9500000000007</v>
      </c>
      <c r="H76" s="106"/>
    </row>
    <row r="77" spans="1:8" ht="19.5" customHeight="1" x14ac:dyDescent="0.3">
      <c r="A77" s="174">
        <v>68</v>
      </c>
      <c r="B77" s="447">
        <v>42192</v>
      </c>
      <c r="C77" s="448"/>
      <c r="D77" s="448">
        <v>28</v>
      </c>
      <c r="E77" s="177" t="s">
        <v>222</v>
      </c>
      <c r="F77" s="176" t="s">
        <v>860</v>
      </c>
      <c r="G77" s="449">
        <f t="shared" si="1"/>
        <v>2484.9500000000007</v>
      </c>
      <c r="H77" s="106"/>
    </row>
    <row r="78" spans="1:8" ht="19.5" customHeight="1" x14ac:dyDescent="0.3">
      <c r="A78" s="174">
        <v>69</v>
      </c>
      <c r="B78" s="447">
        <v>42194</v>
      </c>
      <c r="C78" s="448">
        <v>700</v>
      </c>
      <c r="D78" s="448"/>
      <c r="E78" s="177" t="s">
        <v>222</v>
      </c>
      <c r="F78" s="176" t="s">
        <v>859</v>
      </c>
      <c r="G78" s="449">
        <f t="shared" si="1"/>
        <v>3184.9500000000007</v>
      </c>
      <c r="H78" s="106"/>
    </row>
    <row r="79" spans="1:8" ht="19.5" customHeight="1" x14ac:dyDescent="0.3">
      <c r="A79" s="174">
        <v>70</v>
      </c>
      <c r="B79" s="447">
        <v>42194</v>
      </c>
      <c r="C79" s="448"/>
      <c r="D79" s="448">
        <v>420</v>
      </c>
      <c r="E79" s="177" t="s">
        <v>222</v>
      </c>
      <c r="F79" s="176" t="s">
        <v>861</v>
      </c>
      <c r="G79" s="449">
        <f t="shared" si="1"/>
        <v>2764.9500000000007</v>
      </c>
      <c r="H79" s="106"/>
    </row>
    <row r="80" spans="1:8" ht="19.5" customHeight="1" x14ac:dyDescent="0.3">
      <c r="A80" s="174">
        <v>71</v>
      </c>
      <c r="B80" s="447">
        <v>42194</v>
      </c>
      <c r="C80" s="448"/>
      <c r="D80" s="448">
        <v>280</v>
      </c>
      <c r="E80" s="177" t="s">
        <v>222</v>
      </c>
      <c r="F80" s="176" t="s">
        <v>861</v>
      </c>
      <c r="G80" s="449">
        <f t="shared" si="1"/>
        <v>2484.9500000000007</v>
      </c>
      <c r="H80" s="106"/>
    </row>
    <row r="81" spans="1:8" ht="19.5" customHeight="1" x14ac:dyDescent="0.3">
      <c r="A81" s="174">
        <v>72</v>
      </c>
      <c r="B81" s="447">
        <v>42200</v>
      </c>
      <c r="C81" s="448">
        <v>4200</v>
      </c>
      <c r="D81" s="448"/>
      <c r="E81" s="177" t="s">
        <v>222</v>
      </c>
      <c r="F81" s="176" t="s">
        <v>859</v>
      </c>
      <c r="G81" s="449">
        <f t="shared" si="1"/>
        <v>6684.9500000000007</v>
      </c>
      <c r="H81" s="106"/>
    </row>
    <row r="82" spans="1:8" ht="19.5" customHeight="1" x14ac:dyDescent="0.3">
      <c r="A82" s="174">
        <v>73</v>
      </c>
      <c r="B82" s="447">
        <v>42200</v>
      </c>
      <c r="C82" s="448"/>
      <c r="D82" s="448">
        <v>4200</v>
      </c>
      <c r="E82" s="177" t="s">
        <v>222</v>
      </c>
      <c r="F82" s="176" t="s">
        <v>861</v>
      </c>
      <c r="G82" s="449">
        <f t="shared" si="1"/>
        <v>2484.9500000000007</v>
      </c>
      <c r="H82" s="106"/>
    </row>
    <row r="83" spans="1:8" ht="19.5" customHeight="1" x14ac:dyDescent="0.3">
      <c r="A83" s="174">
        <v>74</v>
      </c>
      <c r="B83" s="447">
        <v>42209</v>
      </c>
      <c r="C83" s="448">
        <v>4620</v>
      </c>
      <c r="D83" s="448"/>
      <c r="E83" s="177" t="s">
        <v>222</v>
      </c>
      <c r="F83" s="176" t="s">
        <v>859</v>
      </c>
      <c r="G83" s="449">
        <f t="shared" si="1"/>
        <v>7104.9500000000007</v>
      </c>
      <c r="H83" s="106"/>
    </row>
    <row r="84" spans="1:8" ht="19.5" customHeight="1" x14ac:dyDescent="0.3">
      <c r="A84" s="174">
        <v>75</v>
      </c>
      <c r="B84" s="447">
        <v>42209</v>
      </c>
      <c r="C84" s="448"/>
      <c r="D84" s="448">
        <v>280</v>
      </c>
      <c r="E84" s="177" t="s">
        <v>222</v>
      </c>
      <c r="F84" s="176" t="s">
        <v>861</v>
      </c>
      <c r="G84" s="449">
        <f t="shared" si="1"/>
        <v>6824.9500000000007</v>
      </c>
      <c r="H84" s="106"/>
    </row>
    <row r="85" spans="1:8" ht="19.5" customHeight="1" x14ac:dyDescent="0.3">
      <c r="A85" s="174">
        <v>76</v>
      </c>
      <c r="B85" s="447">
        <v>42210</v>
      </c>
      <c r="C85" s="448"/>
      <c r="D85" s="448">
        <v>4340</v>
      </c>
      <c r="E85" s="177" t="s">
        <v>222</v>
      </c>
      <c r="F85" s="176" t="s">
        <v>861</v>
      </c>
      <c r="G85" s="449">
        <f t="shared" si="1"/>
        <v>2484.9500000000007</v>
      </c>
      <c r="H85" s="106"/>
    </row>
    <row r="86" spans="1:8" ht="19.5" customHeight="1" x14ac:dyDescent="0.3">
      <c r="A86" s="174">
        <v>77</v>
      </c>
      <c r="B86" s="447">
        <v>42214</v>
      </c>
      <c r="C86" s="448"/>
      <c r="D86" s="448">
        <v>179</v>
      </c>
      <c r="E86" s="177" t="s">
        <v>222</v>
      </c>
      <c r="F86" s="176" t="s">
        <v>860</v>
      </c>
      <c r="G86" s="449">
        <f t="shared" si="1"/>
        <v>2305.9500000000007</v>
      </c>
      <c r="H86" s="106"/>
    </row>
    <row r="87" spans="1:8" ht="19.5" customHeight="1" x14ac:dyDescent="0.3">
      <c r="A87" s="174">
        <v>78</v>
      </c>
      <c r="B87" s="447">
        <v>42215</v>
      </c>
      <c r="C87" s="448">
        <v>2735</v>
      </c>
      <c r="D87" s="448"/>
      <c r="E87" s="177" t="s">
        <v>222</v>
      </c>
      <c r="F87" s="176" t="s">
        <v>859</v>
      </c>
      <c r="G87" s="449">
        <f t="shared" si="1"/>
        <v>5040.9500000000007</v>
      </c>
      <c r="H87" s="106"/>
    </row>
    <row r="88" spans="1:8" ht="19.5" customHeight="1" x14ac:dyDescent="0.3">
      <c r="A88" s="174">
        <v>79</v>
      </c>
      <c r="B88" s="447">
        <v>42219</v>
      </c>
      <c r="C88" s="448"/>
      <c r="D88" s="448">
        <v>735</v>
      </c>
      <c r="E88" s="177" t="s">
        <v>222</v>
      </c>
      <c r="F88" s="176" t="s">
        <v>861</v>
      </c>
      <c r="G88" s="449">
        <f t="shared" si="1"/>
        <v>4305.9500000000007</v>
      </c>
      <c r="H88" s="106"/>
    </row>
    <row r="89" spans="1:8" ht="19.5" customHeight="1" x14ac:dyDescent="0.3">
      <c r="A89" s="174">
        <v>80</v>
      </c>
      <c r="B89" s="447">
        <v>42219</v>
      </c>
      <c r="C89" s="448"/>
      <c r="D89" s="448">
        <v>1280</v>
      </c>
      <c r="E89" s="177" t="s">
        <v>222</v>
      </c>
      <c r="F89" s="176" t="s">
        <v>350</v>
      </c>
      <c r="G89" s="449">
        <f t="shared" si="1"/>
        <v>3025.9500000000007</v>
      </c>
      <c r="H89" s="106"/>
    </row>
    <row r="90" spans="1:8" ht="19.5" customHeight="1" x14ac:dyDescent="0.3">
      <c r="A90" s="174">
        <v>81</v>
      </c>
      <c r="B90" s="447">
        <v>42219</v>
      </c>
      <c r="C90" s="448"/>
      <c r="D90" s="448">
        <v>720</v>
      </c>
      <c r="E90" s="177" t="s">
        <v>222</v>
      </c>
      <c r="F90" s="176" t="s">
        <v>350</v>
      </c>
      <c r="G90" s="449">
        <f t="shared" si="1"/>
        <v>2305.9500000000007</v>
      </c>
      <c r="H90" s="106"/>
    </row>
    <row r="91" spans="1:8" ht="19.5" customHeight="1" x14ac:dyDescent="0.3">
      <c r="A91" s="174">
        <v>82</v>
      </c>
      <c r="B91" s="447">
        <v>42228</v>
      </c>
      <c r="C91" s="448">
        <v>3500</v>
      </c>
      <c r="D91" s="448"/>
      <c r="E91" s="177" t="s">
        <v>222</v>
      </c>
      <c r="F91" s="176" t="s">
        <v>859</v>
      </c>
      <c r="G91" s="449">
        <f t="shared" si="1"/>
        <v>5805.9500000000007</v>
      </c>
      <c r="H91" s="106"/>
    </row>
    <row r="92" spans="1:8" ht="19.5" customHeight="1" x14ac:dyDescent="0.3">
      <c r="A92" s="174">
        <v>83</v>
      </c>
      <c r="B92" s="447">
        <v>42229</v>
      </c>
      <c r="C92" s="448"/>
      <c r="D92" s="448">
        <v>210</v>
      </c>
      <c r="E92" s="177" t="s">
        <v>222</v>
      </c>
      <c r="F92" s="176" t="s">
        <v>861</v>
      </c>
      <c r="G92" s="449">
        <f t="shared" si="1"/>
        <v>5595.9500000000007</v>
      </c>
      <c r="H92" s="106"/>
    </row>
    <row r="93" spans="1:8" ht="19.5" customHeight="1" x14ac:dyDescent="0.3">
      <c r="A93" s="174">
        <v>84</v>
      </c>
      <c r="B93" s="447">
        <v>42229</v>
      </c>
      <c r="C93" s="448"/>
      <c r="D93" s="448">
        <v>210</v>
      </c>
      <c r="E93" s="177" t="s">
        <v>222</v>
      </c>
      <c r="F93" s="176" t="s">
        <v>861</v>
      </c>
      <c r="G93" s="449">
        <f t="shared" si="1"/>
        <v>5385.9500000000007</v>
      </c>
      <c r="H93" s="106"/>
    </row>
    <row r="94" spans="1:8" ht="19.5" customHeight="1" x14ac:dyDescent="0.3">
      <c r="A94" s="174">
        <v>85</v>
      </c>
      <c r="B94" s="447">
        <v>42229</v>
      </c>
      <c r="C94" s="448"/>
      <c r="D94" s="448">
        <v>3080</v>
      </c>
      <c r="E94" s="177" t="s">
        <v>222</v>
      </c>
      <c r="F94" s="176" t="s">
        <v>861</v>
      </c>
      <c r="G94" s="449">
        <f t="shared" si="1"/>
        <v>2305.9500000000007</v>
      </c>
      <c r="H94" s="106"/>
    </row>
    <row r="95" spans="1:8" ht="19.5" customHeight="1" x14ac:dyDescent="0.3">
      <c r="A95" s="174">
        <v>86</v>
      </c>
      <c r="B95" s="447">
        <v>42242</v>
      </c>
      <c r="C95" s="448">
        <v>805</v>
      </c>
      <c r="D95" s="448"/>
      <c r="E95" s="177" t="s">
        <v>222</v>
      </c>
      <c r="F95" s="176" t="s">
        <v>859</v>
      </c>
      <c r="G95" s="449">
        <f t="shared" si="1"/>
        <v>3110.9500000000007</v>
      </c>
      <c r="H95" s="106"/>
    </row>
    <row r="96" spans="1:8" ht="19.5" customHeight="1" x14ac:dyDescent="0.3">
      <c r="A96" s="174">
        <v>87</v>
      </c>
      <c r="B96" s="447">
        <v>42242</v>
      </c>
      <c r="C96" s="448"/>
      <c r="D96" s="448">
        <v>280</v>
      </c>
      <c r="E96" s="177" t="s">
        <v>222</v>
      </c>
      <c r="F96" s="176" t="s">
        <v>861</v>
      </c>
      <c r="G96" s="449">
        <f t="shared" si="1"/>
        <v>2830.9500000000007</v>
      </c>
      <c r="H96" s="106"/>
    </row>
    <row r="97" spans="1:8" ht="19.5" customHeight="1" x14ac:dyDescent="0.3">
      <c r="A97" s="174">
        <v>88</v>
      </c>
      <c r="B97" s="447">
        <v>42242</v>
      </c>
      <c r="C97" s="448"/>
      <c r="D97" s="448">
        <v>525</v>
      </c>
      <c r="E97" s="177" t="s">
        <v>222</v>
      </c>
      <c r="F97" s="176" t="s">
        <v>861</v>
      </c>
      <c r="G97" s="449">
        <f t="shared" si="1"/>
        <v>2305.9500000000007</v>
      </c>
      <c r="H97" s="106"/>
    </row>
    <row r="98" spans="1:8" ht="19.5" customHeight="1" x14ac:dyDescent="0.3">
      <c r="A98" s="174">
        <v>89</v>
      </c>
      <c r="B98" s="447">
        <v>42242</v>
      </c>
      <c r="C98" s="448"/>
      <c r="D98" s="448">
        <v>147</v>
      </c>
      <c r="E98" s="177" t="s">
        <v>222</v>
      </c>
      <c r="F98" s="176" t="s">
        <v>860</v>
      </c>
      <c r="G98" s="449">
        <f t="shared" si="1"/>
        <v>2158.9500000000007</v>
      </c>
      <c r="H98" s="106"/>
    </row>
    <row r="99" spans="1:8" ht="19.5" customHeight="1" x14ac:dyDescent="0.3">
      <c r="A99" s="174">
        <v>90</v>
      </c>
      <c r="B99" s="447">
        <v>42249</v>
      </c>
      <c r="C99" s="448">
        <v>2000</v>
      </c>
      <c r="D99" s="448"/>
      <c r="E99" s="177" t="s">
        <v>222</v>
      </c>
      <c r="F99" s="176" t="s">
        <v>859</v>
      </c>
      <c r="G99" s="449">
        <f t="shared" si="1"/>
        <v>4158.9500000000007</v>
      </c>
      <c r="H99" s="106"/>
    </row>
    <row r="100" spans="1:8" ht="19.5" customHeight="1" x14ac:dyDescent="0.3">
      <c r="A100" s="174">
        <v>91</v>
      </c>
      <c r="B100" s="447">
        <v>42249</v>
      </c>
      <c r="C100" s="448"/>
      <c r="D100" s="448">
        <v>1280</v>
      </c>
      <c r="E100" s="177" t="s">
        <v>222</v>
      </c>
      <c r="F100" s="176" t="s">
        <v>350</v>
      </c>
      <c r="G100" s="449">
        <f t="shared" si="1"/>
        <v>2878.9500000000007</v>
      </c>
      <c r="H100" s="106"/>
    </row>
    <row r="101" spans="1:8" ht="19.5" customHeight="1" x14ac:dyDescent="0.3">
      <c r="A101" s="174">
        <v>92</v>
      </c>
      <c r="B101" s="447">
        <v>42249</v>
      </c>
      <c r="C101" s="448"/>
      <c r="D101" s="448">
        <v>720</v>
      </c>
      <c r="E101" s="177" t="s">
        <v>222</v>
      </c>
      <c r="F101" s="176" t="s">
        <v>350</v>
      </c>
      <c r="G101" s="449">
        <f t="shared" si="1"/>
        <v>2158.9500000000007</v>
      </c>
      <c r="H101" s="106"/>
    </row>
    <row r="102" spans="1:8" ht="19.5" customHeight="1" x14ac:dyDescent="0.3">
      <c r="A102" s="174">
        <v>93</v>
      </c>
      <c r="B102" s="447">
        <v>42257</v>
      </c>
      <c r="C102" s="448">
        <v>420</v>
      </c>
      <c r="D102" s="448"/>
      <c r="E102" s="177" t="s">
        <v>222</v>
      </c>
      <c r="F102" s="176" t="s">
        <v>859</v>
      </c>
      <c r="G102" s="449">
        <f t="shared" si="1"/>
        <v>2578.9500000000007</v>
      </c>
      <c r="H102" s="106"/>
    </row>
    <row r="103" spans="1:8" ht="19.5" customHeight="1" x14ac:dyDescent="0.3">
      <c r="A103" s="174">
        <v>94</v>
      </c>
      <c r="B103" s="447">
        <v>42258</v>
      </c>
      <c r="C103" s="448"/>
      <c r="D103" s="448">
        <v>420</v>
      </c>
      <c r="E103" s="177" t="s">
        <v>222</v>
      </c>
      <c r="F103" s="176" t="s">
        <v>861</v>
      </c>
      <c r="G103" s="449">
        <f t="shared" si="1"/>
        <v>2158.9500000000007</v>
      </c>
      <c r="H103" s="106"/>
    </row>
    <row r="104" spans="1:8" ht="19.5" customHeight="1" x14ac:dyDescent="0.3">
      <c r="A104" s="174">
        <v>95</v>
      </c>
      <c r="B104" s="447">
        <v>42265</v>
      </c>
      <c r="C104" s="448">
        <v>2940</v>
      </c>
      <c r="D104" s="448"/>
      <c r="E104" s="177" t="s">
        <v>222</v>
      </c>
      <c r="F104" s="176" t="s">
        <v>859</v>
      </c>
      <c r="G104" s="449">
        <f t="shared" si="1"/>
        <v>5098.9500000000007</v>
      </c>
      <c r="H104" s="106"/>
    </row>
    <row r="105" spans="1:8" ht="19.5" customHeight="1" x14ac:dyDescent="0.3">
      <c r="A105" s="174">
        <v>96</v>
      </c>
      <c r="B105" s="447">
        <v>42265</v>
      </c>
      <c r="C105" s="448"/>
      <c r="D105" s="448">
        <v>2940</v>
      </c>
      <c r="E105" s="177" t="s">
        <v>222</v>
      </c>
      <c r="F105" s="176" t="s">
        <v>861</v>
      </c>
      <c r="G105" s="449">
        <f t="shared" si="1"/>
        <v>2158.9500000000007</v>
      </c>
      <c r="H105" s="106"/>
    </row>
    <row r="106" spans="1:8" ht="19.5" customHeight="1" x14ac:dyDescent="0.3">
      <c r="A106" s="174">
        <v>97</v>
      </c>
      <c r="B106" s="447">
        <v>42265</v>
      </c>
      <c r="C106" s="448"/>
      <c r="D106" s="448">
        <v>78</v>
      </c>
      <c r="E106" s="177" t="s">
        <v>222</v>
      </c>
      <c r="F106" s="176" t="s">
        <v>860</v>
      </c>
      <c r="G106" s="449">
        <f t="shared" si="1"/>
        <v>2080.9500000000007</v>
      </c>
      <c r="H106" s="106"/>
    </row>
    <row r="107" spans="1:8" ht="19.5" customHeight="1" x14ac:dyDescent="0.3">
      <c r="A107" s="174">
        <v>98</v>
      </c>
      <c r="B107" s="447">
        <v>42265</v>
      </c>
      <c r="C107" s="448"/>
      <c r="D107" s="448">
        <v>34</v>
      </c>
      <c r="E107" s="177" t="s">
        <v>222</v>
      </c>
      <c r="F107" s="176" t="s">
        <v>860</v>
      </c>
      <c r="G107" s="449">
        <f t="shared" si="1"/>
        <v>2046.9500000000007</v>
      </c>
      <c r="H107" s="106"/>
    </row>
    <row r="108" spans="1:8" ht="19.5" customHeight="1" x14ac:dyDescent="0.3">
      <c r="A108" s="174">
        <v>99</v>
      </c>
      <c r="B108" s="447">
        <v>42273</v>
      </c>
      <c r="C108" s="448"/>
      <c r="D108" s="448">
        <v>875</v>
      </c>
      <c r="E108" s="177" t="s">
        <v>222</v>
      </c>
      <c r="F108" s="176" t="s">
        <v>861</v>
      </c>
      <c r="G108" s="449">
        <f t="shared" si="1"/>
        <v>1171.9500000000007</v>
      </c>
      <c r="H108" s="106"/>
    </row>
    <row r="109" spans="1:8" ht="19.5" customHeight="1" x14ac:dyDescent="0.3">
      <c r="A109" s="174">
        <v>100</v>
      </c>
      <c r="B109" s="447">
        <v>42275</v>
      </c>
      <c r="C109" s="448">
        <v>875</v>
      </c>
      <c r="D109" s="448"/>
      <c r="E109" s="177" t="s">
        <v>222</v>
      </c>
      <c r="F109" s="176" t="s">
        <v>859</v>
      </c>
      <c r="G109" s="449">
        <f t="shared" si="1"/>
        <v>2046.9500000000007</v>
      </c>
      <c r="H109" s="106"/>
    </row>
    <row r="110" spans="1:8" ht="19.5" customHeight="1" x14ac:dyDescent="0.3">
      <c r="A110" s="174">
        <v>101</v>
      </c>
      <c r="B110" s="447">
        <v>42279</v>
      </c>
      <c r="C110" s="448">
        <v>2000</v>
      </c>
      <c r="D110" s="448"/>
      <c r="E110" s="177" t="s">
        <v>222</v>
      </c>
      <c r="F110" s="176" t="s">
        <v>859</v>
      </c>
      <c r="G110" s="449">
        <f t="shared" si="1"/>
        <v>4046.9500000000007</v>
      </c>
      <c r="H110" s="106"/>
    </row>
    <row r="111" spans="1:8" ht="19.5" customHeight="1" x14ac:dyDescent="0.3">
      <c r="A111" s="174">
        <v>102</v>
      </c>
      <c r="B111" s="447">
        <v>42279</v>
      </c>
      <c r="C111" s="448"/>
      <c r="D111" s="448">
        <v>1280</v>
      </c>
      <c r="E111" s="177" t="s">
        <v>222</v>
      </c>
      <c r="F111" s="176" t="s">
        <v>350</v>
      </c>
      <c r="G111" s="449">
        <f t="shared" si="1"/>
        <v>2766.9500000000007</v>
      </c>
      <c r="H111" s="106"/>
    </row>
    <row r="112" spans="1:8" ht="19.5" customHeight="1" x14ac:dyDescent="0.3">
      <c r="A112" s="174">
        <v>103</v>
      </c>
      <c r="B112" s="447">
        <v>42279</v>
      </c>
      <c r="C112" s="448"/>
      <c r="D112" s="448">
        <v>720</v>
      </c>
      <c r="E112" s="177" t="s">
        <v>222</v>
      </c>
      <c r="F112" s="176" t="s">
        <v>350</v>
      </c>
      <c r="G112" s="449">
        <f t="shared" si="1"/>
        <v>2046.9500000000007</v>
      </c>
      <c r="H112" s="106"/>
    </row>
    <row r="113" spans="1:8" ht="19.5" customHeight="1" x14ac:dyDescent="0.3">
      <c r="A113" s="174">
        <v>104</v>
      </c>
      <c r="B113" s="447">
        <v>42284</v>
      </c>
      <c r="C113" s="448"/>
      <c r="D113" s="448">
        <v>1680</v>
      </c>
      <c r="E113" s="177" t="s">
        <v>222</v>
      </c>
      <c r="F113" s="176" t="s">
        <v>861</v>
      </c>
      <c r="G113" s="449">
        <f t="shared" si="1"/>
        <v>366.95000000000073</v>
      </c>
      <c r="H113" s="106"/>
    </row>
    <row r="114" spans="1:8" ht="19.5" customHeight="1" x14ac:dyDescent="0.3">
      <c r="A114" s="174">
        <v>105</v>
      </c>
      <c r="B114" s="447">
        <v>42286</v>
      </c>
      <c r="C114" s="448">
        <v>1680</v>
      </c>
      <c r="D114" s="448"/>
      <c r="E114" s="177" t="s">
        <v>222</v>
      </c>
      <c r="F114" s="176" t="s">
        <v>859</v>
      </c>
      <c r="G114" s="449">
        <f t="shared" si="1"/>
        <v>2046.9500000000007</v>
      </c>
      <c r="H114" s="106"/>
    </row>
    <row r="115" spans="1:8" ht="19.5" customHeight="1" x14ac:dyDescent="0.3">
      <c r="A115" s="174">
        <v>106</v>
      </c>
      <c r="B115" s="447">
        <v>42291</v>
      </c>
      <c r="C115" s="448"/>
      <c r="D115" s="448">
        <v>551</v>
      </c>
      <c r="E115" s="177" t="s">
        <v>222</v>
      </c>
      <c r="F115" s="176" t="s">
        <v>860</v>
      </c>
      <c r="G115" s="449">
        <f t="shared" si="1"/>
        <v>1495.9500000000007</v>
      </c>
      <c r="H115" s="106"/>
    </row>
    <row r="116" spans="1:8" ht="19.5" customHeight="1" x14ac:dyDescent="0.3">
      <c r="A116" s="174">
        <v>107</v>
      </c>
      <c r="B116" s="447">
        <v>42297</v>
      </c>
      <c r="C116" s="448">
        <v>2520</v>
      </c>
      <c r="D116" s="448"/>
      <c r="E116" s="177" t="s">
        <v>222</v>
      </c>
      <c r="F116" s="176" t="s">
        <v>859</v>
      </c>
      <c r="G116" s="449">
        <f t="shared" si="1"/>
        <v>4015.9500000000007</v>
      </c>
      <c r="H116" s="106"/>
    </row>
    <row r="117" spans="1:8" ht="19.5" customHeight="1" x14ac:dyDescent="0.3">
      <c r="A117" s="174">
        <v>108</v>
      </c>
      <c r="B117" s="447">
        <v>42300</v>
      </c>
      <c r="C117" s="448"/>
      <c r="D117" s="448">
        <v>560</v>
      </c>
      <c r="E117" s="177" t="s">
        <v>222</v>
      </c>
      <c r="F117" s="176" t="s">
        <v>861</v>
      </c>
      <c r="G117" s="449">
        <f t="shared" si="1"/>
        <v>3455.9500000000007</v>
      </c>
      <c r="H117" s="106"/>
    </row>
    <row r="118" spans="1:8" ht="19.5" customHeight="1" x14ac:dyDescent="0.3">
      <c r="A118" s="174">
        <v>109</v>
      </c>
      <c r="B118" s="447">
        <v>42301</v>
      </c>
      <c r="C118" s="448"/>
      <c r="D118" s="448">
        <v>1960</v>
      </c>
      <c r="E118" s="177" t="s">
        <v>222</v>
      </c>
      <c r="F118" s="176" t="s">
        <v>861</v>
      </c>
      <c r="G118" s="449">
        <f t="shared" si="1"/>
        <v>1495.9500000000007</v>
      </c>
      <c r="H118" s="106"/>
    </row>
    <row r="119" spans="1:8" ht="19.5" customHeight="1" x14ac:dyDescent="0.3">
      <c r="A119" s="174">
        <v>110</v>
      </c>
      <c r="B119" s="447">
        <v>42304</v>
      </c>
      <c r="C119" s="448">
        <v>2000</v>
      </c>
      <c r="D119" s="448"/>
      <c r="E119" s="177" t="s">
        <v>222</v>
      </c>
      <c r="F119" s="176" t="s">
        <v>859</v>
      </c>
      <c r="G119" s="449">
        <f t="shared" si="1"/>
        <v>3495.9500000000007</v>
      </c>
      <c r="H119" s="106"/>
    </row>
    <row r="120" spans="1:8" ht="19.5" customHeight="1" x14ac:dyDescent="0.3">
      <c r="A120" s="174">
        <v>111</v>
      </c>
      <c r="B120" s="447">
        <v>42310</v>
      </c>
      <c r="C120" s="448"/>
      <c r="D120" s="448">
        <v>1280</v>
      </c>
      <c r="E120" s="177" t="s">
        <v>222</v>
      </c>
      <c r="F120" s="176" t="s">
        <v>350</v>
      </c>
      <c r="G120" s="449">
        <f t="shared" si="1"/>
        <v>2215.9500000000007</v>
      </c>
      <c r="H120" s="106"/>
    </row>
    <row r="121" spans="1:8" ht="19.5" customHeight="1" x14ac:dyDescent="0.3">
      <c r="A121" s="174">
        <v>112</v>
      </c>
      <c r="B121" s="447">
        <v>42310</v>
      </c>
      <c r="C121" s="448"/>
      <c r="D121" s="448">
        <v>720</v>
      </c>
      <c r="E121" s="177" t="s">
        <v>222</v>
      </c>
      <c r="F121" s="176" t="s">
        <v>350</v>
      </c>
      <c r="G121" s="449">
        <f t="shared" si="1"/>
        <v>1495.9500000000007</v>
      </c>
      <c r="H121" s="106"/>
    </row>
    <row r="122" spans="1:8" ht="19.5" customHeight="1" x14ac:dyDescent="0.3">
      <c r="A122" s="174">
        <v>113</v>
      </c>
      <c r="B122" s="447">
        <v>42314</v>
      </c>
      <c r="C122" s="448">
        <v>2800</v>
      </c>
      <c r="D122" s="448"/>
      <c r="E122" s="177" t="s">
        <v>222</v>
      </c>
      <c r="F122" s="176" t="s">
        <v>859</v>
      </c>
      <c r="G122" s="449">
        <f t="shared" si="1"/>
        <v>4295.9500000000007</v>
      </c>
      <c r="H122" s="106"/>
    </row>
    <row r="123" spans="1:8" ht="19.5" customHeight="1" x14ac:dyDescent="0.3">
      <c r="A123" s="174">
        <v>114</v>
      </c>
      <c r="B123" s="447">
        <v>42315</v>
      </c>
      <c r="C123" s="448"/>
      <c r="D123" s="448">
        <v>2800</v>
      </c>
      <c r="E123" s="177" t="s">
        <v>222</v>
      </c>
      <c r="F123" s="176" t="s">
        <v>861</v>
      </c>
      <c r="G123" s="449">
        <f t="shared" si="1"/>
        <v>1495.9500000000007</v>
      </c>
      <c r="H123" s="106"/>
    </row>
    <row r="124" spans="1:8" ht="19.5" customHeight="1" x14ac:dyDescent="0.3">
      <c r="A124" s="174">
        <v>115</v>
      </c>
      <c r="B124" s="447">
        <v>42317</v>
      </c>
      <c r="C124" s="448"/>
      <c r="D124" s="448">
        <v>174</v>
      </c>
      <c r="E124" s="177" t="s">
        <v>222</v>
      </c>
      <c r="F124" s="176" t="s">
        <v>860</v>
      </c>
      <c r="G124" s="449">
        <f t="shared" si="1"/>
        <v>1321.9500000000007</v>
      </c>
      <c r="H124" s="106"/>
    </row>
    <row r="125" spans="1:8" ht="19.5" customHeight="1" x14ac:dyDescent="0.3">
      <c r="A125" s="174">
        <v>116</v>
      </c>
      <c r="B125" s="447">
        <v>42324</v>
      </c>
      <c r="C125" s="448"/>
      <c r="D125" s="448">
        <v>131</v>
      </c>
      <c r="E125" s="177" t="s">
        <v>222</v>
      </c>
      <c r="F125" s="176" t="s">
        <v>860</v>
      </c>
      <c r="G125" s="449">
        <f t="shared" si="1"/>
        <v>1190.9500000000007</v>
      </c>
      <c r="H125" s="106"/>
    </row>
    <row r="126" spans="1:8" ht="19.5" customHeight="1" x14ac:dyDescent="0.3">
      <c r="A126" s="174">
        <v>117</v>
      </c>
      <c r="B126" s="447">
        <v>42333</v>
      </c>
      <c r="C126" s="448">
        <v>1890</v>
      </c>
      <c r="D126" s="448"/>
      <c r="E126" s="177" t="s">
        <v>222</v>
      </c>
      <c r="F126" s="176" t="s">
        <v>859</v>
      </c>
      <c r="G126" s="449">
        <f t="shared" si="1"/>
        <v>3080.9500000000007</v>
      </c>
      <c r="H126" s="106"/>
    </row>
    <row r="127" spans="1:8" ht="19.5" customHeight="1" x14ac:dyDescent="0.3">
      <c r="A127" s="174">
        <v>118</v>
      </c>
      <c r="B127" s="447">
        <v>42334</v>
      </c>
      <c r="C127" s="448"/>
      <c r="D127" s="448">
        <v>1890</v>
      </c>
      <c r="E127" s="177" t="s">
        <v>222</v>
      </c>
      <c r="F127" s="176" t="s">
        <v>861</v>
      </c>
      <c r="G127" s="449">
        <f t="shared" si="1"/>
        <v>1190.9500000000007</v>
      </c>
      <c r="H127" s="106"/>
    </row>
    <row r="128" spans="1:8" ht="19.5" customHeight="1" x14ac:dyDescent="0.3">
      <c r="A128" s="174">
        <v>119</v>
      </c>
      <c r="B128" s="447">
        <v>42339</v>
      </c>
      <c r="C128" s="448">
        <v>3000</v>
      </c>
      <c r="D128" s="448"/>
      <c r="E128" s="177" t="s">
        <v>222</v>
      </c>
      <c r="F128" s="176" t="s">
        <v>859</v>
      </c>
      <c r="G128" s="449">
        <f t="shared" si="1"/>
        <v>4190.9500000000007</v>
      </c>
      <c r="H128" s="106"/>
    </row>
    <row r="129" spans="1:8" ht="19.5" customHeight="1" x14ac:dyDescent="0.3">
      <c r="A129" s="174">
        <v>120</v>
      </c>
      <c r="B129" s="447">
        <v>42340</v>
      </c>
      <c r="C129" s="448"/>
      <c r="D129" s="448">
        <v>1280</v>
      </c>
      <c r="E129" s="177" t="s">
        <v>222</v>
      </c>
      <c r="F129" s="176" t="s">
        <v>350</v>
      </c>
      <c r="G129" s="449">
        <f t="shared" si="1"/>
        <v>2910.9500000000007</v>
      </c>
      <c r="H129" s="106"/>
    </row>
    <row r="130" spans="1:8" ht="19.5" customHeight="1" x14ac:dyDescent="0.3">
      <c r="A130" s="174">
        <v>121</v>
      </c>
      <c r="B130" s="447">
        <v>42340</v>
      </c>
      <c r="C130" s="448"/>
      <c r="D130" s="448">
        <v>720</v>
      </c>
      <c r="E130" s="177" t="s">
        <v>222</v>
      </c>
      <c r="F130" s="176" t="s">
        <v>350</v>
      </c>
      <c r="G130" s="449">
        <f t="shared" si="1"/>
        <v>2190.9500000000007</v>
      </c>
      <c r="H130" s="106"/>
    </row>
    <row r="131" spans="1:8" ht="19.5" customHeight="1" x14ac:dyDescent="0.3">
      <c r="A131" s="174">
        <v>122</v>
      </c>
      <c r="B131" s="447">
        <v>42347</v>
      </c>
      <c r="C131" s="448">
        <v>2000</v>
      </c>
      <c r="D131" s="448"/>
      <c r="E131" s="177" t="s">
        <v>222</v>
      </c>
      <c r="F131" s="176" t="s">
        <v>859</v>
      </c>
      <c r="G131" s="449">
        <f t="shared" si="1"/>
        <v>4190.9500000000007</v>
      </c>
      <c r="H131" s="106"/>
    </row>
    <row r="132" spans="1:8" ht="19.5" customHeight="1" x14ac:dyDescent="0.3">
      <c r="A132" s="174">
        <v>123</v>
      </c>
      <c r="B132" s="447">
        <v>42352</v>
      </c>
      <c r="C132" s="448"/>
      <c r="D132" s="448">
        <v>1280</v>
      </c>
      <c r="E132" s="177" t="s">
        <v>222</v>
      </c>
      <c r="F132" s="176" t="s">
        <v>0</v>
      </c>
      <c r="G132" s="449">
        <f t="shared" si="1"/>
        <v>2910.9500000000007</v>
      </c>
      <c r="H132" s="106"/>
    </row>
    <row r="133" spans="1:8" ht="19.5" customHeight="1" x14ac:dyDescent="0.3">
      <c r="A133" s="174">
        <v>124</v>
      </c>
      <c r="B133" s="447">
        <v>42352</v>
      </c>
      <c r="C133" s="448"/>
      <c r="D133" s="448">
        <v>720</v>
      </c>
      <c r="E133" s="177" t="s">
        <v>222</v>
      </c>
      <c r="F133" s="176" t="s">
        <v>0</v>
      </c>
      <c r="G133" s="449">
        <f t="shared" si="1"/>
        <v>2190.9500000000007</v>
      </c>
      <c r="H133" s="106"/>
    </row>
    <row r="134" spans="1:8" ht="19.5" customHeight="1" x14ac:dyDescent="0.3">
      <c r="A134" s="174">
        <v>125</v>
      </c>
      <c r="B134" s="447">
        <v>42360</v>
      </c>
      <c r="C134" s="448"/>
      <c r="D134" s="448">
        <v>68</v>
      </c>
      <c r="E134" s="177" t="s">
        <v>222</v>
      </c>
      <c r="F134" s="176" t="s">
        <v>860</v>
      </c>
      <c r="G134" s="449">
        <f t="shared" si="1"/>
        <v>2122.9500000000007</v>
      </c>
      <c r="H134" s="106"/>
    </row>
    <row r="135" spans="1:8" ht="19.5" customHeight="1" x14ac:dyDescent="0.3">
      <c r="A135" s="174">
        <v>126</v>
      </c>
      <c r="B135" s="447">
        <v>42362</v>
      </c>
      <c r="C135" s="448">
        <v>2660</v>
      </c>
      <c r="D135" s="448"/>
      <c r="E135" s="177" t="s">
        <v>222</v>
      </c>
      <c r="F135" s="176" t="s">
        <v>859</v>
      </c>
      <c r="G135" s="449">
        <f t="shared" si="1"/>
        <v>4782.9500000000007</v>
      </c>
      <c r="H135" s="106"/>
    </row>
    <row r="136" spans="1:8" ht="19.5" customHeight="1" x14ac:dyDescent="0.3">
      <c r="A136" s="174">
        <v>127</v>
      </c>
      <c r="B136" s="447">
        <v>42362</v>
      </c>
      <c r="C136" s="448"/>
      <c r="D136" s="448">
        <v>525</v>
      </c>
      <c r="E136" s="177" t="s">
        <v>222</v>
      </c>
      <c r="F136" s="176" t="s">
        <v>861</v>
      </c>
      <c r="G136" s="449">
        <f t="shared" si="1"/>
        <v>4257.9500000000007</v>
      </c>
      <c r="H136" s="106"/>
    </row>
    <row r="137" spans="1:8" ht="19.5" customHeight="1" x14ac:dyDescent="0.3">
      <c r="A137" s="174">
        <v>128</v>
      </c>
      <c r="B137" s="447">
        <v>42362</v>
      </c>
      <c r="C137" s="448"/>
      <c r="D137" s="448">
        <v>2135</v>
      </c>
      <c r="E137" s="177" t="s">
        <v>222</v>
      </c>
      <c r="F137" s="176" t="s">
        <v>861</v>
      </c>
      <c r="G137" s="449">
        <f t="shared" si="1"/>
        <v>2122.9500000000007</v>
      </c>
      <c r="H137" s="106"/>
    </row>
    <row r="138" spans="1:8" ht="19.5" customHeight="1" x14ac:dyDescent="0.3">
      <c r="A138" s="174">
        <v>132</v>
      </c>
      <c r="B138" s="159"/>
      <c r="C138" s="176"/>
      <c r="D138" s="177"/>
      <c r="E138" s="177"/>
      <c r="F138" s="177"/>
      <c r="G138" s="178" t="str">
        <f>IF(ISBLANK(B138),"",#REF!+C138-D138)</f>
        <v/>
      </c>
      <c r="H138" s="106"/>
    </row>
    <row r="139" spans="1:8" ht="19.5" customHeight="1" x14ac:dyDescent="0.3">
      <c r="A139" s="174" t="s">
        <v>280</v>
      </c>
      <c r="B139" s="159"/>
      <c r="C139" s="179"/>
      <c r="D139" s="180"/>
      <c r="E139" s="180"/>
      <c r="F139" s="180"/>
      <c r="G139" s="178" t="str">
        <f>IF(ISBLANK(B139),"",#REF!+C139-D139)</f>
        <v/>
      </c>
      <c r="H139" s="106"/>
    </row>
    <row r="140" spans="1:8" ht="19.5" customHeight="1" x14ac:dyDescent="0.3">
      <c r="A140" s="181" t="s">
        <v>318</v>
      </c>
      <c r="B140" s="182"/>
      <c r="C140" s="183"/>
      <c r="D140" s="184"/>
      <c r="E140" s="184"/>
      <c r="F140" s="185"/>
      <c r="G140" s="450">
        <f>G137</f>
        <v>2122.9500000000007</v>
      </c>
      <c r="H140" s="106"/>
    </row>
    <row r="144" spans="1:8" ht="19.5" customHeight="1" x14ac:dyDescent="0.3">
      <c r="B144" s="188" t="s">
        <v>107</v>
      </c>
      <c r="F144" s="189"/>
    </row>
    <row r="145" spans="1:10" ht="19.5" customHeight="1" x14ac:dyDescent="0.3">
      <c r="F145" s="187"/>
      <c r="G145" s="187"/>
      <c r="H145" s="187"/>
      <c r="I145" s="187"/>
      <c r="J145" s="187"/>
    </row>
    <row r="146" spans="1:10" ht="19.5" customHeight="1" x14ac:dyDescent="0.3">
      <c r="C146" s="190"/>
      <c r="F146" s="190"/>
      <c r="G146" s="191"/>
      <c r="H146" s="187"/>
      <c r="I146" s="187"/>
      <c r="J146" s="187"/>
    </row>
    <row r="147" spans="1:10" ht="19.5" customHeight="1" x14ac:dyDescent="0.3">
      <c r="A147" s="187"/>
      <c r="C147" s="192" t="s">
        <v>269</v>
      </c>
      <c r="F147" s="193" t="s">
        <v>274</v>
      </c>
      <c r="G147" s="191"/>
      <c r="H147" s="187"/>
      <c r="I147" s="187"/>
      <c r="J147" s="187"/>
    </row>
    <row r="148" spans="1:10" ht="19.5" customHeight="1" x14ac:dyDescent="0.3">
      <c r="A148" s="187"/>
      <c r="C148" s="194" t="s">
        <v>140</v>
      </c>
      <c r="F148" s="186" t="s">
        <v>270</v>
      </c>
      <c r="G148" s="187"/>
      <c r="H148" s="187"/>
      <c r="I148" s="187"/>
      <c r="J148" s="187"/>
    </row>
    <row r="149" spans="1:10" s="187" customFormat="1" x14ac:dyDescent="0.3">
      <c r="B149" s="186"/>
    </row>
    <row r="150" spans="1:10" s="187" customFormat="1" ht="12.75" x14ac:dyDescent="0.2"/>
    <row r="151" spans="1:10" s="187" customFormat="1" ht="12.75" x14ac:dyDescent="0.2"/>
    <row r="152" spans="1:10" s="187" customFormat="1" ht="12.75" x14ac:dyDescent="0.2"/>
    <row r="153" spans="1:10" s="187" customFormat="1" ht="12.75" x14ac:dyDescent="0.2"/>
  </sheetData>
  <mergeCells count="1">
    <mergeCell ref="G2:I2"/>
  </mergeCells>
  <dataValidations count="1">
    <dataValidation allowBlank="1" showInputMessage="1" showErrorMessage="1" prompt="თვე/დღე/წელი" sqref="B10:B139"/>
  </dataValidations>
  <printOptions gridLines="1"/>
  <pageMargins left="0.7" right="0.7" top="0.75" bottom="0.75" header="0.3" footer="0.3"/>
  <pageSetup scale="67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41"/>
  <sheetViews>
    <sheetView showGridLines="0" view="pageBreakPreview" zoomScale="95" zoomScaleNormal="100" zoomScaleSheetLayoutView="95" workbookViewId="0">
      <selection activeCell="J22" sqref="J22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16384" width="9.140625" style="2"/>
  </cols>
  <sheetData>
    <row r="1" spans="1:5" x14ac:dyDescent="0.3">
      <c r="A1" s="75" t="s">
        <v>303</v>
      </c>
      <c r="B1" s="77"/>
      <c r="C1" s="505" t="s">
        <v>110</v>
      </c>
      <c r="D1" s="505"/>
      <c r="E1" s="109"/>
    </row>
    <row r="2" spans="1:5" x14ac:dyDescent="0.3">
      <c r="A2" s="77" t="s">
        <v>141</v>
      </c>
      <c r="B2" s="77"/>
      <c r="C2" s="506" t="s">
        <v>510</v>
      </c>
      <c r="D2" s="507"/>
      <c r="E2" s="507"/>
    </row>
    <row r="3" spans="1:5" x14ac:dyDescent="0.3">
      <c r="A3" s="75"/>
      <c r="B3" s="77"/>
      <c r="C3" s="76"/>
      <c r="D3" s="76"/>
      <c r="E3" s="109"/>
    </row>
    <row r="4" spans="1:5" x14ac:dyDescent="0.3">
      <c r="A4" s="78" t="s">
        <v>275</v>
      </c>
      <c r="B4" s="103"/>
      <c r="C4" s="104"/>
      <c r="D4" s="77"/>
      <c r="E4" s="109"/>
    </row>
    <row r="5" spans="1:5" x14ac:dyDescent="0.3">
      <c r="A5" s="113" t="e">
        <f>#REF!</f>
        <v>#REF!</v>
      </c>
      <c r="B5" s="26" t="s">
        <v>509</v>
      </c>
      <c r="C5" s="26"/>
      <c r="E5" s="109"/>
    </row>
    <row r="6" spans="1:5" x14ac:dyDescent="0.3">
      <c r="A6" s="105"/>
      <c r="B6" s="105"/>
      <c r="C6" s="105"/>
      <c r="D6" s="106"/>
      <c r="E6" s="109"/>
    </row>
    <row r="7" spans="1:5" x14ac:dyDescent="0.3">
      <c r="A7" s="77"/>
      <c r="B7" s="77"/>
      <c r="C7" s="77"/>
      <c r="D7" s="77"/>
      <c r="E7" s="109"/>
    </row>
    <row r="8" spans="1:5" s="6" customFormat="1" ht="39" customHeight="1" x14ac:dyDescent="0.3">
      <c r="A8" s="107" t="s">
        <v>64</v>
      </c>
      <c r="B8" s="80" t="s">
        <v>250</v>
      </c>
      <c r="C8" s="80" t="s">
        <v>66</v>
      </c>
      <c r="D8" s="80" t="s">
        <v>67</v>
      </c>
      <c r="E8" s="109"/>
    </row>
    <row r="9" spans="1:5" s="7" customFormat="1" ht="16.5" customHeight="1" x14ac:dyDescent="0.3">
      <c r="A9" s="244">
        <v>1</v>
      </c>
      <c r="B9" s="244" t="s">
        <v>65</v>
      </c>
      <c r="C9" s="86">
        <f>SUM(C10,C25)</f>
        <v>721352</v>
      </c>
      <c r="D9" s="86">
        <f>SUM(D10,D25)</f>
        <v>721352</v>
      </c>
      <c r="E9" s="109"/>
    </row>
    <row r="10" spans="1:5" s="7" customFormat="1" ht="16.5" customHeight="1" x14ac:dyDescent="0.3">
      <c r="A10" s="88">
        <v>1.1000000000000001</v>
      </c>
      <c r="B10" s="88" t="s">
        <v>80</v>
      </c>
      <c r="C10" s="86">
        <f>SUM(C11,C12,C15,C18,C24)</f>
        <v>721352</v>
      </c>
      <c r="D10" s="86">
        <f>SUM(D11,D12,D15,D18,D23,D24)</f>
        <v>721352</v>
      </c>
      <c r="E10" s="109"/>
    </row>
    <row r="11" spans="1:5" s="9" customFormat="1" ht="16.5" customHeight="1" x14ac:dyDescent="0.3">
      <c r="A11" s="89" t="s">
        <v>30</v>
      </c>
      <c r="B11" s="89" t="s">
        <v>79</v>
      </c>
      <c r="C11" s="8"/>
      <c r="D11" s="8"/>
      <c r="E11" s="109"/>
    </row>
    <row r="12" spans="1:5" s="10" customFormat="1" ht="16.5" customHeight="1" x14ac:dyDescent="0.3">
      <c r="A12" s="89" t="s">
        <v>31</v>
      </c>
      <c r="B12" s="89" t="s">
        <v>310</v>
      </c>
      <c r="C12" s="108">
        <f>SUM(C13:C14)</f>
        <v>0</v>
      </c>
      <c r="D12" s="108">
        <f>SUM(D13:D14)</f>
        <v>0</v>
      </c>
      <c r="E12" s="109"/>
    </row>
    <row r="13" spans="1:5" s="3" customFormat="1" ht="16.5" customHeight="1" x14ac:dyDescent="0.3">
      <c r="A13" s="98" t="s">
        <v>81</v>
      </c>
      <c r="B13" s="98" t="s">
        <v>313</v>
      </c>
      <c r="C13" s="8"/>
      <c r="D13" s="8"/>
      <c r="E13" s="109"/>
    </row>
    <row r="14" spans="1:5" s="3" customFormat="1" ht="16.5" customHeight="1" x14ac:dyDescent="0.3">
      <c r="A14" s="98" t="s">
        <v>109</v>
      </c>
      <c r="B14" s="98" t="s">
        <v>97</v>
      </c>
      <c r="C14" s="8"/>
      <c r="D14" s="8"/>
      <c r="E14" s="109"/>
    </row>
    <row r="15" spans="1:5" s="3" customFormat="1" ht="16.5" customHeight="1" x14ac:dyDescent="0.3">
      <c r="A15" s="89" t="s">
        <v>82</v>
      </c>
      <c r="B15" s="89" t="s">
        <v>83</v>
      </c>
      <c r="C15" s="108">
        <f>SUM(C16:C17)</f>
        <v>721352</v>
      </c>
      <c r="D15" s="108">
        <f>SUM(D16:D17)</f>
        <v>721352</v>
      </c>
      <c r="E15" s="109"/>
    </row>
    <row r="16" spans="1:5" s="3" customFormat="1" ht="16.5" customHeight="1" x14ac:dyDescent="0.3">
      <c r="A16" s="98" t="s">
        <v>84</v>
      </c>
      <c r="B16" s="98" t="s">
        <v>86</v>
      </c>
      <c r="C16" s="8">
        <v>642444</v>
      </c>
      <c r="D16" s="8">
        <v>642444</v>
      </c>
      <c r="E16" s="109"/>
    </row>
    <row r="17" spans="1:6" s="3" customFormat="1" ht="30" x14ac:dyDescent="0.3">
      <c r="A17" s="98" t="s">
        <v>85</v>
      </c>
      <c r="B17" s="98" t="s">
        <v>111</v>
      </c>
      <c r="C17" s="8">
        <v>78908</v>
      </c>
      <c r="D17" s="8">
        <v>78908</v>
      </c>
      <c r="E17" s="109"/>
    </row>
    <row r="18" spans="1:6" s="3" customFormat="1" ht="16.5" customHeight="1" x14ac:dyDescent="0.3">
      <c r="A18" s="89" t="s">
        <v>87</v>
      </c>
      <c r="B18" s="89" t="s">
        <v>420</v>
      </c>
      <c r="C18" s="108">
        <f>SUM(C19:C22)</f>
        <v>0</v>
      </c>
      <c r="D18" s="108">
        <f>SUM(D19:D22)</f>
        <v>0</v>
      </c>
      <c r="E18" s="109"/>
    </row>
    <row r="19" spans="1:6" s="3" customFormat="1" ht="16.5" customHeight="1" x14ac:dyDescent="0.3">
      <c r="A19" s="98" t="s">
        <v>88</v>
      </c>
      <c r="B19" s="98" t="s">
        <v>89</v>
      </c>
      <c r="C19" s="8"/>
      <c r="D19" s="8"/>
      <c r="E19" s="109"/>
    </row>
    <row r="20" spans="1:6" s="3" customFormat="1" ht="30" x14ac:dyDescent="0.3">
      <c r="A20" s="98" t="s">
        <v>92</v>
      </c>
      <c r="B20" s="98" t="s">
        <v>90</v>
      </c>
      <c r="C20" s="8"/>
      <c r="D20" s="8"/>
      <c r="E20" s="109"/>
    </row>
    <row r="21" spans="1:6" s="3" customFormat="1" ht="16.5" customHeight="1" x14ac:dyDescent="0.3">
      <c r="A21" s="98" t="s">
        <v>93</v>
      </c>
      <c r="B21" s="98" t="s">
        <v>91</v>
      </c>
      <c r="C21" s="8"/>
      <c r="D21" s="8"/>
      <c r="E21" s="109"/>
    </row>
    <row r="22" spans="1:6" s="3" customFormat="1" ht="16.5" customHeight="1" x14ac:dyDescent="0.3">
      <c r="A22" s="98" t="s">
        <v>94</v>
      </c>
      <c r="B22" s="98" t="s">
        <v>448</v>
      </c>
      <c r="C22" s="8"/>
      <c r="D22" s="8"/>
      <c r="E22" s="109"/>
    </row>
    <row r="23" spans="1:6" s="3" customFormat="1" ht="16.5" customHeight="1" x14ac:dyDescent="0.3">
      <c r="A23" s="89" t="s">
        <v>95</v>
      </c>
      <c r="B23" s="89" t="s">
        <v>449</v>
      </c>
      <c r="C23" s="277"/>
      <c r="D23" s="8"/>
      <c r="E23" s="109"/>
    </row>
    <row r="24" spans="1:6" s="3" customFormat="1" x14ac:dyDescent="0.3">
      <c r="A24" s="89" t="s">
        <v>252</v>
      </c>
      <c r="B24" s="89" t="s">
        <v>455</v>
      </c>
      <c r="C24" s="8"/>
      <c r="D24" s="8"/>
      <c r="E24" s="109"/>
    </row>
    <row r="25" spans="1:6" ht="16.5" customHeight="1" x14ac:dyDescent="0.3">
      <c r="A25" s="88">
        <v>1.2</v>
      </c>
      <c r="B25" s="88" t="s">
        <v>96</v>
      </c>
      <c r="C25" s="86">
        <f>SUM(C26,C30)</f>
        <v>0</v>
      </c>
      <c r="D25" s="86">
        <f>SUM(D26,D30)</f>
        <v>0</v>
      </c>
      <c r="E25" s="109"/>
    </row>
    <row r="26" spans="1:6" ht="16.5" customHeight="1" x14ac:dyDescent="0.3">
      <c r="A26" s="89" t="s">
        <v>32</v>
      </c>
      <c r="B26" s="89" t="s">
        <v>313</v>
      </c>
      <c r="C26" s="108">
        <f>SUM(C27:C29)</f>
        <v>0</v>
      </c>
      <c r="D26" s="108">
        <f>SUM(D27:D29)</f>
        <v>0</v>
      </c>
      <c r="E26" s="109"/>
    </row>
    <row r="27" spans="1:6" x14ac:dyDescent="0.3">
      <c r="A27" s="250" t="s">
        <v>98</v>
      </c>
      <c r="B27" s="250" t="s">
        <v>311</v>
      </c>
      <c r="C27" s="8"/>
      <c r="D27" s="8"/>
      <c r="E27" s="109"/>
    </row>
    <row r="28" spans="1:6" x14ac:dyDescent="0.3">
      <c r="A28" s="250" t="s">
        <v>99</v>
      </c>
      <c r="B28" s="250" t="s">
        <v>314</v>
      </c>
      <c r="C28" s="8"/>
      <c r="D28" s="8"/>
      <c r="E28" s="109"/>
    </row>
    <row r="29" spans="1:6" x14ac:dyDescent="0.3">
      <c r="A29" s="250" t="s">
        <v>458</v>
      </c>
      <c r="B29" s="250" t="s">
        <v>312</v>
      </c>
      <c r="C29" s="8"/>
      <c r="D29" s="8"/>
      <c r="E29" s="109"/>
    </row>
    <row r="30" spans="1:6" x14ac:dyDescent="0.3">
      <c r="A30" s="89" t="s">
        <v>33</v>
      </c>
      <c r="B30" s="261" t="s">
        <v>454</v>
      </c>
      <c r="C30" s="8"/>
      <c r="D30" s="8"/>
      <c r="E30" s="109"/>
    </row>
    <row r="31" spans="1:6" x14ac:dyDescent="0.3">
      <c r="D31" s="26"/>
      <c r="E31" s="110"/>
      <c r="F31" s="26"/>
    </row>
    <row r="32" spans="1:6" x14ac:dyDescent="0.3">
      <c r="A32" s="1"/>
      <c r="D32" s="26"/>
      <c r="E32" s="110"/>
      <c r="F32" s="26"/>
    </row>
    <row r="33" spans="1:8" x14ac:dyDescent="0.3">
      <c r="D33" s="26"/>
      <c r="E33" s="110"/>
      <c r="F33" s="26"/>
    </row>
    <row r="34" spans="1:8" x14ac:dyDescent="0.3">
      <c r="D34" s="26"/>
      <c r="E34" s="110"/>
      <c r="F34" s="26"/>
    </row>
    <row r="35" spans="1:8" x14ac:dyDescent="0.3">
      <c r="A35" s="70" t="s">
        <v>107</v>
      </c>
      <c r="D35" s="26"/>
      <c r="E35" s="110"/>
      <c r="F35" s="26"/>
    </row>
    <row r="36" spans="1:8" x14ac:dyDescent="0.3">
      <c r="D36" s="26"/>
      <c r="E36" s="111"/>
      <c r="F36" s="111"/>
      <c r="G36"/>
      <c r="H36"/>
    </row>
    <row r="37" spans="1:8" x14ac:dyDescent="0.3">
      <c r="D37" s="112"/>
      <c r="E37" s="111"/>
      <c r="F37" s="111"/>
      <c r="G37"/>
      <c r="H37"/>
    </row>
    <row r="38" spans="1:8" x14ac:dyDescent="0.3">
      <c r="A38"/>
      <c r="B38" s="70" t="s">
        <v>272</v>
      </c>
      <c r="D38" s="112"/>
      <c r="E38" s="111"/>
      <c r="F38" s="111"/>
      <c r="G38"/>
      <c r="H38"/>
    </row>
    <row r="39" spans="1:8" x14ac:dyDescent="0.3">
      <c r="A39"/>
      <c r="B39" s="2" t="s">
        <v>271</v>
      </c>
      <c r="D39" s="112"/>
      <c r="E39" s="111"/>
      <c r="F39" s="111"/>
      <c r="G39"/>
      <c r="H39"/>
    </row>
    <row r="40" spans="1:8" customFormat="1" ht="12.75" x14ac:dyDescent="0.2">
      <c r="B40" s="67" t="s">
        <v>140</v>
      </c>
      <c r="D40" s="111"/>
      <c r="E40" s="111"/>
      <c r="F40" s="111"/>
    </row>
    <row r="41" spans="1:8" x14ac:dyDescent="0.3">
      <c r="D41" s="26"/>
      <c r="E41" s="110"/>
      <c r="F41" s="26"/>
    </row>
  </sheetData>
  <mergeCells count="2">
    <mergeCell ref="C1:D1"/>
    <mergeCell ref="C2:E2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Normal="100" zoomScaleSheetLayoutView="100" workbookViewId="0">
      <selection activeCell="J31" sqref="J31"/>
    </sheetView>
  </sheetViews>
  <sheetFormatPr defaultRowHeight="12.75" x14ac:dyDescent="0.2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 x14ac:dyDescent="0.2">
      <c r="A1" s="139" t="s">
        <v>306</v>
      </c>
      <c r="B1" s="140"/>
      <c r="C1" s="140"/>
      <c r="D1" s="140"/>
      <c r="E1" s="140"/>
      <c r="F1" s="79"/>
      <c r="G1" s="79"/>
      <c r="H1" s="79"/>
      <c r="I1" s="521" t="s">
        <v>110</v>
      </c>
      <c r="J1" s="521"/>
      <c r="K1" s="146"/>
    </row>
    <row r="2" spans="1:12" s="22" customFormat="1" ht="15" x14ac:dyDescent="0.3">
      <c r="A2" s="106" t="s">
        <v>141</v>
      </c>
      <c r="B2" s="140"/>
      <c r="C2" s="140"/>
      <c r="D2" s="140"/>
      <c r="E2" s="140"/>
      <c r="F2" s="141"/>
      <c r="G2" s="142"/>
      <c r="H2" s="142"/>
      <c r="I2" s="495" t="s">
        <v>510</v>
      </c>
      <c r="J2" s="496"/>
      <c r="K2" s="496"/>
    </row>
    <row r="3" spans="1:12" s="22" customFormat="1" ht="15" x14ac:dyDescent="0.2">
      <c r="A3" s="140"/>
      <c r="B3" s="140"/>
      <c r="C3" s="140"/>
      <c r="D3" s="140"/>
      <c r="E3" s="140"/>
      <c r="F3" s="141"/>
      <c r="G3" s="142"/>
      <c r="H3" s="142"/>
      <c r="I3" s="143"/>
      <c r="J3" s="76"/>
      <c r="K3" s="146"/>
    </row>
    <row r="4" spans="1:12" s="2" customFormat="1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78"/>
      <c r="G4" s="78"/>
      <c r="H4" s="78"/>
      <c r="I4" s="128"/>
      <c r="J4" s="77"/>
      <c r="K4" s="106"/>
      <c r="L4" s="22"/>
    </row>
    <row r="5" spans="1:12" s="2" customFormat="1" ht="15" x14ac:dyDescent="0.3">
      <c r="A5" s="26" t="s">
        <v>509</v>
      </c>
      <c r="B5" s="26"/>
      <c r="C5" s="122"/>
      <c r="D5" s="122"/>
      <c r="E5" s="122"/>
      <c r="F5" s="59"/>
      <c r="G5" s="59"/>
      <c r="H5" s="59"/>
      <c r="I5" s="134"/>
      <c r="J5" s="59"/>
      <c r="K5" s="106"/>
    </row>
    <row r="6" spans="1:12" s="22" customFormat="1" ht="13.5" x14ac:dyDescent="0.2">
      <c r="A6" s="144"/>
      <c r="B6" s="145"/>
      <c r="C6" s="145"/>
      <c r="D6" s="140"/>
      <c r="E6" s="140"/>
      <c r="F6" s="140"/>
      <c r="G6" s="140"/>
      <c r="H6" s="140"/>
      <c r="I6" s="140"/>
      <c r="J6" s="140"/>
      <c r="K6" s="146"/>
    </row>
    <row r="7" spans="1:12" ht="45" x14ac:dyDescent="0.2">
      <c r="A7" s="135"/>
      <c r="B7" s="524" t="s">
        <v>221</v>
      </c>
      <c r="C7" s="524"/>
      <c r="D7" s="524" t="s">
        <v>294</v>
      </c>
      <c r="E7" s="524"/>
      <c r="F7" s="524" t="s">
        <v>295</v>
      </c>
      <c r="G7" s="524"/>
      <c r="H7" s="158" t="s">
        <v>281</v>
      </c>
      <c r="I7" s="524" t="s">
        <v>224</v>
      </c>
      <c r="J7" s="524"/>
      <c r="K7" s="147"/>
    </row>
    <row r="8" spans="1:12" ht="15" x14ac:dyDescent="0.2">
      <c r="A8" s="136" t="s">
        <v>116</v>
      </c>
      <c r="B8" s="137" t="s">
        <v>223</v>
      </c>
      <c r="C8" s="138" t="s">
        <v>222</v>
      </c>
      <c r="D8" s="137" t="s">
        <v>223</v>
      </c>
      <c r="E8" s="138" t="s">
        <v>222</v>
      </c>
      <c r="F8" s="137" t="s">
        <v>223</v>
      </c>
      <c r="G8" s="138" t="s">
        <v>222</v>
      </c>
      <c r="H8" s="138" t="s">
        <v>222</v>
      </c>
      <c r="I8" s="137" t="s">
        <v>223</v>
      </c>
      <c r="J8" s="138" t="s">
        <v>222</v>
      </c>
      <c r="K8" s="147"/>
    </row>
    <row r="9" spans="1:12" ht="15" x14ac:dyDescent="0.2">
      <c r="A9" s="60" t="s">
        <v>117</v>
      </c>
      <c r="B9" s="83">
        <f>SUM(B10,B14,B17)</f>
        <v>8</v>
      </c>
      <c r="C9" s="83">
        <f>SUM(C10,C14,C17)</f>
        <v>4044.14</v>
      </c>
      <c r="D9" s="83">
        <f t="shared" ref="D9:J9" si="0">SUM(D10,D14,D17)</f>
        <v>1</v>
      </c>
      <c r="E9" s="83">
        <f>SUM(E10,E14,E17)</f>
        <v>899</v>
      </c>
      <c r="F9" s="83">
        <f t="shared" si="0"/>
        <v>0</v>
      </c>
      <c r="G9" s="83">
        <f>SUM(G10,G14,G17)</f>
        <v>0</v>
      </c>
      <c r="H9" s="83">
        <f>SUM(H10,H14,H17)</f>
        <v>961.8900000000001</v>
      </c>
      <c r="I9" s="83">
        <f>SUM(I10,I14,I17)</f>
        <v>9</v>
      </c>
      <c r="J9" s="83">
        <f t="shared" si="0"/>
        <v>3981.25</v>
      </c>
      <c r="K9" s="147"/>
    </row>
    <row r="10" spans="1:12" ht="15" x14ac:dyDescent="0.2">
      <c r="A10" s="61" t="s">
        <v>118</v>
      </c>
      <c r="B10" s="135">
        <f>SUM(B11:B13)</f>
        <v>0</v>
      </c>
      <c r="C10" s="135">
        <f>SUM(C11:C13)</f>
        <v>0</v>
      </c>
      <c r="D10" s="135">
        <f t="shared" ref="D10:J10" si="1">SUM(D11:D13)</f>
        <v>0</v>
      </c>
      <c r="E10" s="135">
        <f>SUM(E11:E13)</f>
        <v>0</v>
      </c>
      <c r="F10" s="135">
        <f t="shared" si="1"/>
        <v>0</v>
      </c>
      <c r="G10" s="135">
        <f>SUM(G11:G13)</f>
        <v>0</v>
      </c>
      <c r="H10" s="135">
        <f>SUM(H11:H13)</f>
        <v>0</v>
      </c>
      <c r="I10" s="135">
        <f>SUM(I11:I13)</f>
        <v>0</v>
      </c>
      <c r="J10" s="135">
        <f t="shared" si="1"/>
        <v>0</v>
      </c>
      <c r="K10" s="147"/>
    </row>
    <row r="11" spans="1:12" ht="15" x14ac:dyDescent="0.2">
      <c r="A11" s="61" t="s">
        <v>119</v>
      </c>
      <c r="B11" s="25"/>
      <c r="C11" s="25"/>
      <c r="D11" s="25"/>
      <c r="E11" s="25"/>
      <c r="F11" s="25"/>
      <c r="G11" s="25"/>
      <c r="H11" s="25"/>
      <c r="I11" s="25"/>
      <c r="J11" s="25"/>
      <c r="K11" s="147"/>
    </row>
    <row r="12" spans="1:12" ht="15" x14ac:dyDescent="0.2">
      <c r="A12" s="61" t="s">
        <v>120</v>
      </c>
      <c r="B12" s="25"/>
      <c r="C12" s="25"/>
      <c r="D12" s="25"/>
      <c r="E12" s="25"/>
      <c r="F12" s="25"/>
      <c r="G12" s="25"/>
      <c r="H12" s="25"/>
      <c r="I12" s="25"/>
      <c r="J12" s="25"/>
      <c r="K12" s="147"/>
    </row>
    <row r="13" spans="1:12" ht="15" x14ac:dyDescent="0.2">
      <c r="A13" s="61" t="s">
        <v>121</v>
      </c>
      <c r="B13" s="25"/>
      <c r="C13" s="25"/>
      <c r="D13" s="25"/>
      <c r="E13" s="25"/>
      <c r="F13" s="25"/>
      <c r="G13" s="25"/>
      <c r="H13" s="25"/>
      <c r="I13" s="25"/>
      <c r="J13" s="25"/>
      <c r="K13" s="147"/>
    </row>
    <row r="14" spans="1:12" ht="15" x14ac:dyDescent="0.2">
      <c r="A14" s="61" t="s">
        <v>122</v>
      </c>
      <c r="B14" s="135">
        <f>SUM(B15:B16)</f>
        <v>7</v>
      </c>
      <c r="C14" s="135">
        <f>SUM(C15:C16)</f>
        <v>3509.47</v>
      </c>
      <c r="D14" s="135">
        <f t="shared" ref="D14:J14" si="2">SUM(D15:D16)</f>
        <v>1</v>
      </c>
      <c r="E14" s="135">
        <f>SUM(E15:E16)</f>
        <v>899</v>
      </c>
      <c r="F14" s="135">
        <f t="shared" si="2"/>
        <v>0</v>
      </c>
      <c r="G14" s="135">
        <f>SUM(G15:G16)</f>
        <v>0</v>
      </c>
      <c r="H14" s="135">
        <f>SUM(H15:H16)</f>
        <v>881.69</v>
      </c>
      <c r="I14" s="135">
        <f>SUM(I15:I16)</f>
        <v>8</v>
      </c>
      <c r="J14" s="135">
        <f t="shared" si="2"/>
        <v>3526.78</v>
      </c>
      <c r="K14" s="147"/>
    </row>
    <row r="15" spans="1:12" ht="15" x14ac:dyDescent="0.2">
      <c r="A15" s="61" t="s">
        <v>123</v>
      </c>
      <c r="B15" s="25"/>
      <c r="C15" s="25"/>
      <c r="D15" s="25"/>
      <c r="E15" s="25"/>
      <c r="F15" s="25"/>
      <c r="G15" s="25"/>
      <c r="H15" s="25"/>
      <c r="I15" s="25"/>
      <c r="J15" s="25"/>
      <c r="K15" s="147"/>
    </row>
    <row r="16" spans="1:12" ht="15" x14ac:dyDescent="0.2">
      <c r="A16" s="61" t="s">
        <v>124</v>
      </c>
      <c r="B16" s="25">
        <v>7</v>
      </c>
      <c r="C16" s="25">
        <v>3509.47</v>
      </c>
      <c r="D16" s="25">
        <v>1</v>
      </c>
      <c r="E16" s="25">
        <v>899</v>
      </c>
      <c r="F16" s="25"/>
      <c r="G16" s="25"/>
      <c r="H16" s="25">
        <v>881.69</v>
      </c>
      <c r="I16" s="25">
        <v>8</v>
      </c>
      <c r="J16" s="25">
        <v>3526.78</v>
      </c>
      <c r="K16" s="147"/>
    </row>
    <row r="17" spans="1:11" ht="15" x14ac:dyDescent="0.2">
      <c r="A17" s="61" t="s">
        <v>125</v>
      </c>
      <c r="B17" s="135">
        <f>SUM(B18:B19,B22,B23)</f>
        <v>1</v>
      </c>
      <c r="C17" s="135">
        <f>SUM(C18:C19,C22,C23)</f>
        <v>534.66999999999996</v>
      </c>
      <c r="D17" s="135">
        <f t="shared" ref="D17:J17" si="3">SUM(D18:D19,D22,D23)</f>
        <v>0</v>
      </c>
      <c r="E17" s="135">
        <f>SUM(E18:E19,E22,E23)</f>
        <v>0</v>
      </c>
      <c r="F17" s="135">
        <f t="shared" si="3"/>
        <v>0</v>
      </c>
      <c r="G17" s="135">
        <f>SUM(G18:G19,G22,G23)</f>
        <v>0</v>
      </c>
      <c r="H17" s="135">
        <f>SUM(H18:H19,H22,H23)</f>
        <v>80.2</v>
      </c>
      <c r="I17" s="135">
        <f>SUM(I18:I19,I22,I23)</f>
        <v>1</v>
      </c>
      <c r="J17" s="135">
        <f t="shared" si="3"/>
        <v>454.47</v>
      </c>
      <c r="K17" s="147"/>
    </row>
    <row r="18" spans="1:11" ht="15" x14ac:dyDescent="0.2">
      <c r="A18" s="61" t="s">
        <v>126</v>
      </c>
      <c r="B18" s="25"/>
      <c r="C18" s="25"/>
      <c r="D18" s="25"/>
      <c r="E18" s="25"/>
      <c r="F18" s="25"/>
      <c r="G18" s="25"/>
      <c r="H18" s="25"/>
      <c r="I18" s="25"/>
      <c r="J18" s="25"/>
      <c r="K18" s="147"/>
    </row>
    <row r="19" spans="1:11" ht="15" x14ac:dyDescent="0.2">
      <c r="A19" s="61" t="s">
        <v>127</v>
      </c>
      <c r="B19" s="135">
        <f>SUM(B20:B21)</f>
        <v>1</v>
      </c>
      <c r="C19" s="135">
        <f>SUM(C20:C21)</f>
        <v>534.66999999999996</v>
      </c>
      <c r="D19" s="135">
        <f t="shared" ref="D19:J19" si="4">SUM(D20:D21)</f>
        <v>0</v>
      </c>
      <c r="E19" s="135">
        <f>SUM(E20:E21)</f>
        <v>0</v>
      </c>
      <c r="F19" s="135">
        <f t="shared" si="4"/>
        <v>0</v>
      </c>
      <c r="G19" s="135">
        <f>SUM(G20:G21)</f>
        <v>0</v>
      </c>
      <c r="H19" s="135">
        <f>SUM(H20:H21)</f>
        <v>80.2</v>
      </c>
      <c r="I19" s="135">
        <f>SUM(I20:I21)</f>
        <v>1</v>
      </c>
      <c r="J19" s="135">
        <f t="shared" si="4"/>
        <v>454.47</v>
      </c>
      <c r="K19" s="147"/>
    </row>
    <row r="20" spans="1:11" ht="15" x14ac:dyDescent="0.2">
      <c r="A20" s="61" t="s">
        <v>128</v>
      </c>
      <c r="B20" s="25"/>
      <c r="C20" s="25"/>
      <c r="D20" s="25"/>
      <c r="E20" s="25"/>
      <c r="F20" s="25"/>
      <c r="G20" s="25"/>
      <c r="H20" s="25"/>
      <c r="I20" s="25"/>
      <c r="J20" s="25"/>
      <c r="K20" s="147"/>
    </row>
    <row r="21" spans="1:11" ht="15" x14ac:dyDescent="0.2">
      <c r="A21" s="61" t="s">
        <v>129</v>
      </c>
      <c r="B21" s="25">
        <v>1</v>
      </c>
      <c r="C21" s="25">
        <v>534.66999999999996</v>
      </c>
      <c r="D21" s="25"/>
      <c r="E21" s="25"/>
      <c r="F21" s="25"/>
      <c r="G21" s="25"/>
      <c r="H21" s="25">
        <v>80.2</v>
      </c>
      <c r="I21" s="25">
        <v>1</v>
      </c>
      <c r="J21" s="25">
        <v>454.47</v>
      </c>
      <c r="K21" s="147"/>
    </row>
    <row r="22" spans="1:11" ht="15" x14ac:dyDescent="0.2">
      <c r="A22" s="61" t="s">
        <v>130</v>
      </c>
      <c r="B22" s="25"/>
      <c r="C22" s="25"/>
      <c r="D22" s="25"/>
      <c r="E22" s="25"/>
      <c r="F22" s="25"/>
      <c r="G22" s="25"/>
      <c r="H22" s="25"/>
      <c r="I22" s="25"/>
      <c r="J22" s="25"/>
      <c r="K22" s="147"/>
    </row>
    <row r="23" spans="1:11" ht="15" x14ac:dyDescent="0.2">
      <c r="A23" s="61" t="s">
        <v>131</v>
      </c>
      <c r="B23" s="25"/>
      <c r="C23" s="25"/>
      <c r="D23" s="25"/>
      <c r="E23" s="25"/>
      <c r="F23" s="25"/>
      <c r="G23" s="25"/>
      <c r="H23" s="25"/>
      <c r="I23" s="25"/>
      <c r="J23" s="25"/>
      <c r="K23" s="147"/>
    </row>
    <row r="24" spans="1:11" ht="15" x14ac:dyDescent="0.2">
      <c r="A24" s="60" t="s">
        <v>132</v>
      </c>
      <c r="B24" s="83">
        <f>SUM(B25:B31)</f>
        <v>1100</v>
      </c>
      <c r="C24" s="83">
        <f t="shared" ref="C24:J24" si="5">SUM(C25:C31)</f>
        <v>2395.91</v>
      </c>
      <c r="D24" s="83">
        <f t="shared" si="5"/>
        <v>24500</v>
      </c>
      <c r="E24" s="83">
        <f t="shared" si="5"/>
        <v>48220</v>
      </c>
      <c r="F24" s="83">
        <f t="shared" si="5"/>
        <v>24670</v>
      </c>
      <c r="G24" s="83">
        <f t="shared" si="5"/>
        <v>48901.59</v>
      </c>
      <c r="H24" s="83">
        <f t="shared" si="5"/>
        <v>0</v>
      </c>
      <c r="I24" s="83">
        <f t="shared" si="5"/>
        <v>930</v>
      </c>
      <c r="J24" s="83">
        <f t="shared" si="5"/>
        <v>1714.32</v>
      </c>
      <c r="K24" s="147"/>
    </row>
    <row r="25" spans="1:11" ht="15" x14ac:dyDescent="0.2">
      <c r="A25" s="61" t="s">
        <v>259</v>
      </c>
      <c r="B25" s="25"/>
      <c r="C25" s="25"/>
      <c r="D25" s="25"/>
      <c r="E25" s="25"/>
      <c r="F25" s="25"/>
      <c r="G25" s="25"/>
      <c r="H25" s="25"/>
      <c r="I25" s="25"/>
      <c r="J25" s="25"/>
      <c r="K25" s="147"/>
    </row>
    <row r="26" spans="1:11" ht="15" x14ac:dyDescent="0.2">
      <c r="A26" s="61" t="s">
        <v>260</v>
      </c>
      <c r="B26" s="25"/>
      <c r="C26" s="25"/>
      <c r="D26" s="25"/>
      <c r="E26" s="25"/>
      <c r="F26" s="25"/>
      <c r="G26" s="25"/>
      <c r="H26" s="25"/>
      <c r="I26" s="25"/>
      <c r="J26" s="25"/>
      <c r="K26" s="147"/>
    </row>
    <row r="27" spans="1:11" ht="15" x14ac:dyDescent="0.2">
      <c r="A27" s="61" t="s">
        <v>261</v>
      </c>
      <c r="B27" s="25"/>
      <c r="C27" s="25"/>
      <c r="D27" s="25"/>
      <c r="E27" s="25"/>
      <c r="F27" s="25"/>
      <c r="G27" s="25"/>
      <c r="H27" s="25"/>
      <c r="I27" s="25"/>
      <c r="J27" s="25"/>
      <c r="K27" s="147"/>
    </row>
    <row r="28" spans="1:11" ht="15" x14ac:dyDescent="0.2">
      <c r="A28" s="61" t="s">
        <v>262</v>
      </c>
      <c r="B28" s="25"/>
      <c r="C28" s="25"/>
      <c r="D28" s="25"/>
      <c r="E28" s="25"/>
      <c r="F28" s="25"/>
      <c r="G28" s="25"/>
      <c r="H28" s="25"/>
      <c r="I28" s="25"/>
      <c r="J28" s="25"/>
      <c r="K28" s="147"/>
    </row>
    <row r="29" spans="1:11" ht="15" x14ac:dyDescent="0.2">
      <c r="A29" s="61" t="s">
        <v>263</v>
      </c>
      <c r="B29" s="25"/>
      <c r="C29" s="25"/>
      <c r="D29" s="25"/>
      <c r="E29" s="25"/>
      <c r="F29" s="25"/>
      <c r="G29" s="25"/>
      <c r="H29" s="25"/>
      <c r="I29" s="25"/>
      <c r="J29" s="25"/>
      <c r="K29" s="147"/>
    </row>
    <row r="30" spans="1:11" ht="15" x14ac:dyDescent="0.2">
      <c r="A30" s="61" t="s">
        <v>264</v>
      </c>
      <c r="B30" s="25"/>
      <c r="C30" s="25"/>
      <c r="D30" s="25"/>
      <c r="E30" s="25"/>
      <c r="F30" s="25"/>
      <c r="G30" s="25"/>
      <c r="H30" s="25"/>
      <c r="I30" s="25"/>
      <c r="J30" s="25"/>
      <c r="K30" s="147"/>
    </row>
    <row r="31" spans="1:11" ht="15" x14ac:dyDescent="0.2">
      <c r="A31" s="61" t="s">
        <v>265</v>
      </c>
      <c r="B31" s="25">
        <v>1100</v>
      </c>
      <c r="C31" s="25">
        <v>2395.91</v>
      </c>
      <c r="D31" s="25">
        <v>24500</v>
      </c>
      <c r="E31" s="25">
        <v>48220</v>
      </c>
      <c r="F31" s="25">
        <v>24670</v>
      </c>
      <c r="G31" s="25">
        <v>48901.59</v>
      </c>
      <c r="H31" s="25"/>
      <c r="I31" s="25">
        <v>930</v>
      </c>
      <c r="J31" s="25">
        <v>1714.32</v>
      </c>
      <c r="K31" s="147"/>
    </row>
    <row r="32" spans="1:11" ht="15" x14ac:dyDescent="0.2">
      <c r="A32" s="60" t="s">
        <v>133</v>
      </c>
      <c r="B32" s="83">
        <f>SUM(B33:B35)</f>
        <v>0</v>
      </c>
      <c r="C32" s="83">
        <f>SUM(C33:C35)</f>
        <v>0</v>
      </c>
      <c r="D32" s="83">
        <f t="shared" ref="D32:J32" si="6">SUM(D33:D35)</f>
        <v>0</v>
      </c>
      <c r="E32" s="83">
        <f>SUM(E33:E35)</f>
        <v>0</v>
      </c>
      <c r="F32" s="83">
        <f t="shared" si="6"/>
        <v>0</v>
      </c>
      <c r="G32" s="83">
        <f>SUM(G33:G35)</f>
        <v>0</v>
      </c>
      <c r="H32" s="83">
        <f>SUM(H33:H35)</f>
        <v>0</v>
      </c>
      <c r="I32" s="83">
        <f>SUM(I33:I35)</f>
        <v>0</v>
      </c>
      <c r="J32" s="83">
        <f t="shared" si="6"/>
        <v>0</v>
      </c>
      <c r="K32" s="147"/>
    </row>
    <row r="33" spans="1:11" ht="15" x14ac:dyDescent="0.2">
      <c r="A33" s="61" t="s">
        <v>266</v>
      </c>
      <c r="B33" s="25"/>
      <c r="C33" s="25"/>
      <c r="D33" s="25"/>
      <c r="E33" s="25"/>
      <c r="F33" s="25"/>
      <c r="G33" s="25"/>
      <c r="H33" s="25"/>
      <c r="I33" s="25"/>
      <c r="J33" s="25"/>
      <c r="K33" s="147"/>
    </row>
    <row r="34" spans="1:11" ht="15" x14ac:dyDescent="0.2">
      <c r="A34" s="61" t="s">
        <v>267</v>
      </c>
      <c r="B34" s="25"/>
      <c r="C34" s="25"/>
      <c r="D34" s="25"/>
      <c r="E34" s="25"/>
      <c r="F34" s="25"/>
      <c r="G34" s="25"/>
      <c r="H34" s="25"/>
      <c r="I34" s="25"/>
      <c r="J34" s="25"/>
      <c r="K34" s="147"/>
    </row>
    <row r="35" spans="1:11" ht="15" x14ac:dyDescent="0.2">
      <c r="A35" s="61" t="s">
        <v>268</v>
      </c>
      <c r="B35" s="25"/>
      <c r="C35" s="25"/>
      <c r="D35" s="25"/>
      <c r="E35" s="25"/>
      <c r="F35" s="25"/>
      <c r="G35" s="25"/>
      <c r="H35" s="25"/>
      <c r="I35" s="25"/>
      <c r="J35" s="25"/>
      <c r="K35" s="147"/>
    </row>
    <row r="36" spans="1:11" ht="15" x14ac:dyDescent="0.2">
      <c r="A36" s="60" t="s">
        <v>134</v>
      </c>
      <c r="B36" s="83">
        <f t="shared" ref="B36:J36" si="7">SUM(B37:B39,B42)</f>
        <v>0</v>
      </c>
      <c r="C36" s="83">
        <f t="shared" si="7"/>
        <v>0</v>
      </c>
      <c r="D36" s="83">
        <f t="shared" si="7"/>
        <v>0</v>
      </c>
      <c r="E36" s="83">
        <f t="shared" si="7"/>
        <v>0</v>
      </c>
      <c r="F36" s="83">
        <f t="shared" si="7"/>
        <v>0</v>
      </c>
      <c r="G36" s="83">
        <f t="shared" si="7"/>
        <v>0</v>
      </c>
      <c r="H36" s="83">
        <f t="shared" si="7"/>
        <v>0</v>
      </c>
      <c r="I36" s="83">
        <f t="shared" si="7"/>
        <v>0</v>
      </c>
      <c r="J36" s="83">
        <f t="shared" si="7"/>
        <v>0</v>
      </c>
      <c r="K36" s="147"/>
    </row>
    <row r="37" spans="1:11" ht="15" x14ac:dyDescent="0.2">
      <c r="A37" s="61" t="s">
        <v>135</v>
      </c>
      <c r="B37" s="25"/>
      <c r="C37" s="25"/>
      <c r="D37" s="25"/>
      <c r="E37" s="25"/>
      <c r="F37" s="25"/>
      <c r="G37" s="25"/>
      <c r="H37" s="25"/>
      <c r="I37" s="25"/>
      <c r="J37" s="25"/>
      <c r="K37" s="147"/>
    </row>
    <row r="38" spans="1:11" ht="15" x14ac:dyDescent="0.2">
      <c r="A38" s="61" t="s">
        <v>136</v>
      </c>
      <c r="B38" s="25"/>
      <c r="C38" s="25"/>
      <c r="D38" s="25"/>
      <c r="E38" s="25"/>
      <c r="F38" s="25"/>
      <c r="G38" s="25"/>
      <c r="H38" s="25"/>
      <c r="I38" s="25"/>
      <c r="J38" s="25"/>
      <c r="K38" s="147"/>
    </row>
    <row r="39" spans="1:11" ht="15" x14ac:dyDescent="0.2">
      <c r="A39" s="61" t="s">
        <v>137</v>
      </c>
      <c r="B39" s="135">
        <f t="shared" ref="B39:J39" si="8">SUM(B40:B41)</f>
        <v>0</v>
      </c>
      <c r="C39" s="135">
        <f t="shared" si="8"/>
        <v>0</v>
      </c>
      <c r="D39" s="135">
        <f t="shared" si="8"/>
        <v>0</v>
      </c>
      <c r="E39" s="135">
        <f t="shared" si="8"/>
        <v>0</v>
      </c>
      <c r="F39" s="135">
        <f t="shared" si="8"/>
        <v>0</v>
      </c>
      <c r="G39" s="135">
        <f t="shared" si="8"/>
        <v>0</v>
      </c>
      <c r="H39" s="135">
        <f t="shared" si="8"/>
        <v>0</v>
      </c>
      <c r="I39" s="135">
        <f t="shared" si="8"/>
        <v>0</v>
      </c>
      <c r="J39" s="135">
        <f t="shared" si="8"/>
        <v>0</v>
      </c>
      <c r="K39" s="147"/>
    </row>
    <row r="40" spans="1:11" ht="30" x14ac:dyDescent="0.2">
      <c r="A40" s="61" t="s">
        <v>440</v>
      </c>
      <c r="B40" s="25"/>
      <c r="C40" s="25"/>
      <c r="D40" s="25"/>
      <c r="E40" s="25"/>
      <c r="F40" s="25"/>
      <c r="G40" s="25"/>
      <c r="H40" s="25"/>
      <c r="I40" s="25"/>
      <c r="J40" s="25"/>
      <c r="K40" s="147"/>
    </row>
    <row r="41" spans="1:11" ht="15" x14ac:dyDescent="0.2">
      <c r="A41" s="61" t="s">
        <v>138</v>
      </c>
      <c r="B41" s="25"/>
      <c r="C41" s="25"/>
      <c r="D41" s="25"/>
      <c r="E41" s="25"/>
      <c r="F41" s="25"/>
      <c r="G41" s="25"/>
      <c r="H41" s="25"/>
      <c r="I41" s="25"/>
      <c r="J41" s="25"/>
      <c r="K41" s="147"/>
    </row>
    <row r="42" spans="1:11" ht="15" x14ac:dyDescent="0.2">
      <c r="A42" s="61" t="s">
        <v>139</v>
      </c>
      <c r="B42" s="25"/>
      <c r="C42" s="25"/>
      <c r="D42" s="25"/>
      <c r="E42" s="25"/>
      <c r="F42" s="25"/>
      <c r="G42" s="25"/>
      <c r="H42" s="25"/>
      <c r="I42" s="25"/>
      <c r="J42" s="25"/>
      <c r="K42" s="147"/>
    </row>
    <row r="43" spans="1:11" ht="15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 x14ac:dyDescent="0.2"/>
    <row r="45" spans="1:11" s="22" customFormat="1" x14ac:dyDescent="0.2">
      <c r="A45" s="24"/>
    </row>
    <row r="46" spans="1:11" s="2" customFormat="1" ht="15" x14ac:dyDescent="0.3">
      <c r="A46" s="72" t="s">
        <v>107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71"/>
      <c r="C48" s="71"/>
      <c r="F48" s="71"/>
      <c r="G48" s="74"/>
      <c r="H48" s="71"/>
      <c r="I48"/>
      <c r="J48"/>
    </row>
    <row r="49" spans="1:10" s="2" customFormat="1" ht="15" x14ac:dyDescent="0.3">
      <c r="B49" s="70" t="s">
        <v>269</v>
      </c>
      <c r="F49" s="12" t="s">
        <v>274</v>
      </c>
      <c r="G49" s="73"/>
      <c r="I49"/>
      <c r="J49"/>
    </row>
    <row r="50" spans="1:10" s="2" customFormat="1" ht="15" x14ac:dyDescent="0.3">
      <c r="B50" s="67" t="s">
        <v>140</v>
      </c>
      <c r="F50" s="2" t="s">
        <v>270</v>
      </c>
      <c r="G50"/>
      <c r="I50"/>
      <c r="J50"/>
    </row>
    <row r="51" spans="1:10" customFormat="1" ht="15" x14ac:dyDescent="0.3">
      <c r="A51" s="2"/>
      <c r="B51" s="24"/>
      <c r="H51" s="24"/>
    </row>
    <row r="52" spans="1:10" s="2" customFormat="1" ht="15" x14ac:dyDescent="0.3">
      <c r="A52" s="11"/>
      <c r="B52" s="11"/>
      <c r="C52" s="11"/>
    </row>
    <row r="53" spans="1:10" ht="15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K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70" zoomScaleNormal="100" zoomScaleSheetLayoutView="70" workbookViewId="0">
      <selection activeCell="H2" sqref="H2:J2"/>
    </sheetView>
  </sheetViews>
  <sheetFormatPr defaultRowHeight="12.75" x14ac:dyDescent="0.2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65" customWidth="1"/>
    <col min="11" max="11" width="12.7109375" style="65" customWidth="1"/>
    <col min="12" max="12" width="9.140625" style="66"/>
    <col min="13" max="16384" width="9.140625" style="24"/>
  </cols>
  <sheetData>
    <row r="1" spans="1:12" s="22" customFormat="1" ht="15" x14ac:dyDescent="0.2">
      <c r="A1" s="139" t="s">
        <v>307</v>
      </c>
      <c r="B1" s="140"/>
      <c r="C1" s="140"/>
      <c r="D1" s="140"/>
      <c r="E1" s="140"/>
      <c r="F1" s="140"/>
      <c r="G1" s="146"/>
      <c r="H1" s="101" t="s">
        <v>199</v>
      </c>
      <c r="I1" s="146"/>
      <c r="J1" s="68"/>
      <c r="K1" s="68"/>
      <c r="L1" s="68"/>
    </row>
    <row r="2" spans="1:12" s="22" customFormat="1" ht="15" x14ac:dyDescent="0.3">
      <c r="A2" s="106" t="s">
        <v>141</v>
      </c>
      <c r="B2" s="140"/>
      <c r="C2" s="140"/>
      <c r="D2" s="140"/>
      <c r="E2" s="140"/>
      <c r="F2" s="140"/>
      <c r="G2" s="148"/>
      <c r="H2" s="495" t="s">
        <v>510</v>
      </c>
      <c r="I2" s="496"/>
      <c r="J2" s="496"/>
      <c r="K2" s="68"/>
      <c r="L2" s="68"/>
    </row>
    <row r="3" spans="1:12" s="22" customFormat="1" ht="15" x14ac:dyDescent="0.2">
      <c r="A3" s="140"/>
      <c r="B3" s="140"/>
      <c r="C3" s="140"/>
      <c r="D3" s="140"/>
      <c r="E3" s="140"/>
      <c r="F3" s="140"/>
      <c r="G3" s="148"/>
      <c r="H3" s="143"/>
      <c r="I3" s="148"/>
      <c r="J3" s="68"/>
      <c r="K3" s="68"/>
      <c r="L3" s="68"/>
    </row>
    <row r="4" spans="1:12" s="2" customFormat="1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40"/>
      <c r="F4" s="140"/>
      <c r="G4" s="140"/>
      <c r="H4" s="140"/>
      <c r="I4" s="146"/>
      <c r="J4" s="65"/>
      <c r="K4" s="65"/>
      <c r="L4" s="22"/>
    </row>
    <row r="5" spans="1:12" s="2" customFormat="1" ht="15" x14ac:dyDescent="0.3">
      <c r="A5" s="121" t="e">
        <f>'ფორმა N2'!A5</f>
        <v>#REF!</v>
      </c>
      <c r="B5" s="26" t="s">
        <v>509</v>
      </c>
      <c r="C5" s="26"/>
      <c r="D5" s="122"/>
      <c r="E5" s="150"/>
      <c r="F5" s="151"/>
      <c r="G5" s="151"/>
      <c r="H5" s="151"/>
      <c r="I5" s="146"/>
      <c r="J5" s="65"/>
      <c r="K5" s="65"/>
      <c r="L5" s="12"/>
    </row>
    <row r="6" spans="1:12" s="22" customFormat="1" ht="13.5" x14ac:dyDescent="0.2">
      <c r="A6" s="144"/>
      <c r="B6" s="145"/>
      <c r="C6" s="145"/>
      <c r="D6" s="145"/>
      <c r="E6" s="140"/>
      <c r="F6" s="140"/>
      <c r="G6" s="140"/>
      <c r="H6" s="140"/>
      <c r="I6" s="146"/>
      <c r="J6" s="65"/>
      <c r="K6" s="65"/>
      <c r="L6" s="65"/>
    </row>
    <row r="7" spans="1:12" ht="30" x14ac:dyDescent="0.2">
      <c r="A7" s="136" t="s">
        <v>64</v>
      </c>
      <c r="B7" s="136" t="s">
        <v>381</v>
      </c>
      <c r="C7" s="138" t="s">
        <v>382</v>
      </c>
      <c r="D7" s="138" t="s">
        <v>236</v>
      </c>
      <c r="E7" s="138" t="s">
        <v>241</v>
      </c>
      <c r="F7" s="138" t="s">
        <v>242</v>
      </c>
      <c r="G7" s="138" t="s">
        <v>243</v>
      </c>
      <c r="H7" s="138" t="s">
        <v>244</v>
      </c>
      <c r="I7" s="146"/>
    </row>
    <row r="8" spans="1:12" ht="15" x14ac:dyDescent="0.2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8">
        <v>8</v>
      </c>
      <c r="I8" s="146"/>
    </row>
    <row r="9" spans="1:12" ht="15" x14ac:dyDescent="0.25">
      <c r="A9" s="69">
        <v>1</v>
      </c>
      <c r="B9" s="25"/>
      <c r="C9" s="25"/>
      <c r="D9" s="25"/>
      <c r="E9" s="25"/>
      <c r="F9" s="25"/>
      <c r="G9" s="159"/>
      <c r="H9" s="25"/>
      <c r="I9" s="146"/>
    </row>
    <row r="10" spans="1:12" ht="15" x14ac:dyDescent="0.25">
      <c r="A10" s="69">
        <v>2</v>
      </c>
      <c r="B10" s="25"/>
      <c r="C10" s="25"/>
      <c r="D10" s="25"/>
      <c r="E10" s="25"/>
      <c r="F10" s="25"/>
      <c r="G10" s="159"/>
      <c r="H10" s="25"/>
      <c r="I10" s="146"/>
    </row>
    <row r="11" spans="1:12" ht="15" x14ac:dyDescent="0.25">
      <c r="A11" s="69">
        <v>3</v>
      </c>
      <c r="B11" s="25"/>
      <c r="C11" s="25"/>
      <c r="D11" s="25"/>
      <c r="E11" s="25"/>
      <c r="F11" s="25"/>
      <c r="G11" s="159"/>
      <c r="H11" s="25"/>
      <c r="I11" s="146"/>
    </row>
    <row r="12" spans="1:12" ht="15" x14ac:dyDescent="0.25">
      <c r="A12" s="69">
        <v>4</v>
      </c>
      <c r="B12" s="25"/>
      <c r="C12" s="25"/>
      <c r="D12" s="25"/>
      <c r="E12" s="25"/>
      <c r="F12" s="25"/>
      <c r="G12" s="159"/>
      <c r="H12" s="25"/>
      <c r="I12" s="146"/>
    </row>
    <row r="13" spans="1:12" ht="15" x14ac:dyDescent="0.25">
      <c r="A13" s="69">
        <v>5</v>
      </c>
      <c r="B13" s="25"/>
      <c r="C13" s="25"/>
      <c r="D13" s="25"/>
      <c r="E13" s="25"/>
      <c r="F13" s="25"/>
      <c r="G13" s="159"/>
      <c r="H13" s="25"/>
      <c r="I13" s="146"/>
    </row>
    <row r="14" spans="1:12" ht="15" x14ac:dyDescent="0.25">
      <c r="A14" s="69">
        <v>6</v>
      </c>
      <c r="B14" s="25"/>
      <c r="C14" s="25"/>
      <c r="D14" s="25"/>
      <c r="E14" s="25"/>
      <c r="F14" s="25"/>
      <c r="G14" s="159"/>
      <c r="H14" s="25"/>
      <c r="I14" s="146"/>
    </row>
    <row r="15" spans="1:12" s="22" customFormat="1" ht="15" x14ac:dyDescent="0.25">
      <c r="A15" s="69">
        <v>7</v>
      </c>
      <c r="B15" s="25"/>
      <c r="C15" s="25"/>
      <c r="D15" s="25"/>
      <c r="E15" s="25"/>
      <c r="F15" s="25"/>
      <c r="G15" s="159"/>
      <c r="H15" s="25"/>
      <c r="I15" s="146"/>
      <c r="J15" s="65"/>
      <c r="K15" s="65"/>
      <c r="L15" s="65"/>
    </row>
    <row r="16" spans="1:12" s="22" customFormat="1" ht="15" x14ac:dyDescent="0.25">
      <c r="A16" s="69">
        <v>8</v>
      </c>
      <c r="B16" s="25"/>
      <c r="C16" s="25"/>
      <c r="D16" s="25"/>
      <c r="E16" s="25"/>
      <c r="F16" s="25"/>
      <c r="G16" s="159"/>
      <c r="H16" s="25"/>
      <c r="I16" s="146"/>
      <c r="J16" s="65"/>
      <c r="K16" s="65"/>
      <c r="L16" s="65"/>
    </row>
    <row r="17" spans="1:12" s="22" customFormat="1" ht="15" x14ac:dyDescent="0.25">
      <c r="A17" s="69">
        <v>9</v>
      </c>
      <c r="B17" s="25"/>
      <c r="C17" s="25"/>
      <c r="D17" s="25"/>
      <c r="E17" s="25"/>
      <c r="F17" s="25"/>
      <c r="G17" s="159"/>
      <c r="H17" s="25"/>
      <c r="I17" s="146"/>
      <c r="J17" s="65"/>
      <c r="K17" s="65"/>
      <c r="L17" s="65"/>
    </row>
    <row r="18" spans="1:12" s="22" customFormat="1" ht="15" x14ac:dyDescent="0.25">
      <c r="A18" s="69">
        <v>10</v>
      </c>
      <c r="B18" s="25"/>
      <c r="C18" s="25"/>
      <c r="D18" s="25"/>
      <c r="E18" s="25"/>
      <c r="F18" s="25"/>
      <c r="G18" s="159"/>
      <c r="H18" s="25"/>
      <c r="I18" s="146"/>
      <c r="J18" s="65"/>
      <c r="K18" s="65"/>
      <c r="L18" s="65"/>
    </row>
    <row r="19" spans="1:12" s="22" customFormat="1" ht="15" x14ac:dyDescent="0.25">
      <c r="A19" s="69">
        <v>11</v>
      </c>
      <c r="B19" s="25"/>
      <c r="C19" s="25"/>
      <c r="D19" s="25"/>
      <c r="E19" s="25"/>
      <c r="F19" s="25"/>
      <c r="G19" s="159"/>
      <c r="H19" s="25"/>
      <c r="I19" s="146"/>
      <c r="J19" s="65"/>
      <c r="K19" s="65"/>
      <c r="L19" s="65"/>
    </row>
    <row r="20" spans="1:12" s="22" customFormat="1" ht="15" x14ac:dyDescent="0.25">
      <c r="A20" s="69">
        <v>12</v>
      </c>
      <c r="B20" s="25"/>
      <c r="C20" s="25"/>
      <c r="D20" s="25"/>
      <c r="E20" s="25"/>
      <c r="F20" s="25"/>
      <c r="G20" s="159"/>
      <c r="H20" s="25"/>
      <c r="I20" s="146"/>
      <c r="J20" s="65"/>
      <c r="K20" s="65"/>
      <c r="L20" s="65"/>
    </row>
    <row r="21" spans="1:12" s="22" customFormat="1" ht="15" x14ac:dyDescent="0.25">
      <c r="A21" s="69">
        <v>13</v>
      </c>
      <c r="B21" s="25"/>
      <c r="C21" s="25"/>
      <c r="D21" s="25"/>
      <c r="E21" s="25"/>
      <c r="F21" s="25"/>
      <c r="G21" s="159"/>
      <c r="H21" s="25"/>
      <c r="I21" s="146"/>
      <c r="J21" s="65"/>
      <c r="K21" s="65"/>
      <c r="L21" s="65"/>
    </row>
    <row r="22" spans="1:12" s="22" customFormat="1" ht="15" x14ac:dyDescent="0.25">
      <c r="A22" s="69">
        <v>14</v>
      </c>
      <c r="B22" s="25"/>
      <c r="C22" s="25"/>
      <c r="D22" s="25"/>
      <c r="E22" s="25"/>
      <c r="F22" s="25"/>
      <c r="G22" s="159"/>
      <c r="H22" s="25"/>
      <c r="I22" s="146"/>
      <c r="J22" s="65"/>
      <c r="K22" s="65"/>
      <c r="L22" s="65"/>
    </row>
    <row r="23" spans="1:12" s="22" customFormat="1" ht="15" x14ac:dyDescent="0.25">
      <c r="A23" s="69">
        <v>15</v>
      </c>
      <c r="B23" s="25"/>
      <c r="C23" s="25"/>
      <c r="D23" s="25"/>
      <c r="E23" s="25"/>
      <c r="F23" s="25"/>
      <c r="G23" s="159"/>
      <c r="H23" s="25"/>
      <c r="I23" s="146"/>
      <c r="J23" s="65"/>
      <c r="K23" s="65"/>
      <c r="L23" s="65"/>
    </row>
    <row r="24" spans="1:12" s="22" customFormat="1" ht="15" x14ac:dyDescent="0.25">
      <c r="A24" s="69">
        <v>16</v>
      </c>
      <c r="B24" s="25"/>
      <c r="C24" s="25"/>
      <c r="D24" s="25"/>
      <c r="E24" s="25"/>
      <c r="F24" s="25"/>
      <c r="G24" s="159"/>
      <c r="H24" s="25"/>
      <c r="I24" s="146"/>
      <c r="J24" s="65"/>
      <c r="K24" s="65"/>
      <c r="L24" s="65"/>
    </row>
    <row r="25" spans="1:12" s="22" customFormat="1" ht="15" x14ac:dyDescent="0.25">
      <c r="A25" s="69">
        <v>17</v>
      </c>
      <c r="B25" s="25"/>
      <c r="C25" s="25"/>
      <c r="D25" s="25"/>
      <c r="E25" s="25"/>
      <c r="F25" s="25"/>
      <c r="G25" s="159"/>
      <c r="H25" s="25"/>
      <c r="I25" s="146"/>
      <c r="J25" s="65"/>
      <c r="K25" s="65"/>
      <c r="L25" s="65"/>
    </row>
    <row r="26" spans="1:12" s="22" customFormat="1" ht="15" x14ac:dyDescent="0.25">
      <c r="A26" s="69">
        <v>18</v>
      </c>
      <c r="B26" s="25"/>
      <c r="C26" s="25"/>
      <c r="D26" s="25"/>
      <c r="E26" s="25"/>
      <c r="F26" s="25"/>
      <c r="G26" s="159"/>
      <c r="H26" s="25"/>
      <c r="I26" s="146"/>
      <c r="J26" s="65"/>
      <c r="K26" s="65"/>
      <c r="L26" s="65"/>
    </row>
    <row r="27" spans="1:12" s="22" customFormat="1" ht="15" x14ac:dyDescent="0.25">
      <c r="A27" s="69" t="s">
        <v>280</v>
      </c>
      <c r="B27" s="25"/>
      <c r="C27" s="25"/>
      <c r="D27" s="25"/>
      <c r="E27" s="25"/>
      <c r="F27" s="25"/>
      <c r="G27" s="159"/>
      <c r="H27" s="25"/>
      <c r="I27" s="146"/>
      <c r="J27" s="65"/>
      <c r="K27" s="65"/>
      <c r="L27" s="65"/>
    </row>
    <row r="28" spans="1:12" s="22" customFormat="1" x14ac:dyDescent="0.2">
      <c r="J28" s="65"/>
      <c r="K28" s="65"/>
      <c r="L28" s="65"/>
    </row>
    <row r="29" spans="1:12" s="22" customFormat="1" x14ac:dyDescent="0.2"/>
    <row r="30" spans="1:12" s="22" customFormat="1" x14ac:dyDescent="0.2">
      <c r="A30" s="24"/>
    </row>
    <row r="31" spans="1:12" s="2" customFormat="1" ht="15" x14ac:dyDescent="0.3">
      <c r="B31" s="72" t="s">
        <v>107</v>
      </c>
      <c r="E31" s="5"/>
    </row>
    <row r="32" spans="1:12" s="2" customFormat="1" ht="15" x14ac:dyDescent="0.3">
      <c r="C32" s="71"/>
      <c r="E32" s="71"/>
      <c r="F32" s="74"/>
      <c r="G32"/>
      <c r="H32"/>
      <c r="I32"/>
    </row>
    <row r="33" spans="1:9" s="2" customFormat="1" ht="15" x14ac:dyDescent="0.3">
      <c r="A33"/>
      <c r="C33" s="70" t="s">
        <v>269</v>
      </c>
      <c r="E33" s="12" t="s">
        <v>274</v>
      </c>
      <c r="F33" s="73"/>
      <c r="G33"/>
      <c r="H33"/>
      <c r="I33"/>
    </row>
    <row r="34" spans="1:9" s="2" customFormat="1" ht="15" x14ac:dyDescent="0.3">
      <c r="A34"/>
      <c r="C34" s="67" t="s">
        <v>140</v>
      </c>
      <c r="E34" s="2" t="s">
        <v>270</v>
      </c>
      <c r="F34"/>
      <c r="G34"/>
      <c r="H34"/>
      <c r="I34"/>
    </row>
    <row r="35" spans="1:9" customFormat="1" ht="15" x14ac:dyDescent="0.3">
      <c r="B35" s="2"/>
      <c r="C35" s="24"/>
    </row>
  </sheetData>
  <mergeCells count="1">
    <mergeCell ref="H2:J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zoomScale="70" zoomScaleNormal="100" zoomScaleSheetLayoutView="70" workbookViewId="0">
      <selection activeCell="I2" sqref="I2:K2"/>
    </sheetView>
  </sheetViews>
  <sheetFormatPr defaultRowHeight="12.75" x14ac:dyDescent="0.2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66" customWidth="1"/>
    <col min="11" max="16384" width="9.140625" style="24"/>
  </cols>
  <sheetData>
    <row r="1" spans="1:12" s="22" customFormat="1" ht="15" x14ac:dyDescent="0.2">
      <c r="A1" s="139" t="s">
        <v>308</v>
      </c>
      <c r="B1" s="140"/>
      <c r="C1" s="140"/>
      <c r="D1" s="140"/>
      <c r="E1" s="140"/>
      <c r="F1" s="140"/>
      <c r="G1" s="140"/>
      <c r="H1" s="146"/>
      <c r="I1" s="79" t="s">
        <v>199</v>
      </c>
      <c r="J1" s="153"/>
    </row>
    <row r="2" spans="1:12" s="22" customFormat="1" ht="15" x14ac:dyDescent="0.3">
      <c r="A2" s="106" t="s">
        <v>141</v>
      </c>
      <c r="B2" s="140"/>
      <c r="C2" s="140"/>
      <c r="D2" s="140"/>
      <c r="E2" s="140"/>
      <c r="F2" s="140"/>
      <c r="G2" s="140"/>
      <c r="H2" s="146"/>
      <c r="I2" s="495" t="s">
        <v>510</v>
      </c>
      <c r="J2" s="496"/>
      <c r="K2" s="496"/>
    </row>
    <row r="3" spans="1:12" s="22" customFormat="1" ht="15" x14ac:dyDescent="0.2">
      <c r="A3" s="140"/>
      <c r="B3" s="140"/>
      <c r="C3" s="140"/>
      <c r="D3" s="140"/>
      <c r="E3" s="140"/>
      <c r="F3" s="140"/>
      <c r="G3" s="140"/>
      <c r="H3" s="143"/>
      <c r="I3" s="143"/>
      <c r="J3" s="153"/>
    </row>
    <row r="4" spans="1:12" s="2" customFormat="1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8"/>
      <c r="E4" s="149"/>
      <c r="F4" s="140"/>
      <c r="G4" s="140"/>
      <c r="H4" s="140"/>
      <c r="I4" s="149"/>
      <c r="J4" s="105"/>
      <c r="L4" s="22"/>
    </row>
    <row r="5" spans="1:12" s="2" customFormat="1" ht="15" x14ac:dyDescent="0.3">
      <c r="A5" s="121" t="e">
        <f>#REF!</f>
        <v>#REF!</v>
      </c>
      <c r="B5" s="26" t="s">
        <v>509</v>
      </c>
      <c r="C5" s="26"/>
      <c r="D5" s="122"/>
      <c r="E5" s="150"/>
      <c r="F5" s="151"/>
      <c r="G5" s="151"/>
      <c r="H5" s="151"/>
      <c r="I5" s="150"/>
      <c r="J5" s="105"/>
    </row>
    <row r="6" spans="1:12" s="22" customFormat="1" ht="13.5" x14ac:dyDescent="0.2">
      <c r="A6" s="144"/>
      <c r="B6" s="145"/>
      <c r="C6" s="145"/>
      <c r="D6" s="145"/>
      <c r="E6" s="140"/>
      <c r="F6" s="140"/>
      <c r="G6" s="140"/>
      <c r="H6" s="140"/>
      <c r="I6" s="140"/>
      <c r="J6" s="148"/>
    </row>
    <row r="7" spans="1:12" ht="30" x14ac:dyDescent="0.2">
      <c r="A7" s="152" t="s">
        <v>64</v>
      </c>
      <c r="B7" s="136" t="s">
        <v>249</v>
      </c>
      <c r="C7" s="138" t="s">
        <v>245</v>
      </c>
      <c r="D7" s="138" t="s">
        <v>246</v>
      </c>
      <c r="E7" s="138" t="s">
        <v>247</v>
      </c>
      <c r="F7" s="138" t="s">
        <v>248</v>
      </c>
      <c r="G7" s="138" t="s">
        <v>242</v>
      </c>
      <c r="H7" s="138" t="s">
        <v>243</v>
      </c>
      <c r="I7" s="138" t="s">
        <v>244</v>
      </c>
      <c r="J7" s="154"/>
    </row>
    <row r="8" spans="1:12" ht="15" x14ac:dyDescent="0.2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8">
        <v>9</v>
      </c>
      <c r="J8" s="154"/>
    </row>
    <row r="9" spans="1:12" ht="15" x14ac:dyDescent="0.25">
      <c r="A9" s="69">
        <v>1</v>
      </c>
      <c r="B9" s="25"/>
      <c r="C9" s="25"/>
      <c r="D9" s="25"/>
      <c r="E9" s="25"/>
      <c r="F9" s="25"/>
      <c r="G9" s="25"/>
      <c r="H9" s="159"/>
      <c r="I9" s="25"/>
      <c r="J9" s="154"/>
    </row>
    <row r="10" spans="1:12" ht="15" x14ac:dyDescent="0.25">
      <c r="A10" s="69">
        <v>2</v>
      </c>
      <c r="B10" s="25"/>
      <c r="C10" s="25"/>
      <c r="D10" s="25"/>
      <c r="E10" s="25"/>
      <c r="F10" s="25"/>
      <c r="G10" s="25"/>
      <c r="H10" s="159"/>
      <c r="I10" s="25"/>
      <c r="J10" s="154"/>
    </row>
    <row r="11" spans="1:12" ht="15" x14ac:dyDescent="0.25">
      <c r="A11" s="69">
        <v>3</v>
      </c>
      <c r="B11" s="25"/>
      <c r="C11" s="25"/>
      <c r="D11" s="25"/>
      <c r="E11" s="25"/>
      <c r="F11" s="25"/>
      <c r="G11" s="25"/>
      <c r="H11" s="159"/>
      <c r="I11" s="25"/>
      <c r="J11" s="154"/>
    </row>
    <row r="12" spans="1:12" ht="15" x14ac:dyDescent="0.25">
      <c r="A12" s="69">
        <v>4</v>
      </c>
      <c r="B12" s="25"/>
      <c r="C12" s="25"/>
      <c r="D12" s="25"/>
      <c r="E12" s="25"/>
      <c r="F12" s="25"/>
      <c r="G12" s="25"/>
      <c r="H12" s="159"/>
      <c r="I12" s="25"/>
      <c r="J12" s="154"/>
    </row>
    <row r="13" spans="1:12" ht="15" x14ac:dyDescent="0.25">
      <c r="A13" s="69">
        <v>5</v>
      </c>
      <c r="B13" s="25"/>
      <c r="C13" s="25"/>
      <c r="D13" s="25"/>
      <c r="E13" s="25"/>
      <c r="F13" s="25"/>
      <c r="G13" s="25"/>
      <c r="H13" s="159"/>
      <c r="I13" s="25"/>
      <c r="J13" s="154"/>
    </row>
    <row r="14" spans="1:12" ht="15" x14ac:dyDescent="0.25">
      <c r="A14" s="69">
        <v>6</v>
      </c>
      <c r="B14" s="25"/>
      <c r="C14" s="25"/>
      <c r="D14" s="25"/>
      <c r="E14" s="25"/>
      <c r="F14" s="25"/>
      <c r="G14" s="25"/>
      <c r="H14" s="159"/>
      <c r="I14" s="25"/>
      <c r="J14" s="154"/>
    </row>
    <row r="15" spans="1:12" s="22" customFormat="1" ht="15" x14ac:dyDescent="0.25">
      <c r="A15" s="69">
        <v>7</v>
      </c>
      <c r="B15" s="25"/>
      <c r="C15" s="25"/>
      <c r="D15" s="25"/>
      <c r="E15" s="25"/>
      <c r="F15" s="25"/>
      <c r="G15" s="25"/>
      <c r="H15" s="159"/>
      <c r="I15" s="25"/>
      <c r="J15" s="148"/>
    </row>
    <row r="16" spans="1:12" s="22" customFormat="1" ht="15" x14ac:dyDescent="0.25">
      <c r="A16" s="69">
        <v>8</v>
      </c>
      <c r="B16" s="25"/>
      <c r="C16" s="25"/>
      <c r="D16" s="25"/>
      <c r="E16" s="25"/>
      <c r="F16" s="25"/>
      <c r="G16" s="25"/>
      <c r="H16" s="159"/>
      <c r="I16" s="25"/>
      <c r="J16" s="148"/>
    </row>
    <row r="17" spans="1:10" s="22" customFormat="1" ht="15" x14ac:dyDescent="0.25">
      <c r="A17" s="69">
        <v>9</v>
      </c>
      <c r="B17" s="25"/>
      <c r="C17" s="25"/>
      <c r="D17" s="25"/>
      <c r="E17" s="25"/>
      <c r="F17" s="25"/>
      <c r="G17" s="25"/>
      <c r="H17" s="159"/>
      <c r="I17" s="25"/>
      <c r="J17" s="148"/>
    </row>
    <row r="18" spans="1:10" s="22" customFormat="1" ht="15" x14ac:dyDescent="0.25">
      <c r="A18" s="69">
        <v>10</v>
      </c>
      <c r="B18" s="25"/>
      <c r="C18" s="25"/>
      <c r="D18" s="25"/>
      <c r="E18" s="25"/>
      <c r="F18" s="25"/>
      <c r="G18" s="25"/>
      <c r="H18" s="159"/>
      <c r="I18" s="25"/>
      <c r="J18" s="148"/>
    </row>
    <row r="19" spans="1:10" s="22" customFormat="1" ht="15" x14ac:dyDescent="0.25">
      <c r="A19" s="69">
        <v>11</v>
      </c>
      <c r="B19" s="25"/>
      <c r="C19" s="25"/>
      <c r="D19" s="25"/>
      <c r="E19" s="25"/>
      <c r="F19" s="25"/>
      <c r="G19" s="25"/>
      <c r="H19" s="159"/>
      <c r="I19" s="25"/>
      <c r="J19" s="148"/>
    </row>
    <row r="20" spans="1:10" s="22" customFormat="1" ht="15" x14ac:dyDescent="0.25">
      <c r="A20" s="69">
        <v>12</v>
      </c>
      <c r="B20" s="25"/>
      <c r="C20" s="25"/>
      <c r="D20" s="25"/>
      <c r="E20" s="25"/>
      <c r="F20" s="25"/>
      <c r="G20" s="25"/>
      <c r="H20" s="159"/>
      <c r="I20" s="25"/>
      <c r="J20" s="148"/>
    </row>
    <row r="21" spans="1:10" s="22" customFormat="1" ht="15" x14ac:dyDescent="0.25">
      <c r="A21" s="69">
        <v>13</v>
      </c>
      <c r="B21" s="25"/>
      <c r="C21" s="25"/>
      <c r="D21" s="25"/>
      <c r="E21" s="25"/>
      <c r="F21" s="25"/>
      <c r="G21" s="25"/>
      <c r="H21" s="159"/>
      <c r="I21" s="25"/>
      <c r="J21" s="148"/>
    </row>
    <row r="22" spans="1:10" s="22" customFormat="1" ht="15" x14ac:dyDescent="0.25">
      <c r="A22" s="69">
        <v>14</v>
      </c>
      <c r="B22" s="25"/>
      <c r="C22" s="25"/>
      <c r="D22" s="25"/>
      <c r="E22" s="25"/>
      <c r="F22" s="25"/>
      <c r="G22" s="25"/>
      <c r="H22" s="159"/>
      <c r="I22" s="25"/>
      <c r="J22" s="148"/>
    </row>
    <row r="23" spans="1:10" s="22" customFormat="1" ht="15" x14ac:dyDescent="0.25">
      <c r="A23" s="69">
        <v>15</v>
      </c>
      <c r="B23" s="25"/>
      <c r="C23" s="25"/>
      <c r="D23" s="25"/>
      <c r="E23" s="25"/>
      <c r="F23" s="25"/>
      <c r="G23" s="25"/>
      <c r="H23" s="159"/>
      <c r="I23" s="25"/>
      <c r="J23" s="148"/>
    </row>
    <row r="24" spans="1:10" s="22" customFormat="1" ht="15" x14ac:dyDescent="0.25">
      <c r="A24" s="69">
        <v>16</v>
      </c>
      <c r="B24" s="25"/>
      <c r="C24" s="25"/>
      <c r="D24" s="25"/>
      <c r="E24" s="25"/>
      <c r="F24" s="25"/>
      <c r="G24" s="25"/>
      <c r="H24" s="159"/>
      <c r="I24" s="25"/>
      <c r="J24" s="148"/>
    </row>
    <row r="25" spans="1:10" s="22" customFormat="1" ht="15" x14ac:dyDescent="0.25">
      <c r="A25" s="69">
        <v>17</v>
      </c>
      <c r="B25" s="25"/>
      <c r="C25" s="25"/>
      <c r="D25" s="25"/>
      <c r="E25" s="25"/>
      <c r="F25" s="25"/>
      <c r="G25" s="25"/>
      <c r="H25" s="159"/>
      <c r="I25" s="25"/>
      <c r="J25" s="148"/>
    </row>
    <row r="26" spans="1:10" s="22" customFormat="1" ht="15" x14ac:dyDescent="0.25">
      <c r="A26" s="69">
        <v>18</v>
      </c>
      <c r="B26" s="25"/>
      <c r="C26" s="25"/>
      <c r="D26" s="25"/>
      <c r="E26" s="25"/>
      <c r="F26" s="25"/>
      <c r="G26" s="25"/>
      <c r="H26" s="159"/>
      <c r="I26" s="25"/>
      <c r="J26" s="148"/>
    </row>
    <row r="27" spans="1:10" s="22" customFormat="1" ht="15" x14ac:dyDescent="0.25">
      <c r="A27" s="69" t="s">
        <v>280</v>
      </c>
      <c r="B27" s="25"/>
      <c r="C27" s="25"/>
      <c r="D27" s="25"/>
      <c r="E27" s="25"/>
      <c r="F27" s="25"/>
      <c r="G27" s="25"/>
      <c r="H27" s="159"/>
      <c r="I27" s="25"/>
      <c r="J27" s="148"/>
    </row>
    <row r="28" spans="1:10" s="22" customFormat="1" x14ac:dyDescent="0.2">
      <c r="J28" s="65"/>
    </row>
    <row r="29" spans="1:10" s="22" customFormat="1" x14ac:dyDescent="0.2"/>
    <row r="30" spans="1:10" s="22" customFormat="1" x14ac:dyDescent="0.2">
      <c r="A30" s="24"/>
    </row>
    <row r="31" spans="1:10" s="2" customFormat="1" ht="15" x14ac:dyDescent="0.3">
      <c r="B31" s="72" t="s">
        <v>107</v>
      </c>
      <c r="E31" s="5"/>
    </row>
    <row r="32" spans="1:10" s="2" customFormat="1" ht="15" x14ac:dyDescent="0.3">
      <c r="C32" s="71"/>
      <c r="E32" s="71"/>
      <c r="F32" s="74"/>
      <c r="G32" s="74"/>
      <c r="H32"/>
      <c r="I32"/>
    </row>
    <row r="33" spans="1:10" s="2" customFormat="1" ht="15" x14ac:dyDescent="0.3">
      <c r="A33"/>
      <c r="C33" s="70" t="s">
        <v>269</v>
      </c>
      <c r="E33" s="12" t="s">
        <v>274</v>
      </c>
      <c r="F33" s="73"/>
      <c r="G33"/>
      <c r="H33"/>
      <c r="I33"/>
    </row>
    <row r="34" spans="1:10" s="2" customFormat="1" ht="15" x14ac:dyDescent="0.3">
      <c r="A34"/>
      <c r="C34" s="67" t="s">
        <v>140</v>
      </c>
      <c r="E34" s="2" t="s">
        <v>270</v>
      </c>
      <c r="F34"/>
      <c r="G34"/>
      <c r="H34"/>
      <c r="I34"/>
    </row>
    <row r="35" spans="1:10" customFormat="1" ht="15" x14ac:dyDescent="0.3">
      <c r="B35" s="2"/>
      <c r="C35" s="24"/>
    </row>
    <row r="36" spans="1:10" customFormat="1" x14ac:dyDescent="0.2"/>
    <row r="37" spans="1:10" s="22" customFormat="1" x14ac:dyDescent="0.2">
      <c r="J37" s="65"/>
    </row>
    <row r="38" spans="1:10" s="22" customFormat="1" x14ac:dyDescent="0.2">
      <c r="J38" s="65"/>
    </row>
    <row r="39" spans="1:10" s="22" customFormat="1" x14ac:dyDescent="0.2">
      <c r="J39" s="65"/>
    </row>
    <row r="40" spans="1:10" s="22" customFormat="1" x14ac:dyDescent="0.2">
      <c r="J40" s="65"/>
    </row>
    <row r="41" spans="1:10" s="22" customFormat="1" x14ac:dyDescent="0.2">
      <c r="J41" s="65"/>
    </row>
    <row r="42" spans="1:10" s="22" customFormat="1" x14ac:dyDescent="0.2">
      <c r="J42" s="65"/>
    </row>
    <row r="43" spans="1:10" s="22" customFormat="1" x14ac:dyDescent="0.2">
      <c r="J43" s="65"/>
    </row>
    <row r="44" spans="1:10" s="22" customFormat="1" x14ac:dyDescent="0.2">
      <c r="J44" s="65"/>
    </row>
    <row r="45" spans="1:10" s="22" customFormat="1" x14ac:dyDescent="0.2">
      <c r="J45" s="65"/>
    </row>
    <row r="46" spans="1:10" s="22" customFormat="1" x14ac:dyDescent="0.2">
      <c r="J46" s="65"/>
    </row>
    <row r="47" spans="1:10" s="22" customFormat="1" x14ac:dyDescent="0.2">
      <c r="J47" s="65"/>
    </row>
    <row r="48" spans="1:10" s="22" customFormat="1" x14ac:dyDescent="0.2">
      <c r="J48" s="65"/>
    </row>
    <row r="49" spans="10:10" s="22" customFormat="1" x14ac:dyDescent="0.2">
      <c r="J49" s="65"/>
    </row>
    <row r="50" spans="10:10" s="22" customFormat="1" x14ac:dyDescent="0.2">
      <c r="J50" s="65"/>
    </row>
    <row r="51" spans="10:10" s="22" customFormat="1" x14ac:dyDescent="0.2">
      <c r="J51" s="65"/>
    </row>
    <row r="52" spans="10:10" s="22" customFormat="1" x14ac:dyDescent="0.2">
      <c r="J52" s="65"/>
    </row>
    <row r="53" spans="10:10" s="22" customFormat="1" x14ac:dyDescent="0.2">
      <c r="J53" s="65"/>
    </row>
    <row r="54" spans="10:10" s="22" customFormat="1" x14ac:dyDescent="0.2">
      <c r="J54" s="65"/>
    </row>
  </sheetData>
  <mergeCells count="1">
    <mergeCell ref="I2:K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Normal="100" zoomScaleSheetLayoutView="70" workbookViewId="0">
      <selection activeCell="G2" sqref="G2:I2"/>
    </sheetView>
  </sheetViews>
  <sheetFormatPr defaultRowHeight="12.75" x14ac:dyDescent="0.2"/>
  <cols>
    <col min="1" max="1" width="4.85546875" style="214" customWidth="1"/>
    <col min="2" max="2" width="37.42578125" style="214" customWidth="1"/>
    <col min="3" max="3" width="21.5703125" style="214" customWidth="1"/>
    <col min="4" max="4" width="20" style="214" customWidth="1"/>
    <col min="5" max="5" width="18.7109375" style="214" customWidth="1"/>
    <col min="6" max="6" width="24.140625" style="214" customWidth="1"/>
    <col min="7" max="7" width="27.140625" style="214" customWidth="1"/>
    <col min="8" max="8" width="0.7109375" style="214" customWidth="1"/>
    <col min="9" max="9" width="1.42578125" style="214" customWidth="1"/>
    <col min="10" max="16384" width="9.140625" style="214"/>
  </cols>
  <sheetData>
    <row r="1" spans="1:9" s="198" customFormat="1" ht="15" x14ac:dyDescent="0.2">
      <c r="A1" s="195" t="s">
        <v>328</v>
      </c>
      <c r="B1" s="196"/>
      <c r="C1" s="196"/>
      <c r="D1" s="196"/>
      <c r="E1" s="196"/>
      <c r="F1" s="79"/>
      <c r="G1" s="79" t="s">
        <v>110</v>
      </c>
      <c r="H1" s="199"/>
    </row>
    <row r="2" spans="1:9" s="198" customFormat="1" ht="12.75" customHeight="1" x14ac:dyDescent="0.2">
      <c r="A2" s="199" t="s">
        <v>319</v>
      </c>
      <c r="B2" s="196"/>
      <c r="C2" s="196"/>
      <c r="D2" s="196"/>
      <c r="E2" s="197"/>
      <c r="F2" s="197"/>
      <c r="G2" s="495" t="s">
        <v>510</v>
      </c>
      <c r="H2" s="496"/>
      <c r="I2" s="496"/>
    </row>
    <row r="3" spans="1:9" s="198" customFormat="1" x14ac:dyDescent="0.2">
      <c r="A3" s="199"/>
      <c r="B3" s="196"/>
      <c r="C3" s="196"/>
      <c r="D3" s="196"/>
      <c r="E3" s="197"/>
      <c r="F3" s="197"/>
      <c r="G3" s="197"/>
      <c r="H3" s="199"/>
    </row>
    <row r="4" spans="1:9" s="198" customFormat="1" ht="15" x14ac:dyDescent="0.3">
      <c r="A4" s="116" t="s">
        <v>275</v>
      </c>
      <c r="B4" s="196"/>
      <c r="C4" s="196"/>
      <c r="D4" s="196"/>
      <c r="E4" s="200"/>
      <c r="F4" s="200"/>
      <c r="G4" s="197"/>
      <c r="H4" s="199"/>
    </row>
    <row r="5" spans="1:9" s="198" customFormat="1" ht="15" x14ac:dyDescent="0.3">
      <c r="A5" s="201"/>
      <c r="B5" s="26" t="s">
        <v>509</v>
      </c>
      <c r="C5" s="26"/>
      <c r="D5" s="201"/>
      <c r="E5" s="201"/>
      <c r="F5" s="201"/>
      <c r="G5" s="202"/>
      <c r="H5" s="199"/>
    </row>
    <row r="6" spans="1:9" s="215" customFormat="1" x14ac:dyDescent="0.2">
      <c r="A6" s="203"/>
      <c r="B6" s="203"/>
      <c r="C6" s="203"/>
      <c r="D6" s="203"/>
      <c r="E6" s="203"/>
      <c r="F6" s="203"/>
      <c r="G6" s="203"/>
      <c r="H6" s="200"/>
    </row>
    <row r="7" spans="1:9" s="198" customFormat="1" ht="51" x14ac:dyDescent="0.2">
      <c r="A7" s="234" t="s">
        <v>64</v>
      </c>
      <c r="B7" s="206" t="s">
        <v>323</v>
      </c>
      <c r="C7" s="206" t="s">
        <v>324</v>
      </c>
      <c r="D7" s="206" t="s">
        <v>325</v>
      </c>
      <c r="E7" s="206" t="s">
        <v>326</v>
      </c>
      <c r="F7" s="206" t="s">
        <v>327</v>
      </c>
      <c r="G7" s="206" t="s">
        <v>320</v>
      </c>
      <c r="H7" s="199"/>
    </row>
    <row r="8" spans="1:9" s="198" customFormat="1" x14ac:dyDescent="0.2">
      <c r="A8" s="204">
        <v>1</v>
      </c>
      <c r="B8" s="205">
        <v>2</v>
      </c>
      <c r="C8" s="205">
        <v>3</v>
      </c>
      <c r="D8" s="205">
        <v>4</v>
      </c>
      <c r="E8" s="206">
        <v>5</v>
      </c>
      <c r="F8" s="206">
        <v>6</v>
      </c>
      <c r="G8" s="206">
        <v>7</v>
      </c>
      <c r="H8" s="199"/>
    </row>
    <row r="9" spans="1:9" s="198" customFormat="1" x14ac:dyDescent="0.2">
      <c r="A9" s="216">
        <v>1</v>
      </c>
      <c r="B9" s="207"/>
      <c r="C9" s="207"/>
      <c r="D9" s="208"/>
      <c r="E9" s="207"/>
      <c r="F9" s="207"/>
      <c r="G9" s="207"/>
      <c r="H9" s="199"/>
    </row>
    <row r="10" spans="1:9" s="198" customFormat="1" x14ac:dyDescent="0.2">
      <c r="A10" s="216">
        <v>2</v>
      </c>
      <c r="B10" s="207"/>
      <c r="C10" s="207"/>
      <c r="D10" s="208"/>
      <c r="E10" s="207"/>
      <c r="F10" s="207"/>
      <c r="G10" s="207"/>
      <c r="H10" s="199"/>
    </row>
    <row r="11" spans="1:9" s="198" customFormat="1" x14ac:dyDescent="0.2">
      <c r="A11" s="216">
        <v>3</v>
      </c>
      <c r="B11" s="207"/>
      <c r="C11" s="207"/>
      <c r="D11" s="208"/>
      <c r="E11" s="207"/>
      <c r="F11" s="207"/>
      <c r="G11" s="207"/>
      <c r="H11" s="199"/>
    </row>
    <row r="12" spans="1:9" s="198" customFormat="1" x14ac:dyDescent="0.2">
      <c r="A12" s="216">
        <v>4</v>
      </c>
      <c r="B12" s="207"/>
      <c r="C12" s="207"/>
      <c r="D12" s="208"/>
      <c r="E12" s="207"/>
      <c r="F12" s="207"/>
      <c r="G12" s="207"/>
      <c r="H12" s="199"/>
    </row>
    <row r="13" spans="1:9" s="198" customFormat="1" x14ac:dyDescent="0.2">
      <c r="A13" s="216">
        <v>5</v>
      </c>
      <c r="B13" s="207"/>
      <c r="C13" s="207"/>
      <c r="D13" s="208"/>
      <c r="E13" s="207"/>
      <c r="F13" s="207"/>
      <c r="G13" s="207"/>
      <c r="H13" s="199"/>
    </row>
    <row r="14" spans="1:9" s="198" customFormat="1" x14ac:dyDescent="0.2">
      <c r="A14" s="216">
        <v>6</v>
      </c>
      <c r="B14" s="207"/>
      <c r="C14" s="207"/>
      <c r="D14" s="208"/>
      <c r="E14" s="207"/>
      <c r="F14" s="207"/>
      <c r="G14" s="207"/>
      <c r="H14" s="199"/>
    </row>
    <row r="15" spans="1:9" s="198" customFormat="1" x14ac:dyDescent="0.2">
      <c r="A15" s="216">
        <v>7</v>
      </c>
      <c r="B15" s="207"/>
      <c r="C15" s="207"/>
      <c r="D15" s="208"/>
      <c r="E15" s="207"/>
      <c r="F15" s="207"/>
      <c r="G15" s="207"/>
      <c r="H15" s="199"/>
    </row>
    <row r="16" spans="1:9" s="198" customFormat="1" x14ac:dyDescent="0.2">
      <c r="A16" s="216">
        <v>8</v>
      </c>
      <c r="B16" s="207"/>
      <c r="C16" s="207"/>
      <c r="D16" s="208"/>
      <c r="E16" s="207"/>
      <c r="F16" s="207"/>
      <c r="G16" s="207"/>
      <c r="H16" s="199"/>
    </row>
    <row r="17" spans="1:11" s="198" customFormat="1" x14ac:dyDescent="0.2">
      <c r="A17" s="216">
        <v>9</v>
      </c>
      <c r="B17" s="207"/>
      <c r="C17" s="207"/>
      <c r="D17" s="208"/>
      <c r="E17" s="207"/>
      <c r="F17" s="207"/>
      <c r="G17" s="207"/>
      <c r="H17" s="199"/>
    </row>
    <row r="18" spans="1:11" s="198" customFormat="1" x14ac:dyDescent="0.2">
      <c r="A18" s="216">
        <v>10</v>
      </c>
      <c r="B18" s="207"/>
      <c r="C18" s="207"/>
      <c r="D18" s="208"/>
      <c r="E18" s="207"/>
      <c r="F18" s="207"/>
      <c r="G18" s="207"/>
      <c r="H18" s="199"/>
    </row>
    <row r="19" spans="1:11" s="198" customFormat="1" x14ac:dyDescent="0.2">
      <c r="A19" s="216" t="s">
        <v>278</v>
      </c>
      <c r="B19" s="207"/>
      <c r="C19" s="207"/>
      <c r="D19" s="208"/>
      <c r="E19" s="207"/>
      <c r="F19" s="207"/>
      <c r="G19" s="207"/>
      <c r="H19" s="199"/>
    </row>
    <row r="22" spans="1:11" s="198" customFormat="1" x14ac:dyDescent="0.2"/>
    <row r="23" spans="1:11" s="198" customFormat="1" x14ac:dyDescent="0.2"/>
    <row r="24" spans="1:11" s="21" customFormat="1" ht="15" x14ac:dyDescent="0.3">
      <c r="B24" s="209" t="s">
        <v>107</v>
      </c>
      <c r="C24" s="209"/>
    </row>
    <row r="25" spans="1:11" s="21" customFormat="1" ht="15" x14ac:dyDescent="0.3">
      <c r="B25" s="209"/>
      <c r="C25" s="209"/>
    </row>
    <row r="26" spans="1:11" s="21" customFormat="1" ht="15" x14ac:dyDescent="0.3">
      <c r="C26" s="211"/>
      <c r="F26" s="211"/>
      <c r="G26" s="211"/>
      <c r="H26" s="210"/>
    </row>
    <row r="27" spans="1:11" s="21" customFormat="1" ht="15" x14ac:dyDescent="0.3">
      <c r="C27" s="212" t="s">
        <v>269</v>
      </c>
      <c r="F27" s="209" t="s">
        <v>321</v>
      </c>
      <c r="J27" s="210"/>
      <c r="K27" s="210"/>
    </row>
    <row r="28" spans="1:11" s="21" customFormat="1" ht="15" x14ac:dyDescent="0.3">
      <c r="C28" s="212" t="s">
        <v>140</v>
      </c>
      <c r="F28" s="213" t="s">
        <v>270</v>
      </c>
      <c r="J28" s="210"/>
      <c r="K28" s="210"/>
    </row>
    <row r="29" spans="1:11" s="198" customFormat="1" ht="15" x14ac:dyDescent="0.3">
      <c r="C29" s="212"/>
      <c r="J29" s="215"/>
      <c r="K29" s="215"/>
    </row>
  </sheetData>
  <mergeCells count="1">
    <mergeCell ref="G2:I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5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7"/>
  <sheetViews>
    <sheetView view="pageBreakPreview" topLeftCell="A28" zoomScale="91" zoomScaleNormal="80" zoomScaleSheetLayoutView="91" workbookViewId="0">
      <selection activeCell="F18" sqref="F18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0.2851562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  <col min="12" max="12" width="1.7109375" customWidth="1"/>
    <col min="13" max="13" width="9.140625" hidden="1" customWidth="1"/>
  </cols>
  <sheetData>
    <row r="1" spans="1:13" ht="15" x14ac:dyDescent="0.2">
      <c r="A1" s="139" t="s">
        <v>464</v>
      </c>
      <c r="B1" s="140"/>
      <c r="C1" s="140"/>
      <c r="D1" s="140"/>
      <c r="E1" s="140"/>
      <c r="F1" s="140"/>
      <c r="G1" s="140"/>
      <c r="H1" s="140"/>
      <c r="I1" s="140"/>
      <c r="J1" s="140"/>
      <c r="K1" s="79" t="s">
        <v>110</v>
      </c>
    </row>
    <row r="2" spans="1:13" ht="15" x14ac:dyDescent="0.3">
      <c r="A2" s="106" t="s">
        <v>141</v>
      </c>
      <c r="B2" s="140"/>
      <c r="C2" s="140"/>
      <c r="D2" s="140"/>
      <c r="E2" s="140"/>
      <c r="F2" s="140"/>
      <c r="G2" s="140"/>
      <c r="H2" s="140"/>
      <c r="I2" s="140"/>
      <c r="J2" s="140"/>
      <c r="K2" s="495" t="s">
        <v>510</v>
      </c>
      <c r="L2" s="496"/>
      <c r="M2" s="496"/>
    </row>
    <row r="3" spans="1:13" ht="15" x14ac:dyDescent="0.2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3"/>
    </row>
    <row r="4" spans="1:13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8"/>
      <c r="E4" s="149"/>
      <c r="F4" s="140"/>
      <c r="G4" s="140"/>
      <c r="H4" s="140"/>
      <c r="I4" s="140"/>
      <c r="J4" s="140"/>
      <c r="K4" s="149"/>
    </row>
    <row r="5" spans="1:13" s="187" customFormat="1" ht="15" x14ac:dyDescent="0.3">
      <c r="A5" s="224" t="e">
        <f>#REF!</f>
        <v>#REF!</v>
      </c>
      <c r="B5" s="26" t="s">
        <v>509</v>
      </c>
      <c r="C5" s="26"/>
      <c r="D5" s="81"/>
      <c r="E5" s="225"/>
      <c r="F5" s="226"/>
      <c r="G5" s="226"/>
      <c r="H5" s="226"/>
      <c r="I5" s="226"/>
      <c r="J5" s="226"/>
      <c r="K5" s="225"/>
    </row>
    <row r="6" spans="1:13" ht="13.5" x14ac:dyDescent="0.2">
      <c r="A6" s="144"/>
      <c r="B6" s="145"/>
      <c r="C6" s="145"/>
      <c r="D6" s="145"/>
      <c r="E6" s="140"/>
      <c r="F6" s="140"/>
      <c r="G6" s="140"/>
      <c r="H6" s="140"/>
      <c r="I6" s="140"/>
      <c r="J6" s="140"/>
      <c r="K6" s="140"/>
    </row>
    <row r="7" spans="1:13" ht="60" x14ac:dyDescent="0.2">
      <c r="A7" s="152" t="s">
        <v>64</v>
      </c>
      <c r="B7" s="138" t="s">
        <v>383</v>
      </c>
      <c r="C7" s="138" t="s">
        <v>384</v>
      </c>
      <c r="D7" s="138" t="s">
        <v>386</v>
      </c>
      <c r="E7" s="138" t="s">
        <v>385</v>
      </c>
      <c r="F7" s="138" t="s">
        <v>394</v>
      </c>
      <c r="G7" s="138" t="s">
        <v>395</v>
      </c>
      <c r="H7" s="138" t="s">
        <v>389</v>
      </c>
      <c r="I7" s="138" t="s">
        <v>390</v>
      </c>
      <c r="J7" s="138" t="s">
        <v>402</v>
      </c>
      <c r="K7" s="138" t="s">
        <v>391</v>
      </c>
    </row>
    <row r="8" spans="1:13" ht="15" x14ac:dyDescent="0.2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8">
        <v>9</v>
      </c>
      <c r="J8" s="136">
        <v>10</v>
      </c>
      <c r="K8" s="138">
        <v>11</v>
      </c>
    </row>
    <row r="9" spans="1:13" ht="30" x14ac:dyDescent="0.2">
      <c r="A9" s="69">
        <v>1</v>
      </c>
      <c r="B9" s="451" t="s">
        <v>862</v>
      </c>
      <c r="C9" s="451" t="s">
        <v>863</v>
      </c>
      <c r="D9" s="451" t="s">
        <v>864</v>
      </c>
      <c r="E9" s="451" t="s">
        <v>865</v>
      </c>
      <c r="F9" s="452">
        <v>4500</v>
      </c>
      <c r="G9" s="453" t="s">
        <v>866</v>
      </c>
      <c r="H9" s="454" t="s">
        <v>867</v>
      </c>
      <c r="I9" s="454" t="s">
        <v>777</v>
      </c>
      <c r="J9" s="451"/>
      <c r="K9" s="451"/>
    </row>
    <row r="10" spans="1:13" ht="30" x14ac:dyDescent="0.2">
      <c r="A10" s="69">
        <v>2</v>
      </c>
      <c r="B10" s="451" t="s">
        <v>862</v>
      </c>
      <c r="C10" s="451" t="s">
        <v>863</v>
      </c>
      <c r="D10" s="451" t="s">
        <v>868</v>
      </c>
      <c r="E10" s="451" t="s">
        <v>865</v>
      </c>
      <c r="F10" s="452">
        <v>4500</v>
      </c>
      <c r="G10" s="453" t="s">
        <v>866</v>
      </c>
      <c r="H10" s="454" t="s">
        <v>867</v>
      </c>
      <c r="I10" s="454" t="s">
        <v>777</v>
      </c>
      <c r="J10" s="451"/>
      <c r="K10" s="451"/>
    </row>
    <row r="11" spans="1:13" ht="30" x14ac:dyDescent="0.2">
      <c r="A11" s="69">
        <v>3</v>
      </c>
      <c r="B11" s="451" t="s">
        <v>869</v>
      </c>
      <c r="C11" s="451" t="s">
        <v>863</v>
      </c>
      <c r="D11" s="451" t="s">
        <v>870</v>
      </c>
      <c r="E11" s="451" t="s">
        <v>871</v>
      </c>
      <c r="F11" s="452">
        <v>1510.83</v>
      </c>
      <c r="G11" s="453" t="s">
        <v>872</v>
      </c>
      <c r="H11" s="454" t="s">
        <v>518</v>
      </c>
      <c r="I11" s="454" t="s">
        <v>873</v>
      </c>
      <c r="J11" s="451"/>
      <c r="K11" s="451"/>
    </row>
    <row r="12" spans="1:13" ht="30" x14ac:dyDescent="0.2">
      <c r="A12" s="69">
        <v>4</v>
      </c>
      <c r="B12" s="451" t="s">
        <v>869</v>
      </c>
      <c r="C12" s="451" t="s">
        <v>863</v>
      </c>
      <c r="D12" s="455" t="s">
        <v>874</v>
      </c>
      <c r="E12" s="451" t="s">
        <v>871</v>
      </c>
      <c r="F12" s="452">
        <v>1630.31</v>
      </c>
      <c r="G12" s="453" t="s">
        <v>872</v>
      </c>
      <c r="H12" s="454" t="s">
        <v>518</v>
      </c>
      <c r="I12" s="454" t="s">
        <v>873</v>
      </c>
      <c r="J12" s="451"/>
      <c r="K12" s="451"/>
    </row>
    <row r="13" spans="1:13" ht="30" x14ac:dyDescent="0.2">
      <c r="A13" s="69">
        <v>5</v>
      </c>
      <c r="B13" s="451" t="s">
        <v>869</v>
      </c>
      <c r="C13" s="451" t="s">
        <v>863</v>
      </c>
      <c r="D13" s="455" t="s">
        <v>875</v>
      </c>
      <c r="E13" s="451" t="s">
        <v>871</v>
      </c>
      <c r="F13" s="452">
        <v>1477</v>
      </c>
      <c r="G13" s="453" t="s">
        <v>872</v>
      </c>
      <c r="H13" s="454" t="s">
        <v>518</v>
      </c>
      <c r="I13" s="454" t="s">
        <v>873</v>
      </c>
      <c r="J13" s="451"/>
      <c r="K13" s="451"/>
    </row>
    <row r="14" spans="1:13" ht="30" x14ac:dyDescent="0.2">
      <c r="A14" s="69">
        <v>6</v>
      </c>
      <c r="B14" s="451" t="s">
        <v>869</v>
      </c>
      <c r="C14" s="451" t="s">
        <v>863</v>
      </c>
      <c r="D14" s="455" t="s">
        <v>876</v>
      </c>
      <c r="E14" s="451" t="s">
        <v>871</v>
      </c>
      <c r="F14" s="452">
        <v>1125</v>
      </c>
      <c r="G14" s="453" t="s">
        <v>872</v>
      </c>
      <c r="H14" s="454" t="s">
        <v>518</v>
      </c>
      <c r="I14" s="454" t="s">
        <v>873</v>
      </c>
      <c r="J14" s="451"/>
      <c r="K14" s="451"/>
    </row>
    <row r="15" spans="1:13" ht="30" x14ac:dyDescent="0.2">
      <c r="A15" s="69">
        <v>7</v>
      </c>
      <c r="B15" s="451" t="s">
        <v>869</v>
      </c>
      <c r="C15" s="451" t="s">
        <v>863</v>
      </c>
      <c r="D15" s="455" t="s">
        <v>877</v>
      </c>
      <c r="E15" s="451" t="s">
        <v>871</v>
      </c>
      <c r="F15" s="452">
        <v>1250</v>
      </c>
      <c r="G15" s="453" t="s">
        <v>872</v>
      </c>
      <c r="H15" s="454" t="s">
        <v>518</v>
      </c>
      <c r="I15" s="454" t="s">
        <v>873</v>
      </c>
      <c r="J15" s="451"/>
      <c r="K15" s="451"/>
    </row>
    <row r="16" spans="1:13" ht="30" x14ac:dyDescent="0.2">
      <c r="A16" s="69">
        <v>8</v>
      </c>
      <c r="B16" s="451" t="s">
        <v>878</v>
      </c>
      <c r="C16" s="451" t="s">
        <v>863</v>
      </c>
      <c r="D16" s="451" t="s">
        <v>879</v>
      </c>
      <c r="E16" s="451" t="s">
        <v>880</v>
      </c>
      <c r="F16" s="452">
        <v>1181.5</v>
      </c>
      <c r="G16" s="453" t="s">
        <v>881</v>
      </c>
      <c r="H16" s="454" t="s">
        <v>882</v>
      </c>
      <c r="I16" s="454" t="s">
        <v>883</v>
      </c>
      <c r="J16" s="451"/>
      <c r="K16" s="451"/>
    </row>
    <row r="17" spans="1:11" ht="30" x14ac:dyDescent="0.2">
      <c r="A17" s="69">
        <v>9</v>
      </c>
      <c r="B17" s="451" t="s">
        <v>878</v>
      </c>
      <c r="C17" s="451" t="s">
        <v>863</v>
      </c>
      <c r="D17" s="455" t="s">
        <v>884</v>
      </c>
      <c r="E17" s="451" t="s">
        <v>880</v>
      </c>
      <c r="F17" s="452">
        <v>1250</v>
      </c>
      <c r="G17" s="453" t="s">
        <v>881</v>
      </c>
      <c r="H17" s="454" t="s">
        <v>882</v>
      </c>
      <c r="I17" s="454" t="s">
        <v>883</v>
      </c>
      <c r="J17" s="451"/>
      <c r="K17" s="451"/>
    </row>
    <row r="18" spans="1:11" ht="30" x14ac:dyDescent="0.2">
      <c r="A18" s="69">
        <v>10</v>
      </c>
      <c r="B18" s="451" t="s">
        <v>885</v>
      </c>
      <c r="C18" s="451" t="s">
        <v>863</v>
      </c>
      <c r="D18" s="455" t="s">
        <v>886</v>
      </c>
      <c r="E18" s="451" t="s">
        <v>887</v>
      </c>
      <c r="F18" s="452">
        <v>1296.97</v>
      </c>
      <c r="G18" s="396" t="s">
        <v>888</v>
      </c>
      <c r="H18" s="451" t="s">
        <v>889</v>
      </c>
      <c r="I18" s="451" t="s">
        <v>890</v>
      </c>
      <c r="J18" s="454">
        <v>211325403</v>
      </c>
      <c r="K18" s="451" t="s">
        <v>891</v>
      </c>
    </row>
    <row r="19" spans="1:11" ht="30" x14ac:dyDescent="0.2">
      <c r="A19" s="69">
        <v>11</v>
      </c>
      <c r="B19" s="451" t="s">
        <v>885</v>
      </c>
      <c r="C19" s="451" t="s">
        <v>863</v>
      </c>
      <c r="D19" s="455" t="s">
        <v>874</v>
      </c>
      <c r="E19" s="451" t="s">
        <v>887</v>
      </c>
      <c r="F19" s="452">
        <v>1405.44</v>
      </c>
      <c r="G19" s="396" t="s">
        <v>888</v>
      </c>
      <c r="H19" s="451" t="s">
        <v>889</v>
      </c>
      <c r="I19" s="451" t="s">
        <v>890</v>
      </c>
      <c r="J19" s="454">
        <v>211325403</v>
      </c>
      <c r="K19" s="451" t="s">
        <v>891</v>
      </c>
    </row>
    <row r="20" spans="1:11" ht="30" x14ac:dyDescent="0.2">
      <c r="A20" s="69">
        <v>12</v>
      </c>
      <c r="B20" s="451" t="s">
        <v>892</v>
      </c>
      <c r="C20" s="451" t="s">
        <v>863</v>
      </c>
      <c r="D20" s="451" t="s">
        <v>864</v>
      </c>
      <c r="E20" s="451" t="s">
        <v>893</v>
      </c>
      <c r="F20" s="452">
        <v>1302.44</v>
      </c>
      <c r="G20" s="396" t="s">
        <v>894</v>
      </c>
      <c r="H20" s="451" t="s">
        <v>895</v>
      </c>
      <c r="I20" s="451" t="s">
        <v>896</v>
      </c>
      <c r="J20" s="451"/>
      <c r="K20" s="451"/>
    </row>
    <row r="21" spans="1:11" ht="30" x14ac:dyDescent="0.2">
      <c r="A21" s="69">
        <v>13</v>
      </c>
      <c r="B21" s="451" t="s">
        <v>892</v>
      </c>
      <c r="C21" s="451" t="s">
        <v>863</v>
      </c>
      <c r="D21" s="451" t="s">
        <v>897</v>
      </c>
      <c r="E21" s="451" t="s">
        <v>893</v>
      </c>
      <c r="F21" s="452">
        <v>1250</v>
      </c>
      <c r="G21" s="396" t="s">
        <v>894</v>
      </c>
      <c r="H21" s="451" t="s">
        <v>895</v>
      </c>
      <c r="I21" s="451" t="s">
        <v>896</v>
      </c>
      <c r="J21" s="451"/>
      <c r="K21" s="451"/>
    </row>
    <row r="22" spans="1:11" ht="30" x14ac:dyDescent="0.2">
      <c r="A22" s="69">
        <v>14</v>
      </c>
      <c r="B22" s="451" t="s">
        <v>892</v>
      </c>
      <c r="C22" s="451" t="s">
        <v>863</v>
      </c>
      <c r="D22" s="451" t="s">
        <v>877</v>
      </c>
      <c r="E22" s="451" t="s">
        <v>893</v>
      </c>
      <c r="F22" s="452">
        <v>1250</v>
      </c>
      <c r="G22" s="396" t="s">
        <v>894</v>
      </c>
      <c r="H22" s="451" t="s">
        <v>895</v>
      </c>
      <c r="I22" s="451" t="s">
        <v>896</v>
      </c>
      <c r="J22" s="451"/>
      <c r="K22" s="451"/>
    </row>
    <row r="23" spans="1:11" ht="45" x14ac:dyDescent="0.2">
      <c r="A23" s="69">
        <v>15</v>
      </c>
      <c r="B23" s="451" t="s">
        <v>898</v>
      </c>
      <c r="C23" s="451" t="s">
        <v>863</v>
      </c>
      <c r="D23" s="451" t="s">
        <v>864</v>
      </c>
      <c r="E23" s="451" t="s">
        <v>899</v>
      </c>
      <c r="F23" s="452">
        <v>1100</v>
      </c>
      <c r="G23" s="396">
        <v>62001000692</v>
      </c>
      <c r="H23" s="451" t="s">
        <v>900</v>
      </c>
      <c r="I23" s="451" t="s">
        <v>901</v>
      </c>
      <c r="J23" s="451"/>
      <c r="K23" s="451"/>
    </row>
    <row r="24" spans="1:11" ht="45" x14ac:dyDescent="0.2">
      <c r="A24" s="69">
        <v>16</v>
      </c>
      <c r="B24" s="451" t="s">
        <v>898</v>
      </c>
      <c r="C24" s="451" t="s">
        <v>863</v>
      </c>
      <c r="D24" s="451" t="s">
        <v>868</v>
      </c>
      <c r="E24" s="451" t="s">
        <v>899</v>
      </c>
      <c r="F24" s="452">
        <v>1100</v>
      </c>
      <c r="G24" s="396">
        <v>62001000692</v>
      </c>
      <c r="H24" s="451" t="s">
        <v>900</v>
      </c>
      <c r="I24" s="451" t="s">
        <v>901</v>
      </c>
      <c r="J24" s="451"/>
      <c r="K24" s="451"/>
    </row>
    <row r="25" spans="1:11" ht="45" x14ac:dyDescent="0.2">
      <c r="A25" s="69">
        <v>17</v>
      </c>
      <c r="B25" s="451" t="s">
        <v>902</v>
      </c>
      <c r="C25" s="451" t="s">
        <v>863</v>
      </c>
      <c r="D25" s="451" t="s">
        <v>903</v>
      </c>
      <c r="E25" s="451" t="s">
        <v>904</v>
      </c>
      <c r="F25" s="452">
        <v>625</v>
      </c>
      <c r="G25" s="453">
        <v>19001093579</v>
      </c>
      <c r="H25" s="454" t="s">
        <v>534</v>
      </c>
      <c r="I25" s="454" t="s">
        <v>905</v>
      </c>
      <c r="J25" s="451"/>
      <c r="K25" s="451"/>
    </row>
    <row r="26" spans="1:11" ht="45" x14ac:dyDescent="0.2">
      <c r="A26" s="69">
        <v>18</v>
      </c>
      <c r="B26" s="451" t="s">
        <v>902</v>
      </c>
      <c r="C26" s="451" t="s">
        <v>863</v>
      </c>
      <c r="D26" s="451" t="s">
        <v>868</v>
      </c>
      <c r="E26" s="451" t="s">
        <v>904</v>
      </c>
      <c r="F26" s="452">
        <v>625</v>
      </c>
      <c r="G26" s="453">
        <v>19001093579</v>
      </c>
      <c r="H26" s="454" t="s">
        <v>534</v>
      </c>
      <c r="I26" s="454" t="s">
        <v>905</v>
      </c>
      <c r="J26" s="451"/>
      <c r="K26" s="451"/>
    </row>
    <row r="27" spans="1:11" ht="45" x14ac:dyDescent="0.2">
      <c r="A27" s="69">
        <v>19</v>
      </c>
      <c r="B27" s="451" t="s">
        <v>906</v>
      </c>
      <c r="C27" s="451" t="s">
        <v>863</v>
      </c>
      <c r="D27" s="451" t="s">
        <v>864</v>
      </c>
      <c r="E27" s="451" t="s">
        <v>907</v>
      </c>
      <c r="F27" s="452">
        <v>911.71</v>
      </c>
      <c r="G27" s="453">
        <v>38001005158</v>
      </c>
      <c r="H27" s="454" t="s">
        <v>908</v>
      </c>
      <c r="I27" s="454" t="s">
        <v>909</v>
      </c>
      <c r="J27" s="451"/>
      <c r="K27" s="451"/>
    </row>
    <row r="28" spans="1:11" ht="45" x14ac:dyDescent="0.2">
      <c r="A28" s="69">
        <v>20</v>
      </c>
      <c r="B28" s="451" t="s">
        <v>906</v>
      </c>
      <c r="C28" s="451" t="s">
        <v>863</v>
      </c>
      <c r="D28" s="451" t="s">
        <v>897</v>
      </c>
      <c r="E28" s="451" t="s">
        <v>907</v>
      </c>
      <c r="F28" s="452">
        <v>875</v>
      </c>
      <c r="G28" s="453">
        <v>38001005158</v>
      </c>
      <c r="H28" s="454" t="s">
        <v>908</v>
      </c>
      <c r="I28" s="454" t="s">
        <v>909</v>
      </c>
      <c r="J28" s="451"/>
      <c r="K28" s="451"/>
    </row>
    <row r="29" spans="1:11" ht="45" x14ac:dyDescent="0.2">
      <c r="A29" s="69">
        <v>21</v>
      </c>
      <c r="B29" s="451" t="s">
        <v>906</v>
      </c>
      <c r="C29" s="451" t="s">
        <v>863</v>
      </c>
      <c r="D29" s="451" t="s">
        <v>877</v>
      </c>
      <c r="E29" s="451" t="s">
        <v>907</v>
      </c>
      <c r="F29" s="452">
        <v>875</v>
      </c>
      <c r="G29" s="453">
        <v>38001005158</v>
      </c>
      <c r="H29" s="454" t="s">
        <v>908</v>
      </c>
      <c r="I29" s="454" t="s">
        <v>909</v>
      </c>
      <c r="J29" s="451"/>
      <c r="K29" s="451"/>
    </row>
    <row r="30" spans="1:11" ht="30" x14ac:dyDescent="0.2">
      <c r="A30" s="69">
        <v>22</v>
      </c>
      <c r="B30" s="456" t="s">
        <v>910</v>
      </c>
      <c r="C30" s="451" t="s">
        <v>863</v>
      </c>
      <c r="D30" s="451" t="s">
        <v>864</v>
      </c>
      <c r="E30" s="451" t="s">
        <v>911</v>
      </c>
      <c r="F30" s="452">
        <v>875</v>
      </c>
      <c r="G30" s="453">
        <v>65002011766</v>
      </c>
      <c r="H30" s="454" t="s">
        <v>576</v>
      </c>
      <c r="I30" s="454" t="s">
        <v>912</v>
      </c>
      <c r="J30" s="451"/>
      <c r="K30" s="451"/>
    </row>
    <row r="31" spans="1:11" ht="30" x14ac:dyDescent="0.2">
      <c r="A31" s="69">
        <v>23</v>
      </c>
      <c r="B31" s="456" t="s">
        <v>910</v>
      </c>
      <c r="C31" s="451" t="s">
        <v>863</v>
      </c>
      <c r="D31" s="451" t="s">
        <v>868</v>
      </c>
      <c r="E31" s="451" t="s">
        <v>911</v>
      </c>
      <c r="F31" s="452">
        <v>875</v>
      </c>
      <c r="G31" s="453">
        <v>65002011766</v>
      </c>
      <c r="H31" s="454" t="s">
        <v>576</v>
      </c>
      <c r="I31" s="454" t="s">
        <v>912</v>
      </c>
      <c r="J31" s="451"/>
      <c r="K31" s="451"/>
    </row>
    <row r="32" spans="1:11" ht="30" x14ac:dyDescent="0.2">
      <c r="A32" s="69">
        <v>24</v>
      </c>
      <c r="B32" s="451" t="s">
        <v>913</v>
      </c>
      <c r="C32" s="451" t="s">
        <v>863</v>
      </c>
      <c r="D32" s="451" t="s">
        <v>864</v>
      </c>
      <c r="E32" s="451" t="s">
        <v>914</v>
      </c>
      <c r="F32" s="452">
        <v>1302.44</v>
      </c>
      <c r="G32" s="453">
        <v>1019068214</v>
      </c>
      <c r="H32" s="454" t="s">
        <v>915</v>
      </c>
      <c r="I32" s="454" t="s">
        <v>916</v>
      </c>
      <c r="J32" s="451"/>
      <c r="K32" s="451"/>
    </row>
    <row r="33" spans="1:11" ht="30" x14ac:dyDescent="0.2">
      <c r="A33" s="69">
        <v>25</v>
      </c>
      <c r="B33" s="451" t="s">
        <v>913</v>
      </c>
      <c r="C33" s="451" t="s">
        <v>863</v>
      </c>
      <c r="D33" s="451" t="s">
        <v>917</v>
      </c>
      <c r="E33" s="451" t="s">
        <v>914</v>
      </c>
      <c r="F33" s="452">
        <v>1399.94</v>
      </c>
      <c r="G33" s="453">
        <v>1019068214</v>
      </c>
      <c r="H33" s="454" t="s">
        <v>915</v>
      </c>
      <c r="I33" s="454" t="s">
        <v>916</v>
      </c>
      <c r="J33" s="451"/>
      <c r="K33" s="451"/>
    </row>
    <row r="34" spans="1:11" ht="30" x14ac:dyDescent="0.2">
      <c r="A34" s="69">
        <v>26</v>
      </c>
      <c r="B34" s="451" t="s">
        <v>913</v>
      </c>
      <c r="C34" s="451" t="s">
        <v>863</v>
      </c>
      <c r="D34" s="451" t="s">
        <v>918</v>
      </c>
      <c r="E34" s="451" t="s">
        <v>914</v>
      </c>
      <c r="F34" s="452">
        <v>1125</v>
      </c>
      <c r="G34" s="453">
        <v>1019068214</v>
      </c>
      <c r="H34" s="454" t="s">
        <v>915</v>
      </c>
      <c r="I34" s="454" t="s">
        <v>916</v>
      </c>
      <c r="J34" s="451"/>
      <c r="K34" s="451"/>
    </row>
    <row r="35" spans="1:11" ht="30" x14ac:dyDescent="0.2">
      <c r="A35" s="69">
        <v>27</v>
      </c>
      <c r="B35" s="451" t="s">
        <v>919</v>
      </c>
      <c r="C35" s="451" t="s">
        <v>863</v>
      </c>
      <c r="D35" s="451" t="s">
        <v>864</v>
      </c>
      <c r="E35" s="451" t="s">
        <v>920</v>
      </c>
      <c r="F35" s="452">
        <v>1302.44</v>
      </c>
      <c r="G35" s="453" t="s">
        <v>921</v>
      </c>
      <c r="H35" s="454" t="s">
        <v>922</v>
      </c>
      <c r="I35" s="454" t="s">
        <v>923</v>
      </c>
      <c r="J35" s="451"/>
      <c r="K35" s="451"/>
    </row>
    <row r="36" spans="1:11" ht="30" x14ac:dyDescent="0.2">
      <c r="A36" s="69">
        <v>28</v>
      </c>
      <c r="B36" s="451" t="s">
        <v>919</v>
      </c>
      <c r="C36" s="451" t="s">
        <v>863</v>
      </c>
      <c r="D36" s="451" t="s">
        <v>924</v>
      </c>
      <c r="E36" s="451" t="s">
        <v>920</v>
      </c>
      <c r="F36" s="452">
        <v>1320</v>
      </c>
      <c r="G36" s="453" t="s">
        <v>921</v>
      </c>
      <c r="H36" s="454" t="s">
        <v>922</v>
      </c>
      <c r="I36" s="454" t="s">
        <v>923</v>
      </c>
      <c r="J36" s="451"/>
      <c r="K36" s="451"/>
    </row>
    <row r="37" spans="1:11" ht="30" x14ac:dyDescent="0.2">
      <c r="A37" s="69">
        <v>29</v>
      </c>
      <c r="B37" s="451" t="s">
        <v>919</v>
      </c>
      <c r="C37" s="451" t="s">
        <v>863</v>
      </c>
      <c r="D37" s="451" t="s">
        <v>925</v>
      </c>
      <c r="E37" s="451" t="s">
        <v>920</v>
      </c>
      <c r="F37" s="452">
        <v>1320.59</v>
      </c>
      <c r="G37" s="453" t="s">
        <v>921</v>
      </c>
      <c r="H37" s="454" t="s">
        <v>922</v>
      </c>
      <c r="I37" s="454" t="s">
        <v>923</v>
      </c>
      <c r="J37" s="451"/>
      <c r="K37" s="451"/>
    </row>
    <row r="38" spans="1:11" ht="30" x14ac:dyDescent="0.2">
      <c r="A38" s="69">
        <v>30</v>
      </c>
      <c r="B38" s="451" t="s">
        <v>926</v>
      </c>
      <c r="C38" s="451" t="s">
        <v>863</v>
      </c>
      <c r="D38" s="451" t="s">
        <v>927</v>
      </c>
      <c r="E38" s="451" t="s">
        <v>928</v>
      </c>
      <c r="F38" s="452">
        <v>400</v>
      </c>
      <c r="G38" s="453" t="s">
        <v>929</v>
      </c>
      <c r="H38" s="454" t="s">
        <v>930</v>
      </c>
      <c r="I38" s="454" t="s">
        <v>931</v>
      </c>
      <c r="J38" s="451"/>
      <c r="K38" s="451"/>
    </row>
    <row r="39" spans="1:11" ht="30" x14ac:dyDescent="0.2">
      <c r="A39" s="69">
        <v>31</v>
      </c>
      <c r="B39" s="451" t="s">
        <v>926</v>
      </c>
      <c r="C39" s="451" t="s">
        <v>863</v>
      </c>
      <c r="D39" s="451" t="s">
        <v>932</v>
      </c>
      <c r="E39" s="451" t="s">
        <v>928</v>
      </c>
      <c r="F39" s="452">
        <v>400</v>
      </c>
      <c r="G39" s="453" t="s">
        <v>929</v>
      </c>
      <c r="H39" s="454" t="s">
        <v>930</v>
      </c>
      <c r="I39" s="454" t="s">
        <v>931</v>
      </c>
      <c r="J39" s="451"/>
      <c r="K39" s="451"/>
    </row>
    <row r="40" spans="1:11" ht="30" x14ac:dyDescent="0.2">
      <c r="A40" s="69">
        <v>32</v>
      </c>
      <c r="B40" s="457" t="s">
        <v>933</v>
      </c>
      <c r="C40" s="451" t="s">
        <v>863</v>
      </c>
      <c r="D40" s="451" t="s">
        <v>934</v>
      </c>
      <c r="E40" s="451" t="s">
        <v>935</v>
      </c>
      <c r="F40" s="452">
        <v>312.5</v>
      </c>
      <c r="G40" s="453">
        <v>61010002637</v>
      </c>
      <c r="H40" s="454" t="s">
        <v>936</v>
      </c>
      <c r="I40" s="454" t="s">
        <v>843</v>
      </c>
      <c r="J40" s="451"/>
      <c r="K40" s="451"/>
    </row>
    <row r="41" spans="1:11" ht="30" x14ac:dyDescent="0.2">
      <c r="A41" s="69">
        <v>33</v>
      </c>
      <c r="B41" s="457" t="s">
        <v>933</v>
      </c>
      <c r="C41" s="451" t="s">
        <v>863</v>
      </c>
      <c r="D41" s="451" t="s">
        <v>868</v>
      </c>
      <c r="E41" s="451" t="s">
        <v>935</v>
      </c>
      <c r="F41" s="452">
        <v>312.5</v>
      </c>
      <c r="G41" s="453">
        <v>61010002637</v>
      </c>
      <c r="H41" s="454" t="s">
        <v>936</v>
      </c>
      <c r="I41" s="454" t="s">
        <v>843</v>
      </c>
      <c r="J41" s="451"/>
      <c r="K41" s="451"/>
    </row>
    <row r="42" spans="1:11" ht="30" x14ac:dyDescent="0.2">
      <c r="A42" s="69">
        <v>34</v>
      </c>
      <c r="B42" s="458" t="s">
        <v>937</v>
      </c>
      <c r="C42" s="451" t="s">
        <v>863</v>
      </c>
      <c r="D42" s="451" t="s">
        <v>934</v>
      </c>
      <c r="E42" s="451" t="s">
        <v>938</v>
      </c>
      <c r="F42" s="452">
        <v>312.5</v>
      </c>
      <c r="G42" s="396">
        <v>61001003068</v>
      </c>
      <c r="H42" s="454" t="s">
        <v>939</v>
      </c>
      <c r="I42" s="454" t="s">
        <v>940</v>
      </c>
      <c r="J42" s="451"/>
      <c r="K42" s="451"/>
    </row>
    <row r="43" spans="1:11" ht="30" x14ac:dyDescent="0.2">
      <c r="A43" s="69">
        <v>35</v>
      </c>
      <c r="B43" s="458" t="s">
        <v>937</v>
      </c>
      <c r="C43" s="451" t="s">
        <v>863</v>
      </c>
      <c r="D43" s="451" t="s">
        <v>868</v>
      </c>
      <c r="E43" s="451" t="s">
        <v>938</v>
      </c>
      <c r="F43" s="452">
        <v>312.5</v>
      </c>
      <c r="G43" s="396">
        <v>61001003068</v>
      </c>
      <c r="H43" s="454" t="s">
        <v>939</v>
      </c>
      <c r="I43" s="454" t="s">
        <v>940</v>
      </c>
      <c r="J43" s="451"/>
      <c r="K43" s="451"/>
    </row>
    <row r="44" spans="1:11" ht="30" x14ac:dyDescent="0.2">
      <c r="A44" s="69">
        <v>36</v>
      </c>
      <c r="B44" s="458" t="s">
        <v>941</v>
      </c>
      <c r="C44" s="451" t="s">
        <v>863</v>
      </c>
      <c r="D44" s="451" t="s">
        <v>942</v>
      </c>
      <c r="E44" s="451" t="s">
        <v>943</v>
      </c>
      <c r="F44" s="452">
        <v>250</v>
      </c>
      <c r="G44" s="396" t="s">
        <v>944</v>
      </c>
      <c r="H44" s="454" t="s">
        <v>945</v>
      </c>
      <c r="I44" s="454" t="s">
        <v>946</v>
      </c>
      <c r="J44" s="451"/>
      <c r="K44" s="451"/>
    </row>
    <row r="45" spans="1:11" ht="30" x14ac:dyDescent="0.2">
      <c r="A45" s="69">
        <v>37</v>
      </c>
      <c r="B45" s="458" t="s">
        <v>941</v>
      </c>
      <c r="C45" s="451" t="s">
        <v>863</v>
      </c>
      <c r="D45" s="451" t="s">
        <v>884</v>
      </c>
      <c r="E45" s="451" t="s">
        <v>943</v>
      </c>
      <c r="F45" s="452">
        <v>250</v>
      </c>
      <c r="G45" s="396" t="s">
        <v>944</v>
      </c>
      <c r="H45" s="454" t="s">
        <v>945</v>
      </c>
      <c r="I45" s="454" t="s">
        <v>946</v>
      </c>
      <c r="J45" s="451"/>
      <c r="K45" s="451"/>
    </row>
    <row r="46" spans="1:11" ht="30" x14ac:dyDescent="0.2">
      <c r="A46" s="69">
        <v>38</v>
      </c>
      <c r="B46" s="459" t="s">
        <v>947</v>
      </c>
      <c r="C46" s="451" t="s">
        <v>863</v>
      </c>
      <c r="D46" s="451" t="s">
        <v>948</v>
      </c>
      <c r="E46" s="451" t="s">
        <v>949</v>
      </c>
      <c r="F46" s="452">
        <v>81</v>
      </c>
      <c r="G46" s="460"/>
      <c r="H46" s="461"/>
      <c r="I46" s="454"/>
      <c r="J46" s="395">
        <v>227765022</v>
      </c>
      <c r="K46" s="454" t="s">
        <v>950</v>
      </c>
    </row>
    <row r="47" spans="1:11" ht="15" x14ac:dyDescent="0.2">
      <c r="A47" s="69">
        <v>39</v>
      </c>
      <c r="B47" s="25"/>
      <c r="C47" s="25"/>
      <c r="D47" s="25"/>
      <c r="E47" s="25"/>
      <c r="F47" s="25"/>
      <c r="G47" s="25"/>
      <c r="H47" s="222"/>
      <c r="I47" s="222"/>
      <c r="J47" s="222"/>
      <c r="K47" s="25"/>
    </row>
    <row r="48" spans="1:11" ht="15" x14ac:dyDescent="0.2">
      <c r="A48" s="69">
        <v>40</v>
      </c>
      <c r="B48" s="25"/>
      <c r="C48" s="25"/>
      <c r="D48" s="25"/>
      <c r="E48" s="25"/>
      <c r="F48" s="25"/>
      <c r="G48" s="25"/>
      <c r="H48" s="222"/>
      <c r="I48" s="222"/>
      <c r="J48" s="222"/>
      <c r="K48" s="25"/>
    </row>
    <row r="49" spans="1:11" ht="15" x14ac:dyDescent="0.2">
      <c r="A49" s="69" t="s">
        <v>280</v>
      </c>
      <c r="B49" s="25"/>
      <c r="C49" s="25"/>
      <c r="D49" s="25"/>
      <c r="E49" s="25"/>
      <c r="F49" s="25"/>
      <c r="G49" s="25"/>
      <c r="H49" s="222"/>
      <c r="I49" s="222"/>
      <c r="J49" s="222"/>
      <c r="K49" s="25"/>
    </row>
    <row r="50" spans="1:11" x14ac:dyDescent="0.2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</row>
    <row r="51" spans="1:11" x14ac:dyDescent="0.2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</row>
    <row r="52" spans="1:11" x14ac:dyDescent="0.2">
      <c r="A52" s="24"/>
      <c r="B52" s="22"/>
      <c r="C52" s="22"/>
      <c r="D52" s="22"/>
      <c r="E52" s="22"/>
      <c r="F52" s="22"/>
      <c r="G52" s="22"/>
      <c r="H52" s="22"/>
      <c r="I52" s="22"/>
      <c r="J52" s="22"/>
      <c r="K52" s="22"/>
    </row>
    <row r="53" spans="1:11" ht="15" x14ac:dyDescent="0.3">
      <c r="A53" s="2"/>
      <c r="B53" s="72" t="s">
        <v>107</v>
      </c>
      <c r="C53" s="2"/>
      <c r="D53" s="2"/>
      <c r="E53" s="5"/>
      <c r="F53" s="2"/>
      <c r="G53" s="2"/>
      <c r="H53" s="2"/>
      <c r="I53" s="2"/>
      <c r="J53" s="2"/>
      <c r="K53" s="2"/>
    </row>
    <row r="54" spans="1:11" ht="15" x14ac:dyDescent="0.3">
      <c r="A54" s="2"/>
      <c r="B54" s="2"/>
      <c r="C54" s="525"/>
      <c r="D54" s="525"/>
      <c r="F54" s="71"/>
      <c r="G54" s="74"/>
    </row>
    <row r="55" spans="1:11" ht="15" x14ac:dyDescent="0.3">
      <c r="B55" s="2"/>
      <c r="C55" s="70" t="s">
        <v>269</v>
      </c>
      <c r="D55" s="2"/>
      <c r="F55" s="12" t="s">
        <v>274</v>
      </c>
    </row>
    <row r="56" spans="1:11" ht="15" x14ac:dyDescent="0.3">
      <c r="B56" s="2"/>
      <c r="C56" s="2"/>
      <c r="D56" s="2"/>
      <c r="F56" s="2" t="s">
        <v>270</v>
      </c>
    </row>
    <row r="57" spans="1:11" ht="15" x14ac:dyDescent="0.3">
      <c r="B57" s="2"/>
      <c r="C57" s="67" t="s">
        <v>140</v>
      </c>
    </row>
  </sheetData>
  <mergeCells count="2">
    <mergeCell ref="C54:D54"/>
    <mergeCell ref="K2:M2"/>
  </mergeCells>
  <pageMargins left="0.7" right="0.7" top="0.75" bottom="0.75" header="0.3" footer="0.3"/>
  <pageSetup scale="59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5"/>
  <sheetViews>
    <sheetView view="pageBreakPreview" zoomScale="70" zoomScaleNormal="100" zoomScaleSheetLayoutView="70" workbookViewId="0">
      <selection activeCell="B9" sqref="B9:K13"/>
    </sheetView>
  </sheetViews>
  <sheetFormatPr defaultRowHeight="12.75" x14ac:dyDescent="0.2"/>
  <cols>
    <col min="1" max="1" width="11.7109375" style="187" customWidth="1"/>
    <col min="2" max="2" width="21.140625" style="187" customWidth="1"/>
    <col min="3" max="3" width="21.5703125" style="187" customWidth="1"/>
    <col min="4" max="4" width="19.140625" style="187" customWidth="1"/>
    <col min="5" max="5" width="15.140625" style="187" customWidth="1"/>
    <col min="6" max="6" width="20.85546875" style="187" customWidth="1"/>
    <col min="7" max="7" width="23.85546875" style="187" customWidth="1"/>
    <col min="8" max="8" width="19" style="187" customWidth="1"/>
    <col min="9" max="9" width="21.140625" style="187" customWidth="1"/>
    <col min="10" max="10" width="17" style="187" customWidth="1"/>
    <col min="11" max="11" width="21.5703125" style="187" customWidth="1"/>
    <col min="12" max="12" width="24.42578125" style="187" customWidth="1"/>
    <col min="13" max="16384" width="9.140625" style="187"/>
  </cols>
  <sheetData>
    <row r="1" spans="1:14" customFormat="1" ht="15" x14ac:dyDescent="0.2">
      <c r="A1" s="139" t="s">
        <v>465</v>
      </c>
      <c r="B1" s="139"/>
      <c r="C1" s="140"/>
      <c r="D1" s="140"/>
      <c r="E1" s="140"/>
      <c r="F1" s="140"/>
      <c r="G1" s="140"/>
      <c r="H1" s="140"/>
      <c r="I1" s="140"/>
      <c r="J1" s="140"/>
      <c r="K1" s="146"/>
      <c r="L1" s="79" t="s">
        <v>110</v>
      </c>
    </row>
    <row r="2" spans="1:14" customFormat="1" ht="15" x14ac:dyDescent="0.3">
      <c r="A2" s="106" t="s">
        <v>141</v>
      </c>
      <c r="B2" s="106"/>
      <c r="C2" s="140"/>
      <c r="D2" s="140"/>
      <c r="E2" s="140"/>
      <c r="F2" s="140"/>
      <c r="G2" s="140"/>
      <c r="H2" s="140"/>
      <c r="I2" s="140"/>
      <c r="J2" s="140"/>
      <c r="K2" s="146"/>
      <c r="L2" s="495" t="s">
        <v>510</v>
      </c>
      <c r="M2" s="496"/>
      <c r="N2" s="496"/>
    </row>
    <row r="3" spans="1:14" customFormat="1" ht="15" x14ac:dyDescent="0.2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3"/>
      <c r="L3" s="143"/>
      <c r="M3" s="187"/>
    </row>
    <row r="4" spans="1:14" customFormat="1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8"/>
      <c r="F4" s="149"/>
      <c r="G4" s="140"/>
      <c r="H4" s="140"/>
      <c r="I4" s="140"/>
      <c r="J4" s="140"/>
      <c r="K4" s="140"/>
      <c r="L4" s="140"/>
    </row>
    <row r="5" spans="1:14" ht="15" x14ac:dyDescent="0.3">
      <c r="A5" s="26" t="s">
        <v>509</v>
      </c>
      <c r="B5" s="26"/>
      <c r="C5" s="81"/>
      <c r="D5" s="81"/>
      <c r="E5" s="81"/>
      <c r="F5" s="225"/>
      <c r="G5" s="226"/>
      <c r="H5" s="226"/>
      <c r="I5" s="226"/>
      <c r="J5" s="226"/>
      <c r="K5" s="226"/>
      <c r="L5" s="225"/>
    </row>
    <row r="6" spans="1:14" customFormat="1" ht="13.5" x14ac:dyDescent="0.2">
      <c r="A6" s="144"/>
      <c r="B6" s="144"/>
      <c r="C6" s="145"/>
      <c r="D6" s="145"/>
      <c r="E6" s="145"/>
      <c r="F6" s="140"/>
      <c r="G6" s="140"/>
      <c r="H6" s="140"/>
      <c r="I6" s="140"/>
      <c r="J6" s="140"/>
      <c r="K6" s="140"/>
      <c r="L6" s="140"/>
    </row>
    <row r="7" spans="1:14" customFormat="1" ht="60" x14ac:dyDescent="0.2">
      <c r="A7" s="152" t="s">
        <v>64</v>
      </c>
      <c r="B7" s="136" t="s">
        <v>249</v>
      </c>
      <c r="C7" s="138" t="s">
        <v>245</v>
      </c>
      <c r="D7" s="138" t="s">
        <v>246</v>
      </c>
      <c r="E7" s="138" t="s">
        <v>356</v>
      </c>
      <c r="F7" s="138" t="s">
        <v>248</v>
      </c>
      <c r="G7" s="138" t="s">
        <v>393</v>
      </c>
      <c r="H7" s="138" t="s">
        <v>395</v>
      </c>
      <c r="I7" s="138" t="s">
        <v>389</v>
      </c>
      <c r="J7" s="138" t="s">
        <v>390</v>
      </c>
      <c r="K7" s="138" t="s">
        <v>402</v>
      </c>
      <c r="L7" s="138" t="s">
        <v>391</v>
      </c>
    </row>
    <row r="8" spans="1:14" customFormat="1" ht="15" x14ac:dyDescent="0.2">
      <c r="A8" s="136">
        <v>1</v>
      </c>
      <c r="B8" s="136">
        <v>2</v>
      </c>
      <c r="C8" s="138">
        <v>3</v>
      </c>
      <c r="D8" s="136">
        <v>4</v>
      </c>
      <c r="E8" s="138">
        <v>5</v>
      </c>
      <c r="F8" s="136">
        <v>6</v>
      </c>
      <c r="G8" s="138">
        <v>7</v>
      </c>
      <c r="H8" s="136">
        <v>8</v>
      </c>
      <c r="I8" s="136">
        <v>9</v>
      </c>
      <c r="J8" s="136">
        <v>10</v>
      </c>
      <c r="K8" s="138">
        <v>11</v>
      </c>
      <c r="L8" s="138">
        <v>12</v>
      </c>
    </row>
    <row r="9" spans="1:14" customFormat="1" ht="15" x14ac:dyDescent="0.2">
      <c r="A9" s="69">
        <v>1</v>
      </c>
      <c r="B9" s="462" t="s">
        <v>951</v>
      </c>
      <c r="C9" s="463" t="s">
        <v>952</v>
      </c>
      <c r="D9" s="463" t="s">
        <v>952</v>
      </c>
      <c r="E9" s="463">
        <v>2003</v>
      </c>
      <c r="F9" s="463" t="s">
        <v>953</v>
      </c>
      <c r="G9" s="463">
        <v>400</v>
      </c>
      <c r="H9" s="464" t="s">
        <v>513</v>
      </c>
      <c r="I9" s="465" t="s">
        <v>646</v>
      </c>
      <c r="J9" s="463" t="s">
        <v>512</v>
      </c>
      <c r="K9" s="466"/>
      <c r="L9" s="25"/>
    </row>
    <row r="10" spans="1:14" customFormat="1" ht="30" x14ac:dyDescent="0.2">
      <c r="A10" s="69">
        <v>2</v>
      </c>
      <c r="B10" s="462" t="s">
        <v>954</v>
      </c>
      <c r="C10" s="463" t="s">
        <v>955</v>
      </c>
      <c r="D10" s="463" t="s">
        <v>955</v>
      </c>
      <c r="E10" s="463">
        <v>2006</v>
      </c>
      <c r="F10" s="463" t="s">
        <v>956</v>
      </c>
      <c r="G10" s="463">
        <v>400</v>
      </c>
      <c r="H10" s="464" t="s">
        <v>530</v>
      </c>
      <c r="I10" s="465" t="s">
        <v>957</v>
      </c>
      <c r="J10" s="463" t="s">
        <v>529</v>
      </c>
      <c r="K10" s="466"/>
      <c r="L10" s="25"/>
    </row>
    <row r="11" spans="1:14" customFormat="1" ht="15" x14ac:dyDescent="0.2">
      <c r="A11" s="69">
        <v>3</v>
      </c>
      <c r="B11" s="462" t="s">
        <v>958</v>
      </c>
      <c r="C11" s="467" t="s">
        <v>959</v>
      </c>
      <c r="D11" s="467" t="s">
        <v>959</v>
      </c>
      <c r="E11" s="463">
        <v>1998</v>
      </c>
      <c r="F11" s="463" t="s">
        <v>960</v>
      </c>
      <c r="G11" s="463">
        <v>300</v>
      </c>
      <c r="H11" s="463">
        <v>10001009482</v>
      </c>
      <c r="I11" s="463" t="s">
        <v>548</v>
      </c>
      <c r="J11" s="463" t="s">
        <v>549</v>
      </c>
      <c r="K11" s="466"/>
      <c r="L11" s="25"/>
    </row>
    <row r="12" spans="1:14" customFormat="1" ht="15" x14ac:dyDescent="0.2">
      <c r="A12" s="69">
        <v>4</v>
      </c>
      <c r="B12" s="462" t="s">
        <v>958</v>
      </c>
      <c r="C12" s="467" t="s">
        <v>959</v>
      </c>
      <c r="D12" s="467" t="s">
        <v>959</v>
      </c>
      <c r="E12" s="463">
        <v>1998</v>
      </c>
      <c r="F12" s="468" t="s">
        <v>961</v>
      </c>
      <c r="G12" s="526">
        <v>300</v>
      </c>
      <c r="H12" s="407" t="s">
        <v>545</v>
      </c>
      <c r="I12" s="463" t="s">
        <v>543</v>
      </c>
      <c r="J12" s="463" t="s">
        <v>544</v>
      </c>
      <c r="K12" s="466"/>
      <c r="L12" s="25"/>
    </row>
    <row r="13" spans="1:14" customFormat="1" ht="15" x14ac:dyDescent="0.2">
      <c r="A13" s="69">
        <v>5</v>
      </c>
      <c r="B13" s="462" t="s">
        <v>958</v>
      </c>
      <c r="C13" s="467" t="s">
        <v>962</v>
      </c>
      <c r="D13" s="467" t="s">
        <v>962</v>
      </c>
      <c r="E13" s="463">
        <v>2004</v>
      </c>
      <c r="F13" s="468" t="s">
        <v>963</v>
      </c>
      <c r="G13" s="527"/>
      <c r="H13" s="407" t="s">
        <v>545</v>
      </c>
      <c r="I13" s="463" t="s">
        <v>543</v>
      </c>
      <c r="J13" s="463" t="s">
        <v>544</v>
      </c>
      <c r="K13" s="466"/>
      <c r="L13" s="25"/>
    </row>
    <row r="14" spans="1:14" customFormat="1" ht="15" x14ac:dyDescent="0.2">
      <c r="A14" s="69">
        <v>6</v>
      </c>
      <c r="B14" s="69"/>
      <c r="C14" s="25"/>
      <c r="D14" s="25"/>
      <c r="E14" s="25"/>
      <c r="F14" s="25"/>
      <c r="G14" s="25"/>
      <c r="H14" s="25"/>
      <c r="I14" s="222"/>
      <c r="J14" s="222"/>
      <c r="K14" s="222"/>
      <c r="L14" s="25"/>
    </row>
    <row r="15" spans="1:14" customFormat="1" ht="15" x14ac:dyDescent="0.2">
      <c r="A15" s="69">
        <v>7</v>
      </c>
      <c r="B15" s="69"/>
      <c r="C15" s="25"/>
      <c r="D15" s="25"/>
      <c r="E15" s="25"/>
      <c r="F15" s="25"/>
      <c r="G15" s="25"/>
      <c r="H15" s="25"/>
      <c r="I15" s="222"/>
      <c r="J15" s="222"/>
      <c r="K15" s="222"/>
      <c r="L15" s="25"/>
    </row>
    <row r="16" spans="1:14" customFormat="1" ht="15" x14ac:dyDescent="0.2">
      <c r="A16" s="69">
        <v>8</v>
      </c>
      <c r="B16" s="69"/>
      <c r="C16" s="25"/>
      <c r="D16" s="25"/>
      <c r="E16" s="25"/>
      <c r="F16" s="25"/>
      <c r="G16" s="25"/>
      <c r="H16" s="25"/>
      <c r="I16" s="222"/>
      <c r="J16" s="222"/>
      <c r="K16" s="222"/>
      <c r="L16" s="25"/>
    </row>
    <row r="17" spans="1:12" customFormat="1" ht="15" x14ac:dyDescent="0.2">
      <c r="A17" s="69">
        <v>9</v>
      </c>
      <c r="B17" s="69"/>
      <c r="C17" s="25"/>
      <c r="D17" s="25"/>
      <c r="E17" s="25"/>
      <c r="F17" s="25"/>
      <c r="G17" s="25"/>
      <c r="H17" s="25"/>
      <c r="I17" s="222"/>
      <c r="J17" s="222"/>
      <c r="K17" s="222"/>
      <c r="L17" s="25"/>
    </row>
    <row r="18" spans="1:12" customFormat="1" ht="15" x14ac:dyDescent="0.2">
      <c r="A18" s="69">
        <v>10</v>
      </c>
      <c r="B18" s="69"/>
      <c r="C18" s="25"/>
      <c r="D18" s="25"/>
      <c r="E18" s="25"/>
      <c r="F18" s="25"/>
      <c r="G18" s="25"/>
      <c r="H18" s="25"/>
      <c r="I18" s="222"/>
      <c r="J18" s="222"/>
      <c r="K18" s="222"/>
      <c r="L18" s="25"/>
    </row>
    <row r="19" spans="1:12" customFormat="1" ht="15" x14ac:dyDescent="0.2">
      <c r="A19" s="69">
        <v>11</v>
      </c>
      <c r="B19" s="69"/>
      <c r="C19" s="25"/>
      <c r="D19" s="25"/>
      <c r="E19" s="25"/>
      <c r="F19" s="25"/>
      <c r="G19" s="25"/>
      <c r="H19" s="25"/>
      <c r="I19" s="222"/>
      <c r="J19" s="222"/>
      <c r="K19" s="222"/>
      <c r="L19" s="25"/>
    </row>
    <row r="20" spans="1:12" customFormat="1" ht="15" x14ac:dyDescent="0.2">
      <c r="A20" s="69">
        <v>12</v>
      </c>
      <c r="B20" s="69"/>
      <c r="C20" s="25"/>
      <c r="D20" s="25"/>
      <c r="E20" s="25"/>
      <c r="F20" s="25"/>
      <c r="G20" s="25"/>
      <c r="H20" s="25"/>
      <c r="I20" s="222"/>
      <c r="J20" s="222"/>
      <c r="K20" s="222"/>
      <c r="L20" s="25"/>
    </row>
    <row r="21" spans="1:12" customFormat="1" ht="15" x14ac:dyDescent="0.2">
      <c r="A21" s="69">
        <v>13</v>
      </c>
      <c r="B21" s="69"/>
      <c r="C21" s="25"/>
      <c r="D21" s="25"/>
      <c r="E21" s="25"/>
      <c r="F21" s="25"/>
      <c r="G21" s="25"/>
      <c r="H21" s="25"/>
      <c r="I21" s="222"/>
      <c r="J21" s="222"/>
      <c r="K21" s="222"/>
      <c r="L21" s="25"/>
    </row>
    <row r="22" spans="1:12" customFormat="1" ht="15" x14ac:dyDescent="0.2">
      <c r="A22" s="69">
        <v>14</v>
      </c>
      <c r="B22" s="69"/>
      <c r="C22" s="25"/>
      <c r="D22" s="25"/>
      <c r="E22" s="25"/>
      <c r="F22" s="25"/>
      <c r="G22" s="25"/>
      <c r="H22" s="25"/>
      <c r="I22" s="222"/>
      <c r="J22" s="222"/>
      <c r="K22" s="222"/>
      <c r="L22" s="25"/>
    </row>
    <row r="23" spans="1:12" customFormat="1" ht="15" x14ac:dyDescent="0.2">
      <c r="A23" s="69">
        <v>15</v>
      </c>
      <c r="B23" s="69"/>
      <c r="C23" s="25"/>
      <c r="D23" s="25"/>
      <c r="E23" s="25"/>
      <c r="F23" s="25"/>
      <c r="G23" s="25"/>
      <c r="H23" s="25"/>
      <c r="I23" s="222"/>
      <c r="J23" s="222"/>
      <c r="K23" s="222"/>
      <c r="L23" s="25"/>
    </row>
    <row r="24" spans="1:12" customFormat="1" ht="15" x14ac:dyDescent="0.2">
      <c r="A24" s="69">
        <v>16</v>
      </c>
      <c r="B24" s="69"/>
      <c r="C24" s="25"/>
      <c r="D24" s="25"/>
      <c r="E24" s="25"/>
      <c r="F24" s="25"/>
      <c r="G24" s="25"/>
      <c r="H24" s="25"/>
      <c r="I24" s="222"/>
      <c r="J24" s="222"/>
      <c r="K24" s="222"/>
      <c r="L24" s="25"/>
    </row>
    <row r="25" spans="1:12" customFormat="1" ht="15" x14ac:dyDescent="0.2">
      <c r="A25" s="69">
        <v>17</v>
      </c>
      <c r="B25" s="69"/>
      <c r="C25" s="25"/>
      <c r="D25" s="25"/>
      <c r="E25" s="25"/>
      <c r="F25" s="25"/>
      <c r="G25" s="25"/>
      <c r="H25" s="25"/>
      <c r="I25" s="222"/>
      <c r="J25" s="222"/>
      <c r="K25" s="222"/>
      <c r="L25" s="25"/>
    </row>
    <row r="26" spans="1:12" customFormat="1" ht="15" x14ac:dyDescent="0.2">
      <c r="A26" s="69">
        <v>18</v>
      </c>
      <c r="B26" s="69"/>
      <c r="C26" s="25"/>
      <c r="D26" s="25"/>
      <c r="E26" s="25"/>
      <c r="F26" s="25"/>
      <c r="G26" s="25"/>
      <c r="H26" s="25"/>
      <c r="I26" s="222"/>
      <c r="J26" s="222"/>
      <c r="K26" s="222"/>
      <c r="L26" s="25"/>
    </row>
    <row r="27" spans="1:12" customFormat="1" ht="15" x14ac:dyDescent="0.2">
      <c r="A27" s="69" t="s">
        <v>280</v>
      </c>
      <c r="B27" s="69"/>
      <c r="C27" s="25"/>
      <c r="D27" s="25"/>
      <c r="E27" s="25"/>
      <c r="F27" s="25"/>
      <c r="G27" s="25"/>
      <c r="H27" s="25"/>
      <c r="I27" s="222"/>
      <c r="J27" s="222"/>
      <c r="K27" s="222"/>
      <c r="L27" s="25"/>
    </row>
    <row r="28" spans="1:12" x14ac:dyDescent="0.2">
      <c r="A28" s="227"/>
      <c r="B28" s="227"/>
      <c r="C28" s="227"/>
      <c r="D28" s="227"/>
      <c r="E28" s="227"/>
      <c r="F28" s="227"/>
      <c r="G28" s="227"/>
      <c r="H28" s="227"/>
      <c r="I28" s="227"/>
      <c r="J28" s="227"/>
      <c r="K28" s="227"/>
      <c r="L28" s="227"/>
    </row>
    <row r="29" spans="1:12" x14ac:dyDescent="0.2">
      <c r="A29" s="227"/>
      <c r="B29" s="227"/>
      <c r="C29" s="227"/>
      <c r="D29" s="227"/>
      <c r="E29" s="227"/>
      <c r="F29" s="227"/>
      <c r="G29" s="227"/>
      <c r="H29" s="227"/>
      <c r="I29" s="227"/>
      <c r="J29" s="227"/>
      <c r="K29" s="227"/>
      <c r="L29" s="227"/>
    </row>
    <row r="30" spans="1:12" x14ac:dyDescent="0.2">
      <c r="A30" s="228"/>
      <c r="B30" s="228"/>
      <c r="C30" s="227"/>
      <c r="D30" s="227"/>
      <c r="E30" s="227"/>
      <c r="F30" s="227"/>
      <c r="G30" s="227"/>
      <c r="H30" s="227"/>
      <c r="I30" s="227"/>
      <c r="J30" s="227"/>
      <c r="K30" s="227"/>
      <c r="L30" s="227"/>
    </row>
    <row r="31" spans="1:12" ht="15" x14ac:dyDescent="0.3">
      <c r="A31" s="186"/>
      <c r="B31" s="186"/>
      <c r="C31" s="188" t="s">
        <v>107</v>
      </c>
      <c r="D31" s="186"/>
      <c r="E31" s="186"/>
      <c r="F31" s="189"/>
      <c r="G31" s="186"/>
      <c r="H31" s="186"/>
      <c r="I31" s="186"/>
      <c r="J31" s="186"/>
      <c r="K31" s="186"/>
      <c r="L31" s="186"/>
    </row>
    <row r="32" spans="1:12" ht="15" x14ac:dyDescent="0.3">
      <c r="A32" s="186"/>
      <c r="B32" s="186"/>
      <c r="C32" s="186"/>
      <c r="D32" s="190"/>
      <c r="E32" s="186"/>
      <c r="G32" s="190"/>
      <c r="H32" s="233"/>
    </row>
    <row r="33" spans="3:7" ht="15" x14ac:dyDescent="0.3">
      <c r="C33" s="186"/>
      <c r="D33" s="192" t="s">
        <v>269</v>
      </c>
      <c r="E33" s="186"/>
      <c r="G33" s="193" t="s">
        <v>274</v>
      </c>
    </row>
    <row r="34" spans="3:7" ht="15" x14ac:dyDescent="0.3">
      <c r="C34" s="186"/>
      <c r="D34" s="194" t="s">
        <v>140</v>
      </c>
      <c r="E34" s="186"/>
      <c r="G34" s="186" t="s">
        <v>270</v>
      </c>
    </row>
    <row r="35" spans="3:7" ht="15" x14ac:dyDescent="0.3">
      <c r="C35" s="186"/>
      <c r="D35" s="194"/>
    </row>
  </sheetData>
  <mergeCells count="2">
    <mergeCell ref="L2:N2"/>
    <mergeCell ref="G12:G13"/>
  </mergeCells>
  <pageMargins left="0.7" right="0.7" top="0.75" bottom="0.75" header="0.3" footer="0.3"/>
  <pageSetup scale="52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Normal="100" zoomScaleSheetLayoutView="70" workbookViewId="0">
      <selection activeCell="I2" sqref="I2:K2"/>
    </sheetView>
  </sheetViews>
  <sheetFormatPr defaultRowHeight="12.75" x14ac:dyDescent="0.2"/>
  <cols>
    <col min="1" max="1" width="11.7109375" style="187" customWidth="1"/>
    <col min="2" max="2" width="21.5703125" style="187" customWidth="1"/>
    <col min="3" max="3" width="19.140625" style="187" customWidth="1"/>
    <col min="4" max="4" width="23.7109375" style="187" customWidth="1"/>
    <col min="5" max="6" width="16.5703125" style="187" bestFit="1" customWidth="1"/>
    <col min="7" max="7" width="17" style="187" customWidth="1"/>
    <col min="8" max="8" width="19" style="187" customWidth="1"/>
    <col min="9" max="9" width="24.42578125" style="187" customWidth="1"/>
    <col min="10" max="16384" width="9.140625" style="187"/>
  </cols>
  <sheetData>
    <row r="1" spans="1:13" customFormat="1" ht="15" x14ac:dyDescent="0.2">
      <c r="A1" s="139" t="s">
        <v>466</v>
      </c>
      <c r="B1" s="140"/>
      <c r="C1" s="140"/>
      <c r="D1" s="140"/>
      <c r="E1" s="140"/>
      <c r="F1" s="140"/>
      <c r="G1" s="140"/>
      <c r="H1" s="146"/>
      <c r="I1" s="79" t="s">
        <v>110</v>
      </c>
    </row>
    <row r="2" spans="1:13" customFormat="1" ht="15" x14ac:dyDescent="0.3">
      <c r="A2" s="106" t="s">
        <v>141</v>
      </c>
      <c r="B2" s="140"/>
      <c r="C2" s="140"/>
      <c r="D2" s="140"/>
      <c r="E2" s="140"/>
      <c r="F2" s="140"/>
      <c r="G2" s="140"/>
      <c r="H2" s="146"/>
      <c r="I2" s="495" t="s">
        <v>510</v>
      </c>
      <c r="J2" s="496"/>
      <c r="K2" s="496"/>
    </row>
    <row r="3" spans="1:13" customFormat="1" ht="15" x14ac:dyDescent="0.2">
      <c r="A3" s="140"/>
      <c r="B3" s="140"/>
      <c r="C3" s="140"/>
      <c r="D3" s="140"/>
      <c r="E3" s="140"/>
      <c r="F3" s="140"/>
      <c r="G3" s="140"/>
      <c r="H3" s="143"/>
      <c r="I3" s="143"/>
      <c r="M3" s="187"/>
    </row>
    <row r="4" spans="1:13" customFormat="1" ht="15" x14ac:dyDescent="0.3">
      <c r="A4" s="77" t="str">
        <f>'ფორმა N2'!A4</f>
        <v>ანგარიშვალდებული პირის დასახელება:</v>
      </c>
      <c r="B4" s="77"/>
      <c r="C4" s="77"/>
      <c r="D4" s="140"/>
      <c r="E4" s="140"/>
      <c r="F4" s="140"/>
      <c r="G4" s="140"/>
      <c r="H4" s="140"/>
      <c r="I4" s="149"/>
    </row>
    <row r="5" spans="1:13" ht="15" x14ac:dyDescent="0.3">
      <c r="A5" s="224" t="e">
        <f>#REF!</f>
        <v>#REF!</v>
      </c>
      <c r="B5" s="26" t="s">
        <v>509</v>
      </c>
      <c r="C5" s="26"/>
      <c r="D5" s="226"/>
      <c r="E5" s="226"/>
      <c r="F5" s="226"/>
      <c r="G5" s="226"/>
      <c r="H5" s="226"/>
      <c r="I5" s="225"/>
    </row>
    <row r="6" spans="1:13" customFormat="1" ht="13.5" x14ac:dyDescent="0.2">
      <c r="A6" s="144"/>
      <c r="B6" s="145"/>
      <c r="C6" s="145"/>
      <c r="D6" s="140"/>
      <c r="E6" s="140"/>
      <c r="F6" s="140"/>
      <c r="G6" s="140"/>
      <c r="H6" s="140"/>
      <c r="I6" s="140"/>
    </row>
    <row r="7" spans="1:13" customFormat="1" ht="60" x14ac:dyDescent="0.2">
      <c r="A7" s="152" t="s">
        <v>64</v>
      </c>
      <c r="B7" s="138" t="s">
        <v>387</v>
      </c>
      <c r="C7" s="138" t="s">
        <v>388</v>
      </c>
      <c r="D7" s="138" t="s">
        <v>393</v>
      </c>
      <c r="E7" s="138" t="s">
        <v>395</v>
      </c>
      <c r="F7" s="138" t="s">
        <v>389</v>
      </c>
      <c r="G7" s="138" t="s">
        <v>390</v>
      </c>
      <c r="H7" s="138" t="s">
        <v>402</v>
      </c>
      <c r="I7" s="138" t="s">
        <v>391</v>
      </c>
    </row>
    <row r="8" spans="1:13" customFormat="1" ht="15" x14ac:dyDescent="0.2">
      <c r="A8" s="136">
        <v>1</v>
      </c>
      <c r="B8" s="136">
        <v>2</v>
      </c>
      <c r="C8" s="138">
        <v>3</v>
      </c>
      <c r="D8" s="136">
        <v>6</v>
      </c>
      <c r="E8" s="138">
        <v>7</v>
      </c>
      <c r="F8" s="136">
        <v>8</v>
      </c>
      <c r="G8" s="136">
        <v>9</v>
      </c>
      <c r="H8" s="136">
        <v>10</v>
      </c>
      <c r="I8" s="138">
        <v>11</v>
      </c>
    </row>
    <row r="9" spans="1:13" customFormat="1" ht="15" x14ac:dyDescent="0.2">
      <c r="A9" s="69">
        <v>1</v>
      </c>
      <c r="B9" s="25"/>
      <c r="C9" s="25"/>
      <c r="D9" s="25"/>
      <c r="E9" s="25"/>
      <c r="F9" s="222"/>
      <c r="G9" s="222"/>
      <c r="H9" s="222"/>
      <c r="I9" s="25"/>
    </row>
    <row r="10" spans="1:13" customFormat="1" ht="15" x14ac:dyDescent="0.2">
      <c r="A10" s="69">
        <v>2</v>
      </c>
      <c r="B10" s="25"/>
      <c r="C10" s="25"/>
      <c r="D10" s="25"/>
      <c r="E10" s="25"/>
      <c r="F10" s="222"/>
      <c r="G10" s="222"/>
      <c r="H10" s="222"/>
      <c r="I10" s="25"/>
    </row>
    <row r="11" spans="1:13" customFormat="1" ht="15" x14ac:dyDescent="0.2">
      <c r="A11" s="69">
        <v>3</v>
      </c>
      <c r="B11" s="25"/>
      <c r="C11" s="25"/>
      <c r="D11" s="25"/>
      <c r="E11" s="25"/>
      <c r="F11" s="222"/>
      <c r="G11" s="222"/>
      <c r="H11" s="222"/>
      <c r="I11" s="25"/>
    </row>
    <row r="12" spans="1:13" customFormat="1" ht="15" x14ac:dyDescent="0.2">
      <c r="A12" s="69">
        <v>4</v>
      </c>
      <c r="B12" s="25"/>
      <c r="C12" s="25"/>
      <c r="D12" s="25"/>
      <c r="E12" s="25"/>
      <c r="F12" s="222"/>
      <c r="G12" s="222"/>
      <c r="H12" s="222"/>
      <c r="I12" s="25"/>
    </row>
    <row r="13" spans="1:13" customFormat="1" ht="15" x14ac:dyDescent="0.2">
      <c r="A13" s="69">
        <v>5</v>
      </c>
      <c r="B13" s="25"/>
      <c r="C13" s="25"/>
      <c r="D13" s="25"/>
      <c r="E13" s="25"/>
      <c r="F13" s="222"/>
      <c r="G13" s="222"/>
      <c r="H13" s="222"/>
      <c r="I13" s="25"/>
    </row>
    <row r="14" spans="1:13" customFormat="1" ht="15" x14ac:dyDescent="0.2">
      <c r="A14" s="69">
        <v>6</v>
      </c>
      <c r="B14" s="25"/>
      <c r="C14" s="25"/>
      <c r="D14" s="25"/>
      <c r="E14" s="25"/>
      <c r="F14" s="222"/>
      <c r="G14" s="222"/>
      <c r="H14" s="222"/>
      <c r="I14" s="25"/>
    </row>
    <row r="15" spans="1:13" customFormat="1" ht="15" x14ac:dyDescent="0.2">
      <c r="A15" s="69">
        <v>7</v>
      </c>
      <c r="B15" s="25"/>
      <c r="C15" s="25"/>
      <c r="D15" s="25"/>
      <c r="E15" s="25"/>
      <c r="F15" s="222"/>
      <c r="G15" s="222"/>
      <c r="H15" s="222"/>
      <c r="I15" s="25"/>
    </row>
    <row r="16" spans="1:13" customFormat="1" ht="15" x14ac:dyDescent="0.2">
      <c r="A16" s="69">
        <v>8</v>
      </c>
      <c r="B16" s="25"/>
      <c r="C16" s="25"/>
      <c r="D16" s="25"/>
      <c r="E16" s="25"/>
      <c r="F16" s="222"/>
      <c r="G16" s="222"/>
      <c r="H16" s="222"/>
      <c r="I16" s="25"/>
    </row>
    <row r="17" spans="1:9" customFormat="1" ht="15" x14ac:dyDescent="0.2">
      <c r="A17" s="69">
        <v>9</v>
      </c>
      <c r="B17" s="25"/>
      <c r="C17" s="25"/>
      <c r="D17" s="25"/>
      <c r="E17" s="25"/>
      <c r="F17" s="222"/>
      <c r="G17" s="222"/>
      <c r="H17" s="222"/>
      <c r="I17" s="25"/>
    </row>
    <row r="18" spans="1:9" customFormat="1" ht="15" x14ac:dyDescent="0.2">
      <c r="A18" s="69">
        <v>10</v>
      </c>
      <c r="B18" s="25"/>
      <c r="C18" s="25"/>
      <c r="D18" s="25"/>
      <c r="E18" s="25"/>
      <c r="F18" s="222"/>
      <c r="G18" s="222"/>
      <c r="H18" s="222"/>
      <c r="I18" s="25"/>
    </row>
    <row r="19" spans="1:9" customFormat="1" ht="15" x14ac:dyDescent="0.2">
      <c r="A19" s="69">
        <v>11</v>
      </c>
      <c r="B19" s="25"/>
      <c r="C19" s="25"/>
      <c r="D19" s="25"/>
      <c r="E19" s="25"/>
      <c r="F19" s="222"/>
      <c r="G19" s="222"/>
      <c r="H19" s="222"/>
      <c r="I19" s="25"/>
    </row>
    <row r="20" spans="1:9" customFormat="1" ht="15" x14ac:dyDescent="0.2">
      <c r="A20" s="69">
        <v>12</v>
      </c>
      <c r="B20" s="25"/>
      <c r="C20" s="25"/>
      <c r="D20" s="25"/>
      <c r="E20" s="25"/>
      <c r="F20" s="222"/>
      <c r="G20" s="222"/>
      <c r="H20" s="222"/>
      <c r="I20" s="25"/>
    </row>
    <row r="21" spans="1:9" customFormat="1" ht="15" x14ac:dyDescent="0.2">
      <c r="A21" s="69">
        <v>13</v>
      </c>
      <c r="B21" s="25"/>
      <c r="C21" s="25"/>
      <c r="D21" s="25"/>
      <c r="E21" s="25"/>
      <c r="F21" s="222"/>
      <c r="G21" s="222"/>
      <c r="H21" s="222"/>
      <c r="I21" s="25"/>
    </row>
    <row r="22" spans="1:9" customFormat="1" ht="15" x14ac:dyDescent="0.2">
      <c r="A22" s="69">
        <v>14</v>
      </c>
      <c r="B22" s="25"/>
      <c r="C22" s="25"/>
      <c r="D22" s="25"/>
      <c r="E22" s="25"/>
      <c r="F22" s="222"/>
      <c r="G22" s="222"/>
      <c r="H22" s="222"/>
      <c r="I22" s="25"/>
    </row>
    <row r="23" spans="1:9" customFormat="1" ht="15" x14ac:dyDescent="0.2">
      <c r="A23" s="69">
        <v>15</v>
      </c>
      <c r="B23" s="25"/>
      <c r="C23" s="25"/>
      <c r="D23" s="25"/>
      <c r="E23" s="25"/>
      <c r="F23" s="222"/>
      <c r="G23" s="222"/>
      <c r="H23" s="222"/>
      <c r="I23" s="25"/>
    </row>
    <row r="24" spans="1:9" customFormat="1" ht="15" x14ac:dyDescent="0.2">
      <c r="A24" s="69">
        <v>16</v>
      </c>
      <c r="B24" s="25"/>
      <c r="C24" s="25"/>
      <c r="D24" s="25"/>
      <c r="E24" s="25"/>
      <c r="F24" s="222"/>
      <c r="G24" s="222"/>
      <c r="H24" s="222"/>
      <c r="I24" s="25"/>
    </row>
    <row r="25" spans="1:9" customFormat="1" ht="15" x14ac:dyDescent="0.2">
      <c r="A25" s="69">
        <v>17</v>
      </c>
      <c r="B25" s="25"/>
      <c r="C25" s="25"/>
      <c r="D25" s="25"/>
      <c r="E25" s="25"/>
      <c r="F25" s="222"/>
      <c r="G25" s="222"/>
      <c r="H25" s="222"/>
      <c r="I25" s="25"/>
    </row>
    <row r="26" spans="1:9" customFormat="1" ht="15" x14ac:dyDescent="0.2">
      <c r="A26" s="69">
        <v>18</v>
      </c>
      <c r="B26" s="25"/>
      <c r="C26" s="25"/>
      <c r="D26" s="25"/>
      <c r="E26" s="25"/>
      <c r="F26" s="222"/>
      <c r="G26" s="222"/>
      <c r="H26" s="222"/>
      <c r="I26" s="25"/>
    </row>
    <row r="27" spans="1:9" customFormat="1" ht="15" x14ac:dyDescent="0.2">
      <c r="A27" s="69" t="s">
        <v>280</v>
      </c>
      <c r="B27" s="25"/>
      <c r="C27" s="25"/>
      <c r="D27" s="25"/>
      <c r="E27" s="25"/>
      <c r="F27" s="222"/>
      <c r="G27" s="222"/>
      <c r="H27" s="222"/>
      <c r="I27" s="25"/>
    </row>
    <row r="28" spans="1:9" x14ac:dyDescent="0.2">
      <c r="A28" s="227"/>
      <c r="B28" s="227"/>
      <c r="C28" s="227"/>
      <c r="D28" s="227"/>
      <c r="E28" s="227"/>
      <c r="F28" s="227"/>
      <c r="G28" s="227"/>
      <c r="H28" s="227"/>
      <c r="I28" s="227"/>
    </row>
    <row r="29" spans="1:9" x14ac:dyDescent="0.2">
      <c r="A29" s="227"/>
      <c r="B29" s="227"/>
      <c r="C29" s="227"/>
      <c r="D29" s="227"/>
      <c r="E29" s="227"/>
      <c r="F29" s="227"/>
      <c r="G29" s="227"/>
      <c r="H29" s="227"/>
      <c r="I29" s="227"/>
    </row>
    <row r="30" spans="1:9" x14ac:dyDescent="0.2">
      <c r="A30" s="228"/>
      <c r="B30" s="227"/>
      <c r="C30" s="227"/>
      <c r="D30" s="227"/>
      <c r="E30" s="227"/>
      <c r="F30" s="227"/>
      <c r="G30" s="227"/>
      <c r="H30" s="227"/>
      <c r="I30" s="227"/>
    </row>
    <row r="31" spans="1:9" ht="15" x14ac:dyDescent="0.3">
      <c r="A31" s="186"/>
      <c r="B31" s="188" t="s">
        <v>107</v>
      </c>
      <c r="C31" s="186"/>
      <c r="D31" s="186"/>
      <c r="E31" s="189"/>
      <c r="F31" s="186"/>
      <c r="G31" s="186"/>
      <c r="H31" s="186"/>
      <c r="I31" s="186"/>
    </row>
    <row r="32" spans="1:9" ht="15" x14ac:dyDescent="0.3">
      <c r="A32" s="186"/>
      <c r="B32" s="186"/>
      <c r="C32" s="190"/>
      <c r="D32" s="186"/>
      <c r="F32" s="190"/>
      <c r="G32" s="233"/>
    </row>
    <row r="33" spans="2:6" ht="15" x14ac:dyDescent="0.3">
      <c r="B33" s="186"/>
      <c r="C33" s="192" t="s">
        <v>269</v>
      </c>
      <c r="D33" s="186"/>
      <c r="F33" s="193" t="s">
        <v>274</v>
      </c>
    </row>
    <row r="34" spans="2:6" ht="15" x14ac:dyDescent="0.3">
      <c r="B34" s="186"/>
      <c r="C34" s="194" t="s">
        <v>140</v>
      </c>
      <c r="D34" s="186"/>
      <c r="F34" s="186" t="s">
        <v>270</v>
      </c>
    </row>
    <row r="35" spans="2:6" ht="15" x14ac:dyDescent="0.3">
      <c r="B35" s="186"/>
      <c r="C35" s="194"/>
    </row>
  </sheetData>
  <mergeCells count="1">
    <mergeCell ref="I2:K2"/>
  </mergeCells>
  <pageMargins left="0.7" right="0.7" top="0.75" bottom="0.75" header="0.3" footer="0.3"/>
  <pageSetup scale="73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70" zoomScaleNormal="100" zoomScaleSheetLayoutView="70" workbookViewId="0">
      <selection activeCell="B9" sqref="B9:I19"/>
    </sheetView>
  </sheetViews>
  <sheetFormatPr defaultRowHeight="15" x14ac:dyDescent="0.3"/>
  <cols>
    <col min="1" max="1" width="10" style="186" customWidth="1"/>
    <col min="2" max="2" width="20.28515625" style="186" customWidth="1"/>
    <col min="3" max="3" width="30" style="186" customWidth="1"/>
    <col min="4" max="4" width="29" style="186" customWidth="1"/>
    <col min="5" max="5" width="22.5703125" style="186" customWidth="1"/>
    <col min="6" max="6" width="20" style="186" customWidth="1"/>
    <col min="7" max="7" width="29.28515625" style="186" customWidth="1"/>
    <col min="8" max="8" width="27.140625" style="186" customWidth="1"/>
    <col min="9" max="9" width="26.42578125" style="186" customWidth="1"/>
    <col min="10" max="10" width="0.5703125" style="186" customWidth="1"/>
    <col min="11" max="16384" width="9.140625" style="186"/>
  </cols>
  <sheetData>
    <row r="1" spans="1:11" x14ac:dyDescent="0.3">
      <c r="A1" s="75" t="s">
        <v>407</v>
      </c>
      <c r="B1" s="77"/>
      <c r="C1" s="77"/>
      <c r="D1" s="77"/>
      <c r="E1" s="77"/>
      <c r="F1" s="77"/>
      <c r="G1" s="77"/>
      <c r="H1" s="77"/>
      <c r="I1" s="169" t="s">
        <v>199</v>
      </c>
      <c r="J1" s="170"/>
    </row>
    <row r="2" spans="1:11" x14ac:dyDescent="0.3">
      <c r="A2" s="77" t="s">
        <v>141</v>
      </c>
      <c r="B2" s="77"/>
      <c r="C2" s="77"/>
      <c r="D2" s="77"/>
      <c r="E2" s="77"/>
      <c r="F2" s="77"/>
      <c r="G2" s="77"/>
      <c r="H2" s="77"/>
      <c r="I2" s="495" t="s">
        <v>510</v>
      </c>
      <c r="J2" s="496"/>
      <c r="K2" s="496"/>
    </row>
    <row r="3" spans="1:11" x14ac:dyDescent="0.3">
      <c r="A3" s="77"/>
      <c r="B3" s="77"/>
      <c r="C3" s="77"/>
      <c r="D3" s="77"/>
      <c r="E3" s="77"/>
      <c r="F3" s="77"/>
      <c r="G3" s="77"/>
      <c r="H3" s="77"/>
      <c r="I3" s="103"/>
      <c r="J3" s="170"/>
    </row>
    <row r="4" spans="1:11" x14ac:dyDescent="0.3">
      <c r="A4" s="78" t="str">
        <f>'[4]ფორმა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77"/>
      <c r="I4" s="77"/>
      <c r="J4" s="105"/>
    </row>
    <row r="5" spans="1:11" x14ac:dyDescent="0.3">
      <c r="A5" s="26" t="s">
        <v>509</v>
      </c>
      <c r="B5" s="26"/>
      <c r="C5" s="224"/>
      <c r="D5" s="224"/>
      <c r="E5" s="224"/>
      <c r="F5" s="224"/>
      <c r="G5" s="224"/>
      <c r="H5" s="224"/>
      <c r="I5" s="224"/>
      <c r="J5" s="193"/>
    </row>
    <row r="6" spans="1:11" x14ac:dyDescent="0.3">
      <c r="A6" s="78"/>
      <c r="B6" s="77"/>
      <c r="C6" s="77"/>
      <c r="D6" s="77"/>
      <c r="E6" s="77"/>
      <c r="F6" s="77"/>
      <c r="G6" s="77"/>
      <c r="H6" s="77"/>
      <c r="I6" s="77"/>
      <c r="J6" s="105"/>
    </row>
    <row r="7" spans="1:11" x14ac:dyDescent="0.3">
      <c r="A7" s="77"/>
      <c r="B7" s="77"/>
      <c r="C7" s="77"/>
      <c r="D7" s="77"/>
      <c r="E7" s="77"/>
      <c r="F7" s="77"/>
      <c r="G7" s="77"/>
      <c r="H7" s="77"/>
      <c r="I7" s="77"/>
      <c r="J7" s="106"/>
    </row>
    <row r="8" spans="1:11" ht="63.75" customHeight="1" x14ac:dyDescent="0.3">
      <c r="A8" s="171" t="s">
        <v>64</v>
      </c>
      <c r="B8" s="171" t="s">
        <v>379</v>
      </c>
      <c r="C8" s="172" t="s">
        <v>441</v>
      </c>
      <c r="D8" s="172" t="s">
        <v>442</v>
      </c>
      <c r="E8" s="172" t="s">
        <v>380</v>
      </c>
      <c r="F8" s="172" t="s">
        <v>399</v>
      </c>
      <c r="G8" s="172" t="s">
        <v>400</v>
      </c>
      <c r="H8" s="172" t="s">
        <v>446</v>
      </c>
      <c r="I8" s="172" t="s">
        <v>401</v>
      </c>
      <c r="J8" s="106"/>
    </row>
    <row r="9" spans="1:11" x14ac:dyDescent="0.3">
      <c r="A9" s="174">
        <v>1</v>
      </c>
      <c r="B9" s="469" t="s">
        <v>964</v>
      </c>
      <c r="C9" s="470" t="s">
        <v>965</v>
      </c>
      <c r="D9" s="471">
        <v>215119627</v>
      </c>
      <c r="E9" s="472" t="s">
        <v>966</v>
      </c>
      <c r="F9" s="473">
        <v>83.33</v>
      </c>
      <c r="G9" s="473">
        <v>83.33</v>
      </c>
      <c r="H9" s="473"/>
      <c r="I9" s="473">
        <f t="shared" ref="I9:I19" si="0">G9-H9</f>
        <v>83.33</v>
      </c>
      <c r="J9" s="106"/>
    </row>
    <row r="10" spans="1:11" x14ac:dyDescent="0.3">
      <c r="A10" s="174">
        <v>2</v>
      </c>
      <c r="B10" s="469">
        <v>41005</v>
      </c>
      <c r="C10" s="470" t="s">
        <v>967</v>
      </c>
      <c r="D10" s="471">
        <v>47001012083</v>
      </c>
      <c r="E10" s="472" t="s">
        <v>968</v>
      </c>
      <c r="F10" s="473">
        <f>G10</f>
        <v>245</v>
      </c>
      <c r="G10" s="473">
        <v>245</v>
      </c>
      <c r="H10" s="473">
        <v>45</v>
      </c>
      <c r="I10" s="473">
        <f t="shared" si="0"/>
        <v>200</v>
      </c>
      <c r="J10" s="106"/>
    </row>
    <row r="11" spans="1:11" x14ac:dyDescent="0.3">
      <c r="A11" s="174">
        <v>3</v>
      </c>
      <c r="B11" s="469" t="s">
        <v>969</v>
      </c>
      <c r="C11" s="470" t="s">
        <v>970</v>
      </c>
      <c r="D11" s="471">
        <v>45001015655</v>
      </c>
      <c r="E11" s="472" t="s">
        <v>968</v>
      </c>
      <c r="F11" s="473">
        <f>G11</f>
        <v>104.16</v>
      </c>
      <c r="G11" s="473">
        <v>104.16</v>
      </c>
      <c r="H11" s="473"/>
      <c r="I11" s="473">
        <f t="shared" si="0"/>
        <v>104.16</v>
      </c>
      <c r="J11" s="106"/>
    </row>
    <row r="12" spans="1:11" x14ac:dyDescent="0.3">
      <c r="A12" s="174">
        <v>4</v>
      </c>
      <c r="B12" s="469">
        <v>41160</v>
      </c>
      <c r="C12" s="470" t="s">
        <v>971</v>
      </c>
      <c r="D12" s="471">
        <v>31001014526</v>
      </c>
      <c r="E12" s="472" t="s">
        <v>968</v>
      </c>
      <c r="F12" s="473">
        <f>G12</f>
        <v>541.5</v>
      </c>
      <c r="G12" s="473">
        <v>541.5</v>
      </c>
      <c r="H12" s="473"/>
      <c r="I12" s="473">
        <f t="shared" si="0"/>
        <v>541.5</v>
      </c>
      <c r="J12" s="106"/>
    </row>
    <row r="13" spans="1:11" x14ac:dyDescent="0.3">
      <c r="A13" s="174">
        <v>5</v>
      </c>
      <c r="B13" s="469">
        <v>41190</v>
      </c>
      <c r="C13" s="470" t="s">
        <v>972</v>
      </c>
      <c r="D13" s="471">
        <v>35001049166</v>
      </c>
      <c r="E13" s="472" t="s">
        <v>968</v>
      </c>
      <c r="F13" s="473">
        <f>G13</f>
        <v>905.92</v>
      </c>
      <c r="G13" s="473">
        <v>905.92</v>
      </c>
      <c r="H13" s="473"/>
      <c r="I13" s="473">
        <f t="shared" si="0"/>
        <v>905.92</v>
      </c>
      <c r="J13" s="106"/>
    </row>
    <row r="14" spans="1:11" x14ac:dyDescent="0.3">
      <c r="A14" s="174">
        <v>6</v>
      </c>
      <c r="B14" s="469">
        <v>41129</v>
      </c>
      <c r="C14" s="470" t="s">
        <v>973</v>
      </c>
      <c r="D14" s="471">
        <v>23001002557</v>
      </c>
      <c r="E14" s="472" t="s">
        <v>968</v>
      </c>
      <c r="F14" s="473">
        <f>G14</f>
        <v>226.56</v>
      </c>
      <c r="G14" s="473">
        <v>226.56</v>
      </c>
      <c r="H14" s="473"/>
      <c r="I14" s="473">
        <f t="shared" si="0"/>
        <v>226.56</v>
      </c>
      <c r="J14" s="106"/>
    </row>
    <row r="15" spans="1:11" x14ac:dyDescent="0.3">
      <c r="A15" s="174">
        <v>7</v>
      </c>
      <c r="B15" s="469"/>
      <c r="C15" s="470" t="s">
        <v>974</v>
      </c>
      <c r="D15" s="471">
        <v>205177057</v>
      </c>
      <c r="E15" s="472" t="s">
        <v>975</v>
      </c>
      <c r="F15" s="473">
        <v>202158.66</v>
      </c>
      <c r="G15" s="473">
        <v>202158.66</v>
      </c>
      <c r="H15" s="473">
        <v>153158.66</v>
      </c>
      <c r="I15" s="473">
        <f t="shared" si="0"/>
        <v>49000</v>
      </c>
      <c r="J15" s="106"/>
    </row>
    <row r="16" spans="1:11" x14ac:dyDescent="0.3">
      <c r="A16" s="174">
        <v>8</v>
      </c>
      <c r="B16" s="469">
        <v>40914</v>
      </c>
      <c r="C16" s="470" t="s">
        <v>976</v>
      </c>
      <c r="D16" s="471">
        <v>205283637</v>
      </c>
      <c r="E16" s="472" t="s">
        <v>968</v>
      </c>
      <c r="F16" s="473"/>
      <c r="G16" s="473">
        <f>29407.67+6200.14+16501.82+16460.08</f>
        <v>68569.709999999992</v>
      </c>
      <c r="H16" s="473">
        <f>10649.74+24958.07</f>
        <v>35607.81</v>
      </c>
      <c r="I16" s="473">
        <f t="shared" si="0"/>
        <v>32961.899999999994</v>
      </c>
      <c r="J16" s="106"/>
    </row>
    <row r="17" spans="1:10" ht="30" x14ac:dyDescent="0.3">
      <c r="A17" s="174">
        <v>9</v>
      </c>
      <c r="B17" s="469">
        <v>40914</v>
      </c>
      <c r="C17" s="470" t="s">
        <v>976</v>
      </c>
      <c r="D17" s="471">
        <v>205283637</v>
      </c>
      <c r="E17" s="472" t="s">
        <v>977</v>
      </c>
      <c r="F17" s="473"/>
      <c r="G17" s="473">
        <f>25169.94+1274.89</f>
        <v>26444.829999999998</v>
      </c>
      <c r="H17" s="473">
        <f>5664+19505.94</f>
        <v>25169.94</v>
      </c>
      <c r="I17" s="473">
        <f t="shared" si="0"/>
        <v>1274.8899999999994</v>
      </c>
      <c r="J17" s="106"/>
    </row>
    <row r="18" spans="1:10" ht="30" x14ac:dyDescent="0.3">
      <c r="A18" s="174">
        <v>10</v>
      </c>
      <c r="B18" s="469">
        <v>41007</v>
      </c>
      <c r="C18" s="470" t="s">
        <v>978</v>
      </c>
      <c r="D18" s="471">
        <v>15733438150</v>
      </c>
      <c r="E18" s="472" t="s">
        <v>979</v>
      </c>
      <c r="F18" s="473">
        <v>43678.32</v>
      </c>
      <c r="G18" s="473">
        <f>F18</f>
        <v>43678.32</v>
      </c>
      <c r="H18" s="473"/>
      <c r="I18" s="473">
        <f t="shared" si="0"/>
        <v>43678.32</v>
      </c>
      <c r="J18" s="106"/>
    </row>
    <row r="19" spans="1:10" ht="30" x14ac:dyDescent="0.3">
      <c r="A19" s="174">
        <v>11</v>
      </c>
      <c r="B19" s="469" t="s">
        <v>980</v>
      </c>
      <c r="C19" s="470" t="s">
        <v>981</v>
      </c>
      <c r="D19" s="471">
        <v>9960111166</v>
      </c>
      <c r="E19" s="472" t="s">
        <v>979</v>
      </c>
      <c r="F19" s="473">
        <v>20501.29</v>
      </c>
      <c r="G19" s="473">
        <f>F19</f>
        <v>20501.29</v>
      </c>
      <c r="H19" s="473"/>
      <c r="I19" s="473">
        <f t="shared" si="0"/>
        <v>20501.29</v>
      </c>
      <c r="J19" s="106"/>
    </row>
    <row r="20" spans="1:10" x14ac:dyDescent="0.3">
      <c r="A20" s="174">
        <v>12</v>
      </c>
      <c r="B20" s="208"/>
      <c r="C20" s="177"/>
      <c r="D20" s="177"/>
      <c r="E20" s="176"/>
      <c r="F20" s="176"/>
      <c r="G20" s="176"/>
      <c r="H20" s="176"/>
      <c r="I20" s="176"/>
      <c r="J20" s="106"/>
    </row>
    <row r="21" spans="1:10" x14ac:dyDescent="0.3">
      <c r="A21" s="174">
        <v>13</v>
      </c>
      <c r="B21" s="208"/>
      <c r="C21" s="177"/>
      <c r="D21" s="177"/>
      <c r="E21" s="176"/>
      <c r="F21" s="176"/>
      <c r="G21" s="176"/>
      <c r="H21" s="176"/>
      <c r="I21" s="176"/>
      <c r="J21" s="106"/>
    </row>
    <row r="22" spans="1:10" x14ac:dyDescent="0.3">
      <c r="A22" s="174">
        <v>14</v>
      </c>
      <c r="B22" s="208"/>
      <c r="C22" s="177"/>
      <c r="D22" s="177"/>
      <c r="E22" s="176"/>
      <c r="F22" s="176"/>
      <c r="G22" s="176"/>
      <c r="H22" s="176"/>
      <c r="I22" s="176"/>
      <c r="J22" s="106"/>
    </row>
    <row r="23" spans="1:10" x14ac:dyDescent="0.3">
      <c r="A23" s="174">
        <v>15</v>
      </c>
      <c r="B23" s="208"/>
      <c r="C23" s="177"/>
      <c r="D23" s="177"/>
      <c r="E23" s="176"/>
      <c r="F23" s="176"/>
      <c r="G23" s="176"/>
      <c r="H23" s="176"/>
      <c r="I23" s="176"/>
      <c r="J23" s="106"/>
    </row>
    <row r="24" spans="1:10" x14ac:dyDescent="0.3">
      <c r="A24" s="174">
        <v>16</v>
      </c>
      <c r="B24" s="208"/>
      <c r="C24" s="177"/>
      <c r="D24" s="177"/>
      <c r="E24" s="176"/>
      <c r="F24" s="176"/>
      <c r="G24" s="176"/>
      <c r="H24" s="176"/>
      <c r="I24" s="176"/>
      <c r="J24" s="106"/>
    </row>
    <row r="25" spans="1:10" x14ac:dyDescent="0.3">
      <c r="A25" s="174">
        <v>17</v>
      </c>
      <c r="B25" s="208"/>
      <c r="C25" s="177"/>
      <c r="D25" s="177"/>
      <c r="E25" s="176"/>
      <c r="F25" s="176"/>
      <c r="G25" s="176"/>
      <c r="H25" s="176"/>
      <c r="I25" s="176"/>
      <c r="J25" s="106"/>
    </row>
    <row r="26" spans="1:10" x14ac:dyDescent="0.3">
      <c r="A26" s="174">
        <v>18</v>
      </c>
      <c r="B26" s="208"/>
      <c r="C26" s="177"/>
      <c r="D26" s="177"/>
      <c r="E26" s="176"/>
      <c r="F26" s="176"/>
      <c r="G26" s="176"/>
      <c r="H26" s="176"/>
      <c r="I26" s="176"/>
      <c r="J26" s="106"/>
    </row>
    <row r="27" spans="1:10" x14ac:dyDescent="0.3">
      <c r="A27" s="174">
        <v>19</v>
      </c>
      <c r="B27" s="208"/>
      <c r="C27" s="177"/>
      <c r="D27" s="177"/>
      <c r="E27" s="176"/>
      <c r="F27" s="176"/>
      <c r="G27" s="176"/>
      <c r="H27" s="176"/>
      <c r="I27" s="176"/>
      <c r="J27" s="106"/>
    </row>
    <row r="28" spans="1:10" x14ac:dyDescent="0.3">
      <c r="A28" s="174">
        <v>20</v>
      </c>
      <c r="B28" s="208"/>
      <c r="C28" s="177"/>
      <c r="D28" s="177"/>
      <c r="E28" s="176"/>
      <c r="F28" s="176"/>
      <c r="G28" s="176"/>
      <c r="H28" s="176"/>
      <c r="I28" s="176"/>
      <c r="J28" s="106"/>
    </row>
    <row r="29" spans="1:10" x14ac:dyDescent="0.3">
      <c r="A29" s="174">
        <v>21</v>
      </c>
      <c r="B29" s="208"/>
      <c r="C29" s="180"/>
      <c r="D29" s="180"/>
      <c r="E29" s="179"/>
      <c r="F29" s="179"/>
      <c r="G29" s="179"/>
      <c r="H29" s="273"/>
      <c r="I29" s="176"/>
      <c r="J29" s="106"/>
    </row>
    <row r="30" spans="1:10" x14ac:dyDescent="0.3">
      <c r="A30" s="174">
        <v>22</v>
      </c>
      <c r="B30" s="208"/>
      <c r="C30" s="180"/>
      <c r="D30" s="180"/>
      <c r="E30" s="179"/>
      <c r="F30" s="179"/>
      <c r="G30" s="179"/>
      <c r="H30" s="273"/>
      <c r="I30" s="176"/>
      <c r="J30" s="106"/>
    </row>
    <row r="31" spans="1:10" x14ac:dyDescent="0.3">
      <c r="A31" s="174">
        <v>23</v>
      </c>
      <c r="B31" s="208"/>
      <c r="C31" s="180"/>
      <c r="D31" s="180"/>
      <c r="E31" s="179"/>
      <c r="F31" s="179"/>
      <c r="G31" s="179"/>
      <c r="H31" s="273"/>
      <c r="I31" s="176"/>
      <c r="J31" s="106"/>
    </row>
    <row r="32" spans="1:10" x14ac:dyDescent="0.3">
      <c r="A32" s="174">
        <v>24</v>
      </c>
      <c r="B32" s="208"/>
      <c r="C32" s="180"/>
      <c r="D32" s="180"/>
      <c r="E32" s="179"/>
      <c r="F32" s="179"/>
      <c r="G32" s="179"/>
      <c r="H32" s="273"/>
      <c r="I32" s="176"/>
      <c r="J32" s="106"/>
    </row>
    <row r="33" spans="1:12" x14ac:dyDescent="0.3">
      <c r="A33" s="174">
        <v>25</v>
      </c>
      <c r="B33" s="208"/>
      <c r="C33" s="180"/>
      <c r="D33" s="180"/>
      <c r="E33" s="179"/>
      <c r="F33" s="179"/>
      <c r="G33" s="179"/>
      <c r="H33" s="273"/>
      <c r="I33" s="176"/>
      <c r="J33" s="106"/>
    </row>
    <row r="34" spans="1:12" x14ac:dyDescent="0.3">
      <c r="A34" s="174">
        <v>26</v>
      </c>
      <c r="B34" s="208"/>
      <c r="C34" s="180"/>
      <c r="D34" s="180"/>
      <c r="E34" s="179"/>
      <c r="F34" s="179"/>
      <c r="G34" s="179"/>
      <c r="H34" s="273"/>
      <c r="I34" s="176"/>
      <c r="J34" s="106"/>
    </row>
    <row r="35" spans="1:12" x14ac:dyDescent="0.3">
      <c r="A35" s="174">
        <v>27</v>
      </c>
      <c r="B35" s="208"/>
      <c r="C35" s="180"/>
      <c r="D35" s="180"/>
      <c r="E35" s="179"/>
      <c r="F35" s="179"/>
      <c r="G35" s="179"/>
      <c r="H35" s="273"/>
      <c r="I35" s="176"/>
      <c r="J35" s="106"/>
    </row>
    <row r="36" spans="1:12" x14ac:dyDescent="0.3">
      <c r="A36" s="174">
        <v>28</v>
      </c>
      <c r="B36" s="208"/>
      <c r="C36" s="180"/>
      <c r="D36" s="180"/>
      <c r="E36" s="179"/>
      <c r="F36" s="179"/>
      <c r="G36" s="179"/>
      <c r="H36" s="273"/>
      <c r="I36" s="176"/>
      <c r="J36" s="106"/>
    </row>
    <row r="37" spans="1:12" x14ac:dyDescent="0.3">
      <c r="A37" s="174">
        <v>29</v>
      </c>
      <c r="B37" s="208"/>
      <c r="C37" s="180"/>
      <c r="D37" s="180"/>
      <c r="E37" s="179"/>
      <c r="F37" s="179"/>
      <c r="G37" s="179"/>
      <c r="H37" s="273"/>
      <c r="I37" s="176"/>
      <c r="J37" s="106"/>
    </row>
    <row r="38" spans="1:12" x14ac:dyDescent="0.3">
      <c r="A38" s="174" t="s">
        <v>280</v>
      </c>
      <c r="B38" s="208"/>
      <c r="C38" s="180"/>
      <c r="D38" s="180"/>
      <c r="E38" s="179"/>
      <c r="F38" s="179"/>
      <c r="G38" s="275"/>
      <c r="H38" s="284" t="s">
        <v>434</v>
      </c>
      <c r="I38" s="276">
        <f>SUM(I9:I37)</f>
        <v>149477.87</v>
      </c>
      <c r="J38" s="106"/>
    </row>
    <row r="40" spans="1:12" x14ac:dyDescent="0.3">
      <c r="A40" s="186" t="s">
        <v>467</v>
      </c>
    </row>
    <row r="42" spans="1:12" x14ac:dyDescent="0.3">
      <c r="B42" s="188" t="s">
        <v>107</v>
      </c>
      <c r="F42" s="189"/>
    </row>
    <row r="43" spans="1:12" x14ac:dyDescent="0.3">
      <c r="F43" s="187"/>
      <c r="I43" s="187"/>
      <c r="J43" s="187"/>
      <c r="K43" s="187"/>
      <c r="L43" s="187"/>
    </row>
    <row r="44" spans="1:12" x14ac:dyDescent="0.3">
      <c r="C44" s="190"/>
      <c r="F44" s="190"/>
      <c r="G44" s="190"/>
      <c r="H44" s="193"/>
      <c r="I44" s="191"/>
      <c r="J44" s="187"/>
      <c r="K44" s="187"/>
      <c r="L44" s="187"/>
    </row>
    <row r="45" spans="1:12" x14ac:dyDescent="0.3">
      <c r="A45" s="187"/>
      <c r="C45" s="192" t="s">
        <v>269</v>
      </c>
      <c r="F45" s="193" t="s">
        <v>274</v>
      </c>
      <c r="G45" s="192"/>
      <c r="H45" s="192"/>
      <c r="I45" s="191"/>
      <c r="J45" s="187"/>
      <c r="K45" s="187"/>
      <c r="L45" s="187"/>
    </row>
    <row r="46" spans="1:12" x14ac:dyDescent="0.3">
      <c r="A46" s="187"/>
      <c r="C46" s="194" t="s">
        <v>140</v>
      </c>
      <c r="F46" s="186" t="s">
        <v>270</v>
      </c>
      <c r="I46" s="187"/>
      <c r="J46" s="187"/>
      <c r="K46" s="187"/>
      <c r="L46" s="187"/>
    </row>
    <row r="47" spans="1:12" s="187" customFormat="1" x14ac:dyDescent="0.3">
      <c r="B47" s="186"/>
      <c r="C47" s="194"/>
      <c r="G47" s="194"/>
      <c r="H47" s="194"/>
    </row>
    <row r="48" spans="1:12" s="187" customFormat="1" ht="12.75" x14ac:dyDescent="0.2"/>
    <row r="49" s="187" customFormat="1" ht="12.75" x14ac:dyDescent="0.2"/>
    <row r="50" s="187" customFormat="1" ht="12.75" x14ac:dyDescent="0.2"/>
    <row r="51" s="187" customFormat="1" ht="12.75" x14ac:dyDescent="0.2"/>
  </sheetData>
  <mergeCells count="1">
    <mergeCell ref="I2:K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showGridLines="0" view="pageBreakPreview" zoomScale="70" zoomScaleNormal="100" zoomScaleSheetLayoutView="70" workbookViewId="0">
      <selection activeCell="M2" sqref="M2:O2"/>
    </sheetView>
  </sheetViews>
  <sheetFormatPr defaultRowHeight="12.75" x14ac:dyDescent="0.2"/>
  <cols>
    <col min="1" max="1" width="2.7109375" style="198" customWidth="1"/>
    <col min="2" max="2" width="9" style="198" customWidth="1"/>
    <col min="3" max="3" width="23.42578125" style="198" customWidth="1"/>
    <col min="4" max="4" width="13.28515625" style="198" customWidth="1"/>
    <col min="5" max="5" width="9.5703125" style="198" customWidth="1"/>
    <col min="6" max="6" width="11.5703125" style="198" customWidth="1"/>
    <col min="7" max="7" width="12.28515625" style="198" customWidth="1"/>
    <col min="8" max="8" width="15.28515625" style="198" customWidth="1"/>
    <col min="9" max="9" width="17.5703125" style="198" customWidth="1"/>
    <col min="10" max="11" width="12.42578125" style="198" customWidth="1"/>
    <col min="12" max="12" width="23.5703125" style="198" customWidth="1"/>
    <col min="13" max="13" width="18.5703125" style="198" customWidth="1"/>
    <col min="14" max="14" width="0.85546875" style="198" customWidth="1"/>
    <col min="15" max="16384" width="9.140625" style="198"/>
  </cols>
  <sheetData>
    <row r="1" spans="1:15" ht="13.5" x14ac:dyDescent="0.2">
      <c r="A1" s="195" t="s">
        <v>469</v>
      </c>
      <c r="B1" s="196"/>
      <c r="C1" s="196"/>
      <c r="D1" s="196"/>
      <c r="E1" s="196"/>
      <c r="F1" s="196"/>
      <c r="G1" s="196"/>
      <c r="H1" s="196"/>
      <c r="I1" s="199"/>
      <c r="J1" s="262"/>
      <c r="K1" s="262"/>
      <c r="L1" s="262"/>
      <c r="M1" s="262" t="s">
        <v>423</v>
      </c>
      <c r="N1" s="199"/>
    </row>
    <row r="2" spans="1:15" x14ac:dyDescent="0.2">
      <c r="A2" s="199" t="s">
        <v>319</v>
      </c>
      <c r="B2" s="196"/>
      <c r="C2" s="196"/>
      <c r="D2" s="197"/>
      <c r="E2" s="197"/>
      <c r="F2" s="197"/>
      <c r="G2" s="197"/>
      <c r="H2" s="197"/>
      <c r="I2" s="196"/>
      <c r="J2" s="196"/>
      <c r="K2" s="196"/>
      <c r="L2" s="196"/>
      <c r="M2" s="495" t="s">
        <v>510</v>
      </c>
      <c r="N2" s="496"/>
      <c r="O2" s="496"/>
    </row>
    <row r="3" spans="1:15" x14ac:dyDescent="0.2">
      <c r="A3" s="199"/>
      <c r="B3" s="196"/>
      <c r="C3" s="196"/>
      <c r="D3" s="197"/>
      <c r="E3" s="197"/>
      <c r="F3" s="197"/>
      <c r="G3" s="197"/>
      <c r="H3" s="197"/>
      <c r="I3" s="196"/>
      <c r="J3" s="196"/>
      <c r="K3" s="196"/>
      <c r="L3" s="196"/>
      <c r="M3" s="196"/>
      <c r="N3" s="199"/>
    </row>
    <row r="4" spans="1:15" ht="15" x14ac:dyDescent="0.3">
      <c r="A4" s="116" t="s">
        <v>275</v>
      </c>
      <c r="B4" s="196"/>
      <c r="C4" s="196"/>
      <c r="D4" s="200"/>
      <c r="E4" s="263"/>
      <c r="F4" s="200"/>
      <c r="G4" s="197"/>
      <c r="H4" s="197"/>
      <c r="I4" s="197"/>
      <c r="J4" s="197"/>
      <c r="K4" s="197"/>
      <c r="L4" s="196"/>
      <c r="M4" s="197"/>
      <c r="N4" s="199"/>
    </row>
    <row r="5" spans="1:15" ht="15" x14ac:dyDescent="0.3">
      <c r="A5" s="201"/>
      <c r="B5" s="26" t="s">
        <v>509</v>
      </c>
      <c r="C5" s="26"/>
      <c r="D5" s="201"/>
      <c r="E5" s="202"/>
      <c r="F5" s="202"/>
      <c r="G5" s="202"/>
      <c r="H5" s="202"/>
      <c r="I5" s="202"/>
      <c r="J5" s="202"/>
      <c r="K5" s="202"/>
      <c r="L5" s="202"/>
      <c r="M5" s="202"/>
      <c r="N5" s="199"/>
    </row>
    <row r="6" spans="1:15" ht="13.5" thickBot="1" x14ac:dyDescent="0.25">
      <c r="A6" s="264"/>
      <c r="B6" s="264"/>
      <c r="C6" s="264"/>
      <c r="D6" s="264"/>
      <c r="E6" s="264"/>
      <c r="F6" s="264"/>
      <c r="G6" s="264"/>
      <c r="H6" s="264"/>
      <c r="I6" s="264"/>
      <c r="J6" s="264"/>
      <c r="K6" s="264"/>
      <c r="L6" s="264"/>
      <c r="M6" s="264"/>
      <c r="N6" s="199"/>
    </row>
    <row r="7" spans="1:15" ht="51" x14ac:dyDescent="0.2">
      <c r="A7" s="265" t="s">
        <v>64</v>
      </c>
      <c r="B7" s="266" t="s">
        <v>424</v>
      </c>
      <c r="C7" s="266" t="s">
        <v>425</v>
      </c>
      <c r="D7" s="267" t="s">
        <v>426</v>
      </c>
      <c r="E7" s="267" t="s">
        <v>276</v>
      </c>
      <c r="F7" s="267" t="s">
        <v>427</v>
      </c>
      <c r="G7" s="267" t="s">
        <v>428</v>
      </c>
      <c r="H7" s="266" t="s">
        <v>429</v>
      </c>
      <c r="I7" s="268" t="s">
        <v>430</v>
      </c>
      <c r="J7" s="268" t="s">
        <v>431</v>
      </c>
      <c r="K7" s="269" t="s">
        <v>432</v>
      </c>
      <c r="L7" s="269" t="s">
        <v>433</v>
      </c>
      <c r="M7" s="267" t="s">
        <v>423</v>
      </c>
      <c r="N7" s="199"/>
    </row>
    <row r="8" spans="1:15" x14ac:dyDescent="0.2">
      <c r="A8" s="204">
        <v>1</v>
      </c>
      <c r="B8" s="205">
        <v>2</v>
      </c>
      <c r="C8" s="205">
        <v>3</v>
      </c>
      <c r="D8" s="206">
        <v>4</v>
      </c>
      <c r="E8" s="206">
        <v>5</v>
      </c>
      <c r="F8" s="206">
        <v>6</v>
      </c>
      <c r="G8" s="206">
        <v>7</v>
      </c>
      <c r="H8" s="206">
        <v>8</v>
      </c>
      <c r="I8" s="206">
        <v>9</v>
      </c>
      <c r="J8" s="206">
        <v>10</v>
      </c>
      <c r="K8" s="206">
        <v>11</v>
      </c>
      <c r="L8" s="206">
        <v>12</v>
      </c>
      <c r="M8" s="206">
        <v>13</v>
      </c>
      <c r="N8" s="199"/>
    </row>
    <row r="9" spans="1:15" ht="15" x14ac:dyDescent="0.25">
      <c r="A9" s="207">
        <v>1</v>
      </c>
      <c r="B9" s="208"/>
      <c r="C9" s="270"/>
      <c r="D9" s="207"/>
      <c r="E9" s="207"/>
      <c r="F9" s="207"/>
      <c r="G9" s="207"/>
      <c r="H9" s="207"/>
      <c r="I9" s="207"/>
      <c r="J9" s="207"/>
      <c r="K9" s="207"/>
      <c r="L9" s="207"/>
      <c r="M9" s="271" t="str">
        <f t="shared" ref="M9:M33" si="0">IF(ISBLANK(B9),"",$M$2)</f>
        <v/>
      </c>
      <c r="N9" s="199"/>
    </row>
    <row r="10" spans="1:15" ht="15" x14ac:dyDescent="0.25">
      <c r="A10" s="207">
        <v>2</v>
      </c>
      <c r="B10" s="208"/>
      <c r="C10" s="270"/>
      <c r="D10" s="207"/>
      <c r="E10" s="207"/>
      <c r="F10" s="207"/>
      <c r="G10" s="207"/>
      <c r="H10" s="207"/>
      <c r="I10" s="207"/>
      <c r="J10" s="207"/>
      <c r="K10" s="207"/>
      <c r="L10" s="207"/>
      <c r="M10" s="271" t="str">
        <f t="shared" si="0"/>
        <v/>
      </c>
      <c r="N10" s="199"/>
    </row>
    <row r="11" spans="1:15" ht="15" x14ac:dyDescent="0.25">
      <c r="A11" s="207">
        <v>3</v>
      </c>
      <c r="B11" s="208"/>
      <c r="C11" s="270"/>
      <c r="D11" s="207"/>
      <c r="E11" s="207"/>
      <c r="F11" s="207"/>
      <c r="G11" s="207"/>
      <c r="H11" s="207"/>
      <c r="I11" s="207"/>
      <c r="J11" s="207"/>
      <c r="K11" s="207"/>
      <c r="L11" s="207"/>
      <c r="M11" s="271" t="str">
        <f t="shared" si="0"/>
        <v/>
      </c>
      <c r="N11" s="199"/>
    </row>
    <row r="12" spans="1:15" ht="15" x14ac:dyDescent="0.25">
      <c r="A12" s="207">
        <v>4</v>
      </c>
      <c r="B12" s="208"/>
      <c r="C12" s="270"/>
      <c r="D12" s="207"/>
      <c r="E12" s="207"/>
      <c r="F12" s="207"/>
      <c r="G12" s="207"/>
      <c r="H12" s="207"/>
      <c r="I12" s="207"/>
      <c r="J12" s="207"/>
      <c r="K12" s="207"/>
      <c r="L12" s="207"/>
      <c r="M12" s="271" t="str">
        <f t="shared" si="0"/>
        <v/>
      </c>
      <c r="N12" s="199"/>
    </row>
    <row r="13" spans="1:15" ht="15" x14ac:dyDescent="0.25">
      <c r="A13" s="207">
        <v>5</v>
      </c>
      <c r="B13" s="208"/>
      <c r="C13" s="270"/>
      <c r="D13" s="207"/>
      <c r="E13" s="207"/>
      <c r="F13" s="207"/>
      <c r="G13" s="207"/>
      <c r="H13" s="207"/>
      <c r="I13" s="207"/>
      <c r="J13" s="207"/>
      <c r="K13" s="207"/>
      <c r="L13" s="207"/>
      <c r="M13" s="271" t="str">
        <f t="shared" si="0"/>
        <v/>
      </c>
      <c r="N13" s="199"/>
    </row>
    <row r="14" spans="1:15" ht="15" x14ac:dyDescent="0.25">
      <c r="A14" s="207">
        <v>6</v>
      </c>
      <c r="B14" s="208"/>
      <c r="C14" s="270"/>
      <c r="D14" s="207"/>
      <c r="E14" s="207"/>
      <c r="F14" s="207"/>
      <c r="G14" s="207"/>
      <c r="H14" s="207"/>
      <c r="I14" s="207"/>
      <c r="J14" s="207"/>
      <c r="K14" s="207"/>
      <c r="L14" s="207"/>
      <c r="M14" s="271" t="str">
        <f t="shared" si="0"/>
        <v/>
      </c>
      <c r="N14" s="199"/>
    </row>
    <row r="15" spans="1:15" ht="15" x14ac:dyDescent="0.25">
      <c r="A15" s="207">
        <v>7</v>
      </c>
      <c r="B15" s="208"/>
      <c r="C15" s="270"/>
      <c r="D15" s="207"/>
      <c r="E15" s="207"/>
      <c r="F15" s="207"/>
      <c r="G15" s="207"/>
      <c r="H15" s="207"/>
      <c r="I15" s="207"/>
      <c r="J15" s="207"/>
      <c r="K15" s="207"/>
      <c r="L15" s="207"/>
      <c r="M15" s="271" t="str">
        <f t="shared" si="0"/>
        <v/>
      </c>
      <c r="N15" s="199"/>
    </row>
    <row r="16" spans="1:15" ht="15" x14ac:dyDescent="0.25">
      <c r="A16" s="207">
        <v>8</v>
      </c>
      <c r="B16" s="208"/>
      <c r="C16" s="270"/>
      <c r="D16" s="207"/>
      <c r="E16" s="207"/>
      <c r="F16" s="207"/>
      <c r="G16" s="207"/>
      <c r="H16" s="207"/>
      <c r="I16" s="207"/>
      <c r="J16" s="207"/>
      <c r="K16" s="207"/>
      <c r="L16" s="207"/>
      <c r="M16" s="271" t="str">
        <f t="shared" si="0"/>
        <v/>
      </c>
      <c r="N16" s="199"/>
    </row>
    <row r="17" spans="1:14" ht="15" x14ac:dyDescent="0.25">
      <c r="A17" s="207">
        <v>9</v>
      </c>
      <c r="B17" s="208"/>
      <c r="C17" s="270"/>
      <c r="D17" s="207"/>
      <c r="E17" s="207"/>
      <c r="F17" s="207"/>
      <c r="G17" s="207"/>
      <c r="H17" s="207"/>
      <c r="I17" s="207"/>
      <c r="J17" s="207"/>
      <c r="K17" s="207"/>
      <c r="L17" s="207"/>
      <c r="M17" s="271" t="str">
        <f t="shared" si="0"/>
        <v/>
      </c>
      <c r="N17" s="199"/>
    </row>
    <row r="18" spans="1:14" ht="15" x14ac:dyDescent="0.25">
      <c r="A18" s="207">
        <v>10</v>
      </c>
      <c r="B18" s="208"/>
      <c r="C18" s="270"/>
      <c r="D18" s="207"/>
      <c r="E18" s="207"/>
      <c r="F18" s="207"/>
      <c r="G18" s="207"/>
      <c r="H18" s="207"/>
      <c r="I18" s="207"/>
      <c r="J18" s="207"/>
      <c r="K18" s="207"/>
      <c r="L18" s="207"/>
      <c r="M18" s="271" t="str">
        <f t="shared" si="0"/>
        <v/>
      </c>
      <c r="N18" s="199"/>
    </row>
    <row r="19" spans="1:14" ht="15" x14ac:dyDescent="0.25">
      <c r="A19" s="207">
        <v>11</v>
      </c>
      <c r="B19" s="208"/>
      <c r="C19" s="270"/>
      <c r="D19" s="207"/>
      <c r="E19" s="207"/>
      <c r="F19" s="207"/>
      <c r="G19" s="207"/>
      <c r="H19" s="207"/>
      <c r="I19" s="207"/>
      <c r="J19" s="207"/>
      <c r="K19" s="207"/>
      <c r="L19" s="207"/>
      <c r="M19" s="271" t="str">
        <f t="shared" si="0"/>
        <v/>
      </c>
      <c r="N19" s="199"/>
    </row>
    <row r="20" spans="1:14" ht="15" x14ac:dyDescent="0.25">
      <c r="A20" s="207">
        <v>12</v>
      </c>
      <c r="B20" s="208"/>
      <c r="C20" s="270"/>
      <c r="D20" s="207"/>
      <c r="E20" s="207"/>
      <c r="F20" s="207"/>
      <c r="G20" s="207"/>
      <c r="H20" s="207"/>
      <c r="I20" s="207"/>
      <c r="J20" s="207"/>
      <c r="K20" s="207"/>
      <c r="L20" s="207"/>
      <c r="M20" s="271" t="str">
        <f t="shared" si="0"/>
        <v/>
      </c>
      <c r="N20" s="199"/>
    </row>
    <row r="21" spans="1:14" ht="15" x14ac:dyDescent="0.25">
      <c r="A21" s="207">
        <v>13</v>
      </c>
      <c r="B21" s="208"/>
      <c r="C21" s="270"/>
      <c r="D21" s="207"/>
      <c r="E21" s="207"/>
      <c r="F21" s="207"/>
      <c r="G21" s="207"/>
      <c r="H21" s="207"/>
      <c r="I21" s="207"/>
      <c r="J21" s="207"/>
      <c r="K21" s="207"/>
      <c r="L21" s="207"/>
      <c r="M21" s="271" t="str">
        <f t="shared" si="0"/>
        <v/>
      </c>
      <c r="N21" s="199"/>
    </row>
    <row r="22" spans="1:14" ht="15" x14ac:dyDescent="0.25">
      <c r="A22" s="207">
        <v>14</v>
      </c>
      <c r="B22" s="208"/>
      <c r="C22" s="270"/>
      <c r="D22" s="207"/>
      <c r="E22" s="207"/>
      <c r="F22" s="207"/>
      <c r="G22" s="207"/>
      <c r="H22" s="207"/>
      <c r="I22" s="207"/>
      <c r="J22" s="207"/>
      <c r="K22" s="207"/>
      <c r="L22" s="207"/>
      <c r="M22" s="271" t="str">
        <f t="shared" si="0"/>
        <v/>
      </c>
      <c r="N22" s="199"/>
    </row>
    <row r="23" spans="1:14" ht="15" x14ac:dyDescent="0.25">
      <c r="A23" s="207">
        <v>15</v>
      </c>
      <c r="B23" s="208"/>
      <c r="C23" s="270"/>
      <c r="D23" s="207"/>
      <c r="E23" s="207"/>
      <c r="F23" s="207"/>
      <c r="G23" s="207"/>
      <c r="H23" s="207"/>
      <c r="I23" s="207"/>
      <c r="J23" s="207"/>
      <c r="K23" s="207"/>
      <c r="L23" s="207"/>
      <c r="M23" s="271" t="str">
        <f t="shared" si="0"/>
        <v/>
      </c>
      <c r="N23" s="199"/>
    </row>
    <row r="24" spans="1:14" ht="15" x14ac:dyDescent="0.25">
      <c r="A24" s="207">
        <v>16</v>
      </c>
      <c r="B24" s="208"/>
      <c r="C24" s="270"/>
      <c r="D24" s="207"/>
      <c r="E24" s="207"/>
      <c r="F24" s="207"/>
      <c r="G24" s="207"/>
      <c r="H24" s="207"/>
      <c r="I24" s="207"/>
      <c r="J24" s="207"/>
      <c r="K24" s="207"/>
      <c r="L24" s="207"/>
      <c r="M24" s="271" t="str">
        <f t="shared" si="0"/>
        <v/>
      </c>
      <c r="N24" s="199"/>
    </row>
    <row r="25" spans="1:14" ht="15" x14ac:dyDescent="0.25">
      <c r="A25" s="207">
        <v>17</v>
      </c>
      <c r="B25" s="208"/>
      <c r="C25" s="270"/>
      <c r="D25" s="207"/>
      <c r="E25" s="207"/>
      <c r="F25" s="207"/>
      <c r="G25" s="207"/>
      <c r="H25" s="207"/>
      <c r="I25" s="207"/>
      <c r="J25" s="207"/>
      <c r="K25" s="207"/>
      <c r="L25" s="207"/>
      <c r="M25" s="271" t="str">
        <f t="shared" si="0"/>
        <v/>
      </c>
      <c r="N25" s="199"/>
    </row>
    <row r="26" spans="1:14" ht="15" x14ac:dyDescent="0.25">
      <c r="A26" s="207">
        <v>18</v>
      </c>
      <c r="B26" s="208"/>
      <c r="C26" s="270"/>
      <c r="D26" s="207"/>
      <c r="E26" s="207"/>
      <c r="F26" s="207"/>
      <c r="G26" s="207"/>
      <c r="H26" s="207"/>
      <c r="I26" s="207"/>
      <c r="J26" s="207"/>
      <c r="K26" s="207"/>
      <c r="L26" s="207"/>
      <c r="M26" s="271" t="str">
        <f t="shared" si="0"/>
        <v/>
      </c>
      <c r="N26" s="199"/>
    </row>
    <row r="27" spans="1:14" ht="15" x14ac:dyDescent="0.25">
      <c r="A27" s="207">
        <v>19</v>
      </c>
      <c r="B27" s="208"/>
      <c r="C27" s="270"/>
      <c r="D27" s="207"/>
      <c r="E27" s="207"/>
      <c r="F27" s="207"/>
      <c r="G27" s="207"/>
      <c r="H27" s="207"/>
      <c r="I27" s="207"/>
      <c r="J27" s="207"/>
      <c r="K27" s="207"/>
      <c r="L27" s="207"/>
      <c r="M27" s="271" t="str">
        <f t="shared" si="0"/>
        <v/>
      </c>
      <c r="N27" s="199"/>
    </row>
    <row r="28" spans="1:14" ht="15" x14ac:dyDescent="0.25">
      <c r="A28" s="207">
        <v>20</v>
      </c>
      <c r="B28" s="208"/>
      <c r="C28" s="270"/>
      <c r="D28" s="207"/>
      <c r="E28" s="207"/>
      <c r="F28" s="207"/>
      <c r="G28" s="207"/>
      <c r="H28" s="207"/>
      <c r="I28" s="207"/>
      <c r="J28" s="207"/>
      <c r="K28" s="207"/>
      <c r="L28" s="207"/>
      <c r="M28" s="271" t="str">
        <f t="shared" si="0"/>
        <v/>
      </c>
      <c r="N28" s="199"/>
    </row>
    <row r="29" spans="1:14" ht="15" x14ac:dyDescent="0.25">
      <c r="A29" s="207">
        <v>21</v>
      </c>
      <c r="B29" s="208"/>
      <c r="C29" s="270"/>
      <c r="D29" s="207"/>
      <c r="E29" s="207"/>
      <c r="F29" s="207"/>
      <c r="G29" s="207"/>
      <c r="H29" s="207"/>
      <c r="I29" s="207"/>
      <c r="J29" s="207"/>
      <c r="K29" s="207"/>
      <c r="L29" s="207"/>
      <c r="M29" s="271" t="str">
        <f t="shared" si="0"/>
        <v/>
      </c>
      <c r="N29" s="199"/>
    </row>
    <row r="30" spans="1:14" ht="15" x14ac:dyDescent="0.25">
      <c r="A30" s="207">
        <v>22</v>
      </c>
      <c r="B30" s="208"/>
      <c r="C30" s="270"/>
      <c r="D30" s="207"/>
      <c r="E30" s="207"/>
      <c r="F30" s="207"/>
      <c r="G30" s="207"/>
      <c r="H30" s="207"/>
      <c r="I30" s="207"/>
      <c r="J30" s="207"/>
      <c r="K30" s="207"/>
      <c r="L30" s="207"/>
      <c r="M30" s="271" t="str">
        <f t="shared" si="0"/>
        <v/>
      </c>
      <c r="N30" s="199"/>
    </row>
    <row r="31" spans="1:14" ht="15" x14ac:dyDescent="0.25">
      <c r="A31" s="207">
        <v>23</v>
      </c>
      <c r="B31" s="208"/>
      <c r="C31" s="270"/>
      <c r="D31" s="207"/>
      <c r="E31" s="207"/>
      <c r="F31" s="207"/>
      <c r="G31" s="207"/>
      <c r="H31" s="207"/>
      <c r="I31" s="207"/>
      <c r="J31" s="207"/>
      <c r="K31" s="207"/>
      <c r="L31" s="207"/>
      <c r="M31" s="271" t="str">
        <f t="shared" si="0"/>
        <v/>
      </c>
      <c r="N31" s="199"/>
    </row>
    <row r="32" spans="1:14" ht="15" x14ac:dyDescent="0.25">
      <c r="A32" s="207">
        <v>24</v>
      </c>
      <c r="B32" s="208"/>
      <c r="C32" s="270"/>
      <c r="D32" s="207"/>
      <c r="E32" s="207"/>
      <c r="F32" s="207"/>
      <c r="G32" s="207"/>
      <c r="H32" s="207"/>
      <c r="I32" s="207"/>
      <c r="J32" s="207"/>
      <c r="K32" s="207"/>
      <c r="L32" s="207"/>
      <c r="M32" s="271" t="str">
        <f t="shared" si="0"/>
        <v/>
      </c>
      <c r="N32" s="199"/>
    </row>
    <row r="33" spans="1:14" ht="15" x14ac:dyDescent="0.25">
      <c r="A33" s="272" t="s">
        <v>280</v>
      </c>
      <c r="B33" s="208"/>
      <c r="C33" s="270"/>
      <c r="D33" s="207"/>
      <c r="E33" s="207"/>
      <c r="F33" s="207"/>
      <c r="G33" s="207"/>
      <c r="H33" s="207"/>
      <c r="I33" s="207"/>
      <c r="J33" s="207"/>
      <c r="K33" s="207"/>
      <c r="L33" s="207"/>
      <c r="M33" s="271" t="str">
        <f t="shared" si="0"/>
        <v/>
      </c>
      <c r="N33" s="199"/>
    </row>
    <row r="34" spans="1:14" s="214" customFormat="1" x14ac:dyDescent="0.2"/>
    <row r="37" spans="1:14" s="21" customFormat="1" ht="15" x14ac:dyDescent="0.3">
      <c r="B37" s="209" t="s">
        <v>107</v>
      </c>
    </row>
    <row r="38" spans="1:14" s="21" customFormat="1" ht="15" x14ac:dyDescent="0.3">
      <c r="B38" s="209"/>
    </row>
    <row r="39" spans="1:14" s="21" customFormat="1" ht="15" x14ac:dyDescent="0.3">
      <c r="C39" s="211"/>
      <c r="D39" s="210"/>
      <c r="E39" s="210"/>
      <c r="H39" s="211"/>
      <c r="I39" s="211"/>
      <c r="J39" s="210"/>
      <c r="K39" s="210"/>
      <c r="L39" s="210"/>
    </row>
    <row r="40" spans="1:14" s="21" customFormat="1" ht="15" x14ac:dyDescent="0.3">
      <c r="C40" s="212" t="s">
        <v>269</v>
      </c>
      <c r="D40" s="210"/>
      <c r="E40" s="210"/>
      <c r="H40" s="209" t="s">
        <v>321</v>
      </c>
      <c r="M40" s="210"/>
    </row>
    <row r="41" spans="1:14" s="21" customFormat="1" ht="15" x14ac:dyDescent="0.3">
      <c r="C41" s="212" t="s">
        <v>140</v>
      </c>
      <c r="D41" s="210"/>
      <c r="E41" s="210"/>
      <c r="H41" s="213" t="s">
        <v>270</v>
      </c>
      <c r="M41" s="210"/>
    </row>
    <row r="42" spans="1:14" ht="15" x14ac:dyDescent="0.3">
      <c r="C42" s="212"/>
      <c r="F42" s="213"/>
      <c r="J42" s="215"/>
      <c r="K42" s="215"/>
      <c r="L42" s="215"/>
      <c r="M42" s="215"/>
    </row>
    <row r="43" spans="1:14" ht="15" x14ac:dyDescent="0.3">
      <c r="C43" s="212"/>
    </row>
  </sheetData>
  <sheetProtection insertColumns="0" insertRows="0" deleteRows="0"/>
  <mergeCells count="1">
    <mergeCell ref="M2:O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220</v>
      </c>
      <c r="C1" t="s">
        <v>200</v>
      </c>
      <c r="E1" t="s">
        <v>227</v>
      </c>
      <c r="G1" t="s">
        <v>237</v>
      </c>
    </row>
    <row r="2" spans="1:7" ht="15" x14ac:dyDescent="0.2">
      <c r="A2" s="62">
        <v>40907</v>
      </c>
      <c r="C2" t="s">
        <v>201</v>
      </c>
      <c r="E2" t="s">
        <v>232</v>
      </c>
      <c r="G2" s="64" t="s">
        <v>238</v>
      </c>
    </row>
    <row r="3" spans="1:7" ht="15" x14ac:dyDescent="0.2">
      <c r="A3" s="62">
        <v>40908</v>
      </c>
      <c r="C3" t="s">
        <v>202</v>
      </c>
      <c r="E3" t="s">
        <v>233</v>
      </c>
      <c r="G3" s="64" t="s">
        <v>239</v>
      </c>
    </row>
    <row r="4" spans="1:7" ht="15" x14ac:dyDescent="0.2">
      <c r="A4" s="62">
        <v>40909</v>
      </c>
      <c r="C4" t="s">
        <v>203</v>
      </c>
      <c r="E4" t="s">
        <v>234</v>
      </c>
      <c r="G4" s="64" t="s">
        <v>240</v>
      </c>
    </row>
    <row r="5" spans="1:7" x14ac:dyDescent="0.2">
      <c r="A5" s="62">
        <v>40910</v>
      </c>
      <c r="C5" t="s">
        <v>204</v>
      </c>
      <c r="E5" t="s">
        <v>235</v>
      </c>
    </row>
    <row r="6" spans="1:7" x14ac:dyDescent="0.2">
      <c r="A6" s="62">
        <v>40911</v>
      </c>
      <c r="C6" t="s">
        <v>205</v>
      </c>
    </row>
    <row r="7" spans="1:7" x14ac:dyDescent="0.2">
      <c r="A7" s="62">
        <v>40912</v>
      </c>
      <c r="C7" t="s">
        <v>206</v>
      </c>
    </row>
    <row r="8" spans="1:7" x14ac:dyDescent="0.2">
      <c r="A8" s="62">
        <v>40913</v>
      </c>
      <c r="C8" t="s">
        <v>207</v>
      </c>
    </row>
    <row r="9" spans="1:7" x14ac:dyDescent="0.2">
      <c r="A9" s="62">
        <v>40914</v>
      </c>
      <c r="C9" t="s">
        <v>208</v>
      </c>
    </row>
    <row r="10" spans="1:7" x14ac:dyDescent="0.2">
      <c r="A10" s="62">
        <v>40915</v>
      </c>
      <c r="C10" t="s">
        <v>209</v>
      </c>
    </row>
    <row r="11" spans="1:7" x14ac:dyDescent="0.2">
      <c r="A11" s="62">
        <v>40916</v>
      </c>
      <c r="C11" t="s">
        <v>210</v>
      </c>
    </row>
    <row r="12" spans="1:7" x14ac:dyDescent="0.2">
      <c r="A12" s="62">
        <v>40917</v>
      </c>
      <c r="C12" t="s">
        <v>211</v>
      </c>
    </row>
    <row r="13" spans="1:7" x14ac:dyDescent="0.2">
      <c r="A13" s="62">
        <v>40918</v>
      </c>
      <c r="C13" t="s">
        <v>212</v>
      </c>
    </row>
    <row r="14" spans="1:7" x14ac:dyDescent="0.2">
      <c r="A14" s="62">
        <v>40919</v>
      </c>
      <c r="C14" t="s">
        <v>213</v>
      </c>
    </row>
    <row r="15" spans="1:7" x14ac:dyDescent="0.2">
      <c r="A15" s="62">
        <v>40920</v>
      </c>
      <c r="C15" t="s">
        <v>214</v>
      </c>
    </row>
    <row r="16" spans="1:7" x14ac:dyDescent="0.2">
      <c r="A16" s="62">
        <v>40921</v>
      </c>
      <c r="C16" t="s">
        <v>215</v>
      </c>
    </row>
    <row r="17" spans="1:3" x14ac:dyDescent="0.2">
      <c r="A17" s="62">
        <v>40922</v>
      </c>
      <c r="C17" t="s">
        <v>216</v>
      </c>
    </row>
    <row r="18" spans="1:3" x14ac:dyDescent="0.2">
      <c r="A18" s="62">
        <v>40923</v>
      </c>
      <c r="C18" t="s">
        <v>217</v>
      </c>
    </row>
    <row r="19" spans="1:3" x14ac:dyDescent="0.2">
      <c r="A19" s="62">
        <v>40924</v>
      </c>
      <c r="C19" t="s">
        <v>218</v>
      </c>
    </row>
    <row r="20" spans="1:3" x14ac:dyDescent="0.2">
      <c r="A20" s="62">
        <v>40925</v>
      </c>
      <c r="C20" t="s">
        <v>219</v>
      </c>
    </row>
    <row r="21" spans="1:3" x14ac:dyDescent="0.2">
      <c r="A21" s="62">
        <v>40926</v>
      </c>
    </row>
    <row r="22" spans="1:3" x14ac:dyDescent="0.2">
      <c r="A22" s="62">
        <v>40927</v>
      </c>
    </row>
    <row r="23" spans="1:3" x14ac:dyDescent="0.2">
      <c r="A23" s="62">
        <v>40928</v>
      </c>
    </row>
    <row r="24" spans="1:3" x14ac:dyDescent="0.2">
      <c r="A24" s="62">
        <v>40929</v>
      </c>
    </row>
    <row r="25" spans="1:3" x14ac:dyDescent="0.2">
      <c r="A25" s="62">
        <v>40930</v>
      </c>
    </row>
    <row r="26" spans="1:3" x14ac:dyDescent="0.2">
      <c r="A26" s="62">
        <v>40931</v>
      </c>
    </row>
    <row r="27" spans="1:3" x14ac:dyDescent="0.2">
      <c r="A27" s="62">
        <v>40932</v>
      </c>
    </row>
    <row r="28" spans="1:3" x14ac:dyDescent="0.2">
      <c r="A28" s="62">
        <v>40933</v>
      </c>
    </row>
    <row r="29" spans="1:3" x14ac:dyDescent="0.2">
      <c r="A29" s="62">
        <v>40934</v>
      </c>
    </row>
    <row r="30" spans="1:3" x14ac:dyDescent="0.2">
      <c r="A30" s="62">
        <v>40935</v>
      </c>
    </row>
    <row r="31" spans="1:3" x14ac:dyDescent="0.2">
      <c r="A31" s="62">
        <v>40936</v>
      </c>
    </row>
    <row r="32" spans="1:3" x14ac:dyDescent="0.2">
      <c r="A32" s="62">
        <v>40937</v>
      </c>
    </row>
    <row r="33" spans="1:1" x14ac:dyDescent="0.2">
      <c r="A33" s="62">
        <v>40938</v>
      </c>
    </row>
    <row r="34" spans="1:1" x14ac:dyDescent="0.2">
      <c r="A34" s="62">
        <v>40939</v>
      </c>
    </row>
    <row r="35" spans="1:1" x14ac:dyDescent="0.2">
      <c r="A35" s="62">
        <v>40941</v>
      </c>
    </row>
    <row r="36" spans="1:1" x14ac:dyDescent="0.2">
      <c r="A36" s="62">
        <v>40942</v>
      </c>
    </row>
    <row r="37" spans="1:1" x14ac:dyDescent="0.2">
      <c r="A37" s="62">
        <v>40943</v>
      </c>
    </row>
    <row r="38" spans="1:1" x14ac:dyDescent="0.2">
      <c r="A38" s="62">
        <v>40944</v>
      </c>
    </row>
    <row r="39" spans="1:1" x14ac:dyDescent="0.2">
      <c r="A39" s="62">
        <v>40945</v>
      </c>
    </row>
    <row r="40" spans="1:1" x14ac:dyDescent="0.2">
      <c r="A40" s="62">
        <v>40946</v>
      </c>
    </row>
    <row r="41" spans="1:1" x14ac:dyDescent="0.2">
      <c r="A41" s="62">
        <v>40947</v>
      </c>
    </row>
    <row r="42" spans="1:1" x14ac:dyDescent="0.2">
      <c r="A42" s="62">
        <v>40948</v>
      </c>
    </row>
    <row r="43" spans="1:1" x14ac:dyDescent="0.2">
      <c r="A43" s="62">
        <v>40949</v>
      </c>
    </row>
    <row r="44" spans="1:1" x14ac:dyDescent="0.2">
      <c r="A44" s="62">
        <v>40950</v>
      </c>
    </row>
    <row r="45" spans="1:1" x14ac:dyDescent="0.2">
      <c r="A45" s="62">
        <v>40951</v>
      </c>
    </row>
    <row r="46" spans="1:1" x14ac:dyDescent="0.2">
      <c r="A46" s="62">
        <v>40952</v>
      </c>
    </row>
    <row r="47" spans="1:1" x14ac:dyDescent="0.2">
      <c r="A47" s="62">
        <v>40953</v>
      </c>
    </row>
    <row r="48" spans="1:1" x14ac:dyDescent="0.2">
      <c r="A48" s="62">
        <v>40954</v>
      </c>
    </row>
    <row r="49" spans="1:1" x14ac:dyDescent="0.2">
      <c r="A49" s="62">
        <v>40955</v>
      </c>
    </row>
    <row r="50" spans="1:1" x14ac:dyDescent="0.2">
      <c r="A50" s="62">
        <v>40956</v>
      </c>
    </row>
    <row r="51" spans="1:1" x14ac:dyDescent="0.2">
      <c r="A51" s="62">
        <v>40957</v>
      </c>
    </row>
    <row r="52" spans="1:1" x14ac:dyDescent="0.2">
      <c r="A52" s="62">
        <v>40958</v>
      </c>
    </row>
    <row r="53" spans="1:1" x14ac:dyDescent="0.2">
      <c r="A53" s="62">
        <v>40959</v>
      </c>
    </row>
    <row r="54" spans="1:1" x14ac:dyDescent="0.2">
      <c r="A54" s="62">
        <v>40960</v>
      </c>
    </row>
    <row r="55" spans="1:1" x14ac:dyDescent="0.2">
      <c r="A55" s="62">
        <v>40961</v>
      </c>
    </row>
    <row r="56" spans="1:1" x14ac:dyDescent="0.2">
      <c r="A56" s="62">
        <v>40962</v>
      </c>
    </row>
    <row r="57" spans="1:1" x14ac:dyDescent="0.2">
      <c r="A57" s="62">
        <v>40963</v>
      </c>
    </row>
    <row r="58" spans="1:1" x14ac:dyDescent="0.2">
      <c r="A58" s="62">
        <v>40964</v>
      </c>
    </row>
    <row r="59" spans="1:1" x14ac:dyDescent="0.2">
      <c r="A59" s="62">
        <v>40965</v>
      </c>
    </row>
    <row r="60" spans="1:1" x14ac:dyDescent="0.2">
      <c r="A60" s="62">
        <v>40966</v>
      </c>
    </row>
    <row r="61" spans="1:1" x14ac:dyDescent="0.2">
      <c r="A61" s="62">
        <v>40967</v>
      </c>
    </row>
    <row r="62" spans="1:1" x14ac:dyDescent="0.2">
      <c r="A62" s="62">
        <v>40968</v>
      </c>
    </row>
    <row r="63" spans="1:1" x14ac:dyDescent="0.2">
      <c r="A63" s="62">
        <v>40969</v>
      </c>
    </row>
    <row r="64" spans="1:1" x14ac:dyDescent="0.2">
      <c r="A64" s="62">
        <v>40970</v>
      </c>
    </row>
    <row r="65" spans="1:1" x14ac:dyDescent="0.2">
      <c r="A65" s="62">
        <v>40971</v>
      </c>
    </row>
    <row r="66" spans="1:1" x14ac:dyDescent="0.2">
      <c r="A66" s="62">
        <v>40972</v>
      </c>
    </row>
    <row r="67" spans="1:1" x14ac:dyDescent="0.2">
      <c r="A67" s="62">
        <v>40973</v>
      </c>
    </row>
    <row r="68" spans="1:1" x14ac:dyDescent="0.2">
      <c r="A68" s="62">
        <v>40974</v>
      </c>
    </row>
    <row r="69" spans="1:1" x14ac:dyDescent="0.2">
      <c r="A69" s="62">
        <v>40975</v>
      </c>
    </row>
    <row r="70" spans="1:1" x14ac:dyDescent="0.2">
      <c r="A70" s="62">
        <v>40976</v>
      </c>
    </row>
    <row r="71" spans="1:1" x14ac:dyDescent="0.2">
      <c r="A71" s="62">
        <v>40977</v>
      </c>
    </row>
    <row r="72" spans="1:1" x14ac:dyDescent="0.2">
      <c r="A72" s="62">
        <v>40978</v>
      </c>
    </row>
    <row r="73" spans="1:1" x14ac:dyDescent="0.2">
      <c r="A73" s="62">
        <v>40979</v>
      </c>
    </row>
    <row r="74" spans="1:1" x14ac:dyDescent="0.2">
      <c r="A74" s="62">
        <v>40980</v>
      </c>
    </row>
    <row r="75" spans="1:1" x14ac:dyDescent="0.2">
      <c r="A75" s="62">
        <v>40981</v>
      </c>
    </row>
    <row r="76" spans="1:1" x14ac:dyDescent="0.2">
      <c r="A76" s="62">
        <v>40982</v>
      </c>
    </row>
    <row r="77" spans="1:1" x14ac:dyDescent="0.2">
      <c r="A77" s="62">
        <v>40983</v>
      </c>
    </row>
    <row r="78" spans="1:1" x14ac:dyDescent="0.2">
      <c r="A78" s="62">
        <v>40984</v>
      </c>
    </row>
    <row r="79" spans="1:1" x14ac:dyDescent="0.2">
      <c r="A79" s="62">
        <v>40985</v>
      </c>
    </row>
    <row r="80" spans="1:1" x14ac:dyDescent="0.2">
      <c r="A80" s="62">
        <v>40986</v>
      </c>
    </row>
    <row r="81" spans="1:1" x14ac:dyDescent="0.2">
      <c r="A81" s="62">
        <v>40987</v>
      </c>
    </row>
    <row r="82" spans="1:1" x14ac:dyDescent="0.2">
      <c r="A82" s="62">
        <v>40988</v>
      </c>
    </row>
    <row r="83" spans="1:1" x14ac:dyDescent="0.2">
      <c r="A83" s="62">
        <v>40989</v>
      </c>
    </row>
    <row r="84" spans="1:1" x14ac:dyDescent="0.2">
      <c r="A84" s="62">
        <v>40990</v>
      </c>
    </row>
    <row r="85" spans="1:1" x14ac:dyDescent="0.2">
      <c r="A85" s="62">
        <v>40991</v>
      </c>
    </row>
    <row r="86" spans="1:1" x14ac:dyDescent="0.2">
      <c r="A86" s="62">
        <v>40992</v>
      </c>
    </row>
    <row r="87" spans="1:1" x14ac:dyDescent="0.2">
      <c r="A87" s="62">
        <v>40993</v>
      </c>
    </row>
    <row r="88" spans="1:1" x14ac:dyDescent="0.2">
      <c r="A88" s="62">
        <v>40994</v>
      </c>
    </row>
    <row r="89" spans="1:1" x14ac:dyDescent="0.2">
      <c r="A89" s="62">
        <v>40995</v>
      </c>
    </row>
    <row r="90" spans="1:1" x14ac:dyDescent="0.2">
      <c r="A90" s="62">
        <v>40996</v>
      </c>
    </row>
    <row r="91" spans="1:1" x14ac:dyDescent="0.2">
      <c r="A91" s="62">
        <v>40997</v>
      </c>
    </row>
    <row r="92" spans="1:1" x14ac:dyDescent="0.2">
      <c r="A92" s="62">
        <v>40998</v>
      </c>
    </row>
    <row r="93" spans="1:1" x14ac:dyDescent="0.2">
      <c r="A93" s="62">
        <v>40999</v>
      </c>
    </row>
    <row r="94" spans="1:1" x14ac:dyDescent="0.2">
      <c r="A94" s="62">
        <v>41000</v>
      </c>
    </row>
    <row r="95" spans="1:1" x14ac:dyDescent="0.2">
      <c r="A95" s="62">
        <v>41001</v>
      </c>
    </row>
    <row r="96" spans="1:1" x14ac:dyDescent="0.2">
      <c r="A96" s="62">
        <v>41002</v>
      </c>
    </row>
    <row r="97" spans="1:1" x14ac:dyDescent="0.2">
      <c r="A97" s="62">
        <v>41003</v>
      </c>
    </row>
    <row r="98" spans="1:1" x14ac:dyDescent="0.2">
      <c r="A98" s="62">
        <v>41004</v>
      </c>
    </row>
    <row r="99" spans="1:1" x14ac:dyDescent="0.2">
      <c r="A99" s="62">
        <v>41005</v>
      </c>
    </row>
    <row r="100" spans="1:1" x14ac:dyDescent="0.2">
      <c r="A100" s="62">
        <v>41006</v>
      </c>
    </row>
    <row r="101" spans="1:1" x14ac:dyDescent="0.2">
      <c r="A101" s="62">
        <v>41007</v>
      </c>
    </row>
    <row r="102" spans="1:1" x14ac:dyDescent="0.2">
      <c r="A102" s="62">
        <v>41008</v>
      </c>
    </row>
    <row r="103" spans="1:1" x14ac:dyDescent="0.2">
      <c r="A103" s="62">
        <v>41009</v>
      </c>
    </row>
    <row r="104" spans="1:1" x14ac:dyDescent="0.2">
      <c r="A104" s="62">
        <v>41010</v>
      </c>
    </row>
    <row r="105" spans="1:1" x14ac:dyDescent="0.2">
      <c r="A105" s="62">
        <v>41011</v>
      </c>
    </row>
    <row r="106" spans="1:1" x14ac:dyDescent="0.2">
      <c r="A106" s="62">
        <v>41012</v>
      </c>
    </row>
    <row r="107" spans="1:1" x14ac:dyDescent="0.2">
      <c r="A107" s="62">
        <v>41013</v>
      </c>
    </row>
    <row r="108" spans="1:1" x14ac:dyDescent="0.2">
      <c r="A108" s="62">
        <v>41014</v>
      </c>
    </row>
    <row r="109" spans="1:1" x14ac:dyDescent="0.2">
      <c r="A109" s="62">
        <v>41015</v>
      </c>
    </row>
    <row r="110" spans="1:1" x14ac:dyDescent="0.2">
      <c r="A110" s="62">
        <v>41016</v>
      </c>
    </row>
    <row r="111" spans="1:1" x14ac:dyDescent="0.2">
      <c r="A111" s="62">
        <v>41017</v>
      </c>
    </row>
    <row r="112" spans="1:1" x14ac:dyDescent="0.2">
      <c r="A112" s="62">
        <v>41018</v>
      </c>
    </row>
    <row r="113" spans="1:1" x14ac:dyDescent="0.2">
      <c r="A113" s="62">
        <v>41019</v>
      </c>
    </row>
    <row r="114" spans="1:1" x14ac:dyDescent="0.2">
      <c r="A114" s="62">
        <v>41020</v>
      </c>
    </row>
    <row r="115" spans="1:1" x14ac:dyDescent="0.2">
      <c r="A115" s="62">
        <v>41021</v>
      </c>
    </row>
    <row r="116" spans="1:1" x14ac:dyDescent="0.2">
      <c r="A116" s="62">
        <v>41022</v>
      </c>
    </row>
    <row r="117" spans="1:1" x14ac:dyDescent="0.2">
      <c r="A117" s="62">
        <v>41023</v>
      </c>
    </row>
    <row r="118" spans="1:1" x14ac:dyDescent="0.2">
      <c r="A118" s="62">
        <v>41024</v>
      </c>
    </row>
    <row r="119" spans="1:1" x14ac:dyDescent="0.2">
      <c r="A119" s="62">
        <v>41025</v>
      </c>
    </row>
    <row r="120" spans="1:1" x14ac:dyDescent="0.2">
      <c r="A120" s="62">
        <v>41026</v>
      </c>
    </row>
    <row r="121" spans="1:1" x14ac:dyDescent="0.2">
      <c r="A121" s="62">
        <v>41027</v>
      </c>
    </row>
    <row r="122" spans="1:1" x14ac:dyDescent="0.2">
      <c r="A122" s="62">
        <v>41028</v>
      </c>
    </row>
    <row r="123" spans="1:1" x14ac:dyDescent="0.2">
      <c r="A123" s="62">
        <v>41029</v>
      </c>
    </row>
    <row r="124" spans="1:1" x14ac:dyDescent="0.2">
      <c r="A124" s="62">
        <v>41030</v>
      </c>
    </row>
    <row r="125" spans="1:1" x14ac:dyDescent="0.2">
      <c r="A125" s="62">
        <v>41031</v>
      </c>
    </row>
    <row r="126" spans="1:1" x14ac:dyDescent="0.2">
      <c r="A126" s="62">
        <v>41032</v>
      </c>
    </row>
    <row r="127" spans="1:1" x14ac:dyDescent="0.2">
      <c r="A127" s="62">
        <v>41033</v>
      </c>
    </row>
    <row r="128" spans="1:1" x14ac:dyDescent="0.2">
      <c r="A128" s="62">
        <v>41034</v>
      </c>
    </row>
    <row r="129" spans="1:1" x14ac:dyDescent="0.2">
      <c r="A129" s="62">
        <v>41035</v>
      </c>
    </row>
    <row r="130" spans="1:1" x14ac:dyDescent="0.2">
      <c r="A130" s="62">
        <v>41036</v>
      </c>
    </row>
    <row r="131" spans="1:1" x14ac:dyDescent="0.2">
      <c r="A131" s="62">
        <v>41037</v>
      </c>
    </row>
    <row r="132" spans="1:1" x14ac:dyDescent="0.2">
      <c r="A132" s="62">
        <v>41038</v>
      </c>
    </row>
    <row r="133" spans="1:1" x14ac:dyDescent="0.2">
      <c r="A133" s="62">
        <v>41039</v>
      </c>
    </row>
    <row r="134" spans="1:1" x14ac:dyDescent="0.2">
      <c r="A134" s="62">
        <v>41040</v>
      </c>
    </row>
    <row r="135" spans="1:1" x14ac:dyDescent="0.2">
      <c r="A135" s="62">
        <v>41041</v>
      </c>
    </row>
    <row r="136" spans="1:1" x14ac:dyDescent="0.2">
      <c r="A136" s="62">
        <v>41042</v>
      </c>
    </row>
    <row r="137" spans="1:1" x14ac:dyDescent="0.2">
      <c r="A137" s="62">
        <v>41043</v>
      </c>
    </row>
    <row r="138" spans="1:1" x14ac:dyDescent="0.2">
      <c r="A138" s="62">
        <v>41044</v>
      </c>
    </row>
    <row r="139" spans="1:1" x14ac:dyDescent="0.2">
      <c r="A139" s="62">
        <v>41045</v>
      </c>
    </row>
    <row r="140" spans="1:1" x14ac:dyDescent="0.2">
      <c r="A140" s="62">
        <v>41046</v>
      </c>
    </row>
    <row r="141" spans="1:1" x14ac:dyDescent="0.2">
      <c r="A141" s="62">
        <v>41047</v>
      </c>
    </row>
    <row r="142" spans="1:1" x14ac:dyDescent="0.2">
      <c r="A142" s="62">
        <v>41048</v>
      </c>
    </row>
    <row r="143" spans="1:1" x14ac:dyDescent="0.2">
      <c r="A143" s="62">
        <v>41049</v>
      </c>
    </row>
    <row r="144" spans="1:1" x14ac:dyDescent="0.2">
      <c r="A144" s="62">
        <v>41050</v>
      </c>
    </row>
    <row r="145" spans="1:1" x14ac:dyDescent="0.2">
      <c r="A145" s="62">
        <v>41051</v>
      </c>
    </row>
    <row r="146" spans="1:1" x14ac:dyDescent="0.2">
      <c r="A146" s="62">
        <v>41052</v>
      </c>
    </row>
    <row r="147" spans="1:1" x14ac:dyDescent="0.2">
      <c r="A147" s="62">
        <v>41053</v>
      </c>
    </row>
    <row r="148" spans="1:1" x14ac:dyDescent="0.2">
      <c r="A148" s="62">
        <v>41054</v>
      </c>
    </row>
    <row r="149" spans="1:1" x14ac:dyDescent="0.2">
      <c r="A149" s="62">
        <v>41055</v>
      </c>
    </row>
    <row r="150" spans="1:1" x14ac:dyDescent="0.2">
      <c r="A150" s="62">
        <v>41056</v>
      </c>
    </row>
    <row r="151" spans="1:1" x14ac:dyDescent="0.2">
      <c r="A151" s="62">
        <v>41057</v>
      </c>
    </row>
    <row r="152" spans="1:1" x14ac:dyDescent="0.2">
      <c r="A152" s="62">
        <v>41058</v>
      </c>
    </row>
    <row r="153" spans="1:1" x14ac:dyDescent="0.2">
      <c r="A153" s="62">
        <v>41059</v>
      </c>
    </row>
    <row r="154" spans="1:1" x14ac:dyDescent="0.2">
      <c r="A154" s="62">
        <v>41060</v>
      </c>
    </row>
    <row r="155" spans="1:1" x14ac:dyDescent="0.2">
      <c r="A155" s="62">
        <v>41061</v>
      </c>
    </row>
    <row r="156" spans="1:1" x14ac:dyDescent="0.2">
      <c r="A156" s="62">
        <v>41062</v>
      </c>
    </row>
    <row r="157" spans="1:1" x14ac:dyDescent="0.2">
      <c r="A157" s="62">
        <v>41063</v>
      </c>
    </row>
    <row r="158" spans="1:1" x14ac:dyDescent="0.2">
      <c r="A158" s="62">
        <v>41064</v>
      </c>
    </row>
    <row r="159" spans="1:1" x14ac:dyDescent="0.2">
      <c r="A159" s="62">
        <v>41065</v>
      </c>
    </row>
    <row r="160" spans="1:1" x14ac:dyDescent="0.2">
      <c r="A160" s="62">
        <v>41066</v>
      </c>
    </row>
    <row r="161" spans="1:1" x14ac:dyDescent="0.2">
      <c r="A161" s="62">
        <v>41067</v>
      </c>
    </row>
    <row r="162" spans="1:1" x14ac:dyDescent="0.2">
      <c r="A162" s="62">
        <v>41068</v>
      </c>
    </row>
    <row r="163" spans="1:1" x14ac:dyDescent="0.2">
      <c r="A163" s="62">
        <v>41069</v>
      </c>
    </row>
    <row r="164" spans="1:1" x14ac:dyDescent="0.2">
      <c r="A164" s="62">
        <v>41070</v>
      </c>
    </row>
    <row r="165" spans="1:1" x14ac:dyDescent="0.2">
      <c r="A165" s="62">
        <v>41071</v>
      </c>
    </row>
    <row r="166" spans="1:1" x14ac:dyDescent="0.2">
      <c r="A166" s="62">
        <v>41072</v>
      </c>
    </row>
    <row r="167" spans="1:1" x14ac:dyDescent="0.2">
      <c r="A167" s="62">
        <v>41073</v>
      </c>
    </row>
    <row r="168" spans="1:1" x14ac:dyDescent="0.2">
      <c r="A168" s="62">
        <v>41074</v>
      </c>
    </row>
    <row r="169" spans="1:1" x14ac:dyDescent="0.2">
      <c r="A169" s="62">
        <v>41075</v>
      </c>
    </row>
    <row r="170" spans="1:1" x14ac:dyDescent="0.2">
      <c r="A170" s="62">
        <v>41076</v>
      </c>
    </row>
    <row r="171" spans="1:1" x14ac:dyDescent="0.2">
      <c r="A171" s="62">
        <v>41077</v>
      </c>
    </row>
    <row r="172" spans="1:1" x14ac:dyDescent="0.2">
      <c r="A172" s="62">
        <v>41078</v>
      </c>
    </row>
    <row r="173" spans="1:1" x14ac:dyDescent="0.2">
      <c r="A173" s="62">
        <v>41079</v>
      </c>
    </row>
    <row r="174" spans="1:1" x14ac:dyDescent="0.2">
      <c r="A174" s="62">
        <v>41080</v>
      </c>
    </row>
    <row r="175" spans="1:1" x14ac:dyDescent="0.2">
      <c r="A175" s="62">
        <v>41081</v>
      </c>
    </row>
    <row r="176" spans="1:1" x14ac:dyDescent="0.2">
      <c r="A176" s="62">
        <v>41082</v>
      </c>
    </row>
    <row r="177" spans="1:1" x14ac:dyDescent="0.2">
      <c r="A177" s="62">
        <v>41083</v>
      </c>
    </row>
    <row r="178" spans="1:1" x14ac:dyDescent="0.2">
      <c r="A178" s="62">
        <v>41084</v>
      </c>
    </row>
    <row r="179" spans="1:1" x14ac:dyDescent="0.2">
      <c r="A179" s="62">
        <v>41085</v>
      </c>
    </row>
    <row r="180" spans="1:1" x14ac:dyDescent="0.2">
      <c r="A180" s="62">
        <v>41086</v>
      </c>
    </row>
    <row r="181" spans="1:1" x14ac:dyDescent="0.2">
      <c r="A181" s="62">
        <v>41087</v>
      </c>
    </row>
    <row r="182" spans="1:1" x14ac:dyDescent="0.2">
      <c r="A182" s="62">
        <v>41088</v>
      </c>
    </row>
    <row r="183" spans="1:1" x14ac:dyDescent="0.2">
      <c r="A183" s="62">
        <v>41089</v>
      </c>
    </row>
    <row r="184" spans="1:1" x14ac:dyDescent="0.2">
      <c r="A184" s="62">
        <v>41090</v>
      </c>
    </row>
    <row r="185" spans="1:1" x14ac:dyDescent="0.2">
      <c r="A185" s="62">
        <v>41091</v>
      </c>
    </row>
    <row r="186" spans="1:1" x14ac:dyDescent="0.2">
      <c r="A186" s="62">
        <v>41092</v>
      </c>
    </row>
    <row r="187" spans="1:1" x14ac:dyDescent="0.2">
      <c r="A187" s="62">
        <v>41093</v>
      </c>
    </row>
    <row r="188" spans="1:1" x14ac:dyDescent="0.2">
      <c r="A188" s="62">
        <v>41094</v>
      </c>
    </row>
    <row r="189" spans="1:1" x14ac:dyDescent="0.2">
      <c r="A189" s="62">
        <v>41095</v>
      </c>
    </row>
    <row r="190" spans="1:1" x14ac:dyDescent="0.2">
      <c r="A190" s="62">
        <v>41096</v>
      </c>
    </row>
    <row r="191" spans="1:1" x14ac:dyDescent="0.2">
      <c r="A191" s="62">
        <v>41097</v>
      </c>
    </row>
    <row r="192" spans="1:1" x14ac:dyDescent="0.2">
      <c r="A192" s="62">
        <v>41098</v>
      </c>
    </row>
    <row r="193" spans="1:1" x14ac:dyDescent="0.2">
      <c r="A193" s="62">
        <v>41099</v>
      </c>
    </row>
    <row r="194" spans="1:1" x14ac:dyDescent="0.2">
      <c r="A194" s="62">
        <v>41100</v>
      </c>
    </row>
    <row r="195" spans="1:1" x14ac:dyDescent="0.2">
      <c r="A195" s="62">
        <v>41101</v>
      </c>
    </row>
    <row r="196" spans="1:1" x14ac:dyDescent="0.2">
      <c r="A196" s="62">
        <v>41102</v>
      </c>
    </row>
    <row r="197" spans="1:1" x14ac:dyDescent="0.2">
      <c r="A197" s="62">
        <v>41103</v>
      </c>
    </row>
    <row r="198" spans="1:1" x14ac:dyDescent="0.2">
      <c r="A198" s="62">
        <v>41104</v>
      </c>
    </row>
    <row r="199" spans="1:1" x14ac:dyDescent="0.2">
      <c r="A199" s="62">
        <v>41105</v>
      </c>
    </row>
    <row r="200" spans="1:1" x14ac:dyDescent="0.2">
      <c r="A200" s="62">
        <v>41106</v>
      </c>
    </row>
    <row r="201" spans="1:1" x14ac:dyDescent="0.2">
      <c r="A201" s="62">
        <v>41107</v>
      </c>
    </row>
    <row r="202" spans="1:1" x14ac:dyDescent="0.2">
      <c r="A202" s="62">
        <v>41108</v>
      </c>
    </row>
    <row r="203" spans="1:1" x14ac:dyDescent="0.2">
      <c r="A203" s="62">
        <v>41109</v>
      </c>
    </row>
    <row r="204" spans="1:1" x14ac:dyDescent="0.2">
      <c r="A204" s="62">
        <v>41110</v>
      </c>
    </row>
    <row r="205" spans="1:1" x14ac:dyDescent="0.2">
      <c r="A205" s="62">
        <v>41111</v>
      </c>
    </row>
    <row r="206" spans="1:1" x14ac:dyDescent="0.2">
      <c r="A206" s="62">
        <v>41112</v>
      </c>
    </row>
    <row r="207" spans="1:1" x14ac:dyDescent="0.2">
      <c r="A207" s="62">
        <v>41113</v>
      </c>
    </row>
    <row r="208" spans="1:1" x14ac:dyDescent="0.2">
      <c r="A208" s="62">
        <v>41114</v>
      </c>
    </row>
    <row r="209" spans="1:1" x14ac:dyDescent="0.2">
      <c r="A209" s="62">
        <v>41115</v>
      </c>
    </row>
    <row r="210" spans="1:1" x14ac:dyDescent="0.2">
      <c r="A210" s="62">
        <v>41116</v>
      </c>
    </row>
    <row r="211" spans="1:1" x14ac:dyDescent="0.2">
      <c r="A211" s="62">
        <v>41117</v>
      </c>
    </row>
    <row r="212" spans="1:1" x14ac:dyDescent="0.2">
      <c r="A212" s="62">
        <v>41118</v>
      </c>
    </row>
    <row r="213" spans="1:1" x14ac:dyDescent="0.2">
      <c r="A213" s="62">
        <v>41119</v>
      </c>
    </row>
    <row r="214" spans="1:1" x14ac:dyDescent="0.2">
      <c r="A214" s="62">
        <v>41120</v>
      </c>
    </row>
    <row r="215" spans="1:1" x14ac:dyDescent="0.2">
      <c r="A215" s="62">
        <v>41121</v>
      </c>
    </row>
    <row r="216" spans="1:1" x14ac:dyDescent="0.2">
      <c r="A216" s="62">
        <v>41122</v>
      </c>
    </row>
    <row r="217" spans="1:1" x14ac:dyDescent="0.2">
      <c r="A217" s="62">
        <v>41123</v>
      </c>
    </row>
    <row r="218" spans="1:1" x14ac:dyDescent="0.2">
      <c r="A218" s="62">
        <v>41124</v>
      </c>
    </row>
    <row r="219" spans="1:1" x14ac:dyDescent="0.2">
      <c r="A219" s="62">
        <v>41125</v>
      </c>
    </row>
    <row r="220" spans="1:1" x14ac:dyDescent="0.2">
      <c r="A220" s="62">
        <v>41126</v>
      </c>
    </row>
    <row r="221" spans="1:1" x14ac:dyDescent="0.2">
      <c r="A221" s="62">
        <v>41127</v>
      </c>
    </row>
    <row r="222" spans="1:1" x14ac:dyDescent="0.2">
      <c r="A222" s="62">
        <v>41128</v>
      </c>
    </row>
    <row r="223" spans="1:1" x14ac:dyDescent="0.2">
      <c r="A223" s="62">
        <v>41129</v>
      </c>
    </row>
    <row r="224" spans="1:1" x14ac:dyDescent="0.2">
      <c r="A224" s="62">
        <v>41130</v>
      </c>
    </row>
    <row r="225" spans="1:1" x14ac:dyDescent="0.2">
      <c r="A225" s="62">
        <v>41131</v>
      </c>
    </row>
    <row r="226" spans="1:1" x14ac:dyDescent="0.2">
      <c r="A226" s="62">
        <v>41132</v>
      </c>
    </row>
    <row r="227" spans="1:1" x14ac:dyDescent="0.2">
      <c r="A227" s="62">
        <v>41133</v>
      </c>
    </row>
    <row r="228" spans="1:1" x14ac:dyDescent="0.2">
      <c r="A228" s="62">
        <v>41134</v>
      </c>
    </row>
    <row r="229" spans="1:1" x14ac:dyDescent="0.2">
      <c r="A229" s="62">
        <v>41135</v>
      </c>
    </row>
    <row r="230" spans="1:1" x14ac:dyDescent="0.2">
      <c r="A230" s="62">
        <v>41136</v>
      </c>
    </row>
    <row r="231" spans="1:1" x14ac:dyDescent="0.2">
      <c r="A231" s="62">
        <v>41137</v>
      </c>
    </row>
    <row r="232" spans="1:1" x14ac:dyDescent="0.2">
      <c r="A232" s="62">
        <v>41138</v>
      </c>
    </row>
    <row r="233" spans="1:1" x14ac:dyDescent="0.2">
      <c r="A233" s="62">
        <v>41139</v>
      </c>
    </row>
    <row r="234" spans="1:1" x14ac:dyDescent="0.2">
      <c r="A234" s="62">
        <v>41140</v>
      </c>
    </row>
    <row r="235" spans="1:1" x14ac:dyDescent="0.2">
      <c r="A235" s="62">
        <v>41141</v>
      </c>
    </row>
    <row r="236" spans="1:1" x14ac:dyDescent="0.2">
      <c r="A236" s="62">
        <v>41142</v>
      </c>
    </row>
    <row r="237" spans="1:1" x14ac:dyDescent="0.2">
      <c r="A237" s="62">
        <v>41143</v>
      </c>
    </row>
    <row r="238" spans="1:1" x14ac:dyDescent="0.2">
      <c r="A238" s="62">
        <v>41144</v>
      </c>
    </row>
    <row r="239" spans="1:1" x14ac:dyDescent="0.2">
      <c r="A239" s="62">
        <v>41145</v>
      </c>
    </row>
    <row r="240" spans="1:1" x14ac:dyDescent="0.2">
      <c r="A240" s="62">
        <v>41146</v>
      </c>
    </row>
    <row r="241" spans="1:1" x14ac:dyDescent="0.2">
      <c r="A241" s="62">
        <v>41147</v>
      </c>
    </row>
    <row r="242" spans="1:1" x14ac:dyDescent="0.2">
      <c r="A242" s="62">
        <v>41148</v>
      </c>
    </row>
    <row r="243" spans="1:1" x14ac:dyDescent="0.2">
      <c r="A243" s="62">
        <v>41149</v>
      </c>
    </row>
    <row r="244" spans="1:1" x14ac:dyDescent="0.2">
      <c r="A244" s="62">
        <v>41150</v>
      </c>
    </row>
    <row r="245" spans="1:1" x14ac:dyDescent="0.2">
      <c r="A245" s="62">
        <v>41151</v>
      </c>
    </row>
    <row r="246" spans="1:1" x14ac:dyDescent="0.2">
      <c r="A246" s="62">
        <v>41152</v>
      </c>
    </row>
    <row r="247" spans="1:1" x14ac:dyDescent="0.2">
      <c r="A247" s="62">
        <v>41153</v>
      </c>
    </row>
    <row r="248" spans="1:1" x14ac:dyDescent="0.2">
      <c r="A248" s="62">
        <v>41154</v>
      </c>
    </row>
    <row r="249" spans="1:1" x14ac:dyDescent="0.2">
      <c r="A249" s="62">
        <v>41155</v>
      </c>
    </row>
    <row r="250" spans="1:1" x14ac:dyDescent="0.2">
      <c r="A250" s="62">
        <v>41156</v>
      </c>
    </row>
    <row r="251" spans="1:1" x14ac:dyDescent="0.2">
      <c r="A251" s="62">
        <v>41157</v>
      </c>
    </row>
    <row r="252" spans="1:1" x14ac:dyDescent="0.2">
      <c r="A252" s="62">
        <v>41158</v>
      </c>
    </row>
    <row r="253" spans="1:1" x14ac:dyDescent="0.2">
      <c r="A253" s="62">
        <v>41159</v>
      </c>
    </row>
    <row r="254" spans="1:1" x14ac:dyDescent="0.2">
      <c r="A254" s="62">
        <v>41160</v>
      </c>
    </row>
    <row r="255" spans="1:1" x14ac:dyDescent="0.2">
      <c r="A255" s="62">
        <v>41161</v>
      </c>
    </row>
    <row r="256" spans="1:1" x14ac:dyDescent="0.2">
      <c r="A256" s="62">
        <v>41162</v>
      </c>
    </row>
    <row r="257" spans="1:1" x14ac:dyDescent="0.2">
      <c r="A257" s="62">
        <v>41163</v>
      </c>
    </row>
    <row r="258" spans="1:1" x14ac:dyDescent="0.2">
      <c r="A258" s="62">
        <v>41164</v>
      </c>
    </row>
    <row r="259" spans="1:1" x14ac:dyDescent="0.2">
      <c r="A259" s="62">
        <v>41165</v>
      </c>
    </row>
    <row r="260" spans="1:1" x14ac:dyDescent="0.2">
      <c r="A260" s="62">
        <v>41166</v>
      </c>
    </row>
    <row r="261" spans="1:1" x14ac:dyDescent="0.2">
      <c r="A261" s="62">
        <v>41167</v>
      </c>
    </row>
    <row r="262" spans="1:1" x14ac:dyDescent="0.2">
      <c r="A262" s="62">
        <v>41168</v>
      </c>
    </row>
    <row r="263" spans="1:1" x14ac:dyDescent="0.2">
      <c r="A263" s="62">
        <v>41169</v>
      </c>
    </row>
    <row r="264" spans="1:1" x14ac:dyDescent="0.2">
      <c r="A264" s="62">
        <v>41170</v>
      </c>
    </row>
    <row r="265" spans="1:1" x14ac:dyDescent="0.2">
      <c r="A265" s="62">
        <v>41171</v>
      </c>
    </row>
    <row r="266" spans="1:1" x14ac:dyDescent="0.2">
      <c r="A266" s="62">
        <v>41172</v>
      </c>
    </row>
    <row r="267" spans="1:1" x14ac:dyDescent="0.2">
      <c r="A267" s="62">
        <v>41173</v>
      </c>
    </row>
    <row r="268" spans="1:1" x14ac:dyDescent="0.2">
      <c r="A268" s="62">
        <v>41174</v>
      </c>
    </row>
    <row r="269" spans="1:1" x14ac:dyDescent="0.2">
      <c r="A269" s="62">
        <v>41175</v>
      </c>
    </row>
    <row r="270" spans="1:1" x14ac:dyDescent="0.2">
      <c r="A270" s="62">
        <v>41176</v>
      </c>
    </row>
    <row r="271" spans="1:1" x14ac:dyDescent="0.2">
      <c r="A271" s="62">
        <v>41177</v>
      </c>
    </row>
    <row r="272" spans="1:1" x14ac:dyDescent="0.2">
      <c r="A272" s="62">
        <v>41178</v>
      </c>
    </row>
    <row r="273" spans="1:1" x14ac:dyDescent="0.2">
      <c r="A273" s="62">
        <v>41179</v>
      </c>
    </row>
    <row r="274" spans="1:1" x14ac:dyDescent="0.2">
      <c r="A274" s="62">
        <v>41180</v>
      </c>
    </row>
    <row r="275" spans="1:1" x14ac:dyDescent="0.2">
      <c r="A275" s="62">
        <v>41181</v>
      </c>
    </row>
    <row r="276" spans="1:1" x14ac:dyDescent="0.2">
      <c r="A276" s="62">
        <v>41182</v>
      </c>
    </row>
    <row r="277" spans="1:1" x14ac:dyDescent="0.2">
      <c r="A277" s="62">
        <v>41183</v>
      </c>
    </row>
    <row r="278" spans="1:1" x14ac:dyDescent="0.2">
      <c r="A278" s="62">
        <v>41184</v>
      </c>
    </row>
    <row r="279" spans="1:1" x14ac:dyDescent="0.2">
      <c r="A279" s="62">
        <v>41185</v>
      </c>
    </row>
    <row r="280" spans="1:1" x14ac:dyDescent="0.2">
      <c r="A280" s="62">
        <v>41186</v>
      </c>
    </row>
    <row r="281" spans="1:1" x14ac:dyDescent="0.2">
      <c r="A281" s="62">
        <v>41187</v>
      </c>
    </row>
    <row r="282" spans="1:1" x14ac:dyDescent="0.2">
      <c r="A282" s="62">
        <v>41188</v>
      </c>
    </row>
    <row r="283" spans="1:1" x14ac:dyDescent="0.2">
      <c r="A283" s="62">
        <v>41189</v>
      </c>
    </row>
    <row r="284" spans="1:1" x14ac:dyDescent="0.2">
      <c r="A284" s="62">
        <v>41190</v>
      </c>
    </row>
    <row r="285" spans="1:1" x14ac:dyDescent="0.2">
      <c r="A285" s="62">
        <v>41191</v>
      </c>
    </row>
    <row r="286" spans="1:1" x14ac:dyDescent="0.2">
      <c r="A286" s="62">
        <v>41192</v>
      </c>
    </row>
    <row r="287" spans="1:1" x14ac:dyDescent="0.2">
      <c r="A287" s="62">
        <v>41193</v>
      </c>
    </row>
    <row r="288" spans="1:1" x14ac:dyDescent="0.2">
      <c r="A288" s="62">
        <v>41194</v>
      </c>
    </row>
    <row r="289" spans="1:1" x14ac:dyDescent="0.2">
      <c r="A289" s="62">
        <v>41195</v>
      </c>
    </row>
    <row r="290" spans="1:1" x14ac:dyDescent="0.2">
      <c r="A290" s="62">
        <v>41196</v>
      </c>
    </row>
    <row r="291" spans="1:1" x14ac:dyDescent="0.2">
      <c r="A291" s="62">
        <v>41197</v>
      </c>
    </row>
    <row r="292" spans="1:1" x14ac:dyDescent="0.2">
      <c r="A292" s="62">
        <v>41198</v>
      </c>
    </row>
    <row r="293" spans="1:1" x14ac:dyDescent="0.2">
      <c r="A293" s="62">
        <v>41199</v>
      </c>
    </row>
    <row r="294" spans="1:1" x14ac:dyDescent="0.2">
      <c r="A294" s="62">
        <v>41200</v>
      </c>
    </row>
    <row r="295" spans="1:1" x14ac:dyDescent="0.2">
      <c r="A295" s="62">
        <v>41201</v>
      </c>
    </row>
    <row r="296" spans="1:1" x14ac:dyDescent="0.2">
      <c r="A296" s="62">
        <v>41202</v>
      </c>
    </row>
    <row r="297" spans="1:1" x14ac:dyDescent="0.2">
      <c r="A297" s="62">
        <v>41203</v>
      </c>
    </row>
    <row r="298" spans="1:1" x14ac:dyDescent="0.2">
      <c r="A298" s="62">
        <v>41204</v>
      </c>
    </row>
    <row r="299" spans="1:1" x14ac:dyDescent="0.2">
      <c r="A299" s="62">
        <v>41205</v>
      </c>
    </row>
    <row r="300" spans="1:1" x14ac:dyDescent="0.2">
      <c r="A300" s="62">
        <v>41206</v>
      </c>
    </row>
    <row r="301" spans="1:1" x14ac:dyDescent="0.2">
      <c r="A301" s="62">
        <v>41207</v>
      </c>
    </row>
    <row r="302" spans="1:1" x14ac:dyDescent="0.2">
      <c r="A302" s="62">
        <v>41208</v>
      </c>
    </row>
    <row r="303" spans="1:1" x14ac:dyDescent="0.2">
      <c r="A303" s="62">
        <v>41209</v>
      </c>
    </row>
    <row r="304" spans="1:1" x14ac:dyDescent="0.2">
      <c r="A304" s="62">
        <v>41210</v>
      </c>
    </row>
    <row r="305" spans="1:1" x14ac:dyDescent="0.2">
      <c r="A305" s="62">
        <v>41211</v>
      </c>
    </row>
    <row r="306" spans="1:1" x14ac:dyDescent="0.2">
      <c r="A306" s="62">
        <v>41212</v>
      </c>
    </row>
    <row r="307" spans="1:1" x14ac:dyDescent="0.2">
      <c r="A307" s="62">
        <v>41213</v>
      </c>
    </row>
    <row r="308" spans="1:1" x14ac:dyDescent="0.2">
      <c r="A308" s="62">
        <v>41214</v>
      </c>
    </row>
    <row r="309" spans="1:1" x14ac:dyDescent="0.2">
      <c r="A309" s="62">
        <v>41215</v>
      </c>
    </row>
    <row r="310" spans="1:1" x14ac:dyDescent="0.2">
      <c r="A310" s="62">
        <v>41216</v>
      </c>
    </row>
    <row r="311" spans="1:1" x14ac:dyDescent="0.2">
      <c r="A311" s="62">
        <v>41217</v>
      </c>
    </row>
    <row r="312" spans="1:1" x14ac:dyDescent="0.2">
      <c r="A312" s="62">
        <v>41218</v>
      </c>
    </row>
    <row r="313" spans="1:1" x14ac:dyDescent="0.2">
      <c r="A313" s="62">
        <v>41219</v>
      </c>
    </row>
    <row r="314" spans="1:1" x14ac:dyDescent="0.2">
      <c r="A314" s="62">
        <v>41220</v>
      </c>
    </row>
    <row r="315" spans="1:1" x14ac:dyDescent="0.2">
      <c r="A315" s="62">
        <v>41221</v>
      </c>
    </row>
    <row r="316" spans="1:1" x14ac:dyDescent="0.2">
      <c r="A316" s="62">
        <v>41222</v>
      </c>
    </row>
    <row r="317" spans="1:1" x14ac:dyDescent="0.2">
      <c r="A317" s="62">
        <v>41223</v>
      </c>
    </row>
    <row r="318" spans="1:1" x14ac:dyDescent="0.2">
      <c r="A318" s="62">
        <v>41224</v>
      </c>
    </row>
    <row r="319" spans="1:1" x14ac:dyDescent="0.2">
      <c r="A319" s="62">
        <v>41225</v>
      </c>
    </row>
    <row r="320" spans="1:1" x14ac:dyDescent="0.2">
      <c r="A320" s="62">
        <v>41226</v>
      </c>
    </row>
    <row r="321" spans="1:1" x14ac:dyDescent="0.2">
      <c r="A321" s="62">
        <v>41227</v>
      </c>
    </row>
    <row r="322" spans="1:1" x14ac:dyDescent="0.2">
      <c r="A322" s="62">
        <v>41228</v>
      </c>
    </row>
    <row r="323" spans="1:1" x14ac:dyDescent="0.2">
      <c r="A323" s="62">
        <v>41229</v>
      </c>
    </row>
    <row r="324" spans="1:1" x14ac:dyDescent="0.2">
      <c r="A324" s="62">
        <v>41230</v>
      </c>
    </row>
    <row r="325" spans="1:1" x14ac:dyDescent="0.2">
      <c r="A325" s="62">
        <v>41231</v>
      </c>
    </row>
    <row r="326" spans="1:1" x14ac:dyDescent="0.2">
      <c r="A326" s="62">
        <v>41232</v>
      </c>
    </row>
    <row r="327" spans="1:1" x14ac:dyDescent="0.2">
      <c r="A327" s="62">
        <v>41233</v>
      </c>
    </row>
    <row r="328" spans="1:1" x14ac:dyDescent="0.2">
      <c r="A328" s="62">
        <v>41234</v>
      </c>
    </row>
    <row r="329" spans="1:1" x14ac:dyDescent="0.2">
      <c r="A329" s="62">
        <v>41235</v>
      </c>
    </row>
    <row r="330" spans="1:1" x14ac:dyDescent="0.2">
      <c r="A330" s="62">
        <v>41236</v>
      </c>
    </row>
    <row r="331" spans="1:1" x14ac:dyDescent="0.2">
      <c r="A331" s="62">
        <v>41237</v>
      </c>
    </row>
    <row r="332" spans="1:1" x14ac:dyDescent="0.2">
      <c r="A332" s="62">
        <v>41238</v>
      </c>
    </row>
    <row r="333" spans="1:1" x14ac:dyDescent="0.2">
      <c r="A333" s="62">
        <v>41239</v>
      </c>
    </row>
    <row r="334" spans="1:1" x14ac:dyDescent="0.2">
      <c r="A334" s="62">
        <v>41240</v>
      </c>
    </row>
    <row r="335" spans="1:1" x14ac:dyDescent="0.2">
      <c r="A335" s="62">
        <v>41241</v>
      </c>
    </row>
    <row r="336" spans="1:1" x14ac:dyDescent="0.2">
      <c r="A336" s="62">
        <v>41242</v>
      </c>
    </row>
    <row r="337" spans="1:1" x14ac:dyDescent="0.2">
      <c r="A337" s="62">
        <v>41243</v>
      </c>
    </row>
    <row r="338" spans="1:1" x14ac:dyDescent="0.2">
      <c r="A338" s="62">
        <v>41244</v>
      </c>
    </row>
    <row r="339" spans="1:1" x14ac:dyDescent="0.2">
      <c r="A339" s="62">
        <v>41245</v>
      </c>
    </row>
    <row r="340" spans="1:1" x14ac:dyDescent="0.2">
      <c r="A340" s="62">
        <v>41246</v>
      </c>
    </row>
    <row r="341" spans="1:1" x14ac:dyDescent="0.2">
      <c r="A341" s="62">
        <v>41247</v>
      </c>
    </row>
    <row r="342" spans="1:1" x14ac:dyDescent="0.2">
      <c r="A342" s="62">
        <v>41248</v>
      </c>
    </row>
    <row r="343" spans="1:1" x14ac:dyDescent="0.2">
      <c r="A343" s="62">
        <v>41249</v>
      </c>
    </row>
    <row r="344" spans="1:1" x14ac:dyDescent="0.2">
      <c r="A344" s="62">
        <v>41250</v>
      </c>
    </row>
    <row r="345" spans="1:1" x14ac:dyDescent="0.2">
      <c r="A345" s="62">
        <v>41251</v>
      </c>
    </row>
    <row r="346" spans="1:1" x14ac:dyDescent="0.2">
      <c r="A346" s="62">
        <v>41252</v>
      </c>
    </row>
    <row r="347" spans="1:1" x14ac:dyDescent="0.2">
      <c r="A347" s="62">
        <v>41253</v>
      </c>
    </row>
    <row r="348" spans="1:1" x14ac:dyDescent="0.2">
      <c r="A348" s="62">
        <v>41254</v>
      </c>
    </row>
    <row r="349" spans="1:1" x14ac:dyDescent="0.2">
      <c r="A349" s="62">
        <v>41255</v>
      </c>
    </row>
    <row r="350" spans="1:1" x14ac:dyDescent="0.2">
      <c r="A350" s="62">
        <v>41256</v>
      </c>
    </row>
    <row r="351" spans="1:1" x14ac:dyDescent="0.2">
      <c r="A351" s="62">
        <v>41257</v>
      </c>
    </row>
    <row r="352" spans="1:1" x14ac:dyDescent="0.2">
      <c r="A352" s="62">
        <v>41258</v>
      </c>
    </row>
    <row r="353" spans="1:1" x14ac:dyDescent="0.2">
      <c r="A353" s="62">
        <v>41259</v>
      </c>
    </row>
    <row r="354" spans="1:1" x14ac:dyDescent="0.2">
      <c r="A354" s="62">
        <v>41260</v>
      </c>
    </row>
    <row r="355" spans="1:1" x14ac:dyDescent="0.2">
      <c r="A355" s="62">
        <v>41261</v>
      </c>
    </row>
    <row r="356" spans="1:1" x14ac:dyDescent="0.2">
      <c r="A356" s="62">
        <v>41262</v>
      </c>
    </row>
    <row r="357" spans="1:1" x14ac:dyDescent="0.2">
      <c r="A357" s="62">
        <v>41263</v>
      </c>
    </row>
    <row r="358" spans="1:1" x14ac:dyDescent="0.2">
      <c r="A358" s="62">
        <v>41264</v>
      </c>
    </row>
    <row r="359" spans="1:1" x14ac:dyDescent="0.2">
      <c r="A359" s="62">
        <v>41265</v>
      </c>
    </row>
    <row r="360" spans="1:1" x14ac:dyDescent="0.2">
      <c r="A360" s="62">
        <v>41266</v>
      </c>
    </row>
    <row r="361" spans="1:1" x14ac:dyDescent="0.2">
      <c r="A361" s="62">
        <v>41267</v>
      </c>
    </row>
    <row r="362" spans="1:1" x14ac:dyDescent="0.2">
      <c r="A362" s="62">
        <v>41268</v>
      </c>
    </row>
    <row r="363" spans="1:1" x14ac:dyDescent="0.2">
      <c r="A363" s="62">
        <v>41269</v>
      </c>
    </row>
    <row r="364" spans="1:1" x14ac:dyDescent="0.2">
      <c r="A364" s="62">
        <v>41270</v>
      </c>
    </row>
    <row r="365" spans="1:1" x14ac:dyDescent="0.2">
      <c r="A365" s="62">
        <v>41271</v>
      </c>
    </row>
    <row r="366" spans="1:1" x14ac:dyDescent="0.2">
      <c r="A366" s="62">
        <v>41272</v>
      </c>
    </row>
    <row r="367" spans="1:1" x14ac:dyDescent="0.2">
      <c r="A367" s="62">
        <v>41273</v>
      </c>
    </row>
    <row r="368" spans="1:1" x14ac:dyDescent="0.2">
      <c r="A368" s="62">
        <v>41274</v>
      </c>
    </row>
    <row r="369" spans="1:1" x14ac:dyDescent="0.2">
      <c r="A369" s="62">
        <v>41275</v>
      </c>
    </row>
    <row r="370" spans="1:1" x14ac:dyDescent="0.2">
      <c r="A370" s="62">
        <v>41276</v>
      </c>
    </row>
    <row r="371" spans="1:1" x14ac:dyDescent="0.2">
      <c r="A371" s="62">
        <v>41277</v>
      </c>
    </row>
    <row r="372" spans="1:1" x14ac:dyDescent="0.2">
      <c r="A372" s="62">
        <v>41278</v>
      </c>
    </row>
    <row r="373" spans="1:1" x14ac:dyDescent="0.2">
      <c r="A373" s="62">
        <v>41279</v>
      </c>
    </row>
    <row r="374" spans="1:1" x14ac:dyDescent="0.2">
      <c r="A374" s="62">
        <v>41280</v>
      </c>
    </row>
    <row r="375" spans="1:1" x14ac:dyDescent="0.2">
      <c r="A375" s="62">
        <v>41281</v>
      </c>
    </row>
    <row r="376" spans="1:1" x14ac:dyDescent="0.2">
      <c r="A376" s="62">
        <v>41282</v>
      </c>
    </row>
    <row r="377" spans="1:1" x14ac:dyDescent="0.2">
      <c r="A377" s="62">
        <v>41283</v>
      </c>
    </row>
    <row r="378" spans="1:1" x14ac:dyDescent="0.2">
      <c r="A378" s="62">
        <v>41284</v>
      </c>
    </row>
    <row r="379" spans="1:1" x14ac:dyDescent="0.2">
      <c r="A379" s="62">
        <v>41285</v>
      </c>
    </row>
    <row r="380" spans="1:1" x14ac:dyDescent="0.2">
      <c r="A380" s="62">
        <v>41286</v>
      </c>
    </row>
    <row r="381" spans="1:1" x14ac:dyDescent="0.2">
      <c r="A381" s="62">
        <v>41287</v>
      </c>
    </row>
    <row r="382" spans="1:1" x14ac:dyDescent="0.2">
      <c r="A382" s="62">
        <v>41288</v>
      </c>
    </row>
    <row r="383" spans="1:1" x14ac:dyDescent="0.2">
      <c r="A383" s="62">
        <v>41289</v>
      </c>
    </row>
    <row r="384" spans="1:1" x14ac:dyDescent="0.2">
      <c r="A384" s="62">
        <v>41290</v>
      </c>
    </row>
    <row r="385" spans="1:1" x14ac:dyDescent="0.2">
      <c r="A385" s="62">
        <v>41291</v>
      </c>
    </row>
    <row r="386" spans="1:1" x14ac:dyDescent="0.2">
      <c r="A386" s="62">
        <v>41292</v>
      </c>
    </row>
    <row r="387" spans="1:1" x14ac:dyDescent="0.2">
      <c r="A387" s="62">
        <v>41293</v>
      </c>
    </row>
    <row r="388" spans="1:1" x14ac:dyDescent="0.2">
      <c r="A388" s="62">
        <v>41294</v>
      </c>
    </row>
    <row r="389" spans="1:1" x14ac:dyDescent="0.2">
      <c r="A389" s="62">
        <v>41295</v>
      </c>
    </row>
    <row r="390" spans="1:1" x14ac:dyDescent="0.2">
      <c r="A390" s="62">
        <v>41296</v>
      </c>
    </row>
    <row r="391" spans="1:1" x14ac:dyDescent="0.2">
      <c r="A391" s="62">
        <v>41297</v>
      </c>
    </row>
    <row r="392" spans="1:1" x14ac:dyDescent="0.2">
      <c r="A392" s="62">
        <v>41298</v>
      </c>
    </row>
    <row r="393" spans="1:1" x14ac:dyDescent="0.2">
      <c r="A393" s="62">
        <v>41299</v>
      </c>
    </row>
    <row r="394" spans="1:1" x14ac:dyDescent="0.2">
      <c r="A394" s="62">
        <v>41300</v>
      </c>
    </row>
    <row r="395" spans="1:1" x14ac:dyDescent="0.2">
      <c r="A395" s="62">
        <v>41301</v>
      </c>
    </row>
    <row r="396" spans="1:1" x14ac:dyDescent="0.2">
      <c r="A396" s="62">
        <v>41302</v>
      </c>
    </row>
    <row r="397" spans="1:1" x14ac:dyDescent="0.2">
      <c r="A397" s="62">
        <v>41303</v>
      </c>
    </row>
    <row r="398" spans="1:1" x14ac:dyDescent="0.2">
      <c r="A398" s="62">
        <v>41304</v>
      </c>
    </row>
    <row r="399" spans="1:1" x14ac:dyDescent="0.2">
      <c r="A399" s="62">
        <v>41305</v>
      </c>
    </row>
    <row r="400" spans="1:1" x14ac:dyDescent="0.2">
      <c r="A400" s="62">
        <v>41306</v>
      </c>
    </row>
    <row r="401" spans="1:1" x14ac:dyDescent="0.2">
      <c r="A401" s="62">
        <v>41307</v>
      </c>
    </row>
    <row r="402" spans="1:1" x14ac:dyDescent="0.2">
      <c r="A402" s="62">
        <v>41308</v>
      </c>
    </row>
    <row r="403" spans="1:1" x14ac:dyDescent="0.2">
      <c r="A403" s="62">
        <v>41309</v>
      </c>
    </row>
    <row r="404" spans="1:1" x14ac:dyDescent="0.2">
      <c r="A404" s="62">
        <v>41310</v>
      </c>
    </row>
    <row r="405" spans="1:1" x14ac:dyDescent="0.2">
      <c r="A405" s="62">
        <v>41311</v>
      </c>
    </row>
    <row r="406" spans="1:1" x14ac:dyDescent="0.2">
      <c r="A406" s="62">
        <v>41312</v>
      </c>
    </row>
    <row r="407" spans="1:1" x14ac:dyDescent="0.2">
      <c r="A407" s="62">
        <v>41313</v>
      </c>
    </row>
    <row r="408" spans="1:1" x14ac:dyDescent="0.2">
      <c r="A408" s="62">
        <v>41314</v>
      </c>
    </row>
    <row r="409" spans="1:1" x14ac:dyDescent="0.2">
      <c r="A409" s="62">
        <v>41315</v>
      </c>
    </row>
    <row r="410" spans="1:1" x14ac:dyDescent="0.2">
      <c r="A410" s="62">
        <v>41316</v>
      </c>
    </row>
    <row r="411" spans="1:1" x14ac:dyDescent="0.2">
      <c r="A411" s="62">
        <v>41317</v>
      </c>
    </row>
    <row r="412" spans="1:1" x14ac:dyDescent="0.2">
      <c r="A412" s="62">
        <v>41318</v>
      </c>
    </row>
    <row r="413" spans="1:1" x14ac:dyDescent="0.2">
      <c r="A413" s="62">
        <v>41319</v>
      </c>
    </row>
    <row r="414" spans="1:1" x14ac:dyDescent="0.2">
      <c r="A414" s="62">
        <v>41320</v>
      </c>
    </row>
    <row r="415" spans="1:1" x14ac:dyDescent="0.2">
      <c r="A415" s="62">
        <v>41321</v>
      </c>
    </row>
    <row r="416" spans="1:1" x14ac:dyDescent="0.2">
      <c r="A416" s="62">
        <v>41322</v>
      </c>
    </row>
    <row r="417" spans="1:1" x14ac:dyDescent="0.2">
      <c r="A417" s="62">
        <v>41323</v>
      </c>
    </row>
    <row r="418" spans="1:1" x14ac:dyDescent="0.2">
      <c r="A418" s="62">
        <v>41324</v>
      </c>
    </row>
    <row r="419" spans="1:1" x14ac:dyDescent="0.2">
      <c r="A419" s="62">
        <v>41325</v>
      </c>
    </row>
    <row r="420" spans="1:1" x14ac:dyDescent="0.2">
      <c r="A420" s="62">
        <v>41326</v>
      </c>
    </row>
    <row r="421" spans="1:1" x14ac:dyDescent="0.2">
      <c r="A421" s="62">
        <v>41327</v>
      </c>
    </row>
    <row r="422" spans="1:1" x14ac:dyDescent="0.2">
      <c r="A422" s="62">
        <v>41328</v>
      </c>
    </row>
    <row r="423" spans="1:1" x14ac:dyDescent="0.2">
      <c r="A423" s="62">
        <v>41329</v>
      </c>
    </row>
    <row r="424" spans="1:1" x14ac:dyDescent="0.2">
      <c r="A424" s="62">
        <v>41330</v>
      </c>
    </row>
    <row r="425" spans="1:1" x14ac:dyDescent="0.2">
      <c r="A425" s="62">
        <v>41331</v>
      </c>
    </row>
    <row r="426" spans="1:1" x14ac:dyDescent="0.2">
      <c r="A426" s="62">
        <v>41332</v>
      </c>
    </row>
    <row r="427" spans="1:1" x14ac:dyDescent="0.2">
      <c r="A427" s="62">
        <v>41333</v>
      </c>
    </row>
    <row r="428" spans="1:1" x14ac:dyDescent="0.2">
      <c r="A428" s="62">
        <v>41334</v>
      </c>
    </row>
    <row r="429" spans="1:1" x14ac:dyDescent="0.2">
      <c r="A429" s="62">
        <v>41335</v>
      </c>
    </row>
    <row r="430" spans="1:1" x14ac:dyDescent="0.2">
      <c r="A430" s="62">
        <v>41336</v>
      </c>
    </row>
    <row r="431" spans="1:1" x14ac:dyDescent="0.2">
      <c r="A431" s="62">
        <v>41337</v>
      </c>
    </row>
    <row r="432" spans="1:1" x14ac:dyDescent="0.2">
      <c r="A432" s="62">
        <v>41338</v>
      </c>
    </row>
    <row r="433" spans="1:1" x14ac:dyDescent="0.2">
      <c r="A433" s="62">
        <v>41339</v>
      </c>
    </row>
    <row r="434" spans="1:1" x14ac:dyDescent="0.2">
      <c r="A434" s="62">
        <v>41340</v>
      </c>
    </row>
    <row r="435" spans="1:1" x14ac:dyDescent="0.2">
      <c r="A435" s="62">
        <v>41341</v>
      </c>
    </row>
    <row r="436" spans="1:1" x14ac:dyDescent="0.2">
      <c r="A436" s="62">
        <v>41342</v>
      </c>
    </row>
    <row r="437" spans="1:1" x14ac:dyDescent="0.2">
      <c r="A437" s="62">
        <v>41343</v>
      </c>
    </row>
    <row r="438" spans="1:1" x14ac:dyDescent="0.2">
      <c r="A438" s="62">
        <v>41344</v>
      </c>
    </row>
    <row r="439" spans="1:1" x14ac:dyDescent="0.2">
      <c r="A439" s="62">
        <v>41345</v>
      </c>
    </row>
    <row r="440" spans="1:1" x14ac:dyDescent="0.2">
      <c r="A440" s="62">
        <v>41346</v>
      </c>
    </row>
    <row r="441" spans="1:1" x14ac:dyDescent="0.2">
      <c r="A441" s="62">
        <v>41347</v>
      </c>
    </row>
    <row r="442" spans="1:1" x14ac:dyDescent="0.2">
      <c r="A442" s="62">
        <v>41348</v>
      </c>
    </row>
    <row r="443" spans="1:1" x14ac:dyDescent="0.2">
      <c r="A443" s="62">
        <v>41349</v>
      </c>
    </row>
    <row r="444" spans="1:1" x14ac:dyDescent="0.2">
      <c r="A444" s="62">
        <v>41350</v>
      </c>
    </row>
    <row r="445" spans="1:1" x14ac:dyDescent="0.2">
      <c r="A445" s="62">
        <v>41351</v>
      </c>
    </row>
    <row r="446" spans="1:1" x14ac:dyDescent="0.2">
      <c r="A446" s="62">
        <v>41352</v>
      </c>
    </row>
    <row r="447" spans="1:1" x14ac:dyDescent="0.2">
      <c r="A447" s="62">
        <v>41353</v>
      </c>
    </row>
    <row r="448" spans="1:1" x14ac:dyDescent="0.2">
      <c r="A448" s="62">
        <v>41354</v>
      </c>
    </row>
    <row r="449" spans="1:1" x14ac:dyDescent="0.2">
      <c r="A449" s="62">
        <v>41355</v>
      </c>
    </row>
    <row r="450" spans="1:1" x14ac:dyDescent="0.2">
      <c r="A450" s="62">
        <v>41356</v>
      </c>
    </row>
    <row r="451" spans="1:1" x14ac:dyDescent="0.2">
      <c r="A451" s="62">
        <v>41357</v>
      </c>
    </row>
    <row r="452" spans="1:1" x14ac:dyDescent="0.2">
      <c r="A452" s="62">
        <v>41358</v>
      </c>
    </row>
    <row r="453" spans="1:1" x14ac:dyDescent="0.2">
      <c r="A453" s="62">
        <v>41359</v>
      </c>
    </row>
    <row r="454" spans="1:1" x14ac:dyDescent="0.2">
      <c r="A454" s="62">
        <v>41360</v>
      </c>
    </row>
    <row r="455" spans="1:1" x14ac:dyDescent="0.2">
      <c r="A455" s="62">
        <v>41361</v>
      </c>
    </row>
    <row r="456" spans="1:1" x14ac:dyDescent="0.2">
      <c r="A456" s="62">
        <v>41362</v>
      </c>
    </row>
    <row r="457" spans="1:1" x14ac:dyDescent="0.2">
      <c r="A457" s="62">
        <v>41363</v>
      </c>
    </row>
    <row r="458" spans="1:1" x14ac:dyDescent="0.2">
      <c r="A458" s="62">
        <v>41364</v>
      </c>
    </row>
    <row r="459" spans="1:1" x14ac:dyDescent="0.2">
      <c r="A459" s="62">
        <v>41365</v>
      </c>
    </row>
    <row r="460" spans="1:1" x14ac:dyDescent="0.2">
      <c r="A460" s="62">
        <v>41366</v>
      </c>
    </row>
    <row r="461" spans="1:1" x14ac:dyDescent="0.2">
      <c r="A461" s="62">
        <v>41367</v>
      </c>
    </row>
    <row r="462" spans="1:1" x14ac:dyDescent="0.2">
      <c r="A462" s="62">
        <v>41368</v>
      </c>
    </row>
    <row r="463" spans="1:1" x14ac:dyDescent="0.2">
      <c r="A463" s="62">
        <v>41369</v>
      </c>
    </row>
    <row r="464" spans="1:1" x14ac:dyDescent="0.2">
      <c r="A464" s="62">
        <v>41370</v>
      </c>
    </row>
    <row r="465" spans="1:1" x14ac:dyDescent="0.2">
      <c r="A465" s="62">
        <v>41371</v>
      </c>
    </row>
    <row r="466" spans="1:1" x14ac:dyDescent="0.2">
      <c r="A466" s="62">
        <v>41372</v>
      </c>
    </row>
    <row r="467" spans="1:1" x14ac:dyDescent="0.2">
      <c r="A467" s="62">
        <v>41373</v>
      </c>
    </row>
    <row r="468" spans="1:1" x14ac:dyDescent="0.2">
      <c r="A468" s="62">
        <v>41374</v>
      </c>
    </row>
    <row r="469" spans="1:1" x14ac:dyDescent="0.2">
      <c r="A469" s="62">
        <v>41375</v>
      </c>
    </row>
    <row r="470" spans="1:1" x14ac:dyDescent="0.2">
      <c r="A470" s="62">
        <v>41376</v>
      </c>
    </row>
    <row r="471" spans="1:1" x14ac:dyDescent="0.2">
      <c r="A471" s="62">
        <v>41377</v>
      </c>
    </row>
    <row r="472" spans="1:1" x14ac:dyDescent="0.2">
      <c r="A472" s="62">
        <v>41378</v>
      </c>
    </row>
    <row r="473" spans="1:1" x14ac:dyDescent="0.2">
      <c r="A473" s="62">
        <v>41379</v>
      </c>
    </row>
    <row r="474" spans="1:1" x14ac:dyDescent="0.2">
      <c r="A474" s="62">
        <v>41380</v>
      </c>
    </row>
    <row r="475" spans="1:1" x14ac:dyDescent="0.2">
      <c r="A475" s="62">
        <v>41381</v>
      </c>
    </row>
    <row r="476" spans="1:1" x14ac:dyDescent="0.2">
      <c r="A476" s="62">
        <v>41382</v>
      </c>
    </row>
    <row r="477" spans="1:1" x14ac:dyDescent="0.2">
      <c r="A477" s="62">
        <v>41383</v>
      </c>
    </row>
    <row r="478" spans="1:1" x14ac:dyDescent="0.2">
      <c r="A478" s="62">
        <v>41384</v>
      </c>
    </row>
    <row r="479" spans="1:1" x14ac:dyDescent="0.2">
      <c r="A479" s="62">
        <v>41385</v>
      </c>
    </row>
    <row r="480" spans="1:1" x14ac:dyDescent="0.2">
      <c r="A480" s="62">
        <v>41386</v>
      </c>
    </row>
    <row r="481" spans="1:1" x14ac:dyDescent="0.2">
      <c r="A481" s="62">
        <v>41387</v>
      </c>
    </row>
    <row r="482" spans="1:1" x14ac:dyDescent="0.2">
      <c r="A482" s="62">
        <v>41388</v>
      </c>
    </row>
    <row r="483" spans="1:1" x14ac:dyDescent="0.2">
      <c r="A483" s="62">
        <v>41389</v>
      </c>
    </row>
    <row r="484" spans="1:1" x14ac:dyDescent="0.2">
      <c r="A484" s="62">
        <v>41390</v>
      </c>
    </row>
    <row r="485" spans="1:1" x14ac:dyDescent="0.2">
      <c r="A485" s="62">
        <v>41391</v>
      </c>
    </row>
    <row r="486" spans="1:1" x14ac:dyDescent="0.2">
      <c r="A486" s="62">
        <v>41392</v>
      </c>
    </row>
    <row r="487" spans="1:1" x14ac:dyDescent="0.2">
      <c r="A487" s="62">
        <v>41393</v>
      </c>
    </row>
    <row r="488" spans="1:1" x14ac:dyDescent="0.2">
      <c r="A488" s="62">
        <v>41394</v>
      </c>
    </row>
    <row r="489" spans="1:1" x14ac:dyDescent="0.2">
      <c r="A489" s="62">
        <v>41395</v>
      </c>
    </row>
    <row r="490" spans="1:1" x14ac:dyDescent="0.2">
      <c r="A490" s="62">
        <v>41396</v>
      </c>
    </row>
    <row r="491" spans="1:1" x14ac:dyDescent="0.2">
      <c r="A491" s="62">
        <v>41397</v>
      </c>
    </row>
    <row r="492" spans="1:1" x14ac:dyDescent="0.2">
      <c r="A492" s="62">
        <v>41398</v>
      </c>
    </row>
    <row r="493" spans="1:1" x14ac:dyDescent="0.2">
      <c r="A493" s="62">
        <v>41399</v>
      </c>
    </row>
    <row r="494" spans="1:1" x14ac:dyDescent="0.2">
      <c r="A494" s="62">
        <v>41400</v>
      </c>
    </row>
    <row r="495" spans="1:1" x14ac:dyDescent="0.2">
      <c r="A495" s="62">
        <v>41401</v>
      </c>
    </row>
    <row r="496" spans="1:1" x14ac:dyDescent="0.2">
      <c r="A496" s="62">
        <v>41402</v>
      </c>
    </row>
    <row r="497" spans="1:1" x14ac:dyDescent="0.2">
      <c r="A497" s="62">
        <v>41403</v>
      </c>
    </row>
    <row r="498" spans="1:1" x14ac:dyDescent="0.2">
      <c r="A498" s="62">
        <v>41404</v>
      </c>
    </row>
    <row r="499" spans="1:1" x14ac:dyDescent="0.2">
      <c r="A499" s="62">
        <v>41405</v>
      </c>
    </row>
    <row r="500" spans="1:1" x14ac:dyDescent="0.2">
      <c r="A500" s="62">
        <v>41406</v>
      </c>
    </row>
    <row r="501" spans="1:1" x14ac:dyDescent="0.2">
      <c r="A501" s="62">
        <v>41407</v>
      </c>
    </row>
    <row r="502" spans="1:1" x14ac:dyDescent="0.2">
      <c r="A502" s="62">
        <v>41408</v>
      </c>
    </row>
    <row r="503" spans="1:1" x14ac:dyDescent="0.2">
      <c r="A503" s="62">
        <v>41409</v>
      </c>
    </row>
    <row r="504" spans="1:1" x14ac:dyDescent="0.2">
      <c r="A504" s="62">
        <v>41410</v>
      </c>
    </row>
    <row r="505" spans="1:1" x14ac:dyDescent="0.2">
      <c r="A505" s="62">
        <v>41411</v>
      </c>
    </row>
    <row r="506" spans="1:1" x14ac:dyDescent="0.2">
      <c r="A506" s="62">
        <v>41412</v>
      </c>
    </row>
    <row r="507" spans="1:1" x14ac:dyDescent="0.2">
      <c r="A507" s="62">
        <v>41413</v>
      </c>
    </row>
    <row r="508" spans="1:1" x14ac:dyDescent="0.2">
      <c r="A508" s="62">
        <v>41414</v>
      </c>
    </row>
    <row r="509" spans="1:1" x14ac:dyDescent="0.2">
      <c r="A509" s="62">
        <v>41415</v>
      </c>
    </row>
    <row r="510" spans="1:1" x14ac:dyDescent="0.2">
      <c r="A510" s="62">
        <v>41416</v>
      </c>
    </row>
    <row r="511" spans="1:1" x14ac:dyDescent="0.2">
      <c r="A511" s="62">
        <v>41417</v>
      </c>
    </row>
    <row r="512" spans="1:1" x14ac:dyDescent="0.2">
      <c r="A512" s="62">
        <v>41418</v>
      </c>
    </row>
    <row r="513" spans="1:1" x14ac:dyDescent="0.2">
      <c r="A513" s="62">
        <v>41419</v>
      </c>
    </row>
    <row r="514" spans="1:1" x14ac:dyDescent="0.2">
      <c r="A514" s="62">
        <v>41420</v>
      </c>
    </row>
    <row r="515" spans="1:1" x14ac:dyDescent="0.2">
      <c r="A515" s="62">
        <v>41421</v>
      </c>
    </row>
    <row r="516" spans="1:1" x14ac:dyDescent="0.2">
      <c r="A516" s="62">
        <v>41422</v>
      </c>
    </row>
    <row r="517" spans="1:1" x14ac:dyDescent="0.2">
      <c r="A517" s="62">
        <v>41423</v>
      </c>
    </row>
    <row r="518" spans="1:1" x14ac:dyDescent="0.2">
      <c r="A518" s="62">
        <v>41424</v>
      </c>
    </row>
    <row r="519" spans="1:1" x14ac:dyDescent="0.2">
      <c r="A519" s="62">
        <v>41425</v>
      </c>
    </row>
    <row r="520" spans="1:1" x14ac:dyDescent="0.2">
      <c r="A520" s="62">
        <v>41426</v>
      </c>
    </row>
    <row r="521" spans="1:1" x14ac:dyDescent="0.2">
      <c r="A521" s="62">
        <v>41427</v>
      </c>
    </row>
    <row r="522" spans="1:1" x14ac:dyDescent="0.2">
      <c r="A522" s="62">
        <v>41428</v>
      </c>
    </row>
    <row r="523" spans="1:1" x14ac:dyDescent="0.2">
      <c r="A523" s="62">
        <v>41429</v>
      </c>
    </row>
    <row r="524" spans="1:1" x14ac:dyDescent="0.2">
      <c r="A524" s="62">
        <v>41430</v>
      </c>
    </row>
    <row r="525" spans="1:1" x14ac:dyDescent="0.2">
      <c r="A525" s="62">
        <v>41431</v>
      </c>
    </row>
    <row r="526" spans="1:1" x14ac:dyDescent="0.2">
      <c r="A526" s="62">
        <v>41432</v>
      </c>
    </row>
    <row r="527" spans="1:1" x14ac:dyDescent="0.2">
      <c r="A527" s="62">
        <v>41433</v>
      </c>
    </row>
    <row r="528" spans="1:1" x14ac:dyDescent="0.2">
      <c r="A528" s="62">
        <v>41434</v>
      </c>
    </row>
    <row r="529" spans="1:1" x14ac:dyDescent="0.2">
      <c r="A529" s="62">
        <v>41435</v>
      </c>
    </row>
    <row r="530" spans="1:1" x14ac:dyDescent="0.2">
      <c r="A530" s="62">
        <v>41436</v>
      </c>
    </row>
    <row r="531" spans="1:1" x14ac:dyDescent="0.2">
      <c r="A531" s="62">
        <v>41437</v>
      </c>
    </row>
    <row r="532" spans="1:1" x14ac:dyDescent="0.2">
      <c r="A532" s="62">
        <v>41438</v>
      </c>
    </row>
    <row r="533" spans="1:1" x14ac:dyDescent="0.2">
      <c r="A533" s="62">
        <v>41439</v>
      </c>
    </row>
    <row r="534" spans="1:1" x14ac:dyDescent="0.2">
      <c r="A534" s="62">
        <v>41440</v>
      </c>
    </row>
    <row r="535" spans="1:1" x14ac:dyDescent="0.2">
      <c r="A535" s="62">
        <v>41441</v>
      </c>
    </row>
    <row r="536" spans="1:1" x14ac:dyDescent="0.2">
      <c r="A536" s="62">
        <v>41442</v>
      </c>
    </row>
    <row r="537" spans="1:1" x14ac:dyDescent="0.2">
      <c r="A537" s="62">
        <v>41443</v>
      </c>
    </row>
    <row r="538" spans="1:1" x14ac:dyDescent="0.2">
      <c r="A538" s="62">
        <v>41444</v>
      </c>
    </row>
    <row r="539" spans="1:1" x14ac:dyDescent="0.2">
      <c r="A539" s="62">
        <v>41445</v>
      </c>
    </row>
    <row r="540" spans="1:1" x14ac:dyDescent="0.2">
      <c r="A540" s="62">
        <v>41446</v>
      </c>
    </row>
    <row r="541" spans="1:1" x14ac:dyDescent="0.2">
      <c r="A541" s="62">
        <v>41447</v>
      </c>
    </row>
    <row r="542" spans="1:1" x14ac:dyDescent="0.2">
      <c r="A542" s="62">
        <v>41448</v>
      </c>
    </row>
    <row r="543" spans="1:1" x14ac:dyDescent="0.2">
      <c r="A543" s="62">
        <v>41449</v>
      </c>
    </row>
    <row r="544" spans="1:1" x14ac:dyDescent="0.2">
      <c r="A544" s="62">
        <v>41450</v>
      </c>
    </row>
    <row r="545" spans="1:1" x14ac:dyDescent="0.2">
      <c r="A545" s="62">
        <v>41451</v>
      </c>
    </row>
    <row r="546" spans="1:1" x14ac:dyDescent="0.2">
      <c r="A546" s="62">
        <v>41452</v>
      </c>
    </row>
    <row r="547" spans="1:1" x14ac:dyDescent="0.2">
      <c r="A547" s="62">
        <v>41453</v>
      </c>
    </row>
    <row r="548" spans="1:1" x14ac:dyDescent="0.2">
      <c r="A548" s="62">
        <v>41454</v>
      </c>
    </row>
    <row r="549" spans="1:1" x14ac:dyDescent="0.2">
      <c r="A549" s="62">
        <v>41455</v>
      </c>
    </row>
    <row r="550" spans="1:1" x14ac:dyDescent="0.2">
      <c r="A550" s="62">
        <v>41456</v>
      </c>
    </row>
    <row r="551" spans="1:1" x14ac:dyDescent="0.2">
      <c r="A551" s="62">
        <v>41457</v>
      </c>
    </row>
    <row r="552" spans="1:1" x14ac:dyDescent="0.2">
      <c r="A552" s="62">
        <v>41458</v>
      </c>
    </row>
    <row r="553" spans="1:1" x14ac:dyDescent="0.2">
      <c r="A553" s="62">
        <v>41459</v>
      </c>
    </row>
    <row r="554" spans="1:1" x14ac:dyDescent="0.2">
      <c r="A554" s="62">
        <v>41460</v>
      </c>
    </row>
    <row r="555" spans="1:1" x14ac:dyDescent="0.2">
      <c r="A555" s="62">
        <v>41461</v>
      </c>
    </row>
    <row r="556" spans="1:1" x14ac:dyDescent="0.2">
      <c r="A556" s="62">
        <v>41462</v>
      </c>
    </row>
    <row r="557" spans="1:1" x14ac:dyDescent="0.2">
      <c r="A557" s="62">
        <v>41463</v>
      </c>
    </row>
    <row r="558" spans="1:1" x14ac:dyDescent="0.2">
      <c r="A558" s="62">
        <v>41464</v>
      </c>
    </row>
    <row r="559" spans="1:1" x14ac:dyDescent="0.2">
      <c r="A559" s="62">
        <v>41465</v>
      </c>
    </row>
    <row r="560" spans="1:1" x14ac:dyDescent="0.2">
      <c r="A560" s="62">
        <v>41466</v>
      </c>
    </row>
    <row r="561" spans="1:1" x14ac:dyDescent="0.2">
      <c r="A561" s="62">
        <v>41467</v>
      </c>
    </row>
    <row r="562" spans="1:1" x14ac:dyDescent="0.2">
      <c r="A562" s="62">
        <v>41468</v>
      </c>
    </row>
    <row r="563" spans="1:1" x14ac:dyDescent="0.2">
      <c r="A563" s="62">
        <v>41469</v>
      </c>
    </row>
    <row r="564" spans="1:1" x14ac:dyDescent="0.2">
      <c r="A564" s="62">
        <v>41470</v>
      </c>
    </row>
    <row r="565" spans="1:1" x14ac:dyDescent="0.2">
      <c r="A565" s="62">
        <v>41471</v>
      </c>
    </row>
    <row r="566" spans="1:1" x14ac:dyDescent="0.2">
      <c r="A566" s="62">
        <v>41472</v>
      </c>
    </row>
    <row r="567" spans="1:1" x14ac:dyDescent="0.2">
      <c r="A567" s="62">
        <v>41473</v>
      </c>
    </row>
    <row r="568" spans="1:1" x14ac:dyDescent="0.2">
      <c r="A568" s="62">
        <v>41474</v>
      </c>
    </row>
    <row r="569" spans="1:1" x14ac:dyDescent="0.2">
      <c r="A569" s="62">
        <v>41475</v>
      </c>
    </row>
    <row r="570" spans="1:1" x14ac:dyDescent="0.2">
      <c r="A570" s="62">
        <v>41476</v>
      </c>
    </row>
    <row r="571" spans="1:1" x14ac:dyDescent="0.2">
      <c r="A571" s="62">
        <v>41477</v>
      </c>
    </row>
    <row r="572" spans="1:1" x14ac:dyDescent="0.2">
      <c r="A572" s="62">
        <v>41478</v>
      </c>
    </row>
    <row r="573" spans="1:1" x14ac:dyDescent="0.2">
      <c r="A573" s="62">
        <v>41479</v>
      </c>
    </row>
    <row r="574" spans="1:1" x14ac:dyDescent="0.2">
      <c r="A574" s="62">
        <v>41480</v>
      </c>
    </row>
    <row r="575" spans="1:1" x14ac:dyDescent="0.2">
      <c r="A575" s="62">
        <v>41481</v>
      </c>
    </row>
    <row r="576" spans="1:1" x14ac:dyDescent="0.2">
      <c r="A576" s="62">
        <v>41482</v>
      </c>
    </row>
    <row r="577" spans="1:1" x14ac:dyDescent="0.2">
      <c r="A577" s="62">
        <v>41483</v>
      </c>
    </row>
    <row r="578" spans="1:1" x14ac:dyDescent="0.2">
      <c r="A578" s="62">
        <v>41484</v>
      </c>
    </row>
    <row r="579" spans="1:1" x14ac:dyDescent="0.2">
      <c r="A579" s="62">
        <v>41485</v>
      </c>
    </row>
    <row r="580" spans="1:1" x14ac:dyDescent="0.2">
      <c r="A580" s="62">
        <v>41486</v>
      </c>
    </row>
    <row r="581" spans="1:1" x14ac:dyDescent="0.2">
      <c r="A581" s="62">
        <v>41487</v>
      </c>
    </row>
    <row r="582" spans="1:1" x14ac:dyDescent="0.2">
      <c r="A582" s="62">
        <v>41488</v>
      </c>
    </row>
    <row r="583" spans="1:1" x14ac:dyDescent="0.2">
      <c r="A583" s="62">
        <v>41489</v>
      </c>
    </row>
    <row r="584" spans="1:1" x14ac:dyDescent="0.2">
      <c r="A584" s="62">
        <v>41490</v>
      </c>
    </row>
    <row r="585" spans="1:1" x14ac:dyDescent="0.2">
      <c r="A585" s="62">
        <v>41491</v>
      </c>
    </row>
    <row r="586" spans="1:1" x14ac:dyDescent="0.2">
      <c r="A586" s="62">
        <v>41492</v>
      </c>
    </row>
    <row r="587" spans="1:1" x14ac:dyDescent="0.2">
      <c r="A587" s="62">
        <v>41493</v>
      </c>
    </row>
    <row r="588" spans="1:1" x14ac:dyDescent="0.2">
      <c r="A588" s="62">
        <v>41494</v>
      </c>
    </row>
    <row r="589" spans="1:1" x14ac:dyDescent="0.2">
      <c r="A589" s="62">
        <v>41495</v>
      </c>
    </row>
    <row r="590" spans="1:1" x14ac:dyDescent="0.2">
      <c r="A590" s="62">
        <v>41496</v>
      </c>
    </row>
    <row r="591" spans="1:1" x14ac:dyDescent="0.2">
      <c r="A591" s="62">
        <v>41497</v>
      </c>
    </row>
    <row r="592" spans="1:1" x14ac:dyDescent="0.2">
      <c r="A592" s="62">
        <v>41498</v>
      </c>
    </row>
    <row r="593" spans="1:1" x14ac:dyDescent="0.2">
      <c r="A593" s="62">
        <v>41499</v>
      </c>
    </row>
    <row r="594" spans="1:1" x14ac:dyDescent="0.2">
      <c r="A594" s="62">
        <v>41500</v>
      </c>
    </row>
    <row r="595" spans="1:1" x14ac:dyDescent="0.2">
      <c r="A595" s="62">
        <v>41501</v>
      </c>
    </row>
    <row r="596" spans="1:1" x14ac:dyDescent="0.2">
      <c r="A596" s="62">
        <v>41502</v>
      </c>
    </row>
    <row r="597" spans="1:1" x14ac:dyDescent="0.2">
      <c r="A597" s="62">
        <v>41503</v>
      </c>
    </row>
    <row r="598" spans="1:1" x14ac:dyDescent="0.2">
      <c r="A598" s="62">
        <v>41504</v>
      </c>
    </row>
    <row r="599" spans="1:1" x14ac:dyDescent="0.2">
      <c r="A599" s="62">
        <v>41505</v>
      </c>
    </row>
    <row r="600" spans="1:1" x14ac:dyDescent="0.2">
      <c r="A600" s="62">
        <v>41506</v>
      </c>
    </row>
    <row r="601" spans="1:1" x14ac:dyDescent="0.2">
      <c r="A601" s="62">
        <v>41507</v>
      </c>
    </row>
    <row r="602" spans="1:1" x14ac:dyDescent="0.2">
      <c r="A602" s="62">
        <v>41508</v>
      </c>
    </row>
    <row r="603" spans="1:1" x14ac:dyDescent="0.2">
      <c r="A603" s="62">
        <v>41509</v>
      </c>
    </row>
    <row r="604" spans="1:1" x14ac:dyDescent="0.2">
      <c r="A604" s="62">
        <v>41510</v>
      </c>
    </row>
    <row r="605" spans="1:1" x14ac:dyDescent="0.2">
      <c r="A605" s="62">
        <v>41511</v>
      </c>
    </row>
    <row r="606" spans="1:1" x14ac:dyDescent="0.2">
      <c r="A606" s="62">
        <v>41512</v>
      </c>
    </row>
    <row r="607" spans="1:1" x14ac:dyDescent="0.2">
      <c r="A607" s="62">
        <v>41513</v>
      </c>
    </row>
    <row r="608" spans="1:1" x14ac:dyDescent="0.2">
      <c r="A608" s="62">
        <v>41514</v>
      </c>
    </row>
    <row r="609" spans="1:1" x14ac:dyDescent="0.2">
      <c r="A609" s="62">
        <v>41515</v>
      </c>
    </row>
    <row r="610" spans="1:1" x14ac:dyDescent="0.2">
      <c r="A610" s="62">
        <v>41516</v>
      </c>
    </row>
    <row r="611" spans="1:1" x14ac:dyDescent="0.2">
      <c r="A611" s="62">
        <v>41517</v>
      </c>
    </row>
    <row r="612" spans="1:1" x14ac:dyDescent="0.2">
      <c r="A612" s="62">
        <v>41518</v>
      </c>
    </row>
    <row r="613" spans="1:1" x14ac:dyDescent="0.2">
      <c r="A613" s="62">
        <v>41519</v>
      </c>
    </row>
    <row r="614" spans="1:1" x14ac:dyDescent="0.2">
      <c r="A614" s="62">
        <v>41520</v>
      </c>
    </row>
    <row r="615" spans="1:1" x14ac:dyDescent="0.2">
      <c r="A615" s="62">
        <v>41521</v>
      </c>
    </row>
    <row r="616" spans="1:1" x14ac:dyDescent="0.2">
      <c r="A616" s="62">
        <v>41522</v>
      </c>
    </row>
    <row r="617" spans="1:1" x14ac:dyDescent="0.2">
      <c r="A617" s="62">
        <v>41523</v>
      </c>
    </row>
    <row r="618" spans="1:1" x14ac:dyDescent="0.2">
      <c r="A618" s="62">
        <v>41524</v>
      </c>
    </row>
    <row r="619" spans="1:1" x14ac:dyDescent="0.2">
      <c r="A619" s="62">
        <v>41525</v>
      </c>
    </row>
    <row r="620" spans="1:1" x14ac:dyDescent="0.2">
      <c r="A620" s="62">
        <v>41526</v>
      </c>
    </row>
    <row r="621" spans="1:1" x14ac:dyDescent="0.2">
      <c r="A621" s="62">
        <v>41527</v>
      </c>
    </row>
    <row r="622" spans="1:1" x14ac:dyDescent="0.2">
      <c r="A622" s="62">
        <v>41528</v>
      </c>
    </row>
    <row r="623" spans="1:1" x14ac:dyDescent="0.2">
      <c r="A623" s="62">
        <v>41529</v>
      </c>
    </row>
    <row r="624" spans="1:1" x14ac:dyDescent="0.2">
      <c r="A624" s="62">
        <v>41530</v>
      </c>
    </row>
    <row r="625" spans="1:1" x14ac:dyDescent="0.2">
      <c r="A625" s="62">
        <v>41531</v>
      </c>
    </row>
    <row r="626" spans="1:1" x14ac:dyDescent="0.2">
      <c r="A626" s="62">
        <v>41532</v>
      </c>
    </row>
    <row r="627" spans="1:1" x14ac:dyDescent="0.2">
      <c r="A627" s="62">
        <v>41533</v>
      </c>
    </row>
    <row r="628" spans="1:1" x14ac:dyDescent="0.2">
      <c r="A628" s="62">
        <v>41534</v>
      </c>
    </row>
    <row r="629" spans="1:1" x14ac:dyDescent="0.2">
      <c r="A629" s="62">
        <v>41535</v>
      </c>
    </row>
    <row r="630" spans="1:1" x14ac:dyDescent="0.2">
      <c r="A630" s="62">
        <v>41536</v>
      </c>
    </row>
    <row r="631" spans="1:1" x14ac:dyDescent="0.2">
      <c r="A631" s="62">
        <v>41537</v>
      </c>
    </row>
    <row r="632" spans="1:1" x14ac:dyDescent="0.2">
      <c r="A632" s="62">
        <v>41538</v>
      </c>
    </row>
    <row r="633" spans="1:1" x14ac:dyDescent="0.2">
      <c r="A633" s="62">
        <v>41539</v>
      </c>
    </row>
    <row r="634" spans="1:1" x14ac:dyDescent="0.2">
      <c r="A634" s="62">
        <v>41540</v>
      </c>
    </row>
    <row r="635" spans="1:1" x14ac:dyDescent="0.2">
      <c r="A635" s="62">
        <v>41541</v>
      </c>
    </row>
    <row r="636" spans="1:1" x14ac:dyDescent="0.2">
      <c r="A636" s="62">
        <v>41542</v>
      </c>
    </row>
    <row r="637" spans="1:1" x14ac:dyDescent="0.2">
      <c r="A637" s="62">
        <v>41543</v>
      </c>
    </row>
    <row r="638" spans="1:1" x14ac:dyDescent="0.2">
      <c r="A638" s="62">
        <v>41544</v>
      </c>
    </row>
    <row r="639" spans="1:1" x14ac:dyDescent="0.2">
      <c r="A639" s="62">
        <v>41545</v>
      </c>
    </row>
    <row r="640" spans="1:1" x14ac:dyDescent="0.2">
      <c r="A640" s="62">
        <v>41546</v>
      </c>
    </row>
    <row r="641" spans="1:1" x14ac:dyDescent="0.2">
      <c r="A641" s="62">
        <v>41547</v>
      </c>
    </row>
    <row r="642" spans="1:1" x14ac:dyDescent="0.2">
      <c r="A642" s="62">
        <v>41548</v>
      </c>
    </row>
    <row r="643" spans="1:1" x14ac:dyDescent="0.2">
      <c r="A643" s="62">
        <v>41549</v>
      </c>
    </row>
    <row r="644" spans="1:1" x14ac:dyDescent="0.2">
      <c r="A644" s="62">
        <v>41550</v>
      </c>
    </row>
    <row r="645" spans="1:1" x14ac:dyDescent="0.2">
      <c r="A645" s="62">
        <v>41551</v>
      </c>
    </row>
    <row r="646" spans="1:1" x14ac:dyDescent="0.2">
      <c r="A646" s="62">
        <v>41552</v>
      </c>
    </row>
    <row r="647" spans="1:1" x14ac:dyDescent="0.2">
      <c r="A647" s="62">
        <v>41553</v>
      </c>
    </row>
    <row r="648" spans="1:1" x14ac:dyDescent="0.2">
      <c r="A648" s="62">
        <v>41554</v>
      </c>
    </row>
    <row r="649" spans="1:1" x14ac:dyDescent="0.2">
      <c r="A649" s="62">
        <v>41555</v>
      </c>
    </row>
    <row r="650" spans="1:1" x14ac:dyDescent="0.2">
      <c r="A650" s="62">
        <v>41556</v>
      </c>
    </row>
    <row r="651" spans="1:1" x14ac:dyDescent="0.2">
      <c r="A651" s="62">
        <v>41557</v>
      </c>
    </row>
    <row r="652" spans="1:1" x14ac:dyDescent="0.2">
      <c r="A652" s="62">
        <v>41558</v>
      </c>
    </row>
    <row r="653" spans="1:1" x14ac:dyDescent="0.2">
      <c r="A653" s="62">
        <v>41559</v>
      </c>
    </row>
    <row r="654" spans="1:1" x14ac:dyDescent="0.2">
      <c r="A654" s="62">
        <v>41560</v>
      </c>
    </row>
    <row r="655" spans="1:1" x14ac:dyDescent="0.2">
      <c r="A655" s="62">
        <v>41561</v>
      </c>
    </row>
    <row r="656" spans="1:1" x14ac:dyDescent="0.2">
      <c r="A656" s="62">
        <v>41562</v>
      </c>
    </row>
    <row r="657" spans="1:1" x14ac:dyDescent="0.2">
      <c r="A657" s="62">
        <v>41563</v>
      </c>
    </row>
    <row r="658" spans="1:1" x14ac:dyDescent="0.2">
      <c r="A658" s="62">
        <v>41564</v>
      </c>
    </row>
    <row r="659" spans="1:1" x14ac:dyDescent="0.2">
      <c r="A659" s="62">
        <v>41565</v>
      </c>
    </row>
    <row r="660" spans="1:1" x14ac:dyDescent="0.2">
      <c r="A660" s="62">
        <v>41566</v>
      </c>
    </row>
    <row r="661" spans="1:1" x14ac:dyDescent="0.2">
      <c r="A661" s="62">
        <v>41567</v>
      </c>
    </row>
    <row r="662" spans="1:1" x14ac:dyDescent="0.2">
      <c r="A662" s="62">
        <v>41568</v>
      </c>
    </row>
    <row r="663" spans="1:1" x14ac:dyDescent="0.2">
      <c r="A663" s="62">
        <v>41569</v>
      </c>
    </row>
    <row r="664" spans="1:1" x14ac:dyDescent="0.2">
      <c r="A664" s="62">
        <v>41570</v>
      </c>
    </row>
    <row r="665" spans="1:1" x14ac:dyDescent="0.2">
      <c r="A665" s="62">
        <v>41571</v>
      </c>
    </row>
    <row r="666" spans="1:1" x14ac:dyDescent="0.2">
      <c r="A666" s="62">
        <v>41572</v>
      </c>
    </row>
    <row r="667" spans="1:1" x14ac:dyDescent="0.2">
      <c r="A667" s="62">
        <v>41573</v>
      </c>
    </row>
    <row r="668" spans="1:1" x14ac:dyDescent="0.2">
      <c r="A668" s="62">
        <v>41574</v>
      </c>
    </row>
    <row r="669" spans="1:1" x14ac:dyDescent="0.2">
      <c r="A669" s="62">
        <v>41575</v>
      </c>
    </row>
    <row r="670" spans="1:1" x14ac:dyDescent="0.2">
      <c r="A670" s="62">
        <v>41576</v>
      </c>
    </row>
    <row r="671" spans="1:1" x14ac:dyDescent="0.2">
      <c r="A671" s="62">
        <v>41577</v>
      </c>
    </row>
    <row r="672" spans="1:1" x14ac:dyDescent="0.2">
      <c r="A672" s="62">
        <v>41578</v>
      </c>
    </row>
    <row r="673" spans="1:1" x14ac:dyDescent="0.2">
      <c r="A673" s="62">
        <v>41579</v>
      </c>
    </row>
    <row r="674" spans="1:1" x14ac:dyDescent="0.2">
      <c r="A674" s="62">
        <v>41580</v>
      </c>
    </row>
    <row r="675" spans="1:1" x14ac:dyDescent="0.2">
      <c r="A675" s="62">
        <v>41581</v>
      </c>
    </row>
    <row r="676" spans="1:1" x14ac:dyDescent="0.2">
      <c r="A676" s="62">
        <v>41582</v>
      </c>
    </row>
    <row r="677" spans="1:1" x14ac:dyDescent="0.2">
      <c r="A677" s="62">
        <v>41583</v>
      </c>
    </row>
    <row r="678" spans="1:1" x14ac:dyDescent="0.2">
      <c r="A678" s="62">
        <v>41584</v>
      </c>
    </row>
    <row r="679" spans="1:1" x14ac:dyDescent="0.2">
      <c r="A679" s="62">
        <v>41585</v>
      </c>
    </row>
    <row r="680" spans="1:1" x14ac:dyDescent="0.2">
      <c r="A680" s="62">
        <v>41586</v>
      </c>
    </row>
    <row r="681" spans="1:1" x14ac:dyDescent="0.2">
      <c r="A681" s="62">
        <v>41587</v>
      </c>
    </row>
    <row r="682" spans="1:1" x14ac:dyDescent="0.2">
      <c r="A682" s="62">
        <v>41588</v>
      </c>
    </row>
    <row r="683" spans="1:1" x14ac:dyDescent="0.2">
      <c r="A683" s="62">
        <v>41589</v>
      </c>
    </row>
    <row r="684" spans="1:1" x14ac:dyDescent="0.2">
      <c r="A684" s="62">
        <v>41590</v>
      </c>
    </row>
    <row r="685" spans="1:1" x14ac:dyDescent="0.2">
      <c r="A685" s="62">
        <v>41591</v>
      </c>
    </row>
    <row r="686" spans="1:1" x14ac:dyDescent="0.2">
      <c r="A686" s="62">
        <v>41592</v>
      </c>
    </row>
    <row r="687" spans="1:1" x14ac:dyDescent="0.2">
      <c r="A687" s="62">
        <v>41593</v>
      </c>
    </row>
    <row r="688" spans="1:1" x14ac:dyDescent="0.2">
      <c r="A688" s="62">
        <v>41594</v>
      </c>
    </row>
    <row r="689" spans="1:1" x14ac:dyDescent="0.2">
      <c r="A689" s="62">
        <v>41595</v>
      </c>
    </row>
    <row r="690" spans="1:1" x14ac:dyDescent="0.2">
      <c r="A690" s="62">
        <v>41596</v>
      </c>
    </row>
    <row r="691" spans="1:1" x14ac:dyDescent="0.2">
      <c r="A691" s="62">
        <v>41597</v>
      </c>
    </row>
    <row r="692" spans="1:1" x14ac:dyDescent="0.2">
      <c r="A692" s="62">
        <v>41598</v>
      </c>
    </row>
    <row r="693" spans="1:1" x14ac:dyDescent="0.2">
      <c r="A693" s="62">
        <v>41599</v>
      </c>
    </row>
    <row r="694" spans="1:1" x14ac:dyDescent="0.2">
      <c r="A694" s="62">
        <v>41600</v>
      </c>
    </row>
    <row r="695" spans="1:1" x14ac:dyDescent="0.2">
      <c r="A695" s="62">
        <v>41601</v>
      </c>
    </row>
    <row r="696" spans="1:1" x14ac:dyDescent="0.2">
      <c r="A696" s="62">
        <v>41602</v>
      </c>
    </row>
    <row r="697" spans="1:1" x14ac:dyDescent="0.2">
      <c r="A697" s="62">
        <v>41603</v>
      </c>
    </row>
    <row r="698" spans="1:1" x14ac:dyDescent="0.2">
      <c r="A698" s="62">
        <v>41604</v>
      </c>
    </row>
    <row r="699" spans="1:1" x14ac:dyDescent="0.2">
      <c r="A699" s="62">
        <v>41605</v>
      </c>
    </row>
    <row r="700" spans="1:1" x14ac:dyDescent="0.2">
      <c r="A700" s="62">
        <v>41606</v>
      </c>
    </row>
    <row r="701" spans="1:1" x14ac:dyDescent="0.2">
      <c r="A701" s="62">
        <v>41607</v>
      </c>
    </row>
    <row r="702" spans="1:1" x14ac:dyDescent="0.2">
      <c r="A702" s="62">
        <v>41608</v>
      </c>
    </row>
    <row r="703" spans="1:1" x14ac:dyDescent="0.2">
      <c r="A703" s="62">
        <v>41609</v>
      </c>
    </row>
    <row r="704" spans="1:1" x14ac:dyDescent="0.2">
      <c r="A704" s="62">
        <v>41610</v>
      </c>
    </row>
    <row r="705" spans="1:1" x14ac:dyDescent="0.2">
      <c r="A705" s="62">
        <v>41611</v>
      </c>
    </row>
    <row r="706" spans="1:1" x14ac:dyDescent="0.2">
      <c r="A706" s="62">
        <v>41612</v>
      </c>
    </row>
    <row r="707" spans="1:1" x14ac:dyDescent="0.2">
      <c r="A707" s="62">
        <v>41613</v>
      </c>
    </row>
    <row r="708" spans="1:1" x14ac:dyDescent="0.2">
      <c r="A708" s="62">
        <v>41614</v>
      </c>
    </row>
    <row r="709" spans="1:1" x14ac:dyDescent="0.2">
      <c r="A709" s="62">
        <v>41615</v>
      </c>
    </row>
    <row r="710" spans="1:1" x14ac:dyDescent="0.2">
      <c r="A710" s="62">
        <v>41616</v>
      </c>
    </row>
    <row r="711" spans="1:1" x14ac:dyDescent="0.2">
      <c r="A711" s="62">
        <v>41617</v>
      </c>
    </row>
    <row r="712" spans="1:1" x14ac:dyDescent="0.2">
      <c r="A712" s="62">
        <v>41618</v>
      </c>
    </row>
    <row r="713" spans="1:1" x14ac:dyDescent="0.2">
      <c r="A713" s="62">
        <v>41619</v>
      </c>
    </row>
    <row r="714" spans="1:1" x14ac:dyDescent="0.2">
      <c r="A714" s="62">
        <v>41620</v>
      </c>
    </row>
    <row r="715" spans="1:1" x14ac:dyDescent="0.2">
      <c r="A715" s="62">
        <v>41621</v>
      </c>
    </row>
    <row r="716" spans="1:1" x14ac:dyDescent="0.2">
      <c r="A716" s="62">
        <v>41622</v>
      </c>
    </row>
    <row r="717" spans="1:1" x14ac:dyDescent="0.2">
      <c r="A717" s="62">
        <v>41623</v>
      </c>
    </row>
    <row r="718" spans="1:1" x14ac:dyDescent="0.2">
      <c r="A718" s="62">
        <v>41624</v>
      </c>
    </row>
    <row r="719" spans="1:1" x14ac:dyDescent="0.2">
      <c r="A719" s="62">
        <v>41625</v>
      </c>
    </row>
    <row r="720" spans="1:1" x14ac:dyDescent="0.2">
      <c r="A720" s="62">
        <v>41626</v>
      </c>
    </row>
    <row r="721" spans="1:1" x14ac:dyDescent="0.2">
      <c r="A721" s="62">
        <v>41627</v>
      </c>
    </row>
    <row r="722" spans="1:1" x14ac:dyDescent="0.2">
      <c r="A722" s="62">
        <v>41628</v>
      </c>
    </row>
    <row r="723" spans="1:1" x14ac:dyDescent="0.2">
      <c r="A723" s="62">
        <v>41629</v>
      </c>
    </row>
    <row r="724" spans="1:1" x14ac:dyDescent="0.2">
      <c r="A724" s="62">
        <v>41630</v>
      </c>
    </row>
    <row r="725" spans="1:1" x14ac:dyDescent="0.2">
      <c r="A725" s="62">
        <v>41631</v>
      </c>
    </row>
    <row r="726" spans="1:1" x14ac:dyDescent="0.2">
      <c r="A726" s="62">
        <v>41632</v>
      </c>
    </row>
    <row r="727" spans="1:1" x14ac:dyDescent="0.2">
      <c r="A727" s="62">
        <v>41633</v>
      </c>
    </row>
    <row r="728" spans="1:1" x14ac:dyDescent="0.2">
      <c r="A728" s="62">
        <v>41634</v>
      </c>
    </row>
    <row r="729" spans="1:1" x14ac:dyDescent="0.2">
      <c r="A729" s="62">
        <v>41635</v>
      </c>
    </row>
    <row r="730" spans="1:1" x14ac:dyDescent="0.2">
      <c r="A730" s="62">
        <v>41636</v>
      </c>
    </row>
    <row r="731" spans="1:1" x14ac:dyDescent="0.2">
      <c r="A731" s="62">
        <v>41637</v>
      </c>
    </row>
    <row r="732" spans="1:1" x14ac:dyDescent="0.2">
      <c r="A732" s="62">
        <v>41638</v>
      </c>
    </row>
    <row r="733" spans="1:1" x14ac:dyDescent="0.2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view="pageBreakPreview" zoomScale="70" zoomScaleNormal="100" zoomScaleSheetLayoutView="70" workbookViewId="0">
      <selection activeCell="C2" sqref="C2:E2"/>
    </sheetView>
  </sheetViews>
  <sheetFormatPr defaultRowHeight="15" x14ac:dyDescent="0.3"/>
  <cols>
    <col min="1" max="1" width="14.28515625" style="21" bestFit="1" customWidth="1"/>
    <col min="2" max="2" width="80" style="256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75" t="s">
        <v>273</v>
      </c>
      <c r="B1" s="252"/>
      <c r="C1" s="505" t="s">
        <v>110</v>
      </c>
      <c r="D1" s="505"/>
      <c r="E1" s="115"/>
    </row>
    <row r="2" spans="1:12" s="6" customFormat="1" x14ac:dyDescent="0.3">
      <c r="A2" s="77" t="s">
        <v>141</v>
      </c>
      <c r="B2" s="252"/>
      <c r="C2" s="506" t="s">
        <v>510</v>
      </c>
      <c r="D2" s="507"/>
      <c r="E2" s="507"/>
    </row>
    <row r="3" spans="1:12" s="6" customFormat="1" x14ac:dyDescent="0.3">
      <c r="A3" s="77"/>
      <c r="B3" s="252"/>
      <c r="C3" s="76"/>
      <c r="D3" s="76"/>
      <c r="E3" s="115"/>
    </row>
    <row r="4" spans="1:12" s="2" customFormat="1" x14ac:dyDescent="0.3">
      <c r="A4" s="78" t="str">
        <f>'ფორმა N2'!A4</f>
        <v>ანგარიშვალდებული პირის დასახელება:</v>
      </c>
      <c r="B4" s="253"/>
      <c r="C4" s="77"/>
      <c r="D4" s="77"/>
      <c r="E4" s="109"/>
      <c r="L4" s="6"/>
    </row>
    <row r="5" spans="1:12" s="2" customFormat="1" x14ac:dyDescent="0.3">
      <c r="A5" s="26" t="s">
        <v>509</v>
      </c>
      <c r="B5" s="26"/>
      <c r="C5" s="59"/>
      <c r="D5" s="59"/>
      <c r="E5" s="109"/>
    </row>
    <row r="6" spans="1:12" s="2" customFormat="1" x14ac:dyDescent="0.3">
      <c r="A6" s="78"/>
      <c r="B6" s="253"/>
      <c r="C6" s="77"/>
      <c r="D6" s="77"/>
      <c r="E6" s="109"/>
    </row>
    <row r="7" spans="1:12" s="6" customFormat="1" ht="18" x14ac:dyDescent="0.3">
      <c r="A7" s="101"/>
      <c r="B7" s="114"/>
      <c r="C7" s="79"/>
      <c r="D7" s="79"/>
      <c r="E7" s="115"/>
    </row>
    <row r="8" spans="1:12" s="6" customFormat="1" ht="30" x14ac:dyDescent="0.3">
      <c r="A8" s="107" t="s">
        <v>64</v>
      </c>
      <c r="B8" s="80" t="s">
        <v>250</v>
      </c>
      <c r="C8" s="80" t="s">
        <v>66</v>
      </c>
      <c r="D8" s="80" t="s">
        <v>67</v>
      </c>
      <c r="E8" s="115"/>
      <c r="F8" s="20"/>
    </row>
    <row r="9" spans="1:12" s="7" customFormat="1" x14ac:dyDescent="0.3">
      <c r="A9" s="244">
        <v>1</v>
      </c>
      <c r="B9" s="244" t="s">
        <v>65</v>
      </c>
      <c r="C9" s="86">
        <f>SUM(C10,C25)</f>
        <v>0</v>
      </c>
      <c r="D9" s="86">
        <f>SUM(D10,D25)</f>
        <v>0</v>
      </c>
      <c r="E9" s="115"/>
    </row>
    <row r="10" spans="1:12" s="7" customFormat="1" x14ac:dyDescent="0.3">
      <c r="A10" s="88">
        <v>1.1000000000000001</v>
      </c>
      <c r="B10" s="88" t="s">
        <v>80</v>
      </c>
      <c r="C10" s="86">
        <f>SUM(C11,C12,C15,C18,C24)</f>
        <v>0</v>
      </c>
      <c r="D10" s="86">
        <f>SUM(D11,D12,D15,D18,D23,D24)</f>
        <v>0</v>
      </c>
      <c r="E10" s="115"/>
    </row>
    <row r="11" spans="1:12" s="9" customFormat="1" ht="18" x14ac:dyDescent="0.3">
      <c r="A11" s="89" t="s">
        <v>30</v>
      </c>
      <c r="B11" s="89" t="s">
        <v>79</v>
      </c>
      <c r="C11" s="8"/>
      <c r="D11" s="8"/>
      <c r="E11" s="115"/>
    </row>
    <row r="12" spans="1:12" s="10" customFormat="1" x14ac:dyDescent="0.3">
      <c r="A12" s="89" t="s">
        <v>31</v>
      </c>
      <c r="B12" s="89" t="s">
        <v>310</v>
      </c>
      <c r="C12" s="108">
        <f>SUM(C13:C14)</f>
        <v>0</v>
      </c>
      <c r="D12" s="108">
        <f>SUM(D13:D14)</f>
        <v>0</v>
      </c>
      <c r="E12" s="115"/>
    </row>
    <row r="13" spans="1:12" s="3" customFormat="1" x14ac:dyDescent="0.3">
      <c r="A13" s="98" t="s">
        <v>81</v>
      </c>
      <c r="B13" s="98" t="s">
        <v>313</v>
      </c>
      <c r="C13" s="8"/>
      <c r="D13" s="8"/>
      <c r="E13" s="115"/>
    </row>
    <row r="14" spans="1:12" s="3" customFormat="1" x14ac:dyDescent="0.3">
      <c r="A14" s="98" t="s">
        <v>109</v>
      </c>
      <c r="B14" s="98" t="s">
        <v>97</v>
      </c>
      <c r="C14" s="8"/>
      <c r="D14" s="8"/>
      <c r="E14" s="115"/>
    </row>
    <row r="15" spans="1:12" s="3" customFormat="1" x14ac:dyDescent="0.3">
      <c r="A15" s="89" t="s">
        <v>82</v>
      </c>
      <c r="B15" s="89" t="s">
        <v>83</v>
      </c>
      <c r="C15" s="108">
        <f>SUM(C16:C17)</f>
        <v>0</v>
      </c>
      <c r="D15" s="108">
        <f>SUM(D16:D17)</f>
        <v>0</v>
      </c>
      <c r="E15" s="115"/>
    </row>
    <row r="16" spans="1:12" s="3" customFormat="1" x14ac:dyDescent="0.3">
      <c r="A16" s="98" t="s">
        <v>84</v>
      </c>
      <c r="B16" s="98" t="s">
        <v>86</v>
      </c>
      <c r="C16" s="8"/>
      <c r="D16" s="8"/>
      <c r="E16" s="115"/>
    </row>
    <row r="17" spans="1:5" s="3" customFormat="1" ht="30" x14ac:dyDescent="0.3">
      <c r="A17" s="98" t="s">
        <v>85</v>
      </c>
      <c r="B17" s="98" t="s">
        <v>111</v>
      </c>
      <c r="C17" s="8"/>
      <c r="D17" s="8"/>
      <c r="E17" s="115"/>
    </row>
    <row r="18" spans="1:5" s="3" customFormat="1" x14ac:dyDescent="0.3">
      <c r="A18" s="89" t="s">
        <v>87</v>
      </c>
      <c r="B18" s="89" t="s">
        <v>420</v>
      </c>
      <c r="C18" s="108">
        <f>SUM(C19:C22)</f>
        <v>0</v>
      </c>
      <c r="D18" s="108">
        <f>SUM(D19:D22)</f>
        <v>0</v>
      </c>
      <c r="E18" s="115"/>
    </row>
    <row r="19" spans="1:5" s="3" customFormat="1" x14ac:dyDescent="0.3">
      <c r="A19" s="98" t="s">
        <v>88</v>
      </c>
      <c r="B19" s="98" t="s">
        <v>89</v>
      </c>
      <c r="C19" s="8"/>
      <c r="D19" s="8"/>
      <c r="E19" s="115"/>
    </row>
    <row r="20" spans="1:5" s="3" customFormat="1" ht="30" x14ac:dyDescent="0.3">
      <c r="A20" s="98" t="s">
        <v>92</v>
      </c>
      <c r="B20" s="98" t="s">
        <v>90</v>
      </c>
      <c r="C20" s="8"/>
      <c r="D20" s="8"/>
      <c r="E20" s="115"/>
    </row>
    <row r="21" spans="1:5" s="3" customFormat="1" x14ac:dyDescent="0.3">
      <c r="A21" s="98" t="s">
        <v>93</v>
      </c>
      <c r="B21" s="98" t="s">
        <v>91</v>
      </c>
      <c r="C21" s="8"/>
      <c r="D21" s="8"/>
      <c r="E21" s="115"/>
    </row>
    <row r="22" spans="1:5" s="3" customFormat="1" x14ac:dyDescent="0.3">
      <c r="A22" s="98" t="s">
        <v>94</v>
      </c>
      <c r="B22" s="98" t="s">
        <v>448</v>
      </c>
      <c r="C22" s="8"/>
      <c r="D22" s="8"/>
      <c r="E22" s="115"/>
    </row>
    <row r="23" spans="1:5" s="3" customFormat="1" x14ac:dyDescent="0.3">
      <c r="A23" s="89" t="s">
        <v>95</v>
      </c>
      <c r="B23" s="89" t="s">
        <v>449</v>
      </c>
      <c r="C23" s="277"/>
      <c r="D23" s="8"/>
      <c r="E23" s="115"/>
    </row>
    <row r="24" spans="1:5" s="3" customFormat="1" x14ac:dyDescent="0.3">
      <c r="A24" s="89" t="s">
        <v>252</v>
      </c>
      <c r="B24" s="89" t="s">
        <v>455</v>
      </c>
      <c r="C24" s="8"/>
      <c r="D24" s="8"/>
      <c r="E24" s="115"/>
    </row>
    <row r="25" spans="1:5" s="3" customFormat="1" x14ac:dyDescent="0.3">
      <c r="A25" s="88">
        <v>1.2</v>
      </c>
      <c r="B25" s="244" t="s">
        <v>96</v>
      </c>
      <c r="C25" s="86">
        <f>SUM(C26,C30)</f>
        <v>0</v>
      </c>
      <c r="D25" s="86">
        <f>SUM(D26,D30)</f>
        <v>0</v>
      </c>
      <c r="E25" s="115"/>
    </row>
    <row r="26" spans="1:5" x14ac:dyDescent="0.3">
      <c r="A26" s="89" t="s">
        <v>32</v>
      </c>
      <c r="B26" s="89" t="s">
        <v>313</v>
      </c>
      <c r="C26" s="108">
        <f>SUM(C27:C29)</f>
        <v>0</v>
      </c>
      <c r="D26" s="108">
        <f>SUM(D27:D29)</f>
        <v>0</v>
      </c>
      <c r="E26" s="115"/>
    </row>
    <row r="27" spans="1:5" x14ac:dyDescent="0.3">
      <c r="A27" s="250" t="s">
        <v>98</v>
      </c>
      <c r="B27" s="98" t="s">
        <v>311</v>
      </c>
      <c r="C27" s="8"/>
      <c r="D27" s="8"/>
      <c r="E27" s="115"/>
    </row>
    <row r="28" spans="1:5" x14ac:dyDescent="0.3">
      <c r="A28" s="250" t="s">
        <v>99</v>
      </c>
      <c r="B28" s="98" t="s">
        <v>314</v>
      </c>
      <c r="C28" s="8"/>
      <c r="D28" s="8"/>
      <c r="E28" s="115"/>
    </row>
    <row r="29" spans="1:5" x14ac:dyDescent="0.3">
      <c r="A29" s="250" t="s">
        <v>458</v>
      </c>
      <c r="B29" s="98" t="s">
        <v>312</v>
      </c>
      <c r="C29" s="8"/>
      <c r="D29" s="8"/>
      <c r="E29" s="115"/>
    </row>
    <row r="30" spans="1:5" x14ac:dyDescent="0.3">
      <c r="A30" s="89" t="s">
        <v>33</v>
      </c>
      <c r="B30" s="274" t="s">
        <v>456</v>
      </c>
      <c r="C30" s="8"/>
      <c r="D30" s="8"/>
      <c r="E30" s="115"/>
    </row>
    <row r="31" spans="1:5" s="22" customFormat="1" ht="12.75" x14ac:dyDescent="0.2">
      <c r="B31" s="254"/>
    </row>
    <row r="32" spans="1:5" s="2" customFormat="1" x14ac:dyDescent="0.3">
      <c r="A32" s="1"/>
      <c r="B32" s="255"/>
      <c r="E32" s="5"/>
    </row>
    <row r="33" spans="1:9" s="2" customFormat="1" x14ac:dyDescent="0.3">
      <c r="B33" s="255"/>
      <c r="E33" s="5"/>
    </row>
    <row r="34" spans="1:9" x14ac:dyDescent="0.3">
      <c r="A34" s="1"/>
    </row>
    <row r="35" spans="1:9" x14ac:dyDescent="0.3">
      <c r="A35" s="2"/>
    </row>
    <row r="36" spans="1:9" s="2" customFormat="1" x14ac:dyDescent="0.3">
      <c r="A36" s="70" t="s">
        <v>107</v>
      </c>
      <c r="B36" s="255"/>
      <c r="E36" s="5"/>
    </row>
    <row r="37" spans="1:9" s="2" customFormat="1" x14ac:dyDescent="0.3">
      <c r="B37" s="255"/>
      <c r="E37"/>
      <c r="F37"/>
      <c r="G37"/>
      <c r="H37"/>
      <c r="I37"/>
    </row>
    <row r="38" spans="1:9" s="2" customFormat="1" x14ac:dyDescent="0.3">
      <c r="B38" s="255"/>
      <c r="D38" s="12"/>
      <c r="E38"/>
      <c r="F38"/>
      <c r="G38"/>
      <c r="H38"/>
      <c r="I38"/>
    </row>
    <row r="39" spans="1:9" s="2" customFormat="1" x14ac:dyDescent="0.3">
      <c r="A39"/>
      <c r="B39" s="257" t="s">
        <v>452</v>
      </c>
      <c r="D39" s="12"/>
      <c r="E39"/>
      <c r="F39"/>
      <c r="G39"/>
      <c r="H39"/>
      <c r="I39"/>
    </row>
    <row r="40" spans="1:9" s="2" customFormat="1" x14ac:dyDescent="0.3">
      <c r="A40"/>
      <c r="B40" s="255" t="s">
        <v>271</v>
      </c>
      <c r="D40" s="12"/>
      <c r="E40"/>
      <c r="F40"/>
      <c r="G40"/>
      <c r="H40"/>
      <c r="I40"/>
    </row>
    <row r="41" spans="1:9" customFormat="1" ht="12.75" x14ac:dyDescent="0.2">
      <c r="B41" s="258" t="s">
        <v>140</v>
      </c>
    </row>
    <row r="42" spans="1:9" customFormat="1" ht="12.75" x14ac:dyDescent="0.2">
      <c r="B42" s="259"/>
    </row>
  </sheetData>
  <mergeCells count="2">
    <mergeCell ref="C1:D1"/>
    <mergeCell ref="C2:E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88"/>
  <sheetViews>
    <sheetView showGridLines="0" view="pageBreakPreview" topLeftCell="A31" zoomScale="95" zoomScaleNormal="100" zoomScaleSheetLayoutView="95" workbookViewId="0">
      <selection activeCell="D49" sqref="D49"/>
    </sheetView>
  </sheetViews>
  <sheetFormatPr defaultRowHeight="15" x14ac:dyDescent="0.3"/>
  <cols>
    <col min="1" max="1" width="14.28515625" style="2" bestFit="1" customWidth="1"/>
    <col min="2" max="2" width="68.28515625" style="2" customWidth="1"/>
    <col min="3" max="4" width="17.28515625" style="2" customWidth="1"/>
    <col min="5" max="5" width="0.7109375" style="2" customWidth="1"/>
    <col min="6" max="16384" width="9.140625" style="2"/>
  </cols>
  <sheetData>
    <row r="1" spans="1:5" s="6" customFormat="1" x14ac:dyDescent="0.3">
      <c r="A1" s="75" t="s">
        <v>408</v>
      </c>
      <c r="B1" s="242"/>
      <c r="C1" s="505" t="s">
        <v>110</v>
      </c>
      <c r="D1" s="505"/>
      <c r="E1" s="92"/>
    </row>
    <row r="2" spans="1:5" s="6" customFormat="1" x14ac:dyDescent="0.3">
      <c r="A2" s="75" t="s">
        <v>409</v>
      </c>
      <c r="B2" s="242"/>
      <c r="C2" s="506" t="s">
        <v>510</v>
      </c>
      <c r="D2" s="507"/>
      <c r="E2" s="507"/>
    </row>
    <row r="3" spans="1:5" s="6" customFormat="1" x14ac:dyDescent="0.3">
      <c r="A3" s="75" t="s">
        <v>410</v>
      </c>
      <c r="B3" s="242"/>
      <c r="C3" s="243"/>
      <c r="D3" s="243"/>
      <c r="E3" s="92"/>
    </row>
    <row r="4" spans="1:5" s="6" customFormat="1" x14ac:dyDescent="0.3">
      <c r="A4" s="77" t="s">
        <v>141</v>
      </c>
      <c r="B4" s="242"/>
      <c r="C4" s="243"/>
      <c r="D4" s="243"/>
      <c r="E4" s="92"/>
    </row>
    <row r="5" spans="1:5" s="6" customFormat="1" x14ac:dyDescent="0.3">
      <c r="A5" s="77"/>
      <c r="B5" s="242"/>
      <c r="C5" s="243"/>
      <c r="D5" s="243"/>
      <c r="E5" s="92"/>
    </row>
    <row r="6" spans="1:5" x14ac:dyDescent="0.3">
      <c r="A6" s="78" t="str">
        <f>'[1]ფორმა N2'!A4</f>
        <v>ანგარიშვალდებული პირის დასახელება:</v>
      </c>
      <c r="B6" s="78"/>
      <c r="C6" s="77"/>
      <c r="D6" s="77"/>
      <c r="E6" s="93"/>
    </row>
    <row r="7" spans="1:5" x14ac:dyDescent="0.3">
      <c r="A7" s="26" t="s">
        <v>509</v>
      </c>
      <c r="B7" s="26"/>
      <c r="C7" s="82"/>
      <c r="D7" s="82"/>
      <c r="E7" s="93"/>
    </row>
    <row r="8" spans="1:5" x14ac:dyDescent="0.3">
      <c r="A8" s="78"/>
      <c r="B8" s="78"/>
      <c r="C8" s="77"/>
      <c r="D8" s="77"/>
      <c r="E8" s="93"/>
    </row>
    <row r="9" spans="1:5" s="6" customFormat="1" x14ac:dyDescent="0.3">
      <c r="A9" s="242"/>
      <c r="B9" s="242"/>
      <c r="C9" s="79"/>
      <c r="D9" s="79"/>
      <c r="E9" s="92"/>
    </row>
    <row r="10" spans="1:5" s="6" customFormat="1" ht="30" x14ac:dyDescent="0.3">
      <c r="A10" s="90" t="s">
        <v>64</v>
      </c>
      <c r="B10" s="91" t="s">
        <v>11</v>
      </c>
      <c r="C10" s="80" t="s">
        <v>10</v>
      </c>
      <c r="D10" s="80" t="s">
        <v>9</v>
      </c>
      <c r="E10" s="92"/>
    </row>
    <row r="11" spans="1:5" s="7" customFormat="1" x14ac:dyDescent="0.2">
      <c r="A11" s="244">
        <v>1</v>
      </c>
      <c r="B11" s="244" t="s">
        <v>57</v>
      </c>
      <c r="C11" s="475">
        <f>SUM(C12,C15,C54,C57,C58,C59,C77)</f>
        <v>705289.18</v>
      </c>
      <c r="D11" s="475">
        <f>SUM(D12,D15,D54,D57,D58,D59,D65,D73,D74)</f>
        <v>703605.13</v>
      </c>
      <c r="E11" s="245"/>
    </row>
    <row r="12" spans="1:5" s="9" customFormat="1" ht="18" x14ac:dyDescent="0.2">
      <c r="A12" s="88">
        <v>1.1000000000000001</v>
      </c>
      <c r="B12" s="88" t="s">
        <v>58</v>
      </c>
      <c r="C12" s="476">
        <f>SUM(C13:C14)</f>
        <v>344100</v>
      </c>
      <c r="D12" s="476">
        <f>SUM(D13:D14)</f>
        <v>344100</v>
      </c>
      <c r="E12" s="94"/>
    </row>
    <row r="13" spans="1:5" s="10" customFormat="1" x14ac:dyDescent="0.2">
      <c r="A13" s="89" t="s">
        <v>30</v>
      </c>
      <c r="B13" s="89" t="s">
        <v>59</v>
      </c>
      <c r="C13" s="474">
        <v>299700</v>
      </c>
      <c r="D13" s="474">
        <v>299700</v>
      </c>
      <c r="E13" s="95"/>
    </row>
    <row r="14" spans="1:5" s="3" customFormat="1" x14ac:dyDescent="0.2">
      <c r="A14" s="89" t="s">
        <v>31</v>
      </c>
      <c r="B14" s="89" t="s">
        <v>0</v>
      </c>
      <c r="C14" s="474">
        <v>44400</v>
      </c>
      <c r="D14" s="474">
        <v>44400</v>
      </c>
      <c r="E14" s="96"/>
    </row>
    <row r="15" spans="1:5" s="7" customFormat="1" x14ac:dyDescent="0.2">
      <c r="A15" s="88">
        <v>1.2</v>
      </c>
      <c r="B15" s="88" t="s">
        <v>60</v>
      </c>
      <c r="C15" s="477">
        <f>SUM(C16,C19,C31,C32,C33,C34,C37,C38,C44:C48,C52,C53)</f>
        <v>341752.29000000004</v>
      </c>
      <c r="D15" s="477">
        <f>SUM(D16,D19,D31,D32,D33,D34,D37,D38,D44:D48,D52,D53)</f>
        <v>340131.13</v>
      </c>
      <c r="E15" s="245"/>
    </row>
    <row r="16" spans="1:5" s="3" customFormat="1" x14ac:dyDescent="0.2">
      <c r="A16" s="89" t="s">
        <v>32</v>
      </c>
      <c r="B16" s="89" t="s">
        <v>1</v>
      </c>
      <c r="C16" s="476">
        <f>SUM(C17:C18)</f>
        <v>47425</v>
      </c>
      <c r="D16" s="476">
        <f>SUM(D17:D18)</f>
        <v>47425</v>
      </c>
      <c r="E16" s="96"/>
    </row>
    <row r="17" spans="1:6" s="3" customFormat="1" x14ac:dyDescent="0.2">
      <c r="A17" s="98" t="s">
        <v>98</v>
      </c>
      <c r="B17" s="98" t="s">
        <v>61</v>
      </c>
      <c r="C17" s="474">
        <f>37940+9485+28455-28455</f>
        <v>47425</v>
      </c>
      <c r="D17" s="478">
        <f>66395+9485-28455</f>
        <v>47425</v>
      </c>
      <c r="E17" s="96"/>
    </row>
    <row r="18" spans="1:6" s="3" customFormat="1" x14ac:dyDescent="0.2">
      <c r="A18" s="98" t="s">
        <v>99</v>
      </c>
      <c r="B18" s="98" t="s">
        <v>62</v>
      </c>
      <c r="C18" s="474"/>
      <c r="D18" s="478"/>
      <c r="E18" s="96"/>
    </row>
    <row r="19" spans="1:6" s="3" customFormat="1" x14ac:dyDescent="0.2">
      <c r="A19" s="89" t="s">
        <v>33</v>
      </c>
      <c r="B19" s="89" t="s">
        <v>2</v>
      </c>
      <c r="C19" s="476">
        <f>SUM(C20:C25)+C30</f>
        <v>16650.12</v>
      </c>
      <c r="D19" s="476">
        <f>SUM(D20:D25)+D30</f>
        <v>16650.12</v>
      </c>
      <c r="E19" s="246"/>
      <c r="F19" s="247"/>
    </row>
    <row r="20" spans="1:6" s="249" customFormat="1" ht="30" x14ac:dyDescent="0.2">
      <c r="A20" s="98" t="s">
        <v>12</v>
      </c>
      <c r="B20" s="98" t="s">
        <v>251</v>
      </c>
      <c r="C20" s="479">
        <f>1147.79+543.49+139</f>
        <v>1830.28</v>
      </c>
      <c r="D20" s="479">
        <f>139+543.49+1147.79</f>
        <v>1830.28</v>
      </c>
      <c r="E20" s="248"/>
    </row>
    <row r="21" spans="1:6" s="249" customFormat="1" x14ac:dyDescent="0.2">
      <c r="A21" s="98" t="s">
        <v>13</v>
      </c>
      <c r="B21" s="98" t="s">
        <v>14</v>
      </c>
      <c r="C21" s="480"/>
      <c r="D21" s="479"/>
      <c r="E21" s="248"/>
    </row>
    <row r="22" spans="1:6" s="249" customFormat="1" ht="30" x14ac:dyDescent="0.2">
      <c r="A22" s="98" t="s">
        <v>283</v>
      </c>
      <c r="B22" s="98" t="s">
        <v>22</v>
      </c>
      <c r="C22" s="480"/>
      <c r="D22" s="479"/>
      <c r="E22" s="248"/>
    </row>
    <row r="23" spans="1:6" s="249" customFormat="1" ht="16.5" customHeight="1" x14ac:dyDescent="0.2">
      <c r="A23" s="98" t="s">
        <v>284</v>
      </c>
      <c r="B23" s="98" t="s">
        <v>15</v>
      </c>
      <c r="C23" s="480">
        <v>5466.7</v>
      </c>
      <c r="D23" s="479">
        <v>5466.7</v>
      </c>
      <c r="E23" s="248"/>
    </row>
    <row r="24" spans="1:6" s="249" customFormat="1" ht="16.5" customHeight="1" x14ac:dyDescent="0.2">
      <c r="A24" s="98" t="s">
        <v>285</v>
      </c>
      <c r="B24" s="98" t="s">
        <v>16</v>
      </c>
      <c r="C24" s="480"/>
      <c r="D24" s="479"/>
      <c r="E24" s="248"/>
    </row>
    <row r="25" spans="1:6" s="249" customFormat="1" ht="16.5" customHeight="1" x14ac:dyDescent="0.2">
      <c r="A25" s="98" t="s">
        <v>286</v>
      </c>
      <c r="B25" s="98" t="s">
        <v>17</v>
      </c>
      <c r="C25" s="476">
        <f>SUM(C26:C29)</f>
        <v>7704.04</v>
      </c>
      <c r="D25" s="476">
        <f>SUM(D26:D29)</f>
        <v>7704.04</v>
      </c>
      <c r="E25" s="248"/>
    </row>
    <row r="26" spans="1:6" s="249" customFormat="1" ht="16.5" customHeight="1" x14ac:dyDescent="0.2">
      <c r="A26" s="250" t="s">
        <v>287</v>
      </c>
      <c r="B26" s="250" t="s">
        <v>18</v>
      </c>
      <c r="C26" s="480">
        <v>0.28000000000000003</v>
      </c>
      <c r="D26" s="479">
        <v>0.28000000000000003</v>
      </c>
      <c r="E26" s="248"/>
    </row>
    <row r="27" spans="1:6" s="249" customFormat="1" ht="16.5" customHeight="1" x14ac:dyDescent="0.2">
      <c r="A27" s="250" t="s">
        <v>288</v>
      </c>
      <c r="B27" s="250" t="s">
        <v>19</v>
      </c>
      <c r="C27" s="480">
        <v>1016.41</v>
      </c>
      <c r="D27" s="479">
        <v>1016.41</v>
      </c>
      <c r="E27" s="248"/>
    </row>
    <row r="28" spans="1:6" s="249" customFormat="1" ht="16.5" customHeight="1" x14ac:dyDescent="0.2">
      <c r="A28" s="250" t="s">
        <v>289</v>
      </c>
      <c r="B28" s="250" t="s">
        <v>20</v>
      </c>
      <c r="C28" s="480">
        <v>6684.75</v>
      </c>
      <c r="D28" s="479">
        <v>6684.75</v>
      </c>
      <c r="E28" s="248"/>
    </row>
    <row r="29" spans="1:6" s="249" customFormat="1" ht="16.5" customHeight="1" x14ac:dyDescent="0.2">
      <c r="A29" s="250" t="s">
        <v>290</v>
      </c>
      <c r="B29" s="250" t="s">
        <v>23</v>
      </c>
      <c r="C29" s="480">
        <v>2.6</v>
      </c>
      <c r="D29" s="479">
        <v>2.6</v>
      </c>
      <c r="E29" s="248"/>
    </row>
    <row r="30" spans="1:6" s="249" customFormat="1" ht="16.5" customHeight="1" x14ac:dyDescent="0.2">
      <c r="A30" s="98" t="s">
        <v>291</v>
      </c>
      <c r="B30" s="98" t="s">
        <v>21</v>
      </c>
      <c r="C30" s="480">
        <f>221+150+842.5+435.6</f>
        <v>1649.1</v>
      </c>
      <c r="D30" s="479">
        <f>842.5+150+221+435.6</f>
        <v>1649.1</v>
      </c>
      <c r="E30" s="248"/>
    </row>
    <row r="31" spans="1:6" s="3" customFormat="1" ht="16.5" customHeight="1" x14ac:dyDescent="0.2">
      <c r="A31" s="89" t="s">
        <v>34</v>
      </c>
      <c r="B31" s="89" t="s">
        <v>3</v>
      </c>
      <c r="C31" s="474">
        <f>2849.65+2087.84</f>
        <v>4937.49</v>
      </c>
      <c r="D31" s="481">
        <f>4644.99+292.5</f>
        <v>4937.49</v>
      </c>
      <c r="E31" s="246"/>
    </row>
    <row r="32" spans="1:6" s="3" customFormat="1" ht="16.5" customHeight="1" x14ac:dyDescent="0.2">
      <c r="A32" s="89" t="s">
        <v>35</v>
      </c>
      <c r="B32" s="89" t="s">
        <v>4</v>
      </c>
      <c r="C32" s="474"/>
      <c r="D32" s="478"/>
      <c r="E32" s="96"/>
    </row>
    <row r="33" spans="1:5" s="3" customFormat="1" ht="16.5" customHeight="1" x14ac:dyDescent="0.2">
      <c r="A33" s="89" t="s">
        <v>36</v>
      </c>
      <c r="B33" s="89" t="s">
        <v>5</v>
      </c>
      <c r="C33" s="474"/>
      <c r="D33" s="478"/>
      <c r="E33" s="96"/>
    </row>
    <row r="34" spans="1:5" s="3" customFormat="1" ht="27" customHeight="1" x14ac:dyDescent="0.2">
      <c r="A34" s="89" t="s">
        <v>37</v>
      </c>
      <c r="B34" s="89" t="s">
        <v>63</v>
      </c>
      <c r="C34" s="476">
        <f>SUM(C35:C36)</f>
        <v>56050.21</v>
      </c>
      <c r="D34" s="476">
        <f>SUM(D35:D36)</f>
        <v>55368.62</v>
      </c>
      <c r="E34" s="96"/>
    </row>
    <row r="35" spans="1:5" s="3" customFormat="1" ht="16.5" customHeight="1" x14ac:dyDescent="0.2">
      <c r="A35" s="98" t="s">
        <v>292</v>
      </c>
      <c r="B35" s="98" t="s">
        <v>56</v>
      </c>
      <c r="C35" s="474">
        <v>48901.59</v>
      </c>
      <c r="D35" s="478">
        <v>48220</v>
      </c>
      <c r="E35" s="96"/>
    </row>
    <row r="36" spans="1:5" s="3" customFormat="1" ht="16.5" customHeight="1" x14ac:dyDescent="0.2">
      <c r="A36" s="98" t="s">
        <v>293</v>
      </c>
      <c r="B36" s="98" t="s">
        <v>55</v>
      </c>
      <c r="C36" s="474">
        <v>7148.62</v>
      </c>
      <c r="D36" s="478">
        <v>7148.62</v>
      </c>
      <c r="E36" s="96"/>
    </row>
    <row r="37" spans="1:5" s="3" customFormat="1" ht="16.5" customHeight="1" x14ac:dyDescent="0.2">
      <c r="A37" s="89" t="s">
        <v>38</v>
      </c>
      <c r="B37" s="89" t="s">
        <v>49</v>
      </c>
      <c r="C37" s="474">
        <v>770.28</v>
      </c>
      <c r="D37" s="478">
        <v>770.28</v>
      </c>
      <c r="E37" s="96"/>
    </row>
    <row r="38" spans="1:5" s="3" customFormat="1" ht="16.5" customHeight="1" x14ac:dyDescent="0.2">
      <c r="A38" s="89" t="s">
        <v>39</v>
      </c>
      <c r="B38" s="89" t="s">
        <v>411</v>
      </c>
      <c r="C38" s="476">
        <f>SUM(C39:C43)</f>
        <v>0</v>
      </c>
      <c r="D38" s="476">
        <f>SUM(D39:D43)</f>
        <v>0</v>
      </c>
      <c r="E38" s="96"/>
    </row>
    <row r="39" spans="1:5" s="3" customFormat="1" ht="16.5" customHeight="1" x14ac:dyDescent="0.2">
      <c r="A39" s="17" t="s">
        <v>357</v>
      </c>
      <c r="B39" s="17" t="s">
        <v>361</v>
      </c>
      <c r="C39" s="474"/>
      <c r="D39" s="478"/>
      <c r="E39" s="96"/>
    </row>
    <row r="40" spans="1:5" s="3" customFormat="1" ht="16.5" customHeight="1" x14ac:dyDescent="0.2">
      <c r="A40" s="17" t="s">
        <v>358</v>
      </c>
      <c r="B40" s="17" t="s">
        <v>362</v>
      </c>
      <c r="C40" s="474"/>
      <c r="D40" s="478"/>
      <c r="E40" s="96"/>
    </row>
    <row r="41" spans="1:5" s="3" customFormat="1" ht="16.5" customHeight="1" x14ac:dyDescent="0.2">
      <c r="A41" s="17" t="s">
        <v>359</v>
      </c>
      <c r="B41" s="17" t="s">
        <v>365</v>
      </c>
      <c r="C41" s="474"/>
      <c r="D41" s="478"/>
      <c r="E41" s="96"/>
    </row>
    <row r="42" spans="1:5" s="3" customFormat="1" ht="16.5" customHeight="1" x14ac:dyDescent="0.2">
      <c r="A42" s="17" t="s">
        <v>364</v>
      </c>
      <c r="B42" s="17" t="s">
        <v>366</v>
      </c>
      <c r="C42" s="474"/>
      <c r="D42" s="478"/>
      <c r="E42" s="96"/>
    </row>
    <row r="43" spans="1:5" s="3" customFormat="1" ht="16.5" customHeight="1" x14ac:dyDescent="0.2">
      <c r="A43" s="17" t="s">
        <v>367</v>
      </c>
      <c r="B43" s="17" t="s">
        <v>363</v>
      </c>
      <c r="C43" s="474"/>
      <c r="D43" s="478"/>
      <c r="E43" s="96"/>
    </row>
    <row r="44" spans="1:5" s="3" customFormat="1" ht="30" x14ac:dyDescent="0.2">
      <c r="A44" s="89" t="s">
        <v>40</v>
      </c>
      <c r="B44" s="89" t="s">
        <v>28</v>
      </c>
      <c r="C44" s="492"/>
      <c r="D44" s="481"/>
      <c r="E44" s="96"/>
    </row>
    <row r="45" spans="1:5" s="3" customFormat="1" ht="16.5" customHeight="1" x14ac:dyDescent="0.2">
      <c r="A45" s="89" t="s">
        <v>41</v>
      </c>
      <c r="B45" s="89" t="s">
        <v>24</v>
      </c>
      <c r="C45" s="474"/>
      <c r="D45" s="478"/>
      <c r="E45" s="96"/>
    </row>
    <row r="46" spans="1:5" s="3" customFormat="1" ht="16.5" customHeight="1" x14ac:dyDescent="0.2">
      <c r="A46" s="89" t="s">
        <v>42</v>
      </c>
      <c r="B46" s="89" t="s">
        <v>25</v>
      </c>
      <c r="C46" s="474">
        <v>3000</v>
      </c>
      <c r="D46" s="478">
        <v>3000</v>
      </c>
      <c r="E46" s="96"/>
    </row>
    <row r="47" spans="1:5" s="3" customFormat="1" ht="16.5" customHeight="1" x14ac:dyDescent="0.2">
      <c r="A47" s="89" t="s">
        <v>43</v>
      </c>
      <c r="B47" s="89" t="s">
        <v>26</v>
      </c>
      <c r="C47" s="474"/>
      <c r="D47" s="478"/>
      <c r="E47" s="96"/>
    </row>
    <row r="48" spans="1:5" s="3" customFormat="1" ht="16.5" customHeight="1" x14ac:dyDescent="0.2">
      <c r="A48" s="89" t="s">
        <v>44</v>
      </c>
      <c r="B48" s="89" t="s">
        <v>412</v>
      </c>
      <c r="C48" s="476">
        <f>SUM(C49:C51)</f>
        <v>211433.19</v>
      </c>
      <c r="D48" s="476">
        <f>SUM(D49:D51)</f>
        <v>210493.62</v>
      </c>
      <c r="E48" s="96"/>
    </row>
    <row r="49" spans="1:6" s="3" customFormat="1" ht="16.5" customHeight="1" x14ac:dyDescent="0.2">
      <c r="A49" s="98" t="s">
        <v>373</v>
      </c>
      <c r="B49" s="98" t="s">
        <v>376</v>
      </c>
      <c r="C49" s="474">
        <v>194633.19</v>
      </c>
      <c r="D49" s="478">
        <f>193770.19-76.57</f>
        <v>193693.62</v>
      </c>
      <c r="E49" s="96"/>
    </row>
    <row r="50" spans="1:6" s="3" customFormat="1" ht="16.5" customHeight="1" x14ac:dyDescent="0.2">
      <c r="A50" s="98" t="s">
        <v>374</v>
      </c>
      <c r="B50" s="98" t="s">
        <v>375</v>
      </c>
      <c r="C50" s="474">
        <v>16800</v>
      </c>
      <c r="D50" s="478">
        <v>16800</v>
      </c>
      <c r="E50" s="96"/>
    </row>
    <row r="51" spans="1:6" s="3" customFormat="1" ht="16.5" customHeight="1" x14ac:dyDescent="0.2">
      <c r="A51" s="98" t="s">
        <v>377</v>
      </c>
      <c r="B51" s="98" t="s">
        <v>378</v>
      </c>
      <c r="C51" s="474"/>
      <c r="D51" s="478"/>
      <c r="E51" s="96"/>
    </row>
    <row r="52" spans="1:6" s="3" customFormat="1" ht="30" x14ac:dyDescent="0.2">
      <c r="A52" s="89" t="s">
        <v>45</v>
      </c>
      <c r="B52" s="89" t="s">
        <v>29</v>
      </c>
      <c r="C52" s="474"/>
      <c r="D52" s="478"/>
      <c r="E52" s="96"/>
    </row>
    <row r="53" spans="1:6" s="3" customFormat="1" ht="16.5" customHeight="1" x14ac:dyDescent="0.2">
      <c r="A53" s="89" t="s">
        <v>46</v>
      </c>
      <c r="B53" s="89" t="s">
        <v>6</v>
      </c>
      <c r="C53" s="474">
        <f>1065+421</f>
        <v>1486</v>
      </c>
      <c r="D53" s="478">
        <f>1065+421</f>
        <v>1486</v>
      </c>
      <c r="E53" s="246"/>
      <c r="F53" s="247"/>
    </row>
    <row r="54" spans="1:6" s="3" customFormat="1" ht="30" x14ac:dyDescent="0.2">
      <c r="A54" s="88">
        <v>1.3</v>
      </c>
      <c r="B54" s="88" t="s">
        <v>417</v>
      </c>
      <c r="C54" s="477">
        <f>SUM(C55:C56)</f>
        <v>0</v>
      </c>
      <c r="D54" s="477">
        <f>SUM(D55:D56)</f>
        <v>0</v>
      </c>
      <c r="E54" s="246"/>
      <c r="F54" s="247"/>
    </row>
    <row r="55" spans="1:6" s="3" customFormat="1" ht="30" x14ac:dyDescent="0.2">
      <c r="A55" s="89" t="s">
        <v>50</v>
      </c>
      <c r="B55" s="89" t="s">
        <v>48</v>
      </c>
      <c r="C55" s="474"/>
      <c r="D55" s="478"/>
      <c r="E55" s="246"/>
      <c r="F55" s="247"/>
    </row>
    <row r="56" spans="1:6" s="3" customFormat="1" ht="16.5" customHeight="1" x14ac:dyDescent="0.2">
      <c r="A56" s="89" t="s">
        <v>51</v>
      </c>
      <c r="B56" s="89" t="s">
        <v>47</v>
      </c>
      <c r="C56" s="474"/>
      <c r="D56" s="478"/>
      <c r="E56" s="246"/>
      <c r="F56" s="247"/>
    </row>
    <row r="57" spans="1:6" s="3" customFormat="1" x14ac:dyDescent="0.2">
      <c r="A57" s="88">
        <v>1.4</v>
      </c>
      <c r="B57" s="88" t="s">
        <v>419</v>
      </c>
      <c r="C57" s="474"/>
      <c r="D57" s="478"/>
      <c r="E57" s="246"/>
      <c r="F57" s="247"/>
    </row>
    <row r="58" spans="1:6" s="249" customFormat="1" x14ac:dyDescent="0.2">
      <c r="A58" s="88">
        <v>1.5</v>
      </c>
      <c r="B58" s="88" t="s">
        <v>7</v>
      </c>
      <c r="C58" s="480">
        <v>1875</v>
      </c>
      <c r="D58" s="479">
        <v>1875</v>
      </c>
      <c r="E58" s="248"/>
    </row>
    <row r="59" spans="1:6" s="249" customFormat="1" x14ac:dyDescent="0.3">
      <c r="A59" s="88">
        <v>1.6</v>
      </c>
      <c r="B59" s="45" t="s">
        <v>8</v>
      </c>
      <c r="C59" s="482">
        <f>SUM(C60:C64)</f>
        <v>16600</v>
      </c>
      <c r="D59" s="482">
        <f>SUM(D60:D64)</f>
        <v>16600</v>
      </c>
      <c r="E59" s="248"/>
    </row>
    <row r="60" spans="1:6" s="249" customFormat="1" x14ac:dyDescent="0.2">
      <c r="A60" s="89" t="s">
        <v>299</v>
      </c>
      <c r="B60" s="46" t="s">
        <v>52</v>
      </c>
      <c r="C60" s="480">
        <f>13280+3320</f>
        <v>16600</v>
      </c>
      <c r="D60" s="479">
        <f>13280+3320</f>
        <v>16600</v>
      </c>
      <c r="E60" s="248"/>
    </row>
    <row r="61" spans="1:6" s="249" customFormat="1" ht="30" x14ac:dyDescent="0.2">
      <c r="A61" s="89" t="s">
        <v>300</v>
      </c>
      <c r="B61" s="46" t="s">
        <v>54</v>
      </c>
      <c r="C61" s="480"/>
      <c r="D61" s="479"/>
      <c r="E61" s="248"/>
    </row>
    <row r="62" spans="1:6" s="249" customFormat="1" x14ac:dyDescent="0.2">
      <c r="A62" s="89" t="s">
        <v>301</v>
      </c>
      <c r="B62" s="46" t="s">
        <v>53</v>
      </c>
      <c r="C62" s="479"/>
      <c r="D62" s="479"/>
      <c r="E62" s="248"/>
    </row>
    <row r="63" spans="1:6" s="249" customFormat="1" x14ac:dyDescent="0.2">
      <c r="A63" s="89" t="s">
        <v>302</v>
      </c>
      <c r="B63" s="46" t="s">
        <v>27</v>
      </c>
      <c r="C63" s="479"/>
      <c r="D63" s="479"/>
      <c r="E63" s="248"/>
    </row>
    <row r="64" spans="1:6" s="249" customFormat="1" x14ac:dyDescent="0.2">
      <c r="A64" s="89" t="s">
        <v>339</v>
      </c>
      <c r="B64" s="46" t="s">
        <v>340</v>
      </c>
      <c r="C64" s="480"/>
      <c r="D64" s="479"/>
      <c r="E64" s="248"/>
    </row>
    <row r="65" spans="1:5" x14ac:dyDescent="0.3">
      <c r="A65" s="244">
        <v>2</v>
      </c>
      <c r="B65" s="244" t="s">
        <v>413</v>
      </c>
      <c r="C65" s="483"/>
      <c r="D65" s="482">
        <f>D70</f>
        <v>899</v>
      </c>
      <c r="E65" s="97"/>
    </row>
    <row r="66" spans="1:5" x14ac:dyDescent="0.3">
      <c r="A66" s="99">
        <v>2.1</v>
      </c>
      <c r="B66" s="251" t="s">
        <v>100</v>
      </c>
      <c r="C66" s="484"/>
      <c r="D66" s="485"/>
      <c r="E66" s="97"/>
    </row>
    <row r="67" spans="1:5" x14ac:dyDescent="0.3">
      <c r="A67" s="99">
        <v>2.2000000000000002</v>
      </c>
      <c r="B67" s="251" t="s">
        <v>414</v>
      </c>
      <c r="C67" s="484"/>
      <c r="D67" s="485"/>
      <c r="E67" s="97"/>
    </row>
    <row r="68" spans="1:5" x14ac:dyDescent="0.3">
      <c r="A68" s="99">
        <v>2.2999999999999998</v>
      </c>
      <c r="B68" s="251" t="s">
        <v>104</v>
      </c>
      <c r="C68" s="484"/>
      <c r="D68" s="485"/>
      <c r="E68" s="97"/>
    </row>
    <row r="69" spans="1:5" x14ac:dyDescent="0.3">
      <c r="A69" s="99">
        <v>2.4</v>
      </c>
      <c r="B69" s="251" t="s">
        <v>103</v>
      </c>
      <c r="C69" s="484"/>
      <c r="D69" s="485"/>
      <c r="E69" s="97"/>
    </row>
    <row r="70" spans="1:5" x14ac:dyDescent="0.3">
      <c r="A70" s="99">
        <v>2.5</v>
      </c>
      <c r="B70" s="251" t="s">
        <v>415</v>
      </c>
      <c r="C70" s="484"/>
      <c r="D70" s="485">
        <v>899</v>
      </c>
      <c r="E70" s="97"/>
    </row>
    <row r="71" spans="1:5" x14ac:dyDescent="0.3">
      <c r="A71" s="99">
        <v>2.6</v>
      </c>
      <c r="B71" s="251" t="s">
        <v>101</v>
      </c>
      <c r="C71" s="484"/>
      <c r="D71" s="485"/>
      <c r="E71" s="97"/>
    </row>
    <row r="72" spans="1:5" x14ac:dyDescent="0.3">
      <c r="A72" s="99">
        <v>2.7</v>
      </c>
      <c r="B72" s="251" t="s">
        <v>102</v>
      </c>
      <c r="C72" s="486"/>
      <c r="D72" s="485"/>
      <c r="E72" s="97"/>
    </row>
    <row r="73" spans="1:5" x14ac:dyDescent="0.3">
      <c r="A73" s="244">
        <v>3</v>
      </c>
      <c r="B73" s="244" t="s">
        <v>453</v>
      </c>
      <c r="C73" s="482"/>
      <c r="D73" s="485"/>
      <c r="E73" s="97"/>
    </row>
    <row r="74" spans="1:5" x14ac:dyDescent="0.3">
      <c r="A74" s="244">
        <v>4</v>
      </c>
      <c r="B74" s="244" t="s">
        <v>253</v>
      </c>
      <c r="C74" s="482"/>
      <c r="D74" s="482">
        <f>SUM(D75:D76)</f>
        <v>0</v>
      </c>
      <c r="E74" s="97"/>
    </row>
    <row r="75" spans="1:5" x14ac:dyDescent="0.3">
      <c r="A75" s="99">
        <v>4.0999999999999996</v>
      </c>
      <c r="B75" s="99" t="s">
        <v>254</v>
      </c>
      <c r="C75" s="484"/>
      <c r="D75" s="487"/>
      <c r="E75" s="97"/>
    </row>
    <row r="76" spans="1:5" x14ac:dyDescent="0.3">
      <c r="A76" s="99">
        <v>4.2</v>
      </c>
      <c r="B76" s="99" t="s">
        <v>255</v>
      </c>
      <c r="C76" s="486"/>
      <c r="D76" s="487"/>
      <c r="E76" s="97"/>
    </row>
    <row r="77" spans="1:5" x14ac:dyDescent="0.3">
      <c r="A77" s="244">
        <v>5</v>
      </c>
      <c r="B77" s="244" t="s">
        <v>281</v>
      </c>
      <c r="C77" s="489">
        <v>961.89</v>
      </c>
      <c r="D77" s="486"/>
      <c r="E77" s="97"/>
    </row>
    <row r="78" spans="1:5" x14ac:dyDescent="0.3">
      <c r="B78" s="44"/>
    </row>
    <row r="79" spans="1:5" x14ac:dyDescent="0.3">
      <c r="E79" s="5"/>
    </row>
    <row r="80" spans="1:5" x14ac:dyDescent="0.3">
      <c r="B80" s="44"/>
    </row>
    <row r="81" spans="1:6" s="22" customFormat="1" ht="12.75" x14ac:dyDescent="0.2"/>
    <row r="82" spans="1:6" x14ac:dyDescent="0.3">
      <c r="A82" s="70" t="s">
        <v>107</v>
      </c>
      <c r="E82" s="5"/>
    </row>
    <row r="83" spans="1:6" x14ac:dyDescent="0.3">
      <c r="E83"/>
      <c r="F83"/>
    </row>
    <row r="84" spans="1:6" x14ac:dyDescent="0.3">
      <c r="D84" s="12"/>
      <c r="E84"/>
      <c r="F84"/>
    </row>
    <row r="85" spans="1:6" x14ac:dyDescent="0.3">
      <c r="A85"/>
      <c r="B85" s="70" t="s">
        <v>450</v>
      </c>
      <c r="D85" s="12"/>
      <c r="E85"/>
      <c r="F85"/>
    </row>
    <row r="86" spans="1:6" x14ac:dyDescent="0.3">
      <c r="A86"/>
      <c r="B86" s="2" t="s">
        <v>451</v>
      </c>
      <c r="D86" s="12"/>
      <c r="E86"/>
      <c r="F86"/>
    </row>
    <row r="87" spans="1:6" customFormat="1" ht="12.75" x14ac:dyDescent="0.2">
      <c r="B87" s="67" t="s">
        <v>140</v>
      </c>
    </row>
    <row r="88" spans="1:6" s="22" customFormat="1" ht="12.75" x14ac:dyDescent="0.2"/>
  </sheetData>
  <mergeCells count="2">
    <mergeCell ref="C1:D1"/>
    <mergeCell ref="C2:E2"/>
  </mergeCells>
  <pageMargins left="0.19685039370078741" right="0.19685039370078741" top="0.19685039370078741" bottom="0.19685039370078741" header="0.15748031496062992" footer="0.15748031496062992"/>
  <pageSetup paperSize="9" scale="86" fitToHeight="0"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showGridLines="0" view="pageBreakPreview" zoomScale="70" zoomScaleNormal="100" zoomScaleSheetLayoutView="70" workbookViewId="0">
      <selection activeCell="D24" sqref="D24"/>
    </sheetView>
  </sheetViews>
  <sheetFormatPr defaultRowHeight="15" x14ac:dyDescent="0.3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5" t="s">
        <v>329</v>
      </c>
      <c r="B1" s="78"/>
      <c r="C1" s="505" t="s">
        <v>110</v>
      </c>
      <c r="D1" s="505"/>
      <c r="E1" s="92"/>
    </row>
    <row r="2" spans="1:5" s="6" customFormat="1" x14ac:dyDescent="0.3">
      <c r="A2" s="75" t="s">
        <v>330</v>
      </c>
      <c r="B2" s="78"/>
      <c r="C2" s="506" t="s">
        <v>510</v>
      </c>
      <c r="D2" s="507"/>
      <c r="E2" s="507"/>
    </row>
    <row r="3" spans="1:5" s="6" customFormat="1" x14ac:dyDescent="0.3">
      <c r="A3" s="77" t="s">
        <v>141</v>
      </c>
      <c r="B3" s="75"/>
      <c r="C3" s="166"/>
      <c r="D3" s="166"/>
      <c r="E3" s="92"/>
    </row>
    <row r="4" spans="1:5" s="6" customFormat="1" x14ac:dyDescent="0.3">
      <c r="A4" s="77"/>
      <c r="B4" s="77"/>
      <c r="C4" s="166"/>
      <c r="D4" s="166"/>
      <c r="E4" s="92"/>
    </row>
    <row r="5" spans="1:5" x14ac:dyDescent="0.3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 x14ac:dyDescent="0.3">
      <c r="A6" s="26" t="s">
        <v>509</v>
      </c>
      <c r="B6" s="26"/>
      <c r="C6" s="82"/>
      <c r="D6" s="82"/>
      <c r="E6" s="93"/>
    </row>
    <row r="7" spans="1:5" x14ac:dyDescent="0.3">
      <c r="A7" s="78"/>
      <c r="B7" s="78"/>
      <c r="C7" s="77"/>
      <c r="D7" s="77"/>
      <c r="E7" s="93"/>
    </row>
    <row r="8" spans="1:5" s="6" customFormat="1" x14ac:dyDescent="0.3">
      <c r="A8" s="165"/>
      <c r="B8" s="165"/>
      <c r="C8" s="79"/>
      <c r="D8" s="79"/>
      <c r="E8" s="92"/>
    </row>
    <row r="9" spans="1:5" s="6" customFormat="1" ht="30" x14ac:dyDescent="0.3">
      <c r="A9" s="90" t="s">
        <v>64</v>
      </c>
      <c r="B9" s="90" t="s">
        <v>335</v>
      </c>
      <c r="C9" s="80" t="s">
        <v>10</v>
      </c>
      <c r="D9" s="80" t="s">
        <v>9</v>
      </c>
      <c r="E9" s="92"/>
    </row>
    <row r="10" spans="1:5" s="9" customFormat="1" ht="18" x14ac:dyDescent="0.2">
      <c r="A10" s="99" t="s">
        <v>331</v>
      </c>
      <c r="B10" s="99"/>
      <c r="C10" s="4"/>
      <c r="D10" s="4"/>
      <c r="E10" s="94"/>
    </row>
    <row r="11" spans="1:5" s="10" customFormat="1" x14ac:dyDescent="0.2">
      <c r="A11" s="99" t="s">
        <v>332</v>
      </c>
      <c r="B11" s="99"/>
      <c r="C11" s="4"/>
      <c r="D11" s="4"/>
      <c r="E11" s="95"/>
    </row>
    <row r="12" spans="1:5" s="10" customFormat="1" x14ac:dyDescent="0.2">
      <c r="A12" s="88" t="s">
        <v>280</v>
      </c>
      <c r="B12" s="88"/>
      <c r="C12" s="4"/>
      <c r="D12" s="4"/>
      <c r="E12" s="95"/>
    </row>
    <row r="13" spans="1:5" s="10" customFormat="1" x14ac:dyDescent="0.2">
      <c r="A13" s="88" t="s">
        <v>280</v>
      </c>
      <c r="B13" s="88"/>
      <c r="C13" s="4"/>
      <c r="D13" s="4"/>
      <c r="E13" s="95"/>
    </row>
    <row r="14" spans="1:5" s="10" customFormat="1" x14ac:dyDescent="0.2">
      <c r="A14" s="88" t="s">
        <v>280</v>
      </c>
      <c r="B14" s="88"/>
      <c r="C14" s="4"/>
      <c r="D14" s="4"/>
      <c r="E14" s="95"/>
    </row>
    <row r="15" spans="1:5" s="10" customFormat="1" x14ac:dyDescent="0.2">
      <c r="A15" s="88" t="s">
        <v>280</v>
      </c>
      <c r="B15" s="88"/>
      <c r="C15" s="4"/>
      <c r="D15" s="4"/>
      <c r="E15" s="95"/>
    </row>
    <row r="16" spans="1:5" s="10" customFormat="1" x14ac:dyDescent="0.2">
      <c r="A16" s="88" t="s">
        <v>280</v>
      </c>
      <c r="B16" s="88"/>
      <c r="C16" s="4"/>
      <c r="D16" s="4"/>
      <c r="E16" s="95"/>
    </row>
    <row r="17" spans="1:5" s="10" customFormat="1" ht="17.25" customHeight="1" x14ac:dyDescent="0.2">
      <c r="A17" s="99" t="s">
        <v>333</v>
      </c>
      <c r="B17" s="88" t="s">
        <v>982</v>
      </c>
      <c r="C17" s="474">
        <f>160+86+175</f>
        <v>421</v>
      </c>
      <c r="D17" s="474">
        <v>421</v>
      </c>
      <c r="E17" s="95"/>
    </row>
    <row r="18" spans="1:5" s="10" customFormat="1" ht="18" customHeight="1" x14ac:dyDescent="0.2">
      <c r="A18" s="99" t="s">
        <v>334</v>
      </c>
      <c r="B18" s="88"/>
      <c r="C18" s="474"/>
      <c r="D18" s="474"/>
      <c r="E18" s="95"/>
    </row>
    <row r="19" spans="1:5" s="10" customFormat="1" ht="30" x14ac:dyDescent="0.2">
      <c r="A19" s="99" t="s">
        <v>984</v>
      </c>
      <c r="B19" s="88" t="s">
        <v>983</v>
      </c>
      <c r="C19" s="474">
        <f>272+300+33+460</f>
        <v>1065</v>
      </c>
      <c r="D19" s="474">
        <v>1065</v>
      </c>
      <c r="E19" s="95"/>
    </row>
    <row r="20" spans="1:5" s="10" customFormat="1" x14ac:dyDescent="0.2">
      <c r="A20" s="88" t="s">
        <v>280</v>
      </c>
      <c r="B20" s="88"/>
      <c r="C20" s="4"/>
      <c r="D20" s="4"/>
      <c r="E20" s="95"/>
    </row>
    <row r="21" spans="1:5" s="10" customFormat="1" x14ac:dyDescent="0.2">
      <c r="A21" s="88" t="s">
        <v>280</v>
      </c>
      <c r="B21" s="88"/>
      <c r="C21" s="4"/>
      <c r="D21" s="4"/>
      <c r="E21" s="95"/>
    </row>
    <row r="22" spans="1:5" s="10" customFormat="1" x14ac:dyDescent="0.2">
      <c r="A22" s="88" t="s">
        <v>280</v>
      </c>
      <c r="B22" s="88"/>
      <c r="C22" s="4"/>
      <c r="D22" s="4"/>
      <c r="E22" s="95"/>
    </row>
    <row r="23" spans="1:5" s="10" customFormat="1" x14ac:dyDescent="0.2">
      <c r="A23" s="88" t="s">
        <v>280</v>
      </c>
      <c r="B23" s="88"/>
      <c r="C23" s="4"/>
      <c r="D23" s="4"/>
      <c r="E23" s="95"/>
    </row>
    <row r="24" spans="1:5" x14ac:dyDescent="0.3">
      <c r="A24" s="100"/>
      <c r="B24" s="100" t="s">
        <v>338</v>
      </c>
      <c r="C24" s="87">
        <f>SUM(C10:C23)</f>
        <v>1486</v>
      </c>
      <c r="D24" s="87">
        <f>SUM(D10:D23)</f>
        <v>1486</v>
      </c>
      <c r="E24" s="97"/>
    </row>
    <row r="25" spans="1:5" x14ac:dyDescent="0.3">
      <c r="A25" s="44"/>
      <c r="B25" s="44"/>
    </row>
    <row r="26" spans="1:5" x14ac:dyDescent="0.3">
      <c r="A26" s="260" t="s">
        <v>443</v>
      </c>
      <c r="E26" s="5"/>
    </row>
    <row r="27" spans="1:5" x14ac:dyDescent="0.3">
      <c r="A27" s="2" t="s">
        <v>444</v>
      </c>
    </row>
    <row r="28" spans="1:5" x14ac:dyDescent="0.3">
      <c r="A28" s="217" t="s">
        <v>445</v>
      </c>
    </row>
    <row r="29" spans="1:5" x14ac:dyDescent="0.3">
      <c r="A29" s="217"/>
    </row>
    <row r="30" spans="1:5" x14ac:dyDescent="0.3">
      <c r="A30" s="217" t="s">
        <v>353</v>
      </c>
    </row>
    <row r="31" spans="1:5" s="22" customFormat="1" ht="12.75" x14ac:dyDescent="0.2"/>
    <row r="32" spans="1:5" x14ac:dyDescent="0.3">
      <c r="A32" s="70" t="s">
        <v>107</v>
      </c>
      <c r="E32" s="5"/>
    </row>
    <row r="33" spans="1:9" x14ac:dyDescent="0.3">
      <c r="E33"/>
      <c r="F33"/>
      <c r="G33"/>
      <c r="H33"/>
      <c r="I33"/>
    </row>
    <row r="34" spans="1:9" x14ac:dyDescent="0.3">
      <c r="D34" s="12"/>
      <c r="E34"/>
      <c r="F34"/>
      <c r="G34"/>
      <c r="H34"/>
      <c r="I34"/>
    </row>
    <row r="35" spans="1:9" x14ac:dyDescent="0.3">
      <c r="A35" s="70"/>
      <c r="B35" s="70" t="s">
        <v>272</v>
      </c>
      <c r="D35" s="12"/>
      <c r="E35"/>
      <c r="F35"/>
      <c r="G35"/>
      <c r="H35"/>
      <c r="I35"/>
    </row>
    <row r="36" spans="1:9" x14ac:dyDescent="0.3">
      <c r="B36" s="2" t="s">
        <v>271</v>
      </c>
      <c r="D36" s="12"/>
      <c r="E36"/>
      <c r="F36"/>
      <c r="G36"/>
      <c r="H36"/>
      <c r="I36"/>
    </row>
    <row r="37" spans="1:9" customFormat="1" ht="12.75" x14ac:dyDescent="0.2">
      <c r="A37" s="67"/>
      <c r="B37" s="67" t="s">
        <v>140</v>
      </c>
    </row>
    <row r="38" spans="1:9" s="22" customFormat="1" ht="12.75" x14ac:dyDescent="0.2"/>
  </sheetData>
  <mergeCells count="2">
    <mergeCell ref="C1:D1"/>
    <mergeCell ref="C2:E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5"/>
  <sheetViews>
    <sheetView view="pageBreakPreview" topLeftCell="A22" zoomScale="89" zoomScaleNormal="100" zoomScaleSheetLayoutView="89" workbookViewId="0">
      <selection activeCell="F34" sqref="F34"/>
    </sheetView>
  </sheetViews>
  <sheetFormatPr defaultRowHeight="12.75" x14ac:dyDescent="0.2"/>
  <cols>
    <col min="1" max="1" width="5.42578125" style="187" customWidth="1"/>
    <col min="2" max="2" width="20.85546875" style="187" customWidth="1"/>
    <col min="3" max="3" width="26" style="187" customWidth="1"/>
    <col min="4" max="4" width="17" style="187" customWidth="1"/>
    <col min="5" max="5" width="18.140625" style="187" customWidth="1"/>
    <col min="6" max="6" width="14.7109375" style="187" customWidth="1"/>
    <col min="7" max="7" width="15.5703125" style="187" customWidth="1"/>
    <col min="8" max="8" width="14.7109375" style="187" customWidth="1"/>
    <col min="9" max="9" width="29.7109375" style="187" customWidth="1"/>
    <col min="10" max="10" width="0" style="187" hidden="1" customWidth="1"/>
    <col min="11" max="11" width="1.5703125" style="187" customWidth="1"/>
    <col min="12" max="12" width="3.140625" style="187" customWidth="1"/>
    <col min="13" max="13" width="4.85546875" style="187" customWidth="1"/>
    <col min="14" max="16384" width="9.140625" style="187"/>
  </cols>
  <sheetData>
    <row r="1" spans="1:13" ht="15" x14ac:dyDescent="0.3">
      <c r="A1" s="75" t="s">
        <v>416</v>
      </c>
      <c r="B1" s="75"/>
      <c r="C1" s="78"/>
      <c r="D1" s="78"/>
      <c r="E1" s="78"/>
      <c r="F1" s="78"/>
      <c r="G1" s="229"/>
      <c r="H1" s="229"/>
      <c r="I1" s="505" t="s">
        <v>110</v>
      </c>
      <c r="J1" s="505"/>
    </row>
    <row r="2" spans="1:13" ht="15" x14ac:dyDescent="0.3">
      <c r="A2" s="77" t="s">
        <v>141</v>
      </c>
      <c r="B2" s="75"/>
      <c r="C2" s="78"/>
      <c r="D2" s="78"/>
      <c r="E2" s="78"/>
      <c r="F2" s="78"/>
      <c r="G2" s="229"/>
      <c r="H2" s="229"/>
      <c r="I2" s="508" t="s">
        <v>510</v>
      </c>
      <c r="J2" s="509"/>
      <c r="K2" s="509"/>
    </row>
    <row r="3" spans="1:13" ht="15" x14ac:dyDescent="0.3">
      <c r="A3" s="77"/>
      <c r="B3" s="77"/>
      <c r="C3" s="75"/>
      <c r="D3" s="75"/>
      <c r="E3" s="75"/>
      <c r="F3" s="75"/>
      <c r="G3" s="168"/>
      <c r="H3" s="168"/>
      <c r="I3" s="229"/>
    </row>
    <row r="4" spans="1:13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  <c r="I4" s="77"/>
    </row>
    <row r="5" spans="1:13" ht="15" x14ac:dyDescent="0.3">
      <c r="A5" s="81"/>
      <c r="B5" s="26" t="s">
        <v>509</v>
      </c>
      <c r="C5" s="26"/>
      <c r="D5" s="81"/>
      <c r="E5" s="81"/>
      <c r="F5" s="81"/>
      <c r="G5" s="82"/>
      <c r="H5" s="82"/>
      <c r="I5" s="82"/>
    </row>
    <row r="6" spans="1:13" ht="15" x14ac:dyDescent="0.3">
      <c r="A6" s="78"/>
      <c r="B6" s="78"/>
      <c r="C6" s="78"/>
      <c r="D6" s="78"/>
      <c r="E6" s="78"/>
      <c r="F6" s="78"/>
      <c r="G6" s="77"/>
      <c r="H6" s="77"/>
      <c r="I6" s="77"/>
    </row>
    <row r="7" spans="1:13" ht="15" x14ac:dyDescent="0.2">
      <c r="A7" s="167"/>
      <c r="B7" s="167"/>
      <c r="C7" s="167"/>
      <c r="D7" s="223"/>
      <c r="E7" s="167"/>
      <c r="F7" s="167"/>
      <c r="G7" s="79"/>
      <c r="H7" s="79"/>
      <c r="I7" s="79"/>
    </row>
    <row r="8" spans="1:13" ht="45" x14ac:dyDescent="0.2">
      <c r="A8" s="91" t="s">
        <v>64</v>
      </c>
      <c r="B8" s="91" t="s">
        <v>342</v>
      </c>
      <c r="C8" s="91" t="s">
        <v>343</v>
      </c>
      <c r="D8" s="91" t="s">
        <v>228</v>
      </c>
      <c r="E8" s="91" t="s">
        <v>347</v>
      </c>
      <c r="F8" s="91" t="s">
        <v>351</v>
      </c>
      <c r="G8" s="80" t="s">
        <v>10</v>
      </c>
      <c r="H8" s="80" t="s">
        <v>9</v>
      </c>
      <c r="I8" s="80" t="s">
        <v>398</v>
      </c>
      <c r="J8" s="232" t="s">
        <v>350</v>
      </c>
    </row>
    <row r="9" spans="1:13" ht="15" x14ac:dyDescent="0.2">
      <c r="A9" s="99">
        <v>1</v>
      </c>
      <c r="B9" s="389" t="s">
        <v>511</v>
      </c>
      <c r="C9" s="389" t="s">
        <v>512</v>
      </c>
      <c r="D9" s="390" t="s">
        <v>513</v>
      </c>
      <c r="E9" s="391" t="s">
        <v>514</v>
      </c>
      <c r="F9" s="389" t="s">
        <v>350</v>
      </c>
      <c r="G9" s="392">
        <v>20400</v>
      </c>
      <c r="H9" s="392">
        <v>20400</v>
      </c>
      <c r="I9" s="393">
        <f t="shared" ref="I9:I49" si="0">H9*20%</f>
        <v>4080</v>
      </c>
      <c r="J9" s="232" t="s">
        <v>0</v>
      </c>
      <c r="M9" s="187">
        <f>H9*20%-I9</f>
        <v>0</v>
      </c>
    </row>
    <row r="10" spans="1:13" ht="15" x14ac:dyDescent="0.2">
      <c r="A10" s="99">
        <v>2</v>
      </c>
      <c r="B10" s="389" t="s">
        <v>515</v>
      </c>
      <c r="C10" s="389" t="s">
        <v>516</v>
      </c>
      <c r="D10" s="390" t="s">
        <v>517</v>
      </c>
      <c r="E10" s="391" t="s">
        <v>514</v>
      </c>
      <c r="F10" s="389" t="s">
        <v>350</v>
      </c>
      <c r="G10" s="394">
        <v>19200</v>
      </c>
      <c r="H10" s="394">
        <v>19200</v>
      </c>
      <c r="I10" s="393">
        <f t="shared" si="0"/>
        <v>3840</v>
      </c>
      <c r="M10" s="187">
        <f t="shared" ref="M10:M49" si="1">H10*20%-I10</f>
        <v>0</v>
      </c>
    </row>
    <row r="11" spans="1:13" ht="15" x14ac:dyDescent="0.2">
      <c r="A11" s="99">
        <v>3</v>
      </c>
      <c r="B11" s="389" t="s">
        <v>518</v>
      </c>
      <c r="C11" s="389" t="s">
        <v>519</v>
      </c>
      <c r="D11" s="390" t="s">
        <v>520</v>
      </c>
      <c r="E11" s="391" t="s">
        <v>514</v>
      </c>
      <c r="F11" s="389" t="s">
        <v>350</v>
      </c>
      <c r="G11" s="394">
        <v>12800</v>
      </c>
      <c r="H11" s="394">
        <v>12800</v>
      </c>
      <c r="I11" s="393">
        <f t="shared" si="0"/>
        <v>2560</v>
      </c>
    </row>
    <row r="12" spans="1:13" ht="15" x14ac:dyDescent="0.2">
      <c r="A12" s="99">
        <v>4</v>
      </c>
      <c r="B12" s="389" t="s">
        <v>521</v>
      </c>
      <c r="C12" s="389" t="s">
        <v>522</v>
      </c>
      <c r="D12" s="389">
        <v>65002007395</v>
      </c>
      <c r="E12" s="391" t="s">
        <v>514</v>
      </c>
      <c r="F12" s="389" t="s">
        <v>350</v>
      </c>
      <c r="G12" s="392">
        <v>19200</v>
      </c>
      <c r="H12" s="392">
        <v>19200</v>
      </c>
      <c r="I12" s="393">
        <f t="shared" si="0"/>
        <v>3840</v>
      </c>
      <c r="M12" s="187">
        <f t="shared" si="1"/>
        <v>0</v>
      </c>
    </row>
    <row r="13" spans="1:13" ht="15" x14ac:dyDescent="0.2">
      <c r="A13" s="99">
        <v>5</v>
      </c>
      <c r="B13" s="389" t="s">
        <v>523</v>
      </c>
      <c r="C13" s="389" t="s">
        <v>524</v>
      </c>
      <c r="D13" s="395">
        <v>61001005366</v>
      </c>
      <c r="E13" s="391" t="s">
        <v>514</v>
      </c>
      <c r="F13" s="389" t="s">
        <v>350</v>
      </c>
      <c r="G13" s="392">
        <v>19200</v>
      </c>
      <c r="H13" s="392">
        <v>19200</v>
      </c>
      <c r="I13" s="393">
        <f t="shared" si="0"/>
        <v>3840</v>
      </c>
      <c r="M13" s="187">
        <f t="shared" si="1"/>
        <v>0</v>
      </c>
    </row>
    <row r="14" spans="1:13" ht="15" x14ac:dyDescent="0.2">
      <c r="A14" s="99">
        <v>6</v>
      </c>
      <c r="B14" s="389" t="s">
        <v>525</v>
      </c>
      <c r="C14" s="389" t="s">
        <v>526</v>
      </c>
      <c r="D14" s="390" t="s">
        <v>527</v>
      </c>
      <c r="E14" s="391" t="s">
        <v>514</v>
      </c>
      <c r="F14" s="389" t="s">
        <v>350</v>
      </c>
      <c r="G14" s="392">
        <v>19200</v>
      </c>
      <c r="H14" s="392">
        <v>19200</v>
      </c>
      <c r="I14" s="393">
        <f t="shared" si="0"/>
        <v>3840</v>
      </c>
      <c r="M14" s="187">
        <f t="shared" si="1"/>
        <v>0</v>
      </c>
    </row>
    <row r="15" spans="1:13" ht="15" x14ac:dyDescent="0.2">
      <c r="A15" s="99">
        <v>7</v>
      </c>
      <c r="B15" s="389" t="s">
        <v>528</v>
      </c>
      <c r="C15" s="389" t="s">
        <v>529</v>
      </c>
      <c r="D15" s="390" t="s">
        <v>530</v>
      </c>
      <c r="E15" s="391" t="s">
        <v>514</v>
      </c>
      <c r="F15" s="389" t="s">
        <v>350</v>
      </c>
      <c r="G15" s="392">
        <v>16800</v>
      </c>
      <c r="H15" s="392">
        <v>16800</v>
      </c>
      <c r="I15" s="393">
        <f t="shared" si="0"/>
        <v>3360</v>
      </c>
      <c r="M15" s="187">
        <f t="shared" si="1"/>
        <v>0</v>
      </c>
    </row>
    <row r="16" spans="1:13" ht="15" x14ac:dyDescent="0.2">
      <c r="A16" s="99">
        <v>8</v>
      </c>
      <c r="B16" s="389" t="s">
        <v>531</v>
      </c>
      <c r="C16" s="389" t="s">
        <v>532</v>
      </c>
      <c r="D16" s="390" t="s">
        <v>533</v>
      </c>
      <c r="E16" s="391" t="s">
        <v>514</v>
      </c>
      <c r="F16" s="389" t="s">
        <v>350</v>
      </c>
      <c r="G16" s="392">
        <v>13200</v>
      </c>
      <c r="H16" s="392">
        <v>13200</v>
      </c>
      <c r="I16" s="393">
        <f t="shared" si="0"/>
        <v>2640</v>
      </c>
      <c r="M16" s="187">
        <f t="shared" si="1"/>
        <v>0</v>
      </c>
    </row>
    <row r="17" spans="1:13" ht="15" x14ac:dyDescent="0.2">
      <c r="A17" s="99">
        <v>9</v>
      </c>
      <c r="B17" s="389" t="s">
        <v>534</v>
      </c>
      <c r="C17" s="389" t="s">
        <v>535</v>
      </c>
      <c r="D17" s="390" t="s">
        <v>536</v>
      </c>
      <c r="E17" s="391" t="s">
        <v>514</v>
      </c>
      <c r="F17" s="389" t="s">
        <v>350</v>
      </c>
      <c r="G17" s="392">
        <v>13200</v>
      </c>
      <c r="H17" s="392">
        <v>13200</v>
      </c>
      <c r="I17" s="393">
        <f t="shared" si="0"/>
        <v>2640</v>
      </c>
      <c r="M17" s="187">
        <f t="shared" si="1"/>
        <v>0</v>
      </c>
    </row>
    <row r="18" spans="1:13" ht="15" x14ac:dyDescent="0.2">
      <c r="A18" s="99">
        <v>10</v>
      </c>
      <c r="B18" s="389" t="s">
        <v>537</v>
      </c>
      <c r="C18" s="389" t="s">
        <v>538</v>
      </c>
      <c r="D18" s="390" t="s">
        <v>539</v>
      </c>
      <c r="E18" s="391" t="s">
        <v>514</v>
      </c>
      <c r="F18" s="389" t="s">
        <v>350</v>
      </c>
      <c r="G18" s="392">
        <v>12000</v>
      </c>
      <c r="H18" s="392">
        <v>12000</v>
      </c>
      <c r="I18" s="393">
        <f t="shared" si="0"/>
        <v>2400</v>
      </c>
      <c r="M18" s="187">
        <f t="shared" si="1"/>
        <v>0</v>
      </c>
    </row>
    <row r="19" spans="1:13" ht="15" x14ac:dyDescent="0.2">
      <c r="A19" s="99">
        <v>11</v>
      </c>
      <c r="B19" s="389" t="s">
        <v>540</v>
      </c>
      <c r="C19" s="389" t="s">
        <v>541</v>
      </c>
      <c r="D19" s="390" t="s">
        <v>542</v>
      </c>
      <c r="E19" s="391" t="s">
        <v>514</v>
      </c>
      <c r="F19" s="389" t="s">
        <v>350</v>
      </c>
      <c r="G19" s="392">
        <v>10800</v>
      </c>
      <c r="H19" s="392">
        <v>10800</v>
      </c>
      <c r="I19" s="393">
        <f t="shared" si="0"/>
        <v>2160</v>
      </c>
      <c r="M19" s="187">
        <f t="shared" si="1"/>
        <v>0</v>
      </c>
    </row>
    <row r="20" spans="1:13" ht="15" x14ac:dyDescent="0.2">
      <c r="A20" s="99">
        <v>12</v>
      </c>
      <c r="B20" s="389" t="s">
        <v>543</v>
      </c>
      <c r="C20" s="389" t="s">
        <v>544</v>
      </c>
      <c r="D20" s="390" t="s">
        <v>545</v>
      </c>
      <c r="E20" s="391" t="s">
        <v>514</v>
      </c>
      <c r="F20" s="389" t="s">
        <v>350</v>
      </c>
      <c r="G20" s="392">
        <v>10800</v>
      </c>
      <c r="H20" s="392">
        <v>10800</v>
      </c>
      <c r="I20" s="393">
        <f t="shared" si="0"/>
        <v>2160</v>
      </c>
      <c r="M20" s="187">
        <f t="shared" si="1"/>
        <v>0</v>
      </c>
    </row>
    <row r="21" spans="1:13" ht="15" x14ac:dyDescent="0.2">
      <c r="A21" s="99">
        <v>13</v>
      </c>
      <c r="B21" s="389" t="s">
        <v>521</v>
      </c>
      <c r="C21" s="389" t="s">
        <v>546</v>
      </c>
      <c r="D21" s="390" t="s">
        <v>547</v>
      </c>
      <c r="E21" s="391" t="s">
        <v>514</v>
      </c>
      <c r="F21" s="389" t="s">
        <v>350</v>
      </c>
      <c r="G21" s="392">
        <v>10800</v>
      </c>
      <c r="H21" s="392">
        <v>10800</v>
      </c>
      <c r="I21" s="393">
        <f>H21*20%-600</f>
        <v>1560</v>
      </c>
      <c r="M21" s="187">
        <f t="shared" si="1"/>
        <v>600</v>
      </c>
    </row>
    <row r="22" spans="1:13" ht="15" x14ac:dyDescent="0.2">
      <c r="A22" s="99">
        <v>14</v>
      </c>
      <c r="B22" s="389" t="s">
        <v>548</v>
      </c>
      <c r="C22" s="389" t="s">
        <v>549</v>
      </c>
      <c r="D22" s="390" t="s">
        <v>550</v>
      </c>
      <c r="E22" s="391" t="s">
        <v>514</v>
      </c>
      <c r="F22" s="389" t="s">
        <v>350</v>
      </c>
      <c r="G22" s="392">
        <v>10800</v>
      </c>
      <c r="H22" s="392">
        <v>10800</v>
      </c>
      <c r="I22" s="393">
        <f t="shared" si="0"/>
        <v>2160</v>
      </c>
      <c r="M22" s="187">
        <f t="shared" si="1"/>
        <v>0</v>
      </c>
    </row>
    <row r="23" spans="1:13" ht="15" x14ac:dyDescent="0.2">
      <c r="A23" s="99">
        <v>15</v>
      </c>
      <c r="B23" s="389" t="s">
        <v>551</v>
      </c>
      <c r="C23" s="389" t="s">
        <v>552</v>
      </c>
      <c r="D23" s="390" t="s">
        <v>553</v>
      </c>
      <c r="E23" s="391" t="s">
        <v>514</v>
      </c>
      <c r="F23" s="389" t="s">
        <v>350</v>
      </c>
      <c r="G23" s="392">
        <v>3000</v>
      </c>
      <c r="H23" s="392">
        <v>3000</v>
      </c>
      <c r="I23" s="393">
        <f t="shared" si="0"/>
        <v>600</v>
      </c>
      <c r="M23" s="187">
        <f t="shared" si="1"/>
        <v>0</v>
      </c>
    </row>
    <row r="24" spans="1:13" ht="15" x14ac:dyDescent="0.2">
      <c r="A24" s="99">
        <v>16</v>
      </c>
      <c r="B24" s="389" t="s">
        <v>554</v>
      </c>
      <c r="C24" s="389" t="s">
        <v>555</v>
      </c>
      <c r="D24" s="390" t="s">
        <v>556</v>
      </c>
      <c r="E24" s="391" t="s">
        <v>514</v>
      </c>
      <c r="F24" s="389" t="s">
        <v>350</v>
      </c>
      <c r="G24" s="392">
        <v>6600</v>
      </c>
      <c r="H24" s="392">
        <v>6600</v>
      </c>
      <c r="I24" s="393">
        <f t="shared" si="0"/>
        <v>1320</v>
      </c>
      <c r="M24" s="187">
        <f t="shared" si="1"/>
        <v>0</v>
      </c>
    </row>
    <row r="25" spans="1:13" ht="15" x14ac:dyDescent="0.2">
      <c r="A25" s="99">
        <v>17</v>
      </c>
      <c r="B25" s="389" t="s">
        <v>557</v>
      </c>
      <c r="C25" s="389" t="s">
        <v>558</v>
      </c>
      <c r="D25" s="396" t="s">
        <v>559</v>
      </c>
      <c r="E25" s="391" t="s">
        <v>514</v>
      </c>
      <c r="F25" s="389" t="s">
        <v>350</v>
      </c>
      <c r="G25" s="392">
        <v>19200</v>
      </c>
      <c r="H25" s="392">
        <v>19200</v>
      </c>
      <c r="I25" s="393">
        <f t="shared" si="0"/>
        <v>3840</v>
      </c>
      <c r="M25" s="187">
        <f t="shared" si="1"/>
        <v>0</v>
      </c>
    </row>
    <row r="26" spans="1:13" ht="15" x14ac:dyDescent="0.2">
      <c r="A26" s="99">
        <v>18</v>
      </c>
      <c r="B26" s="389" t="s">
        <v>560</v>
      </c>
      <c r="C26" s="389" t="s">
        <v>561</v>
      </c>
      <c r="D26" s="396" t="s">
        <v>562</v>
      </c>
      <c r="E26" s="391" t="s">
        <v>514</v>
      </c>
      <c r="F26" s="389" t="s">
        <v>350</v>
      </c>
      <c r="G26" s="392">
        <v>10800</v>
      </c>
      <c r="H26" s="392">
        <v>10800</v>
      </c>
      <c r="I26" s="393">
        <f t="shared" si="0"/>
        <v>2160</v>
      </c>
      <c r="M26" s="187">
        <f t="shared" si="1"/>
        <v>0</v>
      </c>
    </row>
    <row r="27" spans="1:13" ht="15" x14ac:dyDescent="0.2">
      <c r="A27" s="99">
        <v>19</v>
      </c>
      <c r="B27" s="389" t="s">
        <v>563</v>
      </c>
      <c r="C27" s="389" t="s">
        <v>564</v>
      </c>
      <c r="D27" s="396" t="s">
        <v>565</v>
      </c>
      <c r="E27" s="391" t="s">
        <v>514</v>
      </c>
      <c r="F27" s="389" t="s">
        <v>350</v>
      </c>
      <c r="G27" s="392">
        <v>10800</v>
      </c>
      <c r="H27" s="392">
        <v>10800</v>
      </c>
      <c r="I27" s="393">
        <f t="shared" si="0"/>
        <v>2160</v>
      </c>
      <c r="M27" s="187">
        <f t="shared" si="1"/>
        <v>0</v>
      </c>
    </row>
    <row r="28" spans="1:13" ht="15" x14ac:dyDescent="0.2">
      <c r="A28" s="99">
        <v>20</v>
      </c>
      <c r="B28" s="389" t="s">
        <v>521</v>
      </c>
      <c r="C28" s="389" t="s">
        <v>566</v>
      </c>
      <c r="D28" s="396" t="s">
        <v>567</v>
      </c>
      <c r="E28" s="391" t="s">
        <v>514</v>
      </c>
      <c r="F28" s="389" t="s">
        <v>350</v>
      </c>
      <c r="G28" s="392">
        <v>10800</v>
      </c>
      <c r="H28" s="392">
        <v>10800</v>
      </c>
      <c r="I28" s="393">
        <f t="shared" si="0"/>
        <v>2160</v>
      </c>
      <c r="M28" s="187">
        <f t="shared" si="1"/>
        <v>0</v>
      </c>
    </row>
    <row r="29" spans="1:13" ht="15" x14ac:dyDescent="0.2">
      <c r="A29" s="99">
        <v>21</v>
      </c>
      <c r="B29" s="389" t="s">
        <v>568</v>
      </c>
      <c r="C29" s="389" t="s">
        <v>569</v>
      </c>
      <c r="D29" s="396" t="s">
        <v>570</v>
      </c>
      <c r="E29" s="391" t="s">
        <v>514</v>
      </c>
      <c r="F29" s="389" t="s">
        <v>350</v>
      </c>
      <c r="G29" s="392">
        <v>10800</v>
      </c>
      <c r="H29" s="392">
        <v>10800</v>
      </c>
      <c r="I29" s="393">
        <f t="shared" si="0"/>
        <v>2160</v>
      </c>
      <c r="M29" s="187">
        <f t="shared" si="1"/>
        <v>0</v>
      </c>
    </row>
    <row r="30" spans="1:13" ht="15" x14ac:dyDescent="0.2">
      <c r="A30" s="99">
        <v>22</v>
      </c>
      <c r="B30" s="389" t="s">
        <v>557</v>
      </c>
      <c r="C30" s="389" t="s">
        <v>571</v>
      </c>
      <c r="D30" s="396" t="s">
        <v>572</v>
      </c>
      <c r="E30" s="391" t="s">
        <v>514</v>
      </c>
      <c r="F30" s="389" t="s">
        <v>350</v>
      </c>
      <c r="G30" s="392">
        <v>10800</v>
      </c>
      <c r="H30" s="392">
        <v>10800</v>
      </c>
      <c r="I30" s="393">
        <f t="shared" si="0"/>
        <v>2160</v>
      </c>
      <c r="M30" s="187">
        <f t="shared" si="1"/>
        <v>0</v>
      </c>
    </row>
    <row r="31" spans="1:13" ht="15" x14ac:dyDescent="0.2">
      <c r="A31" s="99">
        <v>23</v>
      </c>
      <c r="B31" s="389" t="s">
        <v>573</v>
      </c>
      <c r="C31" s="389" t="s">
        <v>574</v>
      </c>
      <c r="D31" s="396" t="s">
        <v>575</v>
      </c>
      <c r="E31" s="391" t="s">
        <v>514</v>
      </c>
      <c r="F31" s="389" t="s">
        <v>350</v>
      </c>
      <c r="G31" s="392">
        <v>2500</v>
      </c>
      <c r="H31" s="392">
        <v>2500</v>
      </c>
      <c r="I31" s="393">
        <f t="shared" si="0"/>
        <v>500</v>
      </c>
      <c r="M31" s="187">
        <f t="shared" si="1"/>
        <v>0</v>
      </c>
    </row>
    <row r="32" spans="1:13" ht="15" x14ac:dyDescent="0.2">
      <c r="A32" s="99">
        <v>24</v>
      </c>
      <c r="B32" s="389" t="s">
        <v>576</v>
      </c>
      <c r="C32" s="389" t="s">
        <v>577</v>
      </c>
      <c r="D32" s="396" t="s">
        <v>578</v>
      </c>
      <c r="E32" s="391" t="s">
        <v>514</v>
      </c>
      <c r="F32" s="389" t="s">
        <v>350</v>
      </c>
      <c r="G32" s="392">
        <v>6000</v>
      </c>
      <c r="H32" s="392">
        <v>6000</v>
      </c>
      <c r="I32" s="393">
        <f t="shared" si="0"/>
        <v>1200</v>
      </c>
      <c r="M32" s="187">
        <f t="shared" si="1"/>
        <v>0</v>
      </c>
    </row>
    <row r="33" spans="1:13" ht="15" x14ac:dyDescent="0.2">
      <c r="A33" s="99">
        <v>25</v>
      </c>
      <c r="B33" s="389" t="s">
        <v>576</v>
      </c>
      <c r="C33" s="389" t="s">
        <v>577</v>
      </c>
      <c r="D33" s="396" t="s">
        <v>578</v>
      </c>
      <c r="E33" s="391" t="s">
        <v>514</v>
      </c>
      <c r="F33" s="389" t="s">
        <v>0</v>
      </c>
      <c r="G33" s="392">
        <v>500</v>
      </c>
      <c r="H33" s="392">
        <v>500</v>
      </c>
      <c r="I33" s="393">
        <f t="shared" si="0"/>
        <v>100</v>
      </c>
      <c r="M33" s="187">
        <f t="shared" si="1"/>
        <v>0</v>
      </c>
    </row>
    <row r="34" spans="1:13" ht="15" x14ac:dyDescent="0.2">
      <c r="A34" s="99">
        <v>26</v>
      </c>
      <c r="B34" s="389" t="s">
        <v>515</v>
      </c>
      <c r="C34" s="389" t="s">
        <v>516</v>
      </c>
      <c r="D34" s="390" t="s">
        <v>517</v>
      </c>
      <c r="E34" s="391" t="s">
        <v>514</v>
      </c>
      <c r="F34" s="389" t="s">
        <v>0</v>
      </c>
      <c r="G34" s="392">
        <v>3200</v>
      </c>
      <c r="H34" s="392">
        <v>3200</v>
      </c>
      <c r="I34" s="393">
        <f t="shared" si="0"/>
        <v>640</v>
      </c>
      <c r="M34" s="187">
        <f t="shared" si="1"/>
        <v>0</v>
      </c>
    </row>
    <row r="35" spans="1:13" ht="15" x14ac:dyDescent="0.2">
      <c r="A35" s="99">
        <v>27</v>
      </c>
      <c r="B35" s="389" t="s">
        <v>518</v>
      </c>
      <c r="C35" s="389" t="s">
        <v>519</v>
      </c>
      <c r="D35" s="390" t="s">
        <v>520</v>
      </c>
      <c r="E35" s="391" t="s">
        <v>514</v>
      </c>
      <c r="F35" s="389" t="s">
        <v>0</v>
      </c>
      <c r="G35" s="392">
        <v>1600</v>
      </c>
      <c r="H35" s="392">
        <v>1600</v>
      </c>
      <c r="I35" s="393">
        <f t="shared" si="0"/>
        <v>320</v>
      </c>
    </row>
    <row r="36" spans="1:13" ht="15" x14ac:dyDescent="0.2">
      <c r="A36" s="99">
        <v>28</v>
      </c>
      <c r="B36" s="389" t="s">
        <v>511</v>
      </c>
      <c r="C36" s="389" t="s">
        <v>512</v>
      </c>
      <c r="D36" s="390" t="s">
        <v>513</v>
      </c>
      <c r="E36" s="391" t="s">
        <v>514</v>
      </c>
      <c r="F36" s="389" t="s">
        <v>0</v>
      </c>
      <c r="G36" s="392">
        <v>4200</v>
      </c>
      <c r="H36" s="392">
        <v>4200</v>
      </c>
      <c r="I36" s="393">
        <f t="shared" si="0"/>
        <v>840</v>
      </c>
      <c r="M36" s="187">
        <f t="shared" si="1"/>
        <v>0</v>
      </c>
    </row>
    <row r="37" spans="1:13" ht="15" x14ac:dyDescent="0.2">
      <c r="A37" s="99">
        <v>29</v>
      </c>
      <c r="B37" s="389" t="s">
        <v>521</v>
      </c>
      <c r="C37" s="389" t="s">
        <v>522</v>
      </c>
      <c r="D37" s="389">
        <v>65002007395</v>
      </c>
      <c r="E37" s="391" t="s">
        <v>514</v>
      </c>
      <c r="F37" s="389" t="s">
        <v>0</v>
      </c>
      <c r="G37" s="392">
        <v>3200</v>
      </c>
      <c r="H37" s="392">
        <v>3200</v>
      </c>
      <c r="I37" s="393">
        <f t="shared" si="0"/>
        <v>640</v>
      </c>
      <c r="M37" s="187">
        <f t="shared" si="1"/>
        <v>0</v>
      </c>
    </row>
    <row r="38" spans="1:13" ht="15" x14ac:dyDescent="0.2">
      <c r="A38" s="99">
        <v>30</v>
      </c>
      <c r="B38" s="389" t="s">
        <v>523</v>
      </c>
      <c r="C38" s="389" t="s">
        <v>524</v>
      </c>
      <c r="D38" s="395">
        <v>61001005366</v>
      </c>
      <c r="E38" s="391" t="s">
        <v>514</v>
      </c>
      <c r="F38" s="389" t="s">
        <v>0</v>
      </c>
      <c r="G38" s="392">
        <v>3200</v>
      </c>
      <c r="H38" s="392">
        <v>3200</v>
      </c>
      <c r="I38" s="393">
        <f t="shared" si="0"/>
        <v>640</v>
      </c>
      <c r="M38" s="187">
        <f t="shared" si="1"/>
        <v>0</v>
      </c>
    </row>
    <row r="39" spans="1:13" ht="15" x14ac:dyDescent="0.2">
      <c r="A39" s="99">
        <v>31</v>
      </c>
      <c r="B39" s="389" t="s">
        <v>525</v>
      </c>
      <c r="C39" s="389" t="s">
        <v>526</v>
      </c>
      <c r="D39" s="390" t="s">
        <v>527</v>
      </c>
      <c r="E39" s="391" t="s">
        <v>514</v>
      </c>
      <c r="F39" s="389" t="s">
        <v>0</v>
      </c>
      <c r="G39" s="392">
        <v>3200</v>
      </c>
      <c r="H39" s="392">
        <v>3200</v>
      </c>
      <c r="I39" s="393">
        <f t="shared" si="0"/>
        <v>640</v>
      </c>
      <c r="M39" s="187">
        <f t="shared" si="1"/>
        <v>0</v>
      </c>
    </row>
    <row r="40" spans="1:13" ht="15" x14ac:dyDescent="0.2">
      <c r="A40" s="99">
        <v>32</v>
      </c>
      <c r="B40" s="389" t="s">
        <v>557</v>
      </c>
      <c r="C40" s="389" t="s">
        <v>558</v>
      </c>
      <c r="D40" s="396" t="s">
        <v>559</v>
      </c>
      <c r="E40" s="391" t="s">
        <v>514</v>
      </c>
      <c r="F40" s="389" t="s">
        <v>0</v>
      </c>
      <c r="G40" s="392">
        <v>4000</v>
      </c>
      <c r="H40" s="392">
        <v>4000</v>
      </c>
      <c r="I40" s="393">
        <f t="shared" si="0"/>
        <v>800</v>
      </c>
      <c r="M40" s="187">
        <f t="shared" si="1"/>
        <v>0</v>
      </c>
    </row>
    <row r="41" spans="1:13" ht="15" x14ac:dyDescent="0.2">
      <c r="A41" s="99">
        <v>33</v>
      </c>
      <c r="B41" s="389" t="s">
        <v>528</v>
      </c>
      <c r="C41" s="389" t="s">
        <v>529</v>
      </c>
      <c r="D41" s="390" t="s">
        <v>530</v>
      </c>
      <c r="E41" s="391" t="s">
        <v>514</v>
      </c>
      <c r="F41" s="389" t="s">
        <v>0</v>
      </c>
      <c r="G41" s="392">
        <v>2800</v>
      </c>
      <c r="H41" s="392">
        <v>2800</v>
      </c>
      <c r="I41" s="393">
        <f t="shared" si="0"/>
        <v>560</v>
      </c>
      <c r="M41" s="187">
        <f t="shared" si="1"/>
        <v>0</v>
      </c>
    </row>
    <row r="42" spans="1:13" ht="15" x14ac:dyDescent="0.2">
      <c r="A42" s="99">
        <v>34</v>
      </c>
      <c r="B42" s="389" t="s">
        <v>531</v>
      </c>
      <c r="C42" s="389" t="s">
        <v>532</v>
      </c>
      <c r="D42" s="390" t="s">
        <v>533</v>
      </c>
      <c r="E42" s="391" t="s">
        <v>514</v>
      </c>
      <c r="F42" s="389" t="s">
        <v>0</v>
      </c>
      <c r="G42" s="392">
        <v>2200</v>
      </c>
      <c r="H42" s="392">
        <v>2200</v>
      </c>
      <c r="I42" s="393">
        <f t="shared" si="0"/>
        <v>440</v>
      </c>
      <c r="M42" s="187">
        <f t="shared" si="1"/>
        <v>0</v>
      </c>
    </row>
    <row r="43" spans="1:13" ht="15" x14ac:dyDescent="0.2">
      <c r="A43" s="99">
        <v>35</v>
      </c>
      <c r="B43" s="389" t="s">
        <v>534</v>
      </c>
      <c r="C43" s="389" t="s">
        <v>535</v>
      </c>
      <c r="D43" s="390" t="s">
        <v>536</v>
      </c>
      <c r="E43" s="391" t="s">
        <v>514</v>
      </c>
      <c r="F43" s="389" t="s">
        <v>0</v>
      </c>
      <c r="G43" s="392">
        <v>3300</v>
      </c>
      <c r="H43" s="392">
        <v>3300</v>
      </c>
      <c r="I43" s="393">
        <f t="shared" si="0"/>
        <v>660</v>
      </c>
      <c r="M43" s="187">
        <f t="shared" si="1"/>
        <v>0</v>
      </c>
    </row>
    <row r="44" spans="1:13" ht="15" x14ac:dyDescent="0.2">
      <c r="A44" s="99">
        <v>36</v>
      </c>
      <c r="B44" s="389" t="s">
        <v>537</v>
      </c>
      <c r="C44" s="389" t="s">
        <v>538</v>
      </c>
      <c r="D44" s="390" t="s">
        <v>539</v>
      </c>
      <c r="E44" s="391" t="s">
        <v>514</v>
      </c>
      <c r="F44" s="389" t="s">
        <v>0</v>
      </c>
      <c r="G44" s="392">
        <v>2000</v>
      </c>
      <c r="H44" s="392">
        <v>2000</v>
      </c>
      <c r="I44" s="393">
        <f t="shared" si="0"/>
        <v>400</v>
      </c>
      <c r="M44" s="187">
        <f t="shared" si="1"/>
        <v>0</v>
      </c>
    </row>
    <row r="45" spans="1:13" ht="15" x14ac:dyDescent="0.2">
      <c r="A45" s="99">
        <v>37</v>
      </c>
      <c r="B45" s="389" t="s">
        <v>540</v>
      </c>
      <c r="C45" s="389" t="s">
        <v>541</v>
      </c>
      <c r="D45" s="390" t="s">
        <v>542</v>
      </c>
      <c r="E45" s="391" t="s">
        <v>514</v>
      </c>
      <c r="F45" s="389" t="s">
        <v>0</v>
      </c>
      <c r="G45" s="392">
        <v>1800</v>
      </c>
      <c r="H45" s="392">
        <v>1800</v>
      </c>
      <c r="I45" s="393">
        <f t="shared" si="0"/>
        <v>360</v>
      </c>
      <c r="M45" s="187">
        <f t="shared" si="1"/>
        <v>0</v>
      </c>
    </row>
    <row r="46" spans="1:13" ht="15" x14ac:dyDescent="0.2">
      <c r="A46" s="99">
        <v>38</v>
      </c>
      <c r="B46" s="389" t="s">
        <v>543</v>
      </c>
      <c r="C46" s="389" t="s">
        <v>544</v>
      </c>
      <c r="D46" s="390" t="s">
        <v>545</v>
      </c>
      <c r="E46" s="391" t="s">
        <v>514</v>
      </c>
      <c r="F46" s="389" t="s">
        <v>0</v>
      </c>
      <c r="G46" s="392">
        <v>2700</v>
      </c>
      <c r="H46" s="392">
        <v>2700</v>
      </c>
      <c r="I46" s="393">
        <f t="shared" si="0"/>
        <v>540</v>
      </c>
      <c r="M46" s="187">
        <f t="shared" si="1"/>
        <v>0</v>
      </c>
    </row>
    <row r="47" spans="1:13" ht="15" x14ac:dyDescent="0.2">
      <c r="A47" s="99">
        <v>39</v>
      </c>
      <c r="B47" s="389" t="s">
        <v>521</v>
      </c>
      <c r="C47" s="389" t="s">
        <v>546</v>
      </c>
      <c r="D47" s="390" t="s">
        <v>547</v>
      </c>
      <c r="E47" s="391" t="s">
        <v>514</v>
      </c>
      <c r="F47" s="389" t="s">
        <v>0</v>
      </c>
      <c r="G47" s="392">
        <v>2700</v>
      </c>
      <c r="H47" s="392">
        <v>2700</v>
      </c>
      <c r="I47" s="393">
        <f t="shared" si="0"/>
        <v>540</v>
      </c>
      <c r="M47" s="187">
        <f t="shared" si="1"/>
        <v>0</v>
      </c>
    </row>
    <row r="48" spans="1:13" ht="15" x14ac:dyDescent="0.2">
      <c r="A48" s="99">
        <v>40</v>
      </c>
      <c r="B48" s="389" t="s">
        <v>548</v>
      </c>
      <c r="C48" s="389" t="s">
        <v>549</v>
      </c>
      <c r="D48" s="390" t="s">
        <v>550</v>
      </c>
      <c r="E48" s="391" t="s">
        <v>514</v>
      </c>
      <c r="F48" s="389" t="s">
        <v>0</v>
      </c>
      <c r="G48" s="392">
        <v>2700</v>
      </c>
      <c r="H48" s="392">
        <v>2700</v>
      </c>
      <c r="I48" s="393">
        <f t="shared" si="0"/>
        <v>540</v>
      </c>
      <c r="M48" s="187">
        <f t="shared" si="1"/>
        <v>0</v>
      </c>
    </row>
    <row r="49" spans="1:13" ht="15" x14ac:dyDescent="0.2">
      <c r="A49" s="99">
        <v>41</v>
      </c>
      <c r="B49" s="389" t="s">
        <v>554</v>
      </c>
      <c r="C49" s="389" t="s">
        <v>555</v>
      </c>
      <c r="D49" s="390" t="s">
        <v>556</v>
      </c>
      <c r="E49" s="391" t="s">
        <v>514</v>
      </c>
      <c r="F49" s="389" t="s">
        <v>0</v>
      </c>
      <c r="G49" s="392">
        <v>1100</v>
      </c>
      <c r="H49" s="392">
        <v>1100</v>
      </c>
      <c r="I49" s="393">
        <f t="shared" si="0"/>
        <v>220</v>
      </c>
      <c r="M49" s="187">
        <f t="shared" si="1"/>
        <v>0</v>
      </c>
    </row>
    <row r="50" spans="1:13" ht="15" x14ac:dyDescent="0.2">
      <c r="A50" s="99">
        <v>42</v>
      </c>
      <c r="B50" s="88"/>
      <c r="C50" s="88"/>
      <c r="D50" s="88"/>
      <c r="E50" s="88"/>
      <c r="F50" s="99"/>
      <c r="G50" s="4"/>
      <c r="H50" s="4"/>
      <c r="I50" s="4"/>
    </row>
    <row r="51" spans="1:13" ht="15" x14ac:dyDescent="0.2">
      <c r="A51" s="99"/>
      <c r="B51" s="88"/>
      <c r="C51" s="88"/>
      <c r="D51" s="88"/>
      <c r="E51" s="88"/>
      <c r="F51" s="99"/>
      <c r="G51" s="4"/>
      <c r="H51" s="4"/>
      <c r="I51" s="4"/>
    </row>
    <row r="52" spans="1:13" ht="15" x14ac:dyDescent="0.2">
      <c r="A52" s="88" t="s">
        <v>278</v>
      </c>
      <c r="B52" s="88"/>
      <c r="C52" s="88"/>
      <c r="D52" s="88"/>
      <c r="E52" s="88"/>
      <c r="F52" s="99"/>
      <c r="G52" s="4"/>
      <c r="H52" s="4"/>
      <c r="I52" s="4"/>
    </row>
    <row r="53" spans="1:13" ht="15" x14ac:dyDescent="0.3">
      <c r="A53" s="88"/>
      <c r="B53" s="100"/>
      <c r="C53" s="100"/>
      <c r="D53" s="100"/>
      <c r="E53" s="100"/>
      <c r="F53" s="88" t="s">
        <v>459</v>
      </c>
      <c r="G53" s="87">
        <f>SUM(G9:G52)</f>
        <v>344100</v>
      </c>
      <c r="H53" s="87">
        <f>SUM(H9:H52)</f>
        <v>344100</v>
      </c>
      <c r="I53" s="87">
        <f>SUM(I9:I52)</f>
        <v>68220</v>
      </c>
    </row>
    <row r="54" spans="1:13" ht="15" x14ac:dyDescent="0.3">
      <c r="A54" s="230"/>
      <c r="B54" s="230"/>
      <c r="C54" s="230"/>
      <c r="D54" s="230"/>
      <c r="E54" s="230"/>
      <c r="F54" s="230"/>
      <c r="G54" s="230"/>
      <c r="H54" s="186"/>
      <c r="I54" s="186"/>
    </row>
    <row r="55" spans="1:13" ht="15" x14ac:dyDescent="0.3">
      <c r="A55" s="231" t="s">
        <v>447</v>
      </c>
      <c r="B55" s="231"/>
      <c r="C55" s="230"/>
      <c r="D55" s="230"/>
      <c r="E55" s="230"/>
      <c r="F55" s="230"/>
      <c r="G55" s="230"/>
      <c r="H55" s="186"/>
      <c r="I55" s="186"/>
    </row>
    <row r="56" spans="1:13" ht="15" x14ac:dyDescent="0.3">
      <c r="A56" s="231"/>
      <c r="B56" s="231"/>
      <c r="C56" s="230"/>
      <c r="D56" s="230"/>
      <c r="E56" s="230"/>
      <c r="F56" s="230"/>
      <c r="G56" s="230"/>
      <c r="H56" s="186"/>
      <c r="I56" s="186"/>
    </row>
    <row r="57" spans="1:13" ht="15" x14ac:dyDescent="0.3">
      <c r="A57" s="231"/>
      <c r="B57" s="231"/>
      <c r="C57" s="186"/>
      <c r="D57" s="186"/>
      <c r="E57" s="186"/>
      <c r="F57" s="186"/>
      <c r="G57" s="186"/>
      <c r="H57" s="186"/>
      <c r="I57" s="186"/>
    </row>
    <row r="58" spans="1:13" ht="15" x14ac:dyDescent="0.3">
      <c r="A58" s="231"/>
      <c r="B58" s="231"/>
      <c r="C58" s="186"/>
      <c r="D58" s="186"/>
      <c r="E58" s="186"/>
      <c r="F58" s="186"/>
      <c r="G58" s="186"/>
      <c r="H58" s="186"/>
      <c r="I58" s="186"/>
    </row>
    <row r="59" spans="1:13" x14ac:dyDescent="0.2">
      <c r="A59" s="227"/>
      <c r="B59" s="227"/>
      <c r="C59" s="227"/>
      <c r="D59" s="227"/>
      <c r="E59" s="227"/>
      <c r="F59" s="227"/>
      <c r="G59" s="227"/>
      <c r="H59" s="227"/>
      <c r="I59" s="227"/>
    </row>
    <row r="60" spans="1:13" ht="15" x14ac:dyDescent="0.3">
      <c r="A60" s="192" t="s">
        <v>107</v>
      </c>
      <c r="B60" s="192"/>
      <c r="C60" s="186"/>
      <c r="D60" s="186"/>
      <c r="E60" s="186"/>
      <c r="F60" s="186"/>
      <c r="G60" s="186"/>
      <c r="H60" s="186"/>
      <c r="I60" s="186"/>
    </row>
    <row r="61" spans="1:13" ht="15" x14ac:dyDescent="0.3">
      <c r="A61" s="186"/>
      <c r="B61" s="186"/>
      <c r="C61" s="186"/>
      <c r="D61" s="186"/>
      <c r="E61" s="186"/>
      <c r="F61" s="186"/>
      <c r="G61" s="186"/>
      <c r="H61" s="186"/>
      <c r="I61" s="186"/>
    </row>
    <row r="62" spans="1:13" ht="15" x14ac:dyDescent="0.3">
      <c r="A62" s="186"/>
      <c r="B62" s="186"/>
      <c r="C62" s="186"/>
      <c r="D62" s="186"/>
      <c r="E62" s="190"/>
      <c r="F62" s="190"/>
      <c r="G62" s="190"/>
      <c r="H62" s="186"/>
      <c r="I62" s="186"/>
    </row>
    <row r="63" spans="1:13" ht="15" x14ac:dyDescent="0.3">
      <c r="A63" s="192"/>
      <c r="B63" s="192"/>
      <c r="C63" s="192" t="s">
        <v>397</v>
      </c>
      <c r="D63" s="192"/>
      <c r="E63" s="192"/>
      <c r="F63" s="192"/>
      <c r="G63" s="192"/>
      <c r="H63" s="186"/>
      <c r="I63" s="186"/>
    </row>
    <row r="64" spans="1:13" ht="15" x14ac:dyDescent="0.3">
      <c r="A64" s="186"/>
      <c r="B64" s="186"/>
      <c r="C64" s="186" t="s">
        <v>396</v>
      </c>
      <c r="D64" s="186"/>
      <c r="E64" s="186"/>
      <c r="F64" s="186"/>
      <c r="G64" s="186"/>
      <c r="H64" s="186"/>
      <c r="I64" s="186"/>
    </row>
    <row r="65" spans="1:7" x14ac:dyDescent="0.2">
      <c r="A65" s="194"/>
      <c r="B65" s="194"/>
      <c r="C65" s="194" t="s">
        <v>140</v>
      </c>
      <c r="D65" s="194"/>
      <c r="E65" s="194"/>
      <c r="F65" s="194"/>
      <c r="G65" s="194"/>
    </row>
  </sheetData>
  <mergeCells count="2">
    <mergeCell ref="I1:J1"/>
    <mergeCell ref="I2:K2"/>
  </mergeCells>
  <printOptions gridLines="1"/>
  <pageMargins left="0.25" right="0.25" top="0.75" bottom="0.75" header="0.3" footer="0.3"/>
  <pageSetup scale="79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12"/>
  <sheetViews>
    <sheetView view="pageBreakPreview" topLeftCell="A140" zoomScale="106" zoomScaleNormal="100" zoomScaleSheetLayoutView="106" workbookViewId="0">
      <selection activeCell="K129" sqref="K129"/>
    </sheetView>
  </sheetViews>
  <sheetFormatPr defaultRowHeight="15" x14ac:dyDescent="0.2"/>
  <cols>
    <col min="1" max="1" width="16.7109375" style="400" customWidth="1"/>
    <col min="2" max="2" width="20.140625" style="400" customWidth="1"/>
    <col min="3" max="3" width="18.42578125" style="400" customWidth="1"/>
    <col min="4" max="4" width="18.7109375" style="439" customWidth="1"/>
    <col min="5" max="5" width="24.7109375" style="439" customWidth="1"/>
    <col min="6" max="6" width="13.85546875" style="400" customWidth="1"/>
    <col min="7" max="7" width="15" style="400" customWidth="1"/>
    <col min="8" max="8" width="12" style="400" customWidth="1"/>
    <col min="9" max="9" width="1.140625" style="400" customWidth="1"/>
    <col min="10" max="16384" width="9.140625" style="400"/>
  </cols>
  <sheetData>
    <row r="1" spans="1:9" x14ac:dyDescent="0.2">
      <c r="A1" s="511" t="s">
        <v>368</v>
      </c>
      <c r="B1" s="496"/>
      <c r="C1" s="496"/>
      <c r="D1" s="496"/>
      <c r="E1" s="398"/>
      <c r="F1" s="399"/>
      <c r="G1" s="505" t="s">
        <v>110</v>
      </c>
      <c r="H1" s="505"/>
    </row>
    <row r="2" spans="1:9" x14ac:dyDescent="0.2">
      <c r="A2" s="512" t="s">
        <v>141</v>
      </c>
      <c r="B2" s="496"/>
      <c r="C2" s="496"/>
      <c r="D2" s="496"/>
      <c r="E2" s="398"/>
      <c r="F2" s="399"/>
      <c r="G2" s="495" t="s">
        <v>510</v>
      </c>
      <c r="H2" s="496"/>
      <c r="I2" s="496"/>
    </row>
    <row r="3" spans="1:9" x14ac:dyDescent="0.2">
      <c r="A3" s="128"/>
      <c r="B3" s="128"/>
      <c r="C3" s="128"/>
      <c r="D3" s="401"/>
      <c r="E3" s="401"/>
      <c r="F3" s="128"/>
      <c r="G3" s="388"/>
      <c r="H3" s="388"/>
    </row>
    <row r="4" spans="1:9" x14ac:dyDescent="0.2">
      <c r="A4" s="510" t="str">
        <f>'[2]ფორმა N2'!A4</f>
        <v>ანგარიშვალდებული პირის დასახელება:</v>
      </c>
      <c r="B4" s="509"/>
      <c r="C4" s="509"/>
      <c r="D4" s="398"/>
      <c r="E4" s="398"/>
      <c r="F4" s="399"/>
      <c r="G4" s="128"/>
      <c r="H4" s="128"/>
    </row>
    <row r="5" spans="1:9" x14ac:dyDescent="0.3">
      <c r="A5" s="26" t="s">
        <v>509</v>
      </c>
      <c r="B5" s="402"/>
      <c r="C5" s="402"/>
      <c r="D5" s="403"/>
      <c r="E5" s="403"/>
      <c r="F5" s="402"/>
      <c r="G5" s="404"/>
      <c r="H5" s="404"/>
    </row>
    <row r="6" spans="1:9" x14ac:dyDescent="0.2">
      <c r="A6" s="399"/>
      <c r="B6" s="399"/>
      <c r="C6" s="399"/>
      <c r="D6" s="398"/>
      <c r="E6" s="398"/>
      <c r="F6" s="399"/>
      <c r="G6" s="128"/>
      <c r="H6" s="128"/>
    </row>
    <row r="7" spans="1:9" x14ac:dyDescent="0.2">
      <c r="A7" s="387"/>
      <c r="B7" s="387"/>
      <c r="C7" s="387"/>
      <c r="D7" s="405"/>
      <c r="E7" s="405"/>
      <c r="F7" s="387"/>
      <c r="G7" s="387"/>
      <c r="H7" s="387"/>
    </row>
    <row r="8" spans="1:9" ht="45" x14ac:dyDescent="0.2">
      <c r="A8" s="91" t="s">
        <v>342</v>
      </c>
      <c r="B8" s="91" t="s">
        <v>343</v>
      </c>
      <c r="C8" s="91" t="s">
        <v>228</v>
      </c>
      <c r="D8" s="91" t="s">
        <v>346</v>
      </c>
      <c r="E8" s="91" t="s">
        <v>345</v>
      </c>
      <c r="F8" s="91" t="s">
        <v>392</v>
      </c>
      <c r="G8" s="80" t="s">
        <v>10</v>
      </c>
      <c r="H8" s="80" t="s">
        <v>9</v>
      </c>
    </row>
    <row r="9" spans="1:9" ht="26.25" customHeight="1" x14ac:dyDescent="0.2">
      <c r="A9" s="406" t="s">
        <v>521</v>
      </c>
      <c r="B9" s="406" t="s">
        <v>524</v>
      </c>
      <c r="C9" s="407">
        <v>61001005366</v>
      </c>
      <c r="D9" s="408" t="s">
        <v>579</v>
      </c>
      <c r="E9" s="408" t="s">
        <v>580</v>
      </c>
      <c r="F9" s="409">
        <v>3</v>
      </c>
      <c r="G9" s="4">
        <f>40*F9</f>
        <v>120</v>
      </c>
      <c r="H9" s="4">
        <f>40*F9</f>
        <v>120</v>
      </c>
    </row>
    <row r="10" spans="1:9" ht="26.25" customHeight="1" x14ac:dyDescent="0.2">
      <c r="A10" s="389" t="s">
        <v>511</v>
      </c>
      <c r="B10" s="389" t="s">
        <v>512</v>
      </c>
      <c r="C10" s="390" t="s">
        <v>513</v>
      </c>
      <c r="D10" s="408" t="s">
        <v>581</v>
      </c>
      <c r="E10" s="408" t="s">
        <v>582</v>
      </c>
      <c r="F10" s="409">
        <v>6</v>
      </c>
      <c r="G10" s="4">
        <f t="shared" ref="G10:G35" si="0">40*F10</f>
        <v>240</v>
      </c>
      <c r="H10" s="4">
        <f t="shared" ref="H10:H35" si="1">40*F10</f>
        <v>240</v>
      </c>
    </row>
    <row r="11" spans="1:9" ht="26.25" customHeight="1" x14ac:dyDescent="0.2">
      <c r="A11" s="389" t="s">
        <v>534</v>
      </c>
      <c r="B11" s="389" t="s">
        <v>535</v>
      </c>
      <c r="C11" s="390" t="s">
        <v>536</v>
      </c>
      <c r="D11" s="408" t="s">
        <v>581</v>
      </c>
      <c r="E11" s="408" t="s">
        <v>582</v>
      </c>
      <c r="F11" s="409">
        <v>6</v>
      </c>
      <c r="G11" s="4">
        <f t="shared" si="0"/>
        <v>240</v>
      </c>
      <c r="H11" s="4">
        <f t="shared" si="1"/>
        <v>240</v>
      </c>
    </row>
    <row r="12" spans="1:9" ht="26.25" customHeight="1" x14ac:dyDescent="0.2">
      <c r="A12" s="389" t="s">
        <v>543</v>
      </c>
      <c r="B12" s="389" t="s">
        <v>544</v>
      </c>
      <c r="C12" s="390" t="s">
        <v>545</v>
      </c>
      <c r="D12" s="408" t="s">
        <v>581</v>
      </c>
      <c r="E12" s="408" t="s">
        <v>582</v>
      </c>
      <c r="F12" s="409">
        <v>6</v>
      </c>
      <c r="G12" s="4">
        <f t="shared" si="0"/>
        <v>240</v>
      </c>
      <c r="H12" s="4">
        <f t="shared" si="1"/>
        <v>240</v>
      </c>
    </row>
    <row r="13" spans="1:9" ht="26.25" customHeight="1" x14ac:dyDescent="0.2">
      <c r="A13" s="395" t="s">
        <v>583</v>
      </c>
      <c r="B13" s="395" t="s">
        <v>571</v>
      </c>
      <c r="C13" s="410" t="s">
        <v>572</v>
      </c>
      <c r="D13" s="408" t="s">
        <v>581</v>
      </c>
      <c r="E13" s="408" t="s">
        <v>582</v>
      </c>
      <c r="F13" s="409">
        <v>6</v>
      </c>
      <c r="G13" s="4">
        <f t="shared" si="0"/>
        <v>240</v>
      </c>
      <c r="H13" s="4">
        <f t="shared" si="1"/>
        <v>240</v>
      </c>
    </row>
    <row r="14" spans="1:9" ht="26.25" customHeight="1" x14ac:dyDescent="0.2">
      <c r="A14" s="395" t="s">
        <v>563</v>
      </c>
      <c r="B14" s="395" t="s">
        <v>564</v>
      </c>
      <c r="C14" s="410" t="s">
        <v>565</v>
      </c>
      <c r="D14" s="408" t="s">
        <v>581</v>
      </c>
      <c r="E14" s="408" t="s">
        <v>582</v>
      </c>
      <c r="F14" s="409">
        <v>6</v>
      </c>
      <c r="G14" s="4">
        <f t="shared" si="0"/>
        <v>240</v>
      </c>
      <c r="H14" s="4">
        <f t="shared" si="1"/>
        <v>240</v>
      </c>
    </row>
    <row r="15" spans="1:9" ht="45" x14ac:dyDescent="0.2">
      <c r="A15" s="389" t="s">
        <v>521</v>
      </c>
      <c r="B15" s="389" t="s">
        <v>522</v>
      </c>
      <c r="C15" s="389">
        <v>65002007395</v>
      </c>
      <c r="D15" s="408" t="s">
        <v>581</v>
      </c>
      <c r="E15" s="408" t="s">
        <v>584</v>
      </c>
      <c r="F15" s="409">
        <v>6</v>
      </c>
      <c r="G15" s="4">
        <f t="shared" si="0"/>
        <v>240</v>
      </c>
      <c r="H15" s="4">
        <f t="shared" si="1"/>
        <v>240</v>
      </c>
    </row>
    <row r="16" spans="1:9" ht="45" x14ac:dyDescent="0.2">
      <c r="A16" s="389" t="s">
        <v>548</v>
      </c>
      <c r="B16" s="389" t="s">
        <v>549</v>
      </c>
      <c r="C16" s="390" t="s">
        <v>550</v>
      </c>
      <c r="D16" s="408" t="s">
        <v>581</v>
      </c>
      <c r="E16" s="408" t="s">
        <v>584</v>
      </c>
      <c r="F16" s="409">
        <v>6</v>
      </c>
      <c r="G16" s="4">
        <f t="shared" si="0"/>
        <v>240</v>
      </c>
      <c r="H16" s="4">
        <f t="shared" si="1"/>
        <v>240</v>
      </c>
    </row>
    <row r="17" spans="1:8" ht="45" x14ac:dyDescent="0.2">
      <c r="A17" s="389" t="s">
        <v>585</v>
      </c>
      <c r="B17" s="389" t="s">
        <v>569</v>
      </c>
      <c r="C17" s="390" t="s">
        <v>570</v>
      </c>
      <c r="D17" s="408" t="s">
        <v>581</v>
      </c>
      <c r="E17" s="408" t="s">
        <v>584</v>
      </c>
      <c r="F17" s="409">
        <v>6</v>
      </c>
      <c r="G17" s="4">
        <f t="shared" si="0"/>
        <v>240</v>
      </c>
      <c r="H17" s="4">
        <f t="shared" si="1"/>
        <v>240</v>
      </c>
    </row>
    <row r="18" spans="1:8" ht="45" x14ac:dyDescent="0.2">
      <c r="A18" s="389" t="s">
        <v>537</v>
      </c>
      <c r="B18" s="389" t="s">
        <v>538</v>
      </c>
      <c r="C18" s="390" t="s">
        <v>539</v>
      </c>
      <c r="D18" s="408" t="s">
        <v>581</v>
      </c>
      <c r="E18" s="408" t="s">
        <v>584</v>
      </c>
      <c r="F18" s="409">
        <v>6</v>
      </c>
      <c r="G18" s="4">
        <f t="shared" si="0"/>
        <v>240</v>
      </c>
      <c r="H18" s="4">
        <f t="shared" si="1"/>
        <v>240</v>
      </c>
    </row>
    <row r="19" spans="1:8" ht="45" x14ac:dyDescent="0.2">
      <c r="A19" s="389" t="s">
        <v>528</v>
      </c>
      <c r="B19" s="389" t="s">
        <v>529</v>
      </c>
      <c r="C19" s="390" t="s">
        <v>530</v>
      </c>
      <c r="D19" s="408" t="s">
        <v>581</v>
      </c>
      <c r="E19" s="408" t="s">
        <v>586</v>
      </c>
      <c r="F19" s="409">
        <v>6</v>
      </c>
      <c r="G19" s="4">
        <f t="shared" si="0"/>
        <v>240</v>
      </c>
      <c r="H19" s="4">
        <f t="shared" si="1"/>
        <v>240</v>
      </c>
    </row>
    <row r="20" spans="1:8" ht="45" x14ac:dyDescent="0.2">
      <c r="A20" s="389" t="s">
        <v>583</v>
      </c>
      <c r="B20" s="389" t="s">
        <v>558</v>
      </c>
      <c r="C20" s="390" t="s">
        <v>587</v>
      </c>
      <c r="D20" s="408" t="s">
        <v>581</v>
      </c>
      <c r="E20" s="408" t="s">
        <v>586</v>
      </c>
      <c r="F20" s="409">
        <v>6</v>
      </c>
      <c r="G20" s="4">
        <f t="shared" si="0"/>
        <v>240</v>
      </c>
      <c r="H20" s="4">
        <f t="shared" si="1"/>
        <v>240</v>
      </c>
    </row>
    <row r="21" spans="1:8" ht="45" x14ac:dyDescent="0.2">
      <c r="A21" s="389" t="s">
        <v>521</v>
      </c>
      <c r="B21" s="389" t="s">
        <v>546</v>
      </c>
      <c r="C21" s="390" t="s">
        <v>547</v>
      </c>
      <c r="D21" s="408" t="s">
        <v>581</v>
      </c>
      <c r="E21" s="408" t="s">
        <v>586</v>
      </c>
      <c r="F21" s="409">
        <v>6</v>
      </c>
      <c r="G21" s="4">
        <f t="shared" si="0"/>
        <v>240</v>
      </c>
      <c r="H21" s="4">
        <f t="shared" si="1"/>
        <v>240</v>
      </c>
    </row>
    <row r="22" spans="1:8" ht="45" x14ac:dyDescent="0.2">
      <c r="A22" s="389" t="s">
        <v>521</v>
      </c>
      <c r="B22" s="389" t="s">
        <v>566</v>
      </c>
      <c r="C22" s="390" t="s">
        <v>567</v>
      </c>
      <c r="D22" s="408" t="s">
        <v>581</v>
      </c>
      <c r="E22" s="408" t="s">
        <v>586</v>
      </c>
      <c r="F22" s="409">
        <v>6</v>
      </c>
      <c r="G22" s="4">
        <f t="shared" si="0"/>
        <v>240</v>
      </c>
      <c r="H22" s="4">
        <f t="shared" si="1"/>
        <v>240</v>
      </c>
    </row>
    <row r="23" spans="1:8" ht="45" x14ac:dyDescent="0.2">
      <c r="A23" s="389" t="s">
        <v>588</v>
      </c>
      <c r="B23" s="389" t="s">
        <v>526</v>
      </c>
      <c r="C23" s="410" t="s">
        <v>527</v>
      </c>
      <c r="D23" s="408" t="s">
        <v>581</v>
      </c>
      <c r="E23" s="408" t="s">
        <v>586</v>
      </c>
      <c r="F23" s="409">
        <v>6</v>
      </c>
      <c r="G23" s="4">
        <f t="shared" si="0"/>
        <v>240</v>
      </c>
      <c r="H23" s="4">
        <f t="shared" si="1"/>
        <v>240</v>
      </c>
    </row>
    <row r="24" spans="1:8" ht="45" x14ac:dyDescent="0.2">
      <c r="A24" s="389" t="s">
        <v>583</v>
      </c>
      <c r="B24" s="389" t="s">
        <v>558</v>
      </c>
      <c r="C24" s="390" t="s">
        <v>587</v>
      </c>
      <c r="D24" s="408" t="s">
        <v>581</v>
      </c>
      <c r="E24" s="408" t="s">
        <v>589</v>
      </c>
      <c r="F24" s="409">
        <v>7</v>
      </c>
      <c r="G24" s="4">
        <f t="shared" si="0"/>
        <v>280</v>
      </c>
      <c r="H24" s="4">
        <f t="shared" si="1"/>
        <v>280</v>
      </c>
    </row>
    <row r="25" spans="1:8" ht="45" x14ac:dyDescent="0.2">
      <c r="A25" s="389" t="s">
        <v>521</v>
      </c>
      <c r="B25" s="389" t="s">
        <v>546</v>
      </c>
      <c r="C25" s="390" t="s">
        <v>547</v>
      </c>
      <c r="D25" s="408" t="s">
        <v>581</v>
      </c>
      <c r="E25" s="408" t="s">
        <v>589</v>
      </c>
      <c r="F25" s="409">
        <v>7</v>
      </c>
      <c r="G25" s="4">
        <f t="shared" si="0"/>
        <v>280</v>
      </c>
      <c r="H25" s="4">
        <f t="shared" si="1"/>
        <v>280</v>
      </c>
    </row>
    <row r="26" spans="1:8" ht="45" x14ac:dyDescent="0.2">
      <c r="A26" s="389" t="s">
        <v>521</v>
      </c>
      <c r="B26" s="389" t="s">
        <v>566</v>
      </c>
      <c r="C26" s="390" t="s">
        <v>567</v>
      </c>
      <c r="D26" s="408" t="s">
        <v>581</v>
      </c>
      <c r="E26" s="408" t="s">
        <v>589</v>
      </c>
      <c r="F26" s="409">
        <v>7</v>
      </c>
      <c r="G26" s="4">
        <f t="shared" si="0"/>
        <v>280</v>
      </c>
      <c r="H26" s="4">
        <f t="shared" si="1"/>
        <v>280</v>
      </c>
    </row>
    <row r="27" spans="1:8" ht="45" x14ac:dyDescent="0.2">
      <c r="A27" s="389" t="s">
        <v>560</v>
      </c>
      <c r="B27" s="389" t="s">
        <v>561</v>
      </c>
      <c r="C27" s="390" t="s">
        <v>562</v>
      </c>
      <c r="D27" s="408" t="s">
        <v>581</v>
      </c>
      <c r="E27" s="408" t="s">
        <v>589</v>
      </c>
      <c r="F27" s="409">
        <v>7</v>
      </c>
      <c r="G27" s="4">
        <f t="shared" si="0"/>
        <v>280</v>
      </c>
      <c r="H27" s="4">
        <f t="shared" si="1"/>
        <v>280</v>
      </c>
    </row>
    <row r="28" spans="1:8" ht="45" x14ac:dyDescent="0.2">
      <c r="A28" s="389" t="s">
        <v>528</v>
      </c>
      <c r="B28" s="389" t="s">
        <v>529</v>
      </c>
      <c r="C28" s="390" t="s">
        <v>530</v>
      </c>
      <c r="D28" s="408" t="s">
        <v>581</v>
      </c>
      <c r="E28" s="408" t="s">
        <v>589</v>
      </c>
      <c r="F28" s="409">
        <v>7</v>
      </c>
      <c r="G28" s="4">
        <f t="shared" si="0"/>
        <v>280</v>
      </c>
      <c r="H28" s="4">
        <f t="shared" si="1"/>
        <v>280</v>
      </c>
    </row>
    <row r="29" spans="1:8" ht="45" x14ac:dyDescent="0.2">
      <c r="A29" s="389" t="s">
        <v>590</v>
      </c>
      <c r="B29" s="389" t="s">
        <v>591</v>
      </c>
      <c r="C29" s="390" t="s">
        <v>542</v>
      </c>
      <c r="D29" s="408" t="s">
        <v>581</v>
      </c>
      <c r="E29" s="408" t="s">
        <v>589</v>
      </c>
      <c r="F29" s="409">
        <v>7</v>
      </c>
      <c r="G29" s="4">
        <f t="shared" si="0"/>
        <v>280</v>
      </c>
      <c r="H29" s="4">
        <f t="shared" si="1"/>
        <v>280</v>
      </c>
    </row>
    <row r="30" spans="1:8" ht="45" x14ac:dyDescent="0.2">
      <c r="A30" s="389" t="s">
        <v>521</v>
      </c>
      <c r="B30" s="389" t="s">
        <v>522</v>
      </c>
      <c r="C30" s="389">
        <v>65002007395</v>
      </c>
      <c r="D30" s="408" t="s">
        <v>581</v>
      </c>
      <c r="E30" s="408" t="s">
        <v>592</v>
      </c>
      <c r="F30" s="409">
        <v>7</v>
      </c>
      <c r="G30" s="4">
        <f t="shared" si="0"/>
        <v>280</v>
      </c>
      <c r="H30" s="4">
        <f t="shared" si="1"/>
        <v>280</v>
      </c>
    </row>
    <row r="31" spans="1:8" ht="45" x14ac:dyDescent="0.2">
      <c r="A31" s="389" t="s">
        <v>548</v>
      </c>
      <c r="B31" s="389" t="s">
        <v>549</v>
      </c>
      <c r="C31" s="390" t="s">
        <v>550</v>
      </c>
      <c r="D31" s="408" t="s">
        <v>581</v>
      </c>
      <c r="E31" s="408" t="s">
        <v>592</v>
      </c>
      <c r="F31" s="409">
        <v>7</v>
      </c>
      <c r="G31" s="4">
        <f t="shared" si="0"/>
        <v>280</v>
      </c>
      <c r="H31" s="4">
        <f t="shared" si="1"/>
        <v>280</v>
      </c>
    </row>
    <row r="32" spans="1:8" ht="45" x14ac:dyDescent="0.2">
      <c r="A32" s="389" t="s">
        <v>534</v>
      </c>
      <c r="B32" s="389" t="s">
        <v>535</v>
      </c>
      <c r="C32" s="390" t="s">
        <v>536</v>
      </c>
      <c r="D32" s="408" t="s">
        <v>581</v>
      </c>
      <c r="E32" s="408" t="s">
        <v>592</v>
      </c>
      <c r="F32" s="409">
        <v>7</v>
      </c>
      <c r="G32" s="4">
        <f t="shared" si="0"/>
        <v>280</v>
      </c>
      <c r="H32" s="4">
        <f t="shared" si="1"/>
        <v>280</v>
      </c>
    </row>
    <row r="33" spans="1:8" ht="45" x14ac:dyDescent="0.2">
      <c r="A33" s="395" t="s">
        <v>583</v>
      </c>
      <c r="B33" s="395" t="s">
        <v>571</v>
      </c>
      <c r="C33" s="410" t="s">
        <v>572</v>
      </c>
      <c r="D33" s="408" t="s">
        <v>581</v>
      </c>
      <c r="E33" s="408" t="s">
        <v>592</v>
      </c>
      <c r="F33" s="409">
        <v>7</v>
      </c>
      <c r="G33" s="4">
        <f t="shared" si="0"/>
        <v>280</v>
      </c>
      <c r="H33" s="4">
        <f t="shared" si="1"/>
        <v>280</v>
      </c>
    </row>
    <row r="34" spans="1:8" ht="45" x14ac:dyDescent="0.2">
      <c r="A34" s="389" t="s">
        <v>585</v>
      </c>
      <c r="B34" s="389" t="s">
        <v>569</v>
      </c>
      <c r="C34" s="390" t="s">
        <v>570</v>
      </c>
      <c r="D34" s="408" t="s">
        <v>581</v>
      </c>
      <c r="E34" s="408" t="s">
        <v>592</v>
      </c>
      <c r="F34" s="409">
        <v>7</v>
      </c>
      <c r="G34" s="4">
        <f t="shared" si="0"/>
        <v>280</v>
      </c>
      <c r="H34" s="4">
        <f t="shared" si="1"/>
        <v>280</v>
      </c>
    </row>
    <row r="35" spans="1:8" ht="45" x14ac:dyDescent="0.2">
      <c r="A35" s="389" t="s">
        <v>543</v>
      </c>
      <c r="B35" s="389" t="s">
        <v>544</v>
      </c>
      <c r="C35" s="390" t="s">
        <v>545</v>
      </c>
      <c r="D35" s="408" t="s">
        <v>581</v>
      </c>
      <c r="E35" s="408" t="s">
        <v>592</v>
      </c>
      <c r="F35" s="409">
        <v>7</v>
      </c>
      <c r="G35" s="4">
        <f t="shared" si="0"/>
        <v>280</v>
      </c>
      <c r="H35" s="4">
        <f t="shared" si="1"/>
        <v>280</v>
      </c>
    </row>
    <row r="36" spans="1:8" ht="45" x14ac:dyDescent="0.2">
      <c r="A36" s="389" t="s">
        <v>583</v>
      </c>
      <c r="B36" s="389" t="s">
        <v>558</v>
      </c>
      <c r="C36" s="390" t="s">
        <v>587</v>
      </c>
      <c r="D36" s="408" t="s">
        <v>581</v>
      </c>
      <c r="E36" s="408" t="s">
        <v>593</v>
      </c>
      <c r="F36" s="409">
        <v>9</v>
      </c>
      <c r="G36" s="409">
        <f>40*F36</f>
        <v>360</v>
      </c>
      <c r="H36" s="409">
        <f>40*F36</f>
        <v>360</v>
      </c>
    </row>
    <row r="37" spans="1:8" ht="45" x14ac:dyDescent="0.2">
      <c r="A37" s="389" t="s">
        <v>521</v>
      </c>
      <c r="B37" s="389" t="s">
        <v>522</v>
      </c>
      <c r="C37" s="389">
        <v>65002007395</v>
      </c>
      <c r="D37" s="408" t="s">
        <v>581</v>
      </c>
      <c r="E37" s="408" t="s">
        <v>593</v>
      </c>
      <c r="F37" s="409">
        <v>9</v>
      </c>
      <c r="G37" s="409">
        <f t="shared" ref="G37:G94" si="2">40*F37</f>
        <v>360</v>
      </c>
      <c r="H37" s="409">
        <f t="shared" ref="H37:H46" si="3">40*F37</f>
        <v>360</v>
      </c>
    </row>
    <row r="38" spans="1:8" ht="45" x14ac:dyDescent="0.2">
      <c r="A38" s="389" t="s">
        <v>548</v>
      </c>
      <c r="B38" s="389" t="s">
        <v>549</v>
      </c>
      <c r="C38" s="390" t="s">
        <v>550</v>
      </c>
      <c r="D38" s="408" t="s">
        <v>581</v>
      </c>
      <c r="E38" s="408" t="s">
        <v>593</v>
      </c>
      <c r="F38" s="409">
        <v>9</v>
      </c>
      <c r="G38" s="409">
        <f t="shared" si="2"/>
        <v>360</v>
      </c>
      <c r="H38" s="409">
        <f t="shared" si="3"/>
        <v>360</v>
      </c>
    </row>
    <row r="39" spans="1:8" ht="45" x14ac:dyDescent="0.2">
      <c r="A39" s="395" t="s">
        <v>563</v>
      </c>
      <c r="B39" s="395" t="s">
        <v>564</v>
      </c>
      <c r="C39" s="410" t="s">
        <v>565</v>
      </c>
      <c r="D39" s="408" t="s">
        <v>581</v>
      </c>
      <c r="E39" s="408" t="s">
        <v>593</v>
      </c>
      <c r="F39" s="409">
        <v>9</v>
      </c>
      <c r="G39" s="409">
        <f t="shared" si="2"/>
        <v>360</v>
      </c>
      <c r="H39" s="409">
        <f t="shared" si="3"/>
        <v>360</v>
      </c>
    </row>
    <row r="40" spans="1:8" ht="45" x14ac:dyDescent="0.2">
      <c r="A40" s="389" t="s">
        <v>543</v>
      </c>
      <c r="B40" s="389" t="s">
        <v>544</v>
      </c>
      <c r="C40" s="390" t="s">
        <v>545</v>
      </c>
      <c r="D40" s="408" t="s">
        <v>581</v>
      </c>
      <c r="E40" s="408" t="s">
        <v>593</v>
      </c>
      <c r="F40" s="409">
        <v>9</v>
      </c>
      <c r="G40" s="409">
        <f t="shared" si="2"/>
        <v>360</v>
      </c>
      <c r="H40" s="409">
        <f t="shared" si="3"/>
        <v>360</v>
      </c>
    </row>
    <row r="41" spans="1:8" ht="45" x14ac:dyDescent="0.2">
      <c r="A41" s="389" t="s">
        <v>521</v>
      </c>
      <c r="B41" s="389" t="s">
        <v>566</v>
      </c>
      <c r="C41" s="390" t="s">
        <v>567</v>
      </c>
      <c r="D41" s="408" t="s">
        <v>581</v>
      </c>
      <c r="E41" s="408" t="s">
        <v>593</v>
      </c>
      <c r="F41" s="409">
        <v>9</v>
      </c>
      <c r="G41" s="409">
        <f t="shared" si="2"/>
        <v>360</v>
      </c>
      <c r="H41" s="409">
        <f t="shared" si="3"/>
        <v>360</v>
      </c>
    </row>
    <row r="42" spans="1:8" ht="45" x14ac:dyDescent="0.2">
      <c r="A42" s="389" t="s">
        <v>528</v>
      </c>
      <c r="B42" s="389" t="s">
        <v>529</v>
      </c>
      <c r="C42" s="390" t="s">
        <v>530</v>
      </c>
      <c r="D42" s="408" t="s">
        <v>581</v>
      </c>
      <c r="E42" s="408" t="s">
        <v>594</v>
      </c>
      <c r="F42" s="409">
        <v>9</v>
      </c>
      <c r="G42" s="409">
        <f t="shared" si="2"/>
        <v>360</v>
      </c>
      <c r="H42" s="409">
        <f t="shared" si="3"/>
        <v>360</v>
      </c>
    </row>
    <row r="43" spans="1:8" ht="45" x14ac:dyDescent="0.2">
      <c r="A43" s="389" t="s">
        <v>521</v>
      </c>
      <c r="B43" s="389" t="s">
        <v>546</v>
      </c>
      <c r="C43" s="390" t="s">
        <v>547</v>
      </c>
      <c r="D43" s="408" t="s">
        <v>581</v>
      </c>
      <c r="E43" s="408" t="s">
        <v>594</v>
      </c>
      <c r="F43" s="409">
        <v>9</v>
      </c>
      <c r="G43" s="409">
        <f t="shared" si="2"/>
        <v>360</v>
      </c>
      <c r="H43" s="409">
        <f t="shared" si="3"/>
        <v>360</v>
      </c>
    </row>
    <row r="44" spans="1:8" ht="45" x14ac:dyDescent="0.2">
      <c r="A44" s="389" t="s">
        <v>534</v>
      </c>
      <c r="B44" s="389" t="s">
        <v>535</v>
      </c>
      <c r="C44" s="390" t="s">
        <v>536</v>
      </c>
      <c r="D44" s="408" t="s">
        <v>581</v>
      </c>
      <c r="E44" s="408" t="s">
        <v>594</v>
      </c>
      <c r="F44" s="409">
        <v>9</v>
      </c>
      <c r="G44" s="409">
        <f t="shared" si="2"/>
        <v>360</v>
      </c>
      <c r="H44" s="409">
        <f t="shared" si="3"/>
        <v>360</v>
      </c>
    </row>
    <row r="45" spans="1:8" ht="45" x14ac:dyDescent="0.2">
      <c r="A45" s="389" t="s">
        <v>590</v>
      </c>
      <c r="B45" s="389" t="s">
        <v>591</v>
      </c>
      <c r="C45" s="390" t="s">
        <v>542</v>
      </c>
      <c r="D45" s="408" t="s">
        <v>581</v>
      </c>
      <c r="E45" s="408" t="s">
        <v>594</v>
      </c>
      <c r="F45" s="409">
        <v>9</v>
      </c>
      <c r="G45" s="409">
        <f t="shared" si="2"/>
        <v>360</v>
      </c>
      <c r="H45" s="409">
        <f t="shared" si="3"/>
        <v>360</v>
      </c>
    </row>
    <row r="46" spans="1:8" ht="45" x14ac:dyDescent="0.2">
      <c r="A46" s="389" t="s">
        <v>585</v>
      </c>
      <c r="B46" s="389" t="s">
        <v>569</v>
      </c>
      <c r="C46" s="390" t="s">
        <v>570</v>
      </c>
      <c r="D46" s="408" t="s">
        <v>581</v>
      </c>
      <c r="E46" s="408" t="s">
        <v>594</v>
      </c>
      <c r="F46" s="409">
        <v>9</v>
      </c>
      <c r="G46" s="409">
        <f t="shared" si="2"/>
        <v>360</v>
      </c>
      <c r="H46" s="409">
        <f t="shared" si="3"/>
        <v>360</v>
      </c>
    </row>
    <row r="47" spans="1:8" ht="22.5" x14ac:dyDescent="0.2">
      <c r="A47" s="389" t="s">
        <v>511</v>
      </c>
      <c r="B47" s="389" t="s">
        <v>512</v>
      </c>
      <c r="C47" s="390" t="s">
        <v>513</v>
      </c>
      <c r="D47" s="408" t="s">
        <v>595</v>
      </c>
      <c r="E47" s="408" t="s">
        <v>596</v>
      </c>
      <c r="F47" s="409">
        <v>2</v>
      </c>
      <c r="G47" s="409">
        <f t="shared" si="2"/>
        <v>80</v>
      </c>
      <c r="H47" s="409">
        <f>40*F47</f>
        <v>80</v>
      </c>
    </row>
    <row r="48" spans="1:8" ht="33.75" x14ac:dyDescent="0.2">
      <c r="A48" s="389" t="s">
        <v>597</v>
      </c>
      <c r="B48" s="389" t="s">
        <v>598</v>
      </c>
      <c r="C48" s="390" t="s">
        <v>599</v>
      </c>
      <c r="D48" s="408" t="s">
        <v>600</v>
      </c>
      <c r="E48" s="408" t="s">
        <v>601</v>
      </c>
      <c r="F48" s="409">
        <v>2</v>
      </c>
      <c r="G48" s="409">
        <f t="shared" si="2"/>
        <v>80</v>
      </c>
      <c r="H48" s="409">
        <f t="shared" ref="H48:H103" si="4">40*F48</f>
        <v>80</v>
      </c>
    </row>
    <row r="49" spans="1:8" ht="33.75" x14ac:dyDescent="0.2">
      <c r="A49" s="406" t="s">
        <v>602</v>
      </c>
      <c r="B49" s="406" t="s">
        <v>603</v>
      </c>
      <c r="C49" s="407">
        <v>18001017290</v>
      </c>
      <c r="D49" s="408" t="s">
        <v>600</v>
      </c>
      <c r="E49" s="408" t="s">
        <v>601</v>
      </c>
      <c r="F49" s="409">
        <v>2</v>
      </c>
      <c r="G49" s="409">
        <f t="shared" si="2"/>
        <v>80</v>
      </c>
      <c r="H49" s="409">
        <f t="shared" si="4"/>
        <v>80</v>
      </c>
    </row>
    <row r="50" spans="1:8" x14ac:dyDescent="0.2">
      <c r="A50" s="389" t="s">
        <v>537</v>
      </c>
      <c r="B50" s="389" t="s">
        <v>538</v>
      </c>
      <c r="C50" s="390" t="s">
        <v>539</v>
      </c>
      <c r="D50" s="408" t="s">
        <v>579</v>
      </c>
      <c r="E50" s="408" t="s">
        <v>604</v>
      </c>
      <c r="F50" s="409">
        <v>2</v>
      </c>
      <c r="G50" s="409">
        <f t="shared" si="2"/>
        <v>80</v>
      </c>
      <c r="H50" s="409">
        <f t="shared" si="4"/>
        <v>80</v>
      </c>
    </row>
    <row r="51" spans="1:8" x14ac:dyDescent="0.2">
      <c r="A51" s="389" t="s">
        <v>543</v>
      </c>
      <c r="B51" s="389" t="s">
        <v>544</v>
      </c>
      <c r="C51" s="390" t="s">
        <v>545</v>
      </c>
      <c r="D51" s="408" t="s">
        <v>579</v>
      </c>
      <c r="E51" s="408" t="s">
        <v>604</v>
      </c>
      <c r="F51" s="409">
        <v>2</v>
      </c>
      <c r="G51" s="409">
        <f t="shared" si="2"/>
        <v>80</v>
      </c>
      <c r="H51" s="409">
        <f t="shared" si="4"/>
        <v>80</v>
      </c>
    </row>
    <row r="52" spans="1:8" x14ac:dyDescent="0.2">
      <c r="A52" s="389" t="s">
        <v>588</v>
      </c>
      <c r="B52" s="389" t="s">
        <v>526</v>
      </c>
      <c r="C52" s="410" t="s">
        <v>527</v>
      </c>
      <c r="D52" s="408" t="s">
        <v>579</v>
      </c>
      <c r="E52" s="408" t="s">
        <v>604</v>
      </c>
      <c r="F52" s="409">
        <v>2</v>
      </c>
      <c r="G52" s="409">
        <f t="shared" si="2"/>
        <v>80</v>
      </c>
      <c r="H52" s="409">
        <f t="shared" si="4"/>
        <v>80</v>
      </c>
    </row>
    <row r="53" spans="1:8" x14ac:dyDescent="0.2">
      <c r="A53" s="389" t="s">
        <v>583</v>
      </c>
      <c r="B53" s="389" t="s">
        <v>558</v>
      </c>
      <c r="C53" s="390" t="s">
        <v>587</v>
      </c>
      <c r="D53" s="408" t="s">
        <v>579</v>
      </c>
      <c r="E53" s="408" t="s">
        <v>604</v>
      </c>
      <c r="F53" s="409">
        <v>2</v>
      </c>
      <c r="G53" s="409">
        <f t="shared" si="2"/>
        <v>80</v>
      </c>
      <c r="H53" s="409">
        <f t="shared" si="4"/>
        <v>80</v>
      </c>
    </row>
    <row r="54" spans="1:8" x14ac:dyDescent="0.2">
      <c r="A54" s="389" t="s">
        <v>521</v>
      </c>
      <c r="B54" s="389" t="s">
        <v>546</v>
      </c>
      <c r="C54" s="390" t="s">
        <v>547</v>
      </c>
      <c r="D54" s="408" t="s">
        <v>579</v>
      </c>
      <c r="E54" s="408" t="s">
        <v>604</v>
      </c>
      <c r="F54" s="409">
        <v>2</v>
      </c>
      <c r="G54" s="409">
        <f t="shared" si="2"/>
        <v>80</v>
      </c>
      <c r="H54" s="409">
        <f t="shared" si="4"/>
        <v>80</v>
      </c>
    </row>
    <row r="55" spans="1:8" x14ac:dyDescent="0.2">
      <c r="A55" s="389" t="s">
        <v>528</v>
      </c>
      <c r="B55" s="389" t="s">
        <v>529</v>
      </c>
      <c r="C55" s="390" t="s">
        <v>530</v>
      </c>
      <c r="D55" s="408" t="s">
        <v>579</v>
      </c>
      <c r="E55" s="408" t="s">
        <v>604</v>
      </c>
      <c r="F55" s="409">
        <v>2</v>
      </c>
      <c r="G55" s="409">
        <f t="shared" si="2"/>
        <v>80</v>
      </c>
      <c r="H55" s="409">
        <f t="shared" si="4"/>
        <v>80</v>
      </c>
    </row>
    <row r="56" spans="1:8" x14ac:dyDescent="0.2">
      <c r="A56" s="389" t="s">
        <v>548</v>
      </c>
      <c r="B56" s="389" t="s">
        <v>549</v>
      </c>
      <c r="C56" s="390" t="s">
        <v>550</v>
      </c>
      <c r="D56" s="408" t="s">
        <v>579</v>
      </c>
      <c r="E56" s="408" t="s">
        <v>604</v>
      </c>
      <c r="F56" s="409">
        <v>2</v>
      </c>
      <c r="G56" s="409">
        <f t="shared" si="2"/>
        <v>80</v>
      </c>
      <c r="H56" s="409">
        <f t="shared" si="4"/>
        <v>80</v>
      </c>
    </row>
    <row r="57" spans="1:8" ht="33.75" x14ac:dyDescent="0.2">
      <c r="A57" s="389" t="s">
        <v>583</v>
      </c>
      <c r="B57" s="389" t="s">
        <v>558</v>
      </c>
      <c r="C57" s="390" t="s">
        <v>587</v>
      </c>
      <c r="D57" s="408" t="s">
        <v>605</v>
      </c>
      <c r="E57" s="408" t="s">
        <v>586</v>
      </c>
      <c r="F57" s="409">
        <v>8</v>
      </c>
      <c r="G57" s="409">
        <f t="shared" si="2"/>
        <v>320</v>
      </c>
      <c r="H57" s="409">
        <f t="shared" si="4"/>
        <v>320</v>
      </c>
    </row>
    <row r="58" spans="1:8" ht="33.75" x14ac:dyDescent="0.2">
      <c r="A58" s="389" t="s">
        <v>528</v>
      </c>
      <c r="B58" s="389" t="s">
        <v>529</v>
      </c>
      <c r="C58" s="390" t="s">
        <v>530</v>
      </c>
      <c r="D58" s="408" t="s">
        <v>605</v>
      </c>
      <c r="E58" s="408" t="s">
        <v>586</v>
      </c>
      <c r="F58" s="409">
        <v>8</v>
      </c>
      <c r="G58" s="409">
        <f t="shared" si="2"/>
        <v>320</v>
      </c>
      <c r="H58" s="409">
        <f t="shared" si="4"/>
        <v>320</v>
      </c>
    </row>
    <row r="59" spans="1:8" ht="33.75" x14ac:dyDescent="0.2">
      <c r="A59" s="389" t="s">
        <v>548</v>
      </c>
      <c r="B59" s="389" t="s">
        <v>549</v>
      </c>
      <c r="C59" s="390" t="s">
        <v>550</v>
      </c>
      <c r="D59" s="408" t="s">
        <v>605</v>
      </c>
      <c r="E59" s="408" t="s">
        <v>586</v>
      </c>
      <c r="F59" s="409">
        <v>8</v>
      </c>
      <c r="G59" s="409">
        <f t="shared" si="2"/>
        <v>320</v>
      </c>
      <c r="H59" s="409">
        <f t="shared" si="4"/>
        <v>320</v>
      </c>
    </row>
    <row r="60" spans="1:8" ht="33.75" x14ac:dyDescent="0.2">
      <c r="A60" s="389" t="s">
        <v>521</v>
      </c>
      <c r="B60" s="389" t="s">
        <v>546</v>
      </c>
      <c r="C60" s="390" t="s">
        <v>547</v>
      </c>
      <c r="D60" s="408" t="s">
        <v>605</v>
      </c>
      <c r="E60" s="408" t="s">
        <v>586</v>
      </c>
      <c r="F60" s="409">
        <v>8</v>
      </c>
      <c r="G60" s="409">
        <f t="shared" si="2"/>
        <v>320</v>
      </c>
      <c r="H60" s="409">
        <f t="shared" si="4"/>
        <v>320</v>
      </c>
    </row>
    <row r="61" spans="1:8" ht="33.75" x14ac:dyDescent="0.2">
      <c r="A61" s="389" t="s">
        <v>537</v>
      </c>
      <c r="B61" s="389" t="s">
        <v>538</v>
      </c>
      <c r="C61" s="390" t="s">
        <v>539</v>
      </c>
      <c r="D61" s="408" t="s">
        <v>605</v>
      </c>
      <c r="E61" s="408" t="s">
        <v>586</v>
      </c>
      <c r="F61" s="409">
        <v>8</v>
      </c>
      <c r="G61" s="409">
        <f t="shared" si="2"/>
        <v>320</v>
      </c>
      <c r="H61" s="409">
        <f t="shared" si="4"/>
        <v>320</v>
      </c>
    </row>
    <row r="62" spans="1:8" ht="33.75" x14ac:dyDescent="0.2">
      <c r="A62" s="389" t="s">
        <v>543</v>
      </c>
      <c r="B62" s="389" t="s">
        <v>544</v>
      </c>
      <c r="C62" s="390" t="s">
        <v>545</v>
      </c>
      <c r="D62" s="408" t="s">
        <v>605</v>
      </c>
      <c r="E62" s="408" t="s">
        <v>584</v>
      </c>
      <c r="F62" s="409">
        <v>8</v>
      </c>
      <c r="G62" s="409">
        <f t="shared" si="2"/>
        <v>320</v>
      </c>
      <c r="H62" s="409">
        <f t="shared" si="4"/>
        <v>320</v>
      </c>
    </row>
    <row r="63" spans="1:8" ht="33.75" x14ac:dyDescent="0.2">
      <c r="A63" s="389" t="s">
        <v>521</v>
      </c>
      <c r="B63" s="389" t="s">
        <v>522</v>
      </c>
      <c r="C63" s="389">
        <v>65002007395</v>
      </c>
      <c r="D63" s="408" t="s">
        <v>605</v>
      </c>
      <c r="E63" s="408" t="s">
        <v>584</v>
      </c>
      <c r="F63" s="409">
        <v>8</v>
      </c>
      <c r="G63" s="409">
        <f t="shared" si="2"/>
        <v>320</v>
      </c>
      <c r="H63" s="409">
        <f t="shared" si="4"/>
        <v>320</v>
      </c>
    </row>
    <row r="64" spans="1:8" ht="33.75" x14ac:dyDescent="0.2">
      <c r="A64" s="389" t="s">
        <v>560</v>
      </c>
      <c r="B64" s="389" t="s">
        <v>561</v>
      </c>
      <c r="C64" s="390" t="s">
        <v>562</v>
      </c>
      <c r="D64" s="408" t="s">
        <v>605</v>
      </c>
      <c r="E64" s="408" t="s">
        <v>584</v>
      </c>
      <c r="F64" s="409">
        <v>8</v>
      </c>
      <c r="G64" s="409">
        <f t="shared" si="2"/>
        <v>320</v>
      </c>
      <c r="H64" s="409">
        <f t="shared" si="4"/>
        <v>320</v>
      </c>
    </row>
    <row r="65" spans="1:8" ht="33.75" x14ac:dyDescent="0.2">
      <c r="A65" s="389" t="s">
        <v>590</v>
      </c>
      <c r="B65" s="389" t="s">
        <v>591</v>
      </c>
      <c r="C65" s="390" t="s">
        <v>542</v>
      </c>
      <c r="D65" s="408" t="s">
        <v>605</v>
      </c>
      <c r="E65" s="408" t="s">
        <v>584</v>
      </c>
      <c r="F65" s="409">
        <v>8</v>
      </c>
      <c r="G65" s="409">
        <f t="shared" si="2"/>
        <v>320</v>
      </c>
      <c r="H65" s="409">
        <f t="shared" si="4"/>
        <v>320</v>
      </c>
    </row>
    <row r="66" spans="1:8" ht="33.75" x14ac:dyDescent="0.2">
      <c r="A66" s="389" t="s">
        <v>606</v>
      </c>
      <c r="B66" s="389" t="s">
        <v>607</v>
      </c>
      <c r="C66" s="390" t="s">
        <v>608</v>
      </c>
      <c r="D66" s="408" t="s">
        <v>605</v>
      </c>
      <c r="E66" s="408" t="s">
        <v>584</v>
      </c>
      <c r="F66" s="409">
        <v>8</v>
      </c>
      <c r="G66" s="409">
        <f t="shared" si="2"/>
        <v>320</v>
      </c>
      <c r="H66" s="409">
        <f t="shared" si="4"/>
        <v>320</v>
      </c>
    </row>
    <row r="67" spans="1:8" ht="33.75" x14ac:dyDescent="0.2">
      <c r="A67" s="389" t="s">
        <v>534</v>
      </c>
      <c r="B67" s="389" t="s">
        <v>535</v>
      </c>
      <c r="C67" s="390" t="s">
        <v>536</v>
      </c>
      <c r="D67" s="408" t="s">
        <v>605</v>
      </c>
      <c r="E67" s="408" t="s">
        <v>584</v>
      </c>
      <c r="F67" s="409">
        <v>8</v>
      </c>
      <c r="G67" s="409">
        <f t="shared" si="2"/>
        <v>320</v>
      </c>
      <c r="H67" s="409">
        <f t="shared" si="4"/>
        <v>320</v>
      </c>
    </row>
    <row r="68" spans="1:8" ht="33.75" x14ac:dyDescent="0.2">
      <c r="A68" s="389" t="s">
        <v>583</v>
      </c>
      <c r="B68" s="389" t="s">
        <v>558</v>
      </c>
      <c r="C68" s="390" t="s">
        <v>587</v>
      </c>
      <c r="D68" s="408" t="s">
        <v>605</v>
      </c>
      <c r="E68" s="408" t="s">
        <v>589</v>
      </c>
      <c r="F68" s="409">
        <v>7</v>
      </c>
      <c r="G68" s="409">
        <f t="shared" si="2"/>
        <v>280</v>
      </c>
      <c r="H68" s="409">
        <f t="shared" si="4"/>
        <v>280</v>
      </c>
    </row>
    <row r="69" spans="1:8" ht="33.75" x14ac:dyDescent="0.2">
      <c r="A69" s="389" t="s">
        <v>528</v>
      </c>
      <c r="B69" s="389" t="s">
        <v>529</v>
      </c>
      <c r="C69" s="390" t="s">
        <v>530</v>
      </c>
      <c r="D69" s="408" t="s">
        <v>605</v>
      </c>
      <c r="E69" s="408" t="s">
        <v>589</v>
      </c>
      <c r="F69" s="409">
        <v>7</v>
      </c>
      <c r="G69" s="409">
        <f t="shared" si="2"/>
        <v>280</v>
      </c>
      <c r="H69" s="409">
        <f t="shared" si="4"/>
        <v>280</v>
      </c>
    </row>
    <row r="70" spans="1:8" ht="33.75" x14ac:dyDescent="0.2">
      <c r="A70" s="389" t="s">
        <v>521</v>
      </c>
      <c r="B70" s="389" t="s">
        <v>546</v>
      </c>
      <c r="C70" s="390" t="s">
        <v>547</v>
      </c>
      <c r="D70" s="408" t="s">
        <v>605</v>
      </c>
      <c r="E70" s="408" t="s">
        <v>589</v>
      </c>
      <c r="F70" s="409">
        <v>7</v>
      </c>
      <c r="G70" s="409">
        <f t="shared" si="2"/>
        <v>280</v>
      </c>
      <c r="H70" s="409">
        <f t="shared" si="4"/>
        <v>280</v>
      </c>
    </row>
    <row r="71" spans="1:8" ht="33.75" x14ac:dyDescent="0.2">
      <c r="A71" s="389" t="s">
        <v>537</v>
      </c>
      <c r="B71" s="389" t="s">
        <v>538</v>
      </c>
      <c r="C71" s="390" t="s">
        <v>539</v>
      </c>
      <c r="D71" s="408" t="s">
        <v>605</v>
      </c>
      <c r="E71" s="408" t="s">
        <v>589</v>
      </c>
      <c r="F71" s="409">
        <v>7</v>
      </c>
      <c r="G71" s="409">
        <f t="shared" si="2"/>
        <v>280</v>
      </c>
      <c r="H71" s="409">
        <f t="shared" si="4"/>
        <v>280</v>
      </c>
    </row>
    <row r="72" spans="1:8" ht="33.75" x14ac:dyDescent="0.2">
      <c r="A72" s="389" t="s">
        <v>548</v>
      </c>
      <c r="B72" s="389" t="s">
        <v>549</v>
      </c>
      <c r="C72" s="390" t="s">
        <v>550</v>
      </c>
      <c r="D72" s="408" t="s">
        <v>605</v>
      </c>
      <c r="E72" s="408" t="s">
        <v>609</v>
      </c>
      <c r="F72" s="409">
        <v>7</v>
      </c>
      <c r="G72" s="409">
        <f t="shared" si="2"/>
        <v>280</v>
      </c>
      <c r="H72" s="409">
        <f t="shared" si="4"/>
        <v>280</v>
      </c>
    </row>
    <row r="73" spans="1:8" ht="33.75" x14ac:dyDescent="0.2">
      <c r="A73" s="389" t="s">
        <v>543</v>
      </c>
      <c r="B73" s="389" t="s">
        <v>544</v>
      </c>
      <c r="C73" s="390" t="s">
        <v>545</v>
      </c>
      <c r="D73" s="408" t="s">
        <v>605</v>
      </c>
      <c r="E73" s="408" t="s">
        <v>609</v>
      </c>
      <c r="F73" s="409">
        <v>7</v>
      </c>
      <c r="G73" s="409">
        <f t="shared" si="2"/>
        <v>280</v>
      </c>
      <c r="H73" s="409">
        <f t="shared" si="4"/>
        <v>280</v>
      </c>
    </row>
    <row r="74" spans="1:8" ht="33.75" x14ac:dyDescent="0.2">
      <c r="A74" s="389" t="s">
        <v>521</v>
      </c>
      <c r="B74" s="389" t="s">
        <v>522</v>
      </c>
      <c r="C74" s="389">
        <v>65002007395</v>
      </c>
      <c r="D74" s="408" t="s">
        <v>605</v>
      </c>
      <c r="E74" s="408" t="s">
        <v>609</v>
      </c>
      <c r="F74" s="409">
        <v>7</v>
      </c>
      <c r="G74" s="409">
        <f t="shared" si="2"/>
        <v>280</v>
      </c>
      <c r="H74" s="409">
        <f t="shared" si="4"/>
        <v>280</v>
      </c>
    </row>
    <row r="75" spans="1:8" ht="33.75" x14ac:dyDescent="0.2">
      <c r="A75" s="389" t="s">
        <v>534</v>
      </c>
      <c r="B75" s="389" t="s">
        <v>535</v>
      </c>
      <c r="C75" s="390" t="s">
        <v>536</v>
      </c>
      <c r="D75" s="408" t="s">
        <v>605</v>
      </c>
      <c r="E75" s="408" t="s">
        <v>609</v>
      </c>
      <c r="F75" s="409">
        <v>7</v>
      </c>
      <c r="G75" s="409">
        <f t="shared" si="2"/>
        <v>280</v>
      </c>
      <c r="H75" s="409">
        <f t="shared" si="4"/>
        <v>280</v>
      </c>
    </row>
    <row r="76" spans="1:8" ht="33.75" x14ac:dyDescent="0.2">
      <c r="A76" s="389" t="s">
        <v>585</v>
      </c>
      <c r="B76" s="389" t="s">
        <v>569</v>
      </c>
      <c r="C76" s="390" t="s">
        <v>570</v>
      </c>
      <c r="D76" s="408" t="s">
        <v>605</v>
      </c>
      <c r="E76" s="408" t="s">
        <v>609</v>
      </c>
      <c r="F76" s="409">
        <v>7</v>
      </c>
      <c r="G76" s="409">
        <f t="shared" si="2"/>
        <v>280</v>
      </c>
      <c r="H76" s="409">
        <f t="shared" si="4"/>
        <v>280</v>
      </c>
    </row>
    <row r="77" spans="1:8" ht="33.75" x14ac:dyDescent="0.2">
      <c r="A77" s="389" t="s">
        <v>590</v>
      </c>
      <c r="B77" s="389" t="s">
        <v>591</v>
      </c>
      <c r="C77" s="390" t="s">
        <v>542</v>
      </c>
      <c r="D77" s="408" t="s">
        <v>605</v>
      </c>
      <c r="E77" s="408" t="s">
        <v>609</v>
      </c>
      <c r="F77" s="409">
        <v>7</v>
      </c>
      <c r="G77" s="409">
        <f t="shared" si="2"/>
        <v>280</v>
      </c>
      <c r="H77" s="409">
        <f t="shared" si="4"/>
        <v>280</v>
      </c>
    </row>
    <row r="78" spans="1:8" ht="33.75" x14ac:dyDescent="0.2">
      <c r="A78" s="389" t="s">
        <v>583</v>
      </c>
      <c r="B78" s="389" t="s">
        <v>558</v>
      </c>
      <c r="C78" s="390" t="s">
        <v>587</v>
      </c>
      <c r="D78" s="408" t="s">
        <v>605</v>
      </c>
      <c r="E78" s="408" t="s">
        <v>610</v>
      </c>
      <c r="F78" s="409">
        <v>7</v>
      </c>
      <c r="G78" s="409">
        <f t="shared" si="2"/>
        <v>280</v>
      </c>
      <c r="H78" s="409">
        <f t="shared" si="4"/>
        <v>280</v>
      </c>
    </row>
    <row r="79" spans="1:8" ht="33.75" x14ac:dyDescent="0.2">
      <c r="A79" s="389" t="s">
        <v>521</v>
      </c>
      <c r="B79" s="389" t="s">
        <v>546</v>
      </c>
      <c r="C79" s="390" t="s">
        <v>547</v>
      </c>
      <c r="D79" s="408" t="s">
        <v>605</v>
      </c>
      <c r="E79" s="408" t="s">
        <v>610</v>
      </c>
      <c r="F79" s="409">
        <v>7</v>
      </c>
      <c r="G79" s="409">
        <f t="shared" si="2"/>
        <v>280</v>
      </c>
      <c r="H79" s="409">
        <f t="shared" si="4"/>
        <v>280</v>
      </c>
    </row>
    <row r="80" spans="1:8" ht="33.75" x14ac:dyDescent="0.2">
      <c r="A80" s="395" t="s">
        <v>563</v>
      </c>
      <c r="B80" s="395" t="s">
        <v>564</v>
      </c>
      <c r="C80" s="410" t="s">
        <v>565</v>
      </c>
      <c r="D80" s="408" t="s">
        <v>605</v>
      </c>
      <c r="E80" s="408" t="s">
        <v>610</v>
      </c>
      <c r="F80" s="409">
        <v>7</v>
      </c>
      <c r="G80" s="409">
        <f t="shared" si="2"/>
        <v>280</v>
      </c>
      <c r="H80" s="409">
        <f t="shared" si="4"/>
        <v>280</v>
      </c>
    </row>
    <row r="81" spans="1:8" ht="33.75" x14ac:dyDescent="0.2">
      <c r="A81" s="389" t="s">
        <v>606</v>
      </c>
      <c r="B81" s="389" t="s">
        <v>607</v>
      </c>
      <c r="C81" s="390" t="s">
        <v>608</v>
      </c>
      <c r="D81" s="408" t="s">
        <v>605</v>
      </c>
      <c r="E81" s="408" t="s">
        <v>610</v>
      </c>
      <c r="F81" s="409">
        <v>7</v>
      </c>
      <c r="G81" s="409">
        <f t="shared" si="2"/>
        <v>280</v>
      </c>
      <c r="H81" s="409">
        <f t="shared" si="4"/>
        <v>280</v>
      </c>
    </row>
    <row r="82" spans="1:8" ht="33.75" x14ac:dyDescent="0.2">
      <c r="A82" s="389" t="s">
        <v>585</v>
      </c>
      <c r="B82" s="389" t="s">
        <v>569</v>
      </c>
      <c r="C82" s="390" t="s">
        <v>570</v>
      </c>
      <c r="D82" s="408" t="s">
        <v>605</v>
      </c>
      <c r="E82" s="408" t="s">
        <v>610</v>
      </c>
      <c r="F82" s="409">
        <v>7</v>
      </c>
      <c r="G82" s="409">
        <f t="shared" si="2"/>
        <v>280</v>
      </c>
      <c r="H82" s="409">
        <f t="shared" si="4"/>
        <v>280</v>
      </c>
    </row>
    <row r="83" spans="1:8" ht="33.75" x14ac:dyDescent="0.2">
      <c r="A83" s="389" t="s">
        <v>528</v>
      </c>
      <c r="B83" s="389" t="s">
        <v>529</v>
      </c>
      <c r="C83" s="390" t="s">
        <v>530</v>
      </c>
      <c r="D83" s="408" t="s">
        <v>605</v>
      </c>
      <c r="E83" s="408" t="s">
        <v>594</v>
      </c>
      <c r="F83" s="409">
        <v>7</v>
      </c>
      <c r="G83" s="409">
        <f t="shared" si="2"/>
        <v>280</v>
      </c>
      <c r="H83" s="409">
        <f t="shared" si="4"/>
        <v>280</v>
      </c>
    </row>
    <row r="84" spans="1:8" ht="33.75" x14ac:dyDescent="0.2">
      <c r="A84" s="389" t="s">
        <v>521</v>
      </c>
      <c r="B84" s="411" t="s">
        <v>522</v>
      </c>
      <c r="C84" s="390">
        <v>65002007395</v>
      </c>
      <c r="D84" s="408" t="s">
        <v>605</v>
      </c>
      <c r="E84" s="408" t="s">
        <v>594</v>
      </c>
      <c r="F84" s="409">
        <v>7</v>
      </c>
      <c r="G84" s="409">
        <f t="shared" si="2"/>
        <v>280</v>
      </c>
      <c r="H84" s="409">
        <f t="shared" si="4"/>
        <v>280</v>
      </c>
    </row>
    <row r="85" spans="1:8" ht="33.75" x14ac:dyDescent="0.2">
      <c r="A85" s="389" t="s">
        <v>590</v>
      </c>
      <c r="B85" s="389" t="s">
        <v>591</v>
      </c>
      <c r="C85" s="390" t="s">
        <v>542</v>
      </c>
      <c r="D85" s="408" t="s">
        <v>605</v>
      </c>
      <c r="E85" s="408" t="s">
        <v>594</v>
      </c>
      <c r="F85" s="409">
        <v>7</v>
      </c>
      <c r="G85" s="409">
        <f t="shared" si="2"/>
        <v>280</v>
      </c>
      <c r="H85" s="409">
        <f t="shared" si="4"/>
        <v>280</v>
      </c>
    </row>
    <row r="86" spans="1:8" ht="33.75" x14ac:dyDescent="0.2">
      <c r="A86" s="389" t="s">
        <v>543</v>
      </c>
      <c r="B86" s="389" t="s">
        <v>544</v>
      </c>
      <c r="C86" s="390" t="s">
        <v>545</v>
      </c>
      <c r="D86" s="408" t="s">
        <v>605</v>
      </c>
      <c r="E86" s="408" t="s">
        <v>594</v>
      </c>
      <c r="F86" s="409">
        <v>7</v>
      </c>
      <c r="G86" s="409">
        <f t="shared" si="2"/>
        <v>280</v>
      </c>
      <c r="H86" s="409">
        <f t="shared" si="4"/>
        <v>280</v>
      </c>
    </row>
    <row r="87" spans="1:8" ht="33.75" x14ac:dyDescent="0.2">
      <c r="A87" s="389" t="s">
        <v>548</v>
      </c>
      <c r="B87" s="389" t="s">
        <v>549</v>
      </c>
      <c r="C87" s="390" t="s">
        <v>550</v>
      </c>
      <c r="D87" s="408" t="s">
        <v>605</v>
      </c>
      <c r="E87" s="408" t="s">
        <v>594</v>
      </c>
      <c r="F87" s="409">
        <v>7</v>
      </c>
      <c r="G87" s="409">
        <f t="shared" si="2"/>
        <v>280</v>
      </c>
      <c r="H87" s="409">
        <f t="shared" si="4"/>
        <v>280</v>
      </c>
    </row>
    <row r="88" spans="1:8" ht="33.75" x14ac:dyDescent="0.2">
      <c r="A88" s="389" t="s">
        <v>534</v>
      </c>
      <c r="B88" s="389" t="s">
        <v>535</v>
      </c>
      <c r="C88" s="390" t="s">
        <v>536</v>
      </c>
      <c r="D88" s="408" t="s">
        <v>605</v>
      </c>
      <c r="E88" s="408" t="s">
        <v>594</v>
      </c>
      <c r="F88" s="409">
        <v>7</v>
      </c>
      <c r="G88" s="409">
        <f t="shared" si="2"/>
        <v>280</v>
      </c>
      <c r="H88" s="409">
        <f t="shared" si="4"/>
        <v>280</v>
      </c>
    </row>
    <row r="89" spans="1:8" ht="33.75" x14ac:dyDescent="0.2">
      <c r="A89" s="395" t="s">
        <v>583</v>
      </c>
      <c r="B89" s="412" t="s">
        <v>571</v>
      </c>
      <c r="C89" s="410" t="s">
        <v>572</v>
      </c>
      <c r="D89" s="408" t="s">
        <v>605</v>
      </c>
      <c r="E89" s="408" t="s">
        <v>594</v>
      </c>
      <c r="F89" s="409">
        <v>7</v>
      </c>
      <c r="G89" s="409">
        <f t="shared" si="2"/>
        <v>280</v>
      </c>
      <c r="H89" s="409">
        <f t="shared" si="4"/>
        <v>280</v>
      </c>
    </row>
    <row r="90" spans="1:8" ht="33.75" x14ac:dyDescent="0.2">
      <c r="A90" s="389" t="s">
        <v>583</v>
      </c>
      <c r="B90" s="389" t="s">
        <v>558</v>
      </c>
      <c r="C90" s="390" t="s">
        <v>587</v>
      </c>
      <c r="D90" s="408" t="s">
        <v>605</v>
      </c>
      <c r="E90" s="408" t="s">
        <v>611</v>
      </c>
      <c r="F90" s="409">
        <v>3</v>
      </c>
      <c r="G90" s="409">
        <f t="shared" si="2"/>
        <v>120</v>
      </c>
      <c r="H90" s="409">
        <f t="shared" si="4"/>
        <v>120</v>
      </c>
    </row>
    <row r="91" spans="1:8" ht="33.75" x14ac:dyDescent="0.2">
      <c r="A91" s="389" t="s">
        <v>528</v>
      </c>
      <c r="B91" s="389" t="s">
        <v>529</v>
      </c>
      <c r="C91" s="390" t="s">
        <v>530</v>
      </c>
      <c r="D91" s="408" t="s">
        <v>605</v>
      </c>
      <c r="E91" s="408" t="s">
        <v>611</v>
      </c>
      <c r="F91" s="409">
        <v>3</v>
      </c>
      <c r="G91" s="409">
        <f t="shared" si="2"/>
        <v>120</v>
      </c>
      <c r="H91" s="409">
        <f t="shared" si="4"/>
        <v>120</v>
      </c>
    </row>
    <row r="92" spans="1:8" ht="33.75" x14ac:dyDescent="0.2">
      <c r="A92" s="389" t="s">
        <v>548</v>
      </c>
      <c r="B92" s="389" t="s">
        <v>549</v>
      </c>
      <c r="C92" s="390" t="s">
        <v>550</v>
      </c>
      <c r="D92" s="408" t="s">
        <v>605</v>
      </c>
      <c r="E92" s="408" t="s">
        <v>611</v>
      </c>
      <c r="F92" s="409">
        <v>3</v>
      </c>
      <c r="G92" s="409">
        <f t="shared" si="2"/>
        <v>120</v>
      </c>
      <c r="H92" s="409">
        <f t="shared" si="4"/>
        <v>120</v>
      </c>
    </row>
    <row r="93" spans="1:8" ht="33.75" x14ac:dyDescent="0.2">
      <c r="A93" s="389" t="s">
        <v>521</v>
      </c>
      <c r="B93" s="389" t="s">
        <v>546</v>
      </c>
      <c r="C93" s="390" t="s">
        <v>547</v>
      </c>
      <c r="D93" s="408" t="s">
        <v>605</v>
      </c>
      <c r="E93" s="408" t="s">
        <v>611</v>
      </c>
      <c r="F93" s="409">
        <v>3</v>
      </c>
      <c r="G93" s="409">
        <f t="shared" si="2"/>
        <v>120</v>
      </c>
      <c r="H93" s="409">
        <f t="shared" si="4"/>
        <v>120</v>
      </c>
    </row>
    <row r="94" spans="1:8" x14ac:dyDescent="0.2">
      <c r="A94" s="389" t="s">
        <v>534</v>
      </c>
      <c r="B94" s="389" t="s">
        <v>535</v>
      </c>
      <c r="C94" s="390" t="s">
        <v>536</v>
      </c>
      <c r="D94" s="408" t="s">
        <v>579</v>
      </c>
      <c r="E94" s="408" t="s">
        <v>604</v>
      </c>
      <c r="F94" s="409">
        <v>2</v>
      </c>
      <c r="G94" s="409">
        <f t="shared" si="2"/>
        <v>80</v>
      </c>
      <c r="H94" s="409">
        <f t="shared" si="4"/>
        <v>80</v>
      </c>
    </row>
    <row r="95" spans="1:8" x14ac:dyDescent="0.2">
      <c r="A95" s="389" t="s">
        <v>537</v>
      </c>
      <c r="B95" s="389" t="s">
        <v>538</v>
      </c>
      <c r="C95" s="390" t="s">
        <v>539</v>
      </c>
      <c r="D95" s="408" t="s">
        <v>579</v>
      </c>
      <c r="E95" s="408" t="s">
        <v>604</v>
      </c>
      <c r="F95" s="409">
        <v>2</v>
      </c>
      <c r="G95" s="409">
        <f t="shared" ref="G95:G151" si="5">40*F95</f>
        <v>80</v>
      </c>
      <c r="H95" s="409">
        <f t="shared" si="4"/>
        <v>80</v>
      </c>
    </row>
    <row r="96" spans="1:8" x14ac:dyDescent="0.2">
      <c r="A96" s="389" t="s">
        <v>588</v>
      </c>
      <c r="B96" s="389" t="s">
        <v>526</v>
      </c>
      <c r="C96" s="410" t="s">
        <v>527</v>
      </c>
      <c r="D96" s="408" t="s">
        <v>579</v>
      </c>
      <c r="E96" s="408" t="s">
        <v>604</v>
      </c>
      <c r="F96" s="409">
        <v>2</v>
      </c>
      <c r="G96" s="409">
        <f t="shared" si="5"/>
        <v>80</v>
      </c>
      <c r="H96" s="409">
        <f t="shared" si="4"/>
        <v>80</v>
      </c>
    </row>
    <row r="97" spans="1:8" x14ac:dyDescent="0.2">
      <c r="A97" s="389" t="s">
        <v>543</v>
      </c>
      <c r="B97" s="389" t="s">
        <v>544</v>
      </c>
      <c r="C97" s="390" t="s">
        <v>545</v>
      </c>
      <c r="D97" s="408" t="s">
        <v>579</v>
      </c>
      <c r="E97" s="408" t="s">
        <v>604</v>
      </c>
      <c r="F97" s="409">
        <v>2</v>
      </c>
      <c r="G97" s="409">
        <f t="shared" si="5"/>
        <v>80</v>
      </c>
      <c r="H97" s="409">
        <f t="shared" si="4"/>
        <v>80</v>
      </c>
    </row>
    <row r="98" spans="1:8" ht="33.75" x14ac:dyDescent="0.2">
      <c r="A98" s="389" t="s">
        <v>583</v>
      </c>
      <c r="B98" s="389" t="s">
        <v>558</v>
      </c>
      <c r="C98" s="390" t="s">
        <v>587</v>
      </c>
      <c r="D98" s="408" t="s">
        <v>605</v>
      </c>
      <c r="E98" s="408" t="s">
        <v>589</v>
      </c>
      <c r="F98" s="409">
        <v>7</v>
      </c>
      <c r="G98" s="409">
        <f t="shared" si="5"/>
        <v>280</v>
      </c>
      <c r="H98" s="409">
        <f t="shared" si="4"/>
        <v>280</v>
      </c>
    </row>
    <row r="99" spans="1:8" ht="33.75" x14ac:dyDescent="0.2">
      <c r="A99" s="389" t="s">
        <v>548</v>
      </c>
      <c r="B99" s="389" t="s">
        <v>549</v>
      </c>
      <c r="C99" s="390" t="s">
        <v>550</v>
      </c>
      <c r="D99" s="408" t="s">
        <v>605</v>
      </c>
      <c r="E99" s="408" t="s">
        <v>589</v>
      </c>
      <c r="F99" s="409">
        <v>7</v>
      </c>
      <c r="G99" s="409">
        <f t="shared" si="5"/>
        <v>280</v>
      </c>
      <c r="H99" s="409">
        <f t="shared" si="4"/>
        <v>280</v>
      </c>
    </row>
    <row r="100" spans="1:8" ht="33.75" x14ac:dyDescent="0.2">
      <c r="A100" s="389" t="s">
        <v>521</v>
      </c>
      <c r="B100" s="389" t="s">
        <v>546</v>
      </c>
      <c r="C100" s="390" t="s">
        <v>547</v>
      </c>
      <c r="D100" s="408" t="s">
        <v>605</v>
      </c>
      <c r="E100" s="408" t="s">
        <v>589</v>
      </c>
      <c r="F100" s="409">
        <v>7</v>
      </c>
      <c r="G100" s="409">
        <f t="shared" si="5"/>
        <v>280</v>
      </c>
      <c r="H100" s="409">
        <f t="shared" si="4"/>
        <v>280</v>
      </c>
    </row>
    <row r="101" spans="1:8" ht="33.75" x14ac:dyDescent="0.2">
      <c r="A101" s="389" t="s">
        <v>590</v>
      </c>
      <c r="B101" s="389" t="s">
        <v>591</v>
      </c>
      <c r="C101" s="390" t="s">
        <v>542</v>
      </c>
      <c r="D101" s="408" t="s">
        <v>605</v>
      </c>
      <c r="E101" s="408" t="s">
        <v>589</v>
      </c>
      <c r="F101" s="409">
        <v>7</v>
      </c>
      <c r="G101" s="409">
        <f t="shared" si="5"/>
        <v>280</v>
      </c>
      <c r="H101" s="409">
        <f t="shared" si="4"/>
        <v>280</v>
      </c>
    </row>
    <row r="102" spans="1:8" ht="33.75" x14ac:dyDescent="0.2">
      <c r="A102" s="389" t="s">
        <v>560</v>
      </c>
      <c r="B102" s="389" t="s">
        <v>561</v>
      </c>
      <c r="C102" s="390" t="s">
        <v>562</v>
      </c>
      <c r="D102" s="408" t="s">
        <v>605</v>
      </c>
      <c r="E102" s="408" t="s">
        <v>589</v>
      </c>
      <c r="F102" s="409">
        <v>7</v>
      </c>
      <c r="G102" s="409">
        <f t="shared" si="5"/>
        <v>280</v>
      </c>
      <c r="H102" s="409">
        <f t="shared" si="4"/>
        <v>280</v>
      </c>
    </row>
    <row r="103" spans="1:8" ht="33.75" x14ac:dyDescent="0.2">
      <c r="A103" s="389" t="s">
        <v>521</v>
      </c>
      <c r="B103" s="389" t="s">
        <v>522</v>
      </c>
      <c r="C103" s="389">
        <v>65002007395</v>
      </c>
      <c r="D103" s="408" t="s">
        <v>605</v>
      </c>
      <c r="E103" s="408" t="s">
        <v>586</v>
      </c>
      <c r="F103" s="409">
        <v>7</v>
      </c>
      <c r="G103" s="409">
        <f t="shared" si="5"/>
        <v>280</v>
      </c>
      <c r="H103" s="409">
        <f t="shared" si="4"/>
        <v>280</v>
      </c>
    </row>
    <row r="104" spans="1:8" ht="33.75" x14ac:dyDescent="0.2">
      <c r="A104" s="389" t="s">
        <v>528</v>
      </c>
      <c r="B104" s="389" t="s">
        <v>529</v>
      </c>
      <c r="C104" s="390" t="s">
        <v>530</v>
      </c>
      <c r="D104" s="408" t="s">
        <v>605</v>
      </c>
      <c r="E104" s="408" t="s">
        <v>586</v>
      </c>
      <c r="F104" s="409">
        <v>7</v>
      </c>
      <c r="G104" s="409">
        <f t="shared" si="5"/>
        <v>280</v>
      </c>
      <c r="H104" s="409">
        <f t="shared" ref="H104:H160" si="6">40*F104</f>
        <v>280</v>
      </c>
    </row>
    <row r="105" spans="1:8" ht="33.75" x14ac:dyDescent="0.2">
      <c r="A105" s="389" t="s">
        <v>534</v>
      </c>
      <c r="B105" s="389" t="s">
        <v>535</v>
      </c>
      <c r="C105" s="390" t="s">
        <v>536</v>
      </c>
      <c r="D105" s="408" t="s">
        <v>605</v>
      </c>
      <c r="E105" s="408" t="s">
        <v>586</v>
      </c>
      <c r="F105" s="409">
        <v>7</v>
      </c>
      <c r="G105" s="409">
        <f t="shared" si="5"/>
        <v>280</v>
      </c>
      <c r="H105" s="409">
        <f t="shared" si="6"/>
        <v>280</v>
      </c>
    </row>
    <row r="106" spans="1:8" ht="33.75" x14ac:dyDescent="0.2">
      <c r="A106" s="389" t="s">
        <v>543</v>
      </c>
      <c r="B106" s="389" t="s">
        <v>544</v>
      </c>
      <c r="C106" s="390" t="s">
        <v>545</v>
      </c>
      <c r="D106" s="408" t="s">
        <v>605</v>
      </c>
      <c r="E106" s="408" t="s">
        <v>586</v>
      </c>
      <c r="F106" s="409">
        <v>7</v>
      </c>
      <c r="G106" s="409">
        <f t="shared" si="5"/>
        <v>280</v>
      </c>
      <c r="H106" s="409">
        <f t="shared" si="6"/>
        <v>280</v>
      </c>
    </row>
    <row r="107" spans="1:8" ht="33.75" x14ac:dyDescent="0.2">
      <c r="A107" s="389" t="s">
        <v>521</v>
      </c>
      <c r="B107" s="389" t="s">
        <v>566</v>
      </c>
      <c r="C107" s="390" t="s">
        <v>567</v>
      </c>
      <c r="D107" s="408" t="s">
        <v>605</v>
      </c>
      <c r="E107" s="408" t="s">
        <v>586</v>
      </c>
      <c r="F107" s="409">
        <v>7</v>
      </c>
      <c r="G107" s="409">
        <f t="shared" si="5"/>
        <v>280</v>
      </c>
      <c r="H107" s="409">
        <f t="shared" si="6"/>
        <v>280</v>
      </c>
    </row>
    <row r="108" spans="1:8" ht="33.75" x14ac:dyDescent="0.2">
      <c r="A108" s="389" t="s">
        <v>511</v>
      </c>
      <c r="B108" s="389" t="s">
        <v>512</v>
      </c>
      <c r="C108" s="390" t="s">
        <v>513</v>
      </c>
      <c r="D108" s="408" t="s">
        <v>605</v>
      </c>
      <c r="E108" s="408" t="s">
        <v>612</v>
      </c>
      <c r="F108" s="409">
        <v>4</v>
      </c>
      <c r="G108" s="409">
        <f t="shared" si="5"/>
        <v>160</v>
      </c>
      <c r="H108" s="409">
        <f t="shared" si="6"/>
        <v>160</v>
      </c>
    </row>
    <row r="109" spans="1:8" ht="33.75" x14ac:dyDescent="0.2">
      <c r="A109" s="389" t="s">
        <v>528</v>
      </c>
      <c r="B109" s="389" t="s">
        <v>529</v>
      </c>
      <c r="C109" s="390" t="s">
        <v>530</v>
      </c>
      <c r="D109" s="408" t="s">
        <v>605</v>
      </c>
      <c r="E109" s="408" t="s">
        <v>612</v>
      </c>
      <c r="F109" s="409">
        <v>4</v>
      </c>
      <c r="G109" s="409">
        <f t="shared" si="5"/>
        <v>160</v>
      </c>
      <c r="H109" s="409">
        <f t="shared" si="6"/>
        <v>160</v>
      </c>
    </row>
    <row r="110" spans="1:8" ht="33.75" x14ac:dyDescent="0.2">
      <c r="A110" s="389" t="s">
        <v>583</v>
      </c>
      <c r="B110" s="389" t="s">
        <v>558</v>
      </c>
      <c r="C110" s="390" t="s">
        <v>587</v>
      </c>
      <c r="D110" s="408" t="s">
        <v>605</v>
      </c>
      <c r="E110" s="408" t="s">
        <v>612</v>
      </c>
      <c r="F110" s="409">
        <v>4</v>
      </c>
      <c r="G110" s="409">
        <f t="shared" si="5"/>
        <v>160</v>
      </c>
      <c r="H110" s="409">
        <f t="shared" si="6"/>
        <v>160</v>
      </c>
    </row>
    <row r="111" spans="1:8" ht="33.75" x14ac:dyDescent="0.2">
      <c r="A111" s="389" t="s">
        <v>543</v>
      </c>
      <c r="B111" s="389" t="s">
        <v>544</v>
      </c>
      <c r="C111" s="390" t="s">
        <v>545</v>
      </c>
      <c r="D111" s="408" t="s">
        <v>605</v>
      </c>
      <c r="E111" s="408" t="s">
        <v>612</v>
      </c>
      <c r="F111" s="409">
        <v>4</v>
      </c>
      <c r="G111" s="409">
        <f t="shared" si="5"/>
        <v>160</v>
      </c>
      <c r="H111" s="409">
        <f t="shared" si="6"/>
        <v>160</v>
      </c>
    </row>
    <row r="112" spans="1:8" ht="33.75" x14ac:dyDescent="0.2">
      <c r="A112" s="389" t="s">
        <v>521</v>
      </c>
      <c r="B112" s="389" t="s">
        <v>546</v>
      </c>
      <c r="C112" s="390" t="s">
        <v>547</v>
      </c>
      <c r="D112" s="408" t="s">
        <v>605</v>
      </c>
      <c r="E112" s="408" t="s">
        <v>612</v>
      </c>
      <c r="F112" s="409">
        <v>4</v>
      </c>
      <c r="G112" s="409">
        <f t="shared" si="5"/>
        <v>160</v>
      </c>
      <c r="H112" s="409">
        <f t="shared" si="6"/>
        <v>160</v>
      </c>
    </row>
    <row r="113" spans="1:8" ht="33.75" x14ac:dyDescent="0.2">
      <c r="A113" s="389" t="s">
        <v>511</v>
      </c>
      <c r="B113" s="389" t="s">
        <v>512</v>
      </c>
      <c r="C113" s="390" t="s">
        <v>513</v>
      </c>
      <c r="D113" s="408" t="s">
        <v>605</v>
      </c>
      <c r="E113" s="408" t="s">
        <v>613</v>
      </c>
      <c r="F113" s="409">
        <v>2</v>
      </c>
      <c r="G113" s="409">
        <f t="shared" si="5"/>
        <v>80</v>
      </c>
      <c r="H113" s="409">
        <f t="shared" si="6"/>
        <v>80</v>
      </c>
    </row>
    <row r="114" spans="1:8" ht="33.75" x14ac:dyDescent="0.2">
      <c r="A114" s="389" t="s">
        <v>528</v>
      </c>
      <c r="B114" s="389" t="s">
        <v>529</v>
      </c>
      <c r="C114" s="390" t="s">
        <v>530</v>
      </c>
      <c r="D114" s="408" t="s">
        <v>605</v>
      </c>
      <c r="E114" s="408" t="s">
        <v>613</v>
      </c>
      <c r="F114" s="409">
        <v>2</v>
      </c>
      <c r="G114" s="409">
        <f t="shared" si="5"/>
        <v>80</v>
      </c>
      <c r="H114" s="409">
        <f t="shared" si="6"/>
        <v>80</v>
      </c>
    </row>
    <row r="115" spans="1:8" ht="33.75" x14ac:dyDescent="0.2">
      <c r="A115" s="389" t="s">
        <v>583</v>
      </c>
      <c r="B115" s="389" t="s">
        <v>558</v>
      </c>
      <c r="C115" s="390" t="s">
        <v>587</v>
      </c>
      <c r="D115" s="408" t="s">
        <v>605</v>
      </c>
      <c r="E115" s="408" t="s">
        <v>613</v>
      </c>
      <c r="F115" s="409">
        <v>2</v>
      </c>
      <c r="G115" s="409">
        <f t="shared" si="5"/>
        <v>80</v>
      </c>
      <c r="H115" s="409">
        <f t="shared" si="6"/>
        <v>80</v>
      </c>
    </row>
    <row r="116" spans="1:8" ht="33.75" x14ac:dyDescent="0.2">
      <c r="A116" s="389" t="s">
        <v>543</v>
      </c>
      <c r="B116" s="389" t="s">
        <v>544</v>
      </c>
      <c r="C116" s="390" t="s">
        <v>545</v>
      </c>
      <c r="D116" s="408" t="s">
        <v>605</v>
      </c>
      <c r="E116" s="408" t="s">
        <v>613</v>
      </c>
      <c r="F116" s="409">
        <v>2</v>
      </c>
      <c r="G116" s="409">
        <f t="shared" si="5"/>
        <v>80</v>
      </c>
      <c r="H116" s="409">
        <f t="shared" si="6"/>
        <v>80</v>
      </c>
    </row>
    <row r="117" spans="1:8" ht="33.75" x14ac:dyDescent="0.2">
      <c r="A117" s="389" t="s">
        <v>521</v>
      </c>
      <c r="B117" s="389" t="s">
        <v>546</v>
      </c>
      <c r="C117" s="390" t="s">
        <v>547</v>
      </c>
      <c r="D117" s="408" t="s">
        <v>605</v>
      </c>
      <c r="E117" s="408" t="s">
        <v>613</v>
      </c>
      <c r="F117" s="409">
        <v>2</v>
      </c>
      <c r="G117" s="409">
        <f t="shared" si="5"/>
        <v>80</v>
      </c>
      <c r="H117" s="409">
        <f t="shared" si="6"/>
        <v>80</v>
      </c>
    </row>
    <row r="118" spans="1:8" ht="33.75" x14ac:dyDescent="0.2">
      <c r="A118" s="389" t="s">
        <v>511</v>
      </c>
      <c r="B118" s="389" t="s">
        <v>512</v>
      </c>
      <c r="C118" s="390" t="s">
        <v>513</v>
      </c>
      <c r="D118" s="408" t="s">
        <v>605</v>
      </c>
      <c r="E118" s="408" t="s">
        <v>614</v>
      </c>
      <c r="F118" s="409">
        <v>7</v>
      </c>
      <c r="G118" s="409">
        <f t="shared" si="5"/>
        <v>280</v>
      </c>
      <c r="H118" s="409">
        <f t="shared" si="6"/>
        <v>280</v>
      </c>
    </row>
    <row r="119" spans="1:8" ht="33.75" x14ac:dyDescent="0.2">
      <c r="A119" s="389" t="s">
        <v>521</v>
      </c>
      <c r="B119" s="389" t="s">
        <v>522</v>
      </c>
      <c r="C119" s="389">
        <v>65002007395</v>
      </c>
      <c r="D119" s="408" t="s">
        <v>605</v>
      </c>
      <c r="E119" s="408" t="s">
        <v>614</v>
      </c>
      <c r="F119" s="409">
        <v>7</v>
      </c>
      <c r="G119" s="409">
        <f t="shared" si="5"/>
        <v>280</v>
      </c>
      <c r="H119" s="409">
        <f t="shared" si="6"/>
        <v>280</v>
      </c>
    </row>
    <row r="120" spans="1:8" ht="33.75" x14ac:dyDescent="0.2">
      <c r="A120" s="389" t="s">
        <v>534</v>
      </c>
      <c r="B120" s="389" t="s">
        <v>535</v>
      </c>
      <c r="C120" s="390" t="s">
        <v>536</v>
      </c>
      <c r="D120" s="408" t="s">
        <v>605</v>
      </c>
      <c r="E120" s="408" t="s">
        <v>614</v>
      </c>
      <c r="F120" s="409">
        <v>7</v>
      </c>
      <c r="G120" s="409">
        <f t="shared" si="5"/>
        <v>280</v>
      </c>
      <c r="H120" s="409">
        <f t="shared" si="6"/>
        <v>280</v>
      </c>
    </row>
    <row r="121" spans="1:8" ht="33.75" x14ac:dyDescent="0.2">
      <c r="A121" s="389" t="s">
        <v>606</v>
      </c>
      <c r="B121" s="389" t="s">
        <v>607</v>
      </c>
      <c r="C121" s="390" t="s">
        <v>608</v>
      </c>
      <c r="D121" s="408" t="s">
        <v>605</v>
      </c>
      <c r="E121" s="408" t="s">
        <v>614</v>
      </c>
      <c r="F121" s="409">
        <v>7</v>
      </c>
      <c r="G121" s="409">
        <f t="shared" si="5"/>
        <v>280</v>
      </c>
      <c r="H121" s="409">
        <f t="shared" si="6"/>
        <v>280</v>
      </c>
    </row>
    <row r="122" spans="1:8" ht="33.75" x14ac:dyDescent="0.2">
      <c r="A122" s="389" t="s">
        <v>585</v>
      </c>
      <c r="B122" s="389" t="s">
        <v>569</v>
      </c>
      <c r="C122" s="390" t="s">
        <v>570</v>
      </c>
      <c r="D122" s="408" t="s">
        <v>605</v>
      </c>
      <c r="E122" s="408" t="s">
        <v>614</v>
      </c>
      <c r="F122" s="409">
        <v>7</v>
      </c>
      <c r="G122" s="409">
        <f t="shared" si="5"/>
        <v>280</v>
      </c>
      <c r="H122" s="409">
        <f t="shared" si="6"/>
        <v>280</v>
      </c>
    </row>
    <row r="123" spans="1:8" ht="33.75" x14ac:dyDescent="0.2">
      <c r="A123" s="389" t="s">
        <v>528</v>
      </c>
      <c r="B123" s="389" t="s">
        <v>529</v>
      </c>
      <c r="C123" s="390" t="s">
        <v>530</v>
      </c>
      <c r="D123" s="408" t="s">
        <v>605</v>
      </c>
      <c r="E123" s="408" t="s">
        <v>615</v>
      </c>
      <c r="F123" s="409">
        <v>7</v>
      </c>
      <c r="G123" s="409">
        <f t="shared" si="5"/>
        <v>280</v>
      </c>
      <c r="H123" s="409">
        <f t="shared" si="6"/>
        <v>280</v>
      </c>
    </row>
    <row r="124" spans="1:8" ht="33.75" x14ac:dyDescent="0.2">
      <c r="A124" s="389" t="s">
        <v>521</v>
      </c>
      <c r="B124" s="389" t="s">
        <v>546</v>
      </c>
      <c r="C124" s="390" t="s">
        <v>547</v>
      </c>
      <c r="D124" s="408" t="s">
        <v>605</v>
      </c>
      <c r="E124" s="408" t="s">
        <v>615</v>
      </c>
      <c r="F124" s="409">
        <v>7</v>
      </c>
      <c r="G124" s="409">
        <f t="shared" si="5"/>
        <v>280</v>
      </c>
      <c r="H124" s="409">
        <f t="shared" si="6"/>
        <v>280</v>
      </c>
    </row>
    <row r="125" spans="1:8" ht="33.75" x14ac:dyDescent="0.2">
      <c r="A125" s="389" t="s">
        <v>548</v>
      </c>
      <c r="B125" s="389" t="s">
        <v>549</v>
      </c>
      <c r="C125" s="390" t="s">
        <v>550</v>
      </c>
      <c r="D125" s="408" t="s">
        <v>605</v>
      </c>
      <c r="E125" s="408" t="s">
        <v>615</v>
      </c>
      <c r="F125" s="409">
        <v>7</v>
      </c>
      <c r="G125" s="409">
        <f t="shared" si="5"/>
        <v>280</v>
      </c>
      <c r="H125" s="409">
        <f t="shared" si="6"/>
        <v>280</v>
      </c>
    </row>
    <row r="126" spans="1:8" ht="33.75" x14ac:dyDescent="0.2">
      <c r="A126" s="389" t="s">
        <v>521</v>
      </c>
      <c r="B126" s="389" t="s">
        <v>566</v>
      </c>
      <c r="C126" s="390" t="s">
        <v>567</v>
      </c>
      <c r="D126" s="408" t="s">
        <v>605</v>
      </c>
      <c r="E126" s="408" t="s">
        <v>615</v>
      </c>
      <c r="F126" s="409">
        <v>7</v>
      </c>
      <c r="G126" s="409">
        <f t="shared" si="5"/>
        <v>280</v>
      </c>
      <c r="H126" s="409">
        <f t="shared" si="6"/>
        <v>280</v>
      </c>
    </row>
    <row r="127" spans="1:8" ht="33.75" x14ac:dyDescent="0.2">
      <c r="A127" s="389" t="s">
        <v>590</v>
      </c>
      <c r="B127" s="389" t="s">
        <v>591</v>
      </c>
      <c r="C127" s="390" t="s">
        <v>542</v>
      </c>
      <c r="D127" s="408" t="s">
        <v>605</v>
      </c>
      <c r="E127" s="408" t="s">
        <v>615</v>
      </c>
      <c r="F127" s="409">
        <v>7</v>
      </c>
      <c r="G127" s="409">
        <f t="shared" si="5"/>
        <v>280</v>
      </c>
      <c r="H127" s="409">
        <f t="shared" si="6"/>
        <v>280</v>
      </c>
    </row>
    <row r="128" spans="1:8" ht="33.75" x14ac:dyDescent="0.2">
      <c r="A128" s="389" t="s">
        <v>583</v>
      </c>
      <c r="B128" s="389" t="s">
        <v>558</v>
      </c>
      <c r="C128" s="390" t="s">
        <v>587</v>
      </c>
      <c r="D128" s="408" t="s">
        <v>605</v>
      </c>
      <c r="E128" s="408" t="s">
        <v>616</v>
      </c>
      <c r="F128" s="409">
        <v>7</v>
      </c>
      <c r="G128" s="409">
        <f t="shared" si="5"/>
        <v>280</v>
      </c>
      <c r="H128" s="409">
        <f t="shared" si="6"/>
        <v>280</v>
      </c>
    </row>
    <row r="129" spans="1:9" ht="33.75" x14ac:dyDescent="0.2">
      <c r="A129" s="389" t="s">
        <v>543</v>
      </c>
      <c r="B129" s="389" t="s">
        <v>544</v>
      </c>
      <c r="C129" s="390" t="s">
        <v>545</v>
      </c>
      <c r="D129" s="408" t="s">
        <v>605</v>
      </c>
      <c r="E129" s="408" t="s">
        <v>616</v>
      </c>
      <c r="F129" s="409">
        <v>7</v>
      </c>
      <c r="G129" s="409">
        <f t="shared" si="5"/>
        <v>280</v>
      </c>
      <c r="H129" s="409">
        <f t="shared" si="6"/>
        <v>280</v>
      </c>
    </row>
    <row r="130" spans="1:9" ht="33.75" x14ac:dyDescent="0.2">
      <c r="A130" s="389" t="s">
        <v>588</v>
      </c>
      <c r="B130" s="389" t="s">
        <v>526</v>
      </c>
      <c r="C130" s="410" t="s">
        <v>527</v>
      </c>
      <c r="D130" s="408" t="s">
        <v>605</v>
      </c>
      <c r="E130" s="408" t="s">
        <v>616</v>
      </c>
      <c r="F130" s="409">
        <v>7</v>
      </c>
      <c r="G130" s="409">
        <f t="shared" si="5"/>
        <v>280</v>
      </c>
      <c r="H130" s="409">
        <f t="shared" si="6"/>
        <v>280</v>
      </c>
    </row>
    <row r="131" spans="1:9" ht="33.75" x14ac:dyDescent="0.2">
      <c r="A131" s="389" t="s">
        <v>537</v>
      </c>
      <c r="B131" s="389" t="s">
        <v>538</v>
      </c>
      <c r="C131" s="390" t="s">
        <v>539</v>
      </c>
      <c r="D131" s="408" t="s">
        <v>605</v>
      </c>
      <c r="E131" s="408" t="s">
        <v>616</v>
      </c>
      <c r="F131" s="409">
        <v>7</v>
      </c>
      <c r="G131" s="409">
        <f t="shared" si="5"/>
        <v>280</v>
      </c>
      <c r="H131" s="409">
        <f t="shared" si="6"/>
        <v>280</v>
      </c>
    </row>
    <row r="132" spans="1:9" s="413" customFormat="1" ht="33.75" x14ac:dyDescent="0.2">
      <c r="A132" s="389" t="s">
        <v>511</v>
      </c>
      <c r="B132" s="389" t="s">
        <v>512</v>
      </c>
      <c r="C132" s="390" t="s">
        <v>513</v>
      </c>
      <c r="D132" s="408" t="s">
        <v>605</v>
      </c>
      <c r="E132" s="408" t="s">
        <v>617</v>
      </c>
      <c r="F132" s="409">
        <v>7</v>
      </c>
      <c r="G132" s="409">
        <f t="shared" si="5"/>
        <v>280</v>
      </c>
      <c r="H132" s="409">
        <f t="shared" si="6"/>
        <v>280</v>
      </c>
      <c r="I132" s="494"/>
    </row>
    <row r="133" spans="1:9" ht="33.75" x14ac:dyDescent="0.2">
      <c r="A133" s="389" t="s">
        <v>521</v>
      </c>
      <c r="B133" s="389" t="s">
        <v>522</v>
      </c>
      <c r="C133" s="389">
        <v>65002007395</v>
      </c>
      <c r="D133" s="408" t="s">
        <v>605</v>
      </c>
      <c r="E133" s="408" t="s">
        <v>617</v>
      </c>
      <c r="F133" s="409">
        <v>7</v>
      </c>
      <c r="G133" s="409">
        <f t="shared" si="5"/>
        <v>280</v>
      </c>
      <c r="H133" s="409">
        <f t="shared" si="6"/>
        <v>280</v>
      </c>
    </row>
    <row r="134" spans="1:9" ht="33.75" x14ac:dyDescent="0.2">
      <c r="A134" s="389" t="s">
        <v>534</v>
      </c>
      <c r="B134" s="389" t="s">
        <v>535</v>
      </c>
      <c r="C134" s="390" t="s">
        <v>536</v>
      </c>
      <c r="D134" s="408" t="s">
        <v>605</v>
      </c>
      <c r="E134" s="408" t="s">
        <v>617</v>
      </c>
      <c r="F134" s="409">
        <v>7</v>
      </c>
      <c r="G134" s="409">
        <f t="shared" si="5"/>
        <v>280</v>
      </c>
      <c r="H134" s="409">
        <f t="shared" si="6"/>
        <v>280</v>
      </c>
    </row>
    <row r="135" spans="1:9" ht="33.75" x14ac:dyDescent="0.2">
      <c r="A135" s="395" t="s">
        <v>563</v>
      </c>
      <c r="B135" s="412" t="s">
        <v>564</v>
      </c>
      <c r="C135" s="410" t="s">
        <v>565</v>
      </c>
      <c r="D135" s="408" t="s">
        <v>605</v>
      </c>
      <c r="E135" s="408" t="s">
        <v>617</v>
      </c>
      <c r="F135" s="409">
        <v>7</v>
      </c>
      <c r="G135" s="409">
        <f t="shared" si="5"/>
        <v>280</v>
      </c>
      <c r="H135" s="409">
        <f t="shared" si="6"/>
        <v>280</v>
      </c>
    </row>
    <row r="136" spans="1:9" ht="33.75" x14ac:dyDescent="0.2">
      <c r="A136" s="389" t="s">
        <v>548</v>
      </c>
      <c r="B136" s="389" t="s">
        <v>549</v>
      </c>
      <c r="C136" s="390" t="s">
        <v>550</v>
      </c>
      <c r="D136" s="408" t="s">
        <v>605</v>
      </c>
      <c r="E136" s="408" t="s">
        <v>617</v>
      </c>
      <c r="F136" s="409">
        <v>7</v>
      </c>
      <c r="G136" s="409">
        <f t="shared" si="5"/>
        <v>280</v>
      </c>
      <c r="H136" s="409">
        <f t="shared" si="6"/>
        <v>280</v>
      </c>
    </row>
    <row r="137" spans="1:9" ht="33.75" x14ac:dyDescent="0.2">
      <c r="A137" s="395" t="s">
        <v>583</v>
      </c>
      <c r="B137" s="395" t="s">
        <v>571</v>
      </c>
      <c r="C137" s="410" t="s">
        <v>572</v>
      </c>
      <c r="D137" s="408" t="s">
        <v>605</v>
      </c>
      <c r="E137" s="408" t="s">
        <v>617</v>
      </c>
      <c r="F137" s="409">
        <v>7</v>
      </c>
      <c r="G137" s="409">
        <f t="shared" si="5"/>
        <v>280</v>
      </c>
      <c r="H137" s="409">
        <f t="shared" si="6"/>
        <v>280</v>
      </c>
    </row>
    <row r="138" spans="1:9" ht="33.75" x14ac:dyDescent="0.2">
      <c r="A138" s="389" t="s">
        <v>583</v>
      </c>
      <c r="B138" s="389" t="s">
        <v>558</v>
      </c>
      <c r="C138" s="390" t="s">
        <v>587</v>
      </c>
      <c r="D138" s="408" t="s">
        <v>605</v>
      </c>
      <c r="E138" s="408" t="s">
        <v>618</v>
      </c>
      <c r="F138" s="409">
        <v>7</v>
      </c>
      <c r="G138" s="409">
        <f t="shared" si="5"/>
        <v>280</v>
      </c>
      <c r="H138" s="409">
        <f t="shared" si="6"/>
        <v>280</v>
      </c>
    </row>
    <row r="139" spans="1:9" ht="33.75" x14ac:dyDescent="0.2">
      <c r="A139" s="389" t="s">
        <v>528</v>
      </c>
      <c r="B139" s="389" t="s">
        <v>529</v>
      </c>
      <c r="C139" s="390" t="s">
        <v>530</v>
      </c>
      <c r="D139" s="408" t="s">
        <v>605</v>
      </c>
      <c r="E139" s="408" t="s">
        <v>618</v>
      </c>
      <c r="F139" s="409">
        <v>7</v>
      </c>
      <c r="G139" s="409">
        <f t="shared" si="5"/>
        <v>280</v>
      </c>
      <c r="H139" s="409">
        <f t="shared" si="6"/>
        <v>280</v>
      </c>
    </row>
    <row r="140" spans="1:9" ht="33.75" x14ac:dyDescent="0.2">
      <c r="A140" s="389" t="s">
        <v>585</v>
      </c>
      <c r="B140" s="389" t="s">
        <v>569</v>
      </c>
      <c r="C140" s="390" t="s">
        <v>570</v>
      </c>
      <c r="D140" s="408" t="s">
        <v>605</v>
      </c>
      <c r="E140" s="408" t="s">
        <v>618</v>
      </c>
      <c r="F140" s="409">
        <v>7</v>
      </c>
      <c r="G140" s="409">
        <f t="shared" si="5"/>
        <v>280</v>
      </c>
      <c r="H140" s="409">
        <f t="shared" si="6"/>
        <v>280</v>
      </c>
    </row>
    <row r="141" spans="1:9" ht="33.75" x14ac:dyDescent="0.2">
      <c r="A141" s="389" t="s">
        <v>560</v>
      </c>
      <c r="B141" s="389" t="s">
        <v>561</v>
      </c>
      <c r="C141" s="390" t="s">
        <v>562</v>
      </c>
      <c r="D141" s="408" t="s">
        <v>605</v>
      </c>
      <c r="E141" s="408" t="s">
        <v>618</v>
      </c>
      <c r="F141" s="409">
        <v>7</v>
      </c>
      <c r="G141" s="409">
        <f t="shared" si="5"/>
        <v>280</v>
      </c>
      <c r="H141" s="409">
        <f t="shared" si="6"/>
        <v>280</v>
      </c>
    </row>
    <row r="142" spans="1:9" ht="33.75" x14ac:dyDescent="0.2">
      <c r="A142" s="389" t="s">
        <v>521</v>
      </c>
      <c r="B142" s="389" t="s">
        <v>546</v>
      </c>
      <c r="C142" s="390" t="s">
        <v>547</v>
      </c>
      <c r="D142" s="408" t="s">
        <v>605</v>
      </c>
      <c r="E142" s="408" t="s">
        <v>618</v>
      </c>
      <c r="F142" s="409">
        <v>7</v>
      </c>
      <c r="G142" s="409">
        <f t="shared" si="5"/>
        <v>280</v>
      </c>
      <c r="H142" s="409">
        <f t="shared" si="6"/>
        <v>280</v>
      </c>
    </row>
    <row r="143" spans="1:9" ht="33.75" x14ac:dyDescent="0.2">
      <c r="A143" s="389" t="s">
        <v>543</v>
      </c>
      <c r="B143" s="389" t="s">
        <v>544</v>
      </c>
      <c r="C143" s="390" t="s">
        <v>545</v>
      </c>
      <c r="D143" s="408" t="s">
        <v>605</v>
      </c>
      <c r="E143" s="408" t="s">
        <v>618</v>
      </c>
      <c r="F143" s="409">
        <v>7</v>
      </c>
      <c r="G143" s="409">
        <f t="shared" si="5"/>
        <v>280</v>
      </c>
      <c r="H143" s="409">
        <f t="shared" si="6"/>
        <v>280</v>
      </c>
    </row>
    <row r="144" spans="1:9" ht="33.75" x14ac:dyDescent="0.2">
      <c r="A144" s="389" t="s">
        <v>537</v>
      </c>
      <c r="B144" s="389" t="s">
        <v>538</v>
      </c>
      <c r="C144" s="390" t="s">
        <v>539</v>
      </c>
      <c r="D144" s="408" t="s">
        <v>605</v>
      </c>
      <c r="E144" s="408" t="s">
        <v>618</v>
      </c>
      <c r="F144" s="409">
        <v>7</v>
      </c>
      <c r="G144" s="409">
        <f t="shared" si="5"/>
        <v>280</v>
      </c>
      <c r="H144" s="409">
        <f t="shared" si="6"/>
        <v>280</v>
      </c>
    </row>
    <row r="145" spans="1:8" ht="33.75" x14ac:dyDescent="0.2">
      <c r="A145" s="389" t="s">
        <v>619</v>
      </c>
      <c r="B145" s="389" t="s">
        <v>620</v>
      </c>
      <c r="C145" s="390" t="s">
        <v>517</v>
      </c>
      <c r="D145" s="408" t="s">
        <v>605</v>
      </c>
      <c r="E145" s="408" t="s">
        <v>621</v>
      </c>
      <c r="F145" s="409">
        <v>2</v>
      </c>
      <c r="G145" s="409">
        <f t="shared" si="5"/>
        <v>80</v>
      </c>
      <c r="H145" s="409">
        <f t="shared" si="6"/>
        <v>80</v>
      </c>
    </row>
    <row r="146" spans="1:8" ht="33.75" x14ac:dyDescent="0.2">
      <c r="A146" s="389" t="s">
        <v>518</v>
      </c>
      <c r="B146" s="389" t="s">
        <v>519</v>
      </c>
      <c r="C146" s="390" t="s">
        <v>520</v>
      </c>
      <c r="D146" s="408" t="s">
        <v>605</v>
      </c>
      <c r="E146" s="408" t="s">
        <v>621</v>
      </c>
      <c r="F146" s="409">
        <v>2</v>
      </c>
      <c r="G146" s="409">
        <f t="shared" si="5"/>
        <v>80</v>
      </c>
      <c r="H146" s="409">
        <f t="shared" si="6"/>
        <v>80</v>
      </c>
    </row>
    <row r="147" spans="1:8" ht="33.75" x14ac:dyDescent="0.2">
      <c r="A147" s="389" t="s">
        <v>528</v>
      </c>
      <c r="B147" s="389" t="s">
        <v>529</v>
      </c>
      <c r="C147" s="390" t="s">
        <v>530</v>
      </c>
      <c r="D147" s="408" t="s">
        <v>605</v>
      </c>
      <c r="E147" s="408" t="s">
        <v>621</v>
      </c>
      <c r="F147" s="409">
        <v>2</v>
      </c>
      <c r="G147" s="409">
        <f t="shared" si="5"/>
        <v>80</v>
      </c>
      <c r="H147" s="409">
        <f t="shared" si="6"/>
        <v>80</v>
      </c>
    </row>
    <row r="148" spans="1:8" ht="33.75" x14ac:dyDescent="0.2">
      <c r="A148" s="389" t="s">
        <v>521</v>
      </c>
      <c r="B148" s="389" t="s">
        <v>522</v>
      </c>
      <c r="C148" s="389">
        <v>65002007395</v>
      </c>
      <c r="D148" s="408" t="s">
        <v>605</v>
      </c>
      <c r="E148" s="408" t="s">
        <v>621</v>
      </c>
      <c r="F148" s="409">
        <v>2</v>
      </c>
      <c r="G148" s="409">
        <f t="shared" si="5"/>
        <v>80</v>
      </c>
      <c r="H148" s="409">
        <f t="shared" si="6"/>
        <v>80</v>
      </c>
    </row>
    <row r="149" spans="1:8" ht="33.75" x14ac:dyDescent="0.2">
      <c r="A149" s="389" t="s">
        <v>548</v>
      </c>
      <c r="B149" s="389" t="s">
        <v>549</v>
      </c>
      <c r="C149" s="390" t="s">
        <v>550</v>
      </c>
      <c r="D149" s="408" t="s">
        <v>605</v>
      </c>
      <c r="E149" s="408" t="s">
        <v>621</v>
      </c>
      <c r="F149" s="409">
        <v>2</v>
      </c>
      <c r="G149" s="409">
        <f t="shared" si="5"/>
        <v>80</v>
      </c>
      <c r="H149" s="409">
        <f t="shared" si="6"/>
        <v>80</v>
      </c>
    </row>
    <row r="150" spans="1:8" ht="45" x14ac:dyDescent="0.2">
      <c r="A150" s="389" t="s">
        <v>588</v>
      </c>
      <c r="B150" s="389" t="s">
        <v>526</v>
      </c>
      <c r="C150" s="410" t="s">
        <v>527</v>
      </c>
      <c r="D150" s="408" t="s">
        <v>622</v>
      </c>
      <c r="E150" s="408" t="s">
        <v>623</v>
      </c>
      <c r="F150" s="409">
        <v>10</v>
      </c>
      <c r="G150" s="409">
        <f t="shared" si="5"/>
        <v>400</v>
      </c>
      <c r="H150" s="409">
        <f t="shared" si="6"/>
        <v>400</v>
      </c>
    </row>
    <row r="151" spans="1:8" ht="45" x14ac:dyDescent="0.2">
      <c r="A151" s="389" t="s">
        <v>537</v>
      </c>
      <c r="B151" s="389" t="s">
        <v>538</v>
      </c>
      <c r="C151" s="390" t="s">
        <v>539</v>
      </c>
      <c r="D151" s="408" t="s">
        <v>622</v>
      </c>
      <c r="E151" s="408" t="s">
        <v>623</v>
      </c>
      <c r="F151" s="409">
        <v>10</v>
      </c>
      <c r="G151" s="409">
        <f t="shared" si="5"/>
        <v>400</v>
      </c>
      <c r="H151" s="409">
        <f t="shared" si="6"/>
        <v>400</v>
      </c>
    </row>
    <row r="152" spans="1:8" ht="45" x14ac:dyDescent="0.2">
      <c r="A152" s="389" t="s">
        <v>543</v>
      </c>
      <c r="B152" s="389" t="s">
        <v>544</v>
      </c>
      <c r="C152" s="390" t="s">
        <v>545</v>
      </c>
      <c r="D152" s="408" t="s">
        <v>622</v>
      </c>
      <c r="E152" s="408" t="s">
        <v>623</v>
      </c>
      <c r="F152" s="409">
        <v>10</v>
      </c>
      <c r="G152" s="409">
        <f t="shared" ref="G152:G207" si="7">40*F152</f>
        <v>400</v>
      </c>
      <c r="H152" s="409">
        <f t="shared" si="6"/>
        <v>400</v>
      </c>
    </row>
    <row r="153" spans="1:8" ht="45" x14ac:dyDescent="0.2">
      <c r="A153" s="389" t="s">
        <v>576</v>
      </c>
      <c r="B153" s="389" t="s">
        <v>624</v>
      </c>
      <c r="C153" s="390" t="s">
        <v>625</v>
      </c>
      <c r="D153" s="408" t="s">
        <v>622</v>
      </c>
      <c r="E153" s="408" t="s">
        <v>623</v>
      </c>
      <c r="F153" s="409">
        <v>10</v>
      </c>
      <c r="G153" s="409">
        <f t="shared" si="7"/>
        <v>400</v>
      </c>
      <c r="H153" s="409">
        <f t="shared" si="6"/>
        <v>400</v>
      </c>
    </row>
    <row r="154" spans="1:8" ht="45" x14ac:dyDescent="0.2">
      <c r="A154" s="411" t="s">
        <v>563</v>
      </c>
      <c r="B154" s="411" t="s">
        <v>626</v>
      </c>
      <c r="C154" s="414" t="s">
        <v>627</v>
      </c>
      <c r="D154" s="408" t="s">
        <v>622</v>
      </c>
      <c r="E154" s="408" t="s">
        <v>623</v>
      </c>
      <c r="F154" s="409">
        <v>10</v>
      </c>
      <c r="G154" s="409">
        <f t="shared" si="7"/>
        <v>400</v>
      </c>
      <c r="H154" s="409">
        <f t="shared" si="6"/>
        <v>400</v>
      </c>
    </row>
    <row r="155" spans="1:8" ht="45" x14ac:dyDescent="0.2">
      <c r="A155" s="411" t="s">
        <v>628</v>
      </c>
      <c r="B155" s="411" t="s">
        <v>629</v>
      </c>
      <c r="C155" s="414" t="s">
        <v>630</v>
      </c>
      <c r="D155" s="408" t="s">
        <v>622</v>
      </c>
      <c r="E155" s="408" t="s">
        <v>623</v>
      </c>
      <c r="F155" s="409">
        <v>10</v>
      </c>
      <c r="G155" s="409">
        <f t="shared" si="7"/>
        <v>400</v>
      </c>
      <c r="H155" s="409">
        <f t="shared" si="6"/>
        <v>400</v>
      </c>
    </row>
    <row r="156" spans="1:8" ht="67.5" x14ac:dyDescent="0.2">
      <c r="A156" s="389" t="s">
        <v>528</v>
      </c>
      <c r="B156" s="389" t="s">
        <v>529</v>
      </c>
      <c r="C156" s="390" t="s">
        <v>530</v>
      </c>
      <c r="D156" s="408" t="s">
        <v>631</v>
      </c>
      <c r="E156" s="408" t="s">
        <v>632</v>
      </c>
      <c r="F156" s="409">
        <v>3</v>
      </c>
      <c r="G156" s="409">
        <f t="shared" si="7"/>
        <v>120</v>
      </c>
      <c r="H156" s="409">
        <f t="shared" si="6"/>
        <v>120</v>
      </c>
    </row>
    <row r="157" spans="1:8" ht="67.5" x14ac:dyDescent="0.2">
      <c r="A157" s="389" t="s">
        <v>583</v>
      </c>
      <c r="B157" s="389" t="s">
        <v>558</v>
      </c>
      <c r="C157" s="390" t="s">
        <v>587</v>
      </c>
      <c r="D157" s="408" t="s">
        <v>631</v>
      </c>
      <c r="E157" s="408" t="s">
        <v>632</v>
      </c>
      <c r="F157" s="409">
        <v>3</v>
      </c>
      <c r="G157" s="409">
        <f t="shared" si="7"/>
        <v>120</v>
      </c>
      <c r="H157" s="409">
        <f t="shared" si="6"/>
        <v>120</v>
      </c>
    </row>
    <row r="158" spans="1:8" ht="67.5" x14ac:dyDescent="0.2">
      <c r="A158" s="389" t="s">
        <v>590</v>
      </c>
      <c r="B158" s="389" t="s">
        <v>591</v>
      </c>
      <c r="C158" s="390" t="s">
        <v>542</v>
      </c>
      <c r="D158" s="408" t="s">
        <v>631</v>
      </c>
      <c r="E158" s="408" t="s">
        <v>632</v>
      </c>
      <c r="F158" s="409">
        <v>3</v>
      </c>
      <c r="G158" s="409">
        <f t="shared" si="7"/>
        <v>120</v>
      </c>
      <c r="H158" s="409">
        <f t="shared" si="6"/>
        <v>120</v>
      </c>
    </row>
    <row r="159" spans="1:8" ht="67.5" x14ac:dyDescent="0.2">
      <c r="A159" s="389" t="s">
        <v>521</v>
      </c>
      <c r="B159" s="389" t="s">
        <v>546</v>
      </c>
      <c r="C159" s="390" t="s">
        <v>547</v>
      </c>
      <c r="D159" s="408" t="s">
        <v>631</v>
      </c>
      <c r="E159" s="408" t="s">
        <v>632</v>
      </c>
      <c r="F159" s="409">
        <v>3</v>
      </c>
      <c r="G159" s="409">
        <f t="shared" si="7"/>
        <v>120</v>
      </c>
      <c r="H159" s="409">
        <f t="shared" si="6"/>
        <v>120</v>
      </c>
    </row>
    <row r="160" spans="1:8" ht="67.5" x14ac:dyDescent="0.2">
      <c r="A160" s="389" t="s">
        <v>548</v>
      </c>
      <c r="B160" s="389" t="s">
        <v>549</v>
      </c>
      <c r="C160" s="390" t="s">
        <v>550</v>
      </c>
      <c r="D160" s="408" t="s">
        <v>631</v>
      </c>
      <c r="E160" s="408" t="s">
        <v>632</v>
      </c>
      <c r="F160" s="409">
        <v>3</v>
      </c>
      <c r="G160" s="409">
        <f t="shared" si="7"/>
        <v>120</v>
      </c>
      <c r="H160" s="409">
        <f t="shared" si="6"/>
        <v>120</v>
      </c>
    </row>
    <row r="161" spans="1:8" ht="33.75" x14ac:dyDescent="0.2">
      <c r="A161" s="389" t="s">
        <v>528</v>
      </c>
      <c r="B161" s="389" t="s">
        <v>529</v>
      </c>
      <c r="C161" s="390" t="s">
        <v>530</v>
      </c>
      <c r="D161" s="408" t="s">
        <v>605</v>
      </c>
      <c r="E161" s="408" t="s">
        <v>633</v>
      </c>
      <c r="F161" s="409">
        <v>2</v>
      </c>
      <c r="G161" s="409">
        <f t="shared" si="7"/>
        <v>80</v>
      </c>
      <c r="H161" s="409">
        <f t="shared" ref="H161:H217" si="8">40*F161</f>
        <v>80</v>
      </c>
    </row>
    <row r="162" spans="1:8" ht="33.75" x14ac:dyDescent="0.2">
      <c r="A162" s="389" t="s">
        <v>583</v>
      </c>
      <c r="B162" s="389" t="s">
        <v>558</v>
      </c>
      <c r="C162" s="390" t="s">
        <v>587</v>
      </c>
      <c r="D162" s="408" t="s">
        <v>605</v>
      </c>
      <c r="E162" s="408" t="s">
        <v>633</v>
      </c>
      <c r="F162" s="409">
        <v>2</v>
      </c>
      <c r="G162" s="409">
        <f t="shared" si="7"/>
        <v>80</v>
      </c>
      <c r="H162" s="409">
        <f t="shared" si="8"/>
        <v>80</v>
      </c>
    </row>
    <row r="163" spans="1:8" ht="33.75" x14ac:dyDescent="0.2">
      <c r="A163" s="389" t="s">
        <v>521</v>
      </c>
      <c r="B163" s="389" t="s">
        <v>546</v>
      </c>
      <c r="C163" s="390" t="s">
        <v>547</v>
      </c>
      <c r="D163" s="408" t="s">
        <v>605</v>
      </c>
      <c r="E163" s="408" t="s">
        <v>633</v>
      </c>
      <c r="F163" s="409">
        <v>2</v>
      </c>
      <c r="G163" s="409">
        <f t="shared" si="7"/>
        <v>80</v>
      </c>
      <c r="H163" s="409">
        <f t="shared" si="8"/>
        <v>80</v>
      </c>
    </row>
    <row r="164" spans="1:8" ht="33.75" x14ac:dyDescent="0.2">
      <c r="A164" s="389" t="s">
        <v>548</v>
      </c>
      <c r="B164" s="389" t="s">
        <v>549</v>
      </c>
      <c r="C164" s="390" t="s">
        <v>550</v>
      </c>
      <c r="D164" s="408" t="s">
        <v>605</v>
      </c>
      <c r="E164" s="408" t="s">
        <v>633</v>
      </c>
      <c r="F164" s="409">
        <v>2</v>
      </c>
      <c r="G164" s="409">
        <f t="shared" si="7"/>
        <v>80</v>
      </c>
      <c r="H164" s="409">
        <f t="shared" si="8"/>
        <v>80</v>
      </c>
    </row>
    <row r="165" spans="1:8" ht="33.75" x14ac:dyDescent="0.2">
      <c r="A165" s="389" t="s">
        <v>521</v>
      </c>
      <c r="B165" s="389" t="s">
        <v>546</v>
      </c>
      <c r="C165" s="390" t="s">
        <v>547</v>
      </c>
      <c r="D165" s="408" t="s">
        <v>605</v>
      </c>
      <c r="E165" s="408" t="s">
        <v>634</v>
      </c>
      <c r="F165" s="409">
        <v>8</v>
      </c>
      <c r="G165" s="409">
        <f t="shared" si="7"/>
        <v>320</v>
      </c>
      <c r="H165" s="409">
        <f t="shared" si="8"/>
        <v>320</v>
      </c>
    </row>
    <row r="166" spans="1:8" ht="33.75" x14ac:dyDescent="0.2">
      <c r="A166" s="389" t="s">
        <v>548</v>
      </c>
      <c r="B166" s="389" t="s">
        <v>549</v>
      </c>
      <c r="C166" s="390" t="s">
        <v>550</v>
      </c>
      <c r="D166" s="408" t="s">
        <v>605</v>
      </c>
      <c r="E166" s="408" t="s">
        <v>634</v>
      </c>
      <c r="F166" s="409">
        <v>8</v>
      </c>
      <c r="G166" s="409">
        <f t="shared" si="7"/>
        <v>320</v>
      </c>
      <c r="H166" s="409">
        <f t="shared" si="8"/>
        <v>320</v>
      </c>
    </row>
    <row r="167" spans="1:8" ht="33.75" x14ac:dyDescent="0.2">
      <c r="A167" s="389" t="s">
        <v>628</v>
      </c>
      <c r="B167" s="389" t="s">
        <v>629</v>
      </c>
      <c r="C167" s="390" t="s">
        <v>630</v>
      </c>
      <c r="D167" s="408" t="s">
        <v>605</v>
      </c>
      <c r="E167" s="408" t="s">
        <v>634</v>
      </c>
      <c r="F167" s="409">
        <v>8</v>
      </c>
      <c r="G167" s="409">
        <f t="shared" si="7"/>
        <v>320</v>
      </c>
      <c r="H167" s="409">
        <f t="shared" si="8"/>
        <v>320</v>
      </c>
    </row>
    <row r="168" spans="1:8" ht="33.75" x14ac:dyDescent="0.2">
      <c r="A168" s="389" t="s">
        <v>521</v>
      </c>
      <c r="B168" s="389" t="s">
        <v>522</v>
      </c>
      <c r="C168" s="389">
        <v>65002007395</v>
      </c>
      <c r="D168" s="408" t="s">
        <v>605</v>
      </c>
      <c r="E168" s="408" t="s">
        <v>593</v>
      </c>
      <c r="F168" s="409">
        <v>8</v>
      </c>
      <c r="G168" s="409">
        <f t="shared" si="7"/>
        <v>320</v>
      </c>
      <c r="H168" s="409">
        <f t="shared" si="8"/>
        <v>320</v>
      </c>
    </row>
    <row r="169" spans="1:8" ht="33.75" x14ac:dyDescent="0.2">
      <c r="A169" s="389" t="s">
        <v>543</v>
      </c>
      <c r="B169" s="389" t="s">
        <v>544</v>
      </c>
      <c r="C169" s="390" t="s">
        <v>545</v>
      </c>
      <c r="D169" s="408" t="s">
        <v>605</v>
      </c>
      <c r="E169" s="408" t="s">
        <v>593</v>
      </c>
      <c r="F169" s="409">
        <v>8</v>
      </c>
      <c r="G169" s="409">
        <f t="shared" si="7"/>
        <v>320</v>
      </c>
      <c r="H169" s="409">
        <f t="shared" si="8"/>
        <v>320</v>
      </c>
    </row>
    <row r="170" spans="1:8" ht="33.75" x14ac:dyDescent="0.2">
      <c r="A170" s="389" t="s">
        <v>534</v>
      </c>
      <c r="B170" s="389" t="s">
        <v>535</v>
      </c>
      <c r="C170" s="390" t="s">
        <v>536</v>
      </c>
      <c r="D170" s="408" t="s">
        <v>605</v>
      </c>
      <c r="E170" s="408" t="s">
        <v>593</v>
      </c>
      <c r="F170" s="409">
        <v>8</v>
      </c>
      <c r="G170" s="409">
        <f t="shared" si="7"/>
        <v>320</v>
      </c>
      <c r="H170" s="409">
        <f t="shared" si="8"/>
        <v>320</v>
      </c>
    </row>
    <row r="171" spans="1:8" ht="33.75" x14ac:dyDescent="0.2">
      <c r="A171" s="389" t="s">
        <v>563</v>
      </c>
      <c r="B171" s="389" t="s">
        <v>626</v>
      </c>
      <c r="C171" s="390" t="s">
        <v>627</v>
      </c>
      <c r="D171" s="408" t="s">
        <v>605</v>
      </c>
      <c r="E171" s="408" t="s">
        <v>593</v>
      </c>
      <c r="F171" s="409">
        <v>8</v>
      </c>
      <c r="G171" s="409">
        <f t="shared" si="7"/>
        <v>320</v>
      </c>
      <c r="H171" s="409">
        <f t="shared" si="8"/>
        <v>320</v>
      </c>
    </row>
    <row r="172" spans="1:8" ht="33.75" x14ac:dyDescent="0.2">
      <c r="A172" s="389" t="s">
        <v>590</v>
      </c>
      <c r="B172" s="389" t="s">
        <v>591</v>
      </c>
      <c r="C172" s="390" t="s">
        <v>542</v>
      </c>
      <c r="D172" s="408" t="s">
        <v>605</v>
      </c>
      <c r="E172" s="408" t="s">
        <v>593</v>
      </c>
      <c r="F172" s="409">
        <v>8</v>
      </c>
      <c r="G172" s="409">
        <f t="shared" si="7"/>
        <v>320</v>
      </c>
      <c r="H172" s="409">
        <f t="shared" si="8"/>
        <v>320</v>
      </c>
    </row>
    <row r="173" spans="1:8" ht="33.75" x14ac:dyDescent="0.2">
      <c r="A173" s="389" t="s">
        <v>583</v>
      </c>
      <c r="B173" s="389" t="s">
        <v>558</v>
      </c>
      <c r="C173" s="390" t="s">
        <v>587</v>
      </c>
      <c r="D173" s="408" t="s">
        <v>605</v>
      </c>
      <c r="E173" s="408" t="s">
        <v>635</v>
      </c>
      <c r="F173" s="409">
        <v>8</v>
      </c>
      <c r="G173" s="409">
        <f t="shared" si="7"/>
        <v>320</v>
      </c>
      <c r="H173" s="409">
        <f t="shared" si="8"/>
        <v>320</v>
      </c>
    </row>
    <row r="174" spans="1:8" ht="33.75" x14ac:dyDescent="0.2">
      <c r="A174" s="389" t="s">
        <v>528</v>
      </c>
      <c r="B174" s="389" t="s">
        <v>529</v>
      </c>
      <c r="C174" s="390" t="s">
        <v>530</v>
      </c>
      <c r="D174" s="408" t="s">
        <v>605</v>
      </c>
      <c r="E174" s="408" t="s">
        <v>635</v>
      </c>
      <c r="F174" s="409">
        <v>8</v>
      </c>
      <c r="G174" s="409">
        <f t="shared" si="7"/>
        <v>320</v>
      </c>
      <c r="H174" s="409">
        <f t="shared" si="8"/>
        <v>320</v>
      </c>
    </row>
    <row r="175" spans="1:8" ht="33.75" x14ac:dyDescent="0.2">
      <c r="A175" s="389" t="s">
        <v>606</v>
      </c>
      <c r="B175" s="389" t="s">
        <v>607</v>
      </c>
      <c r="C175" s="390" t="s">
        <v>608</v>
      </c>
      <c r="D175" s="408" t="s">
        <v>605</v>
      </c>
      <c r="E175" s="408" t="s">
        <v>635</v>
      </c>
      <c r="F175" s="409">
        <v>8</v>
      </c>
      <c r="G175" s="409">
        <f t="shared" si="7"/>
        <v>320</v>
      </c>
      <c r="H175" s="409">
        <f t="shared" si="8"/>
        <v>320</v>
      </c>
    </row>
    <row r="176" spans="1:8" ht="33.75" x14ac:dyDescent="0.2">
      <c r="A176" s="389" t="s">
        <v>521</v>
      </c>
      <c r="B176" s="389" t="s">
        <v>566</v>
      </c>
      <c r="C176" s="390" t="s">
        <v>567</v>
      </c>
      <c r="D176" s="408" t="s">
        <v>605</v>
      </c>
      <c r="E176" s="408" t="s">
        <v>635</v>
      </c>
      <c r="F176" s="409">
        <v>8</v>
      </c>
      <c r="G176" s="409">
        <f t="shared" si="7"/>
        <v>320</v>
      </c>
      <c r="H176" s="409">
        <f t="shared" si="8"/>
        <v>320</v>
      </c>
    </row>
    <row r="177" spans="1:8" ht="33.75" x14ac:dyDescent="0.2">
      <c r="A177" s="389" t="s">
        <v>583</v>
      </c>
      <c r="B177" s="389" t="s">
        <v>558</v>
      </c>
      <c r="C177" s="390" t="s">
        <v>587</v>
      </c>
      <c r="D177" s="408" t="s">
        <v>605</v>
      </c>
      <c r="E177" s="408" t="s">
        <v>636</v>
      </c>
      <c r="F177" s="409">
        <v>3</v>
      </c>
      <c r="G177" s="409">
        <f t="shared" si="7"/>
        <v>120</v>
      </c>
      <c r="H177" s="409">
        <f t="shared" si="8"/>
        <v>120</v>
      </c>
    </row>
    <row r="178" spans="1:8" ht="33.75" x14ac:dyDescent="0.2">
      <c r="A178" s="389" t="s">
        <v>528</v>
      </c>
      <c r="B178" s="389" t="s">
        <v>529</v>
      </c>
      <c r="C178" s="390" t="s">
        <v>530</v>
      </c>
      <c r="D178" s="408" t="s">
        <v>605</v>
      </c>
      <c r="E178" s="408" t="s">
        <v>636</v>
      </c>
      <c r="F178" s="409">
        <v>3</v>
      </c>
      <c r="G178" s="409">
        <f t="shared" si="7"/>
        <v>120</v>
      </c>
      <c r="H178" s="409">
        <f t="shared" si="8"/>
        <v>120</v>
      </c>
    </row>
    <row r="179" spans="1:8" ht="33.75" x14ac:dyDescent="0.2">
      <c r="A179" s="389" t="s">
        <v>543</v>
      </c>
      <c r="B179" s="389" t="s">
        <v>544</v>
      </c>
      <c r="C179" s="390" t="s">
        <v>545</v>
      </c>
      <c r="D179" s="408" t="s">
        <v>605</v>
      </c>
      <c r="E179" s="408" t="s">
        <v>636</v>
      </c>
      <c r="F179" s="409">
        <v>3</v>
      </c>
      <c r="G179" s="409">
        <f t="shared" si="7"/>
        <v>120</v>
      </c>
      <c r="H179" s="409">
        <f t="shared" si="8"/>
        <v>120</v>
      </c>
    </row>
    <row r="180" spans="1:8" ht="33.75" x14ac:dyDescent="0.2">
      <c r="A180" s="389" t="s">
        <v>548</v>
      </c>
      <c r="B180" s="389" t="s">
        <v>549</v>
      </c>
      <c r="C180" s="390" t="s">
        <v>550</v>
      </c>
      <c r="D180" s="408" t="s">
        <v>605</v>
      </c>
      <c r="E180" s="408" t="s">
        <v>636</v>
      </c>
      <c r="F180" s="409">
        <v>3</v>
      </c>
      <c r="G180" s="409">
        <f t="shared" si="7"/>
        <v>120</v>
      </c>
      <c r="H180" s="409">
        <f t="shared" si="8"/>
        <v>120</v>
      </c>
    </row>
    <row r="181" spans="1:8" ht="33.75" x14ac:dyDescent="0.2">
      <c r="A181" s="389" t="s">
        <v>528</v>
      </c>
      <c r="B181" s="389" t="s">
        <v>529</v>
      </c>
      <c r="C181" s="390" t="s">
        <v>530</v>
      </c>
      <c r="D181" s="408" t="s">
        <v>637</v>
      </c>
      <c r="E181" s="408" t="s">
        <v>638</v>
      </c>
      <c r="F181" s="409">
        <v>2</v>
      </c>
      <c r="G181" s="409">
        <f t="shared" si="7"/>
        <v>80</v>
      </c>
      <c r="H181" s="409">
        <f t="shared" si="8"/>
        <v>80</v>
      </c>
    </row>
    <row r="182" spans="1:8" ht="33.75" x14ac:dyDescent="0.2">
      <c r="A182" s="389" t="s">
        <v>588</v>
      </c>
      <c r="B182" s="389" t="s">
        <v>526</v>
      </c>
      <c r="C182" s="410" t="s">
        <v>527</v>
      </c>
      <c r="D182" s="408" t="s">
        <v>637</v>
      </c>
      <c r="E182" s="408" t="s">
        <v>638</v>
      </c>
      <c r="F182" s="409">
        <v>2</v>
      </c>
      <c r="G182" s="409">
        <f t="shared" si="7"/>
        <v>80</v>
      </c>
      <c r="H182" s="409">
        <f t="shared" si="8"/>
        <v>80</v>
      </c>
    </row>
    <row r="183" spans="1:8" ht="33.75" x14ac:dyDescent="0.2">
      <c r="A183" s="389" t="s">
        <v>537</v>
      </c>
      <c r="B183" s="389" t="s">
        <v>538</v>
      </c>
      <c r="C183" s="390" t="s">
        <v>539</v>
      </c>
      <c r="D183" s="408" t="s">
        <v>637</v>
      </c>
      <c r="E183" s="408" t="s">
        <v>638</v>
      </c>
      <c r="F183" s="409">
        <v>2</v>
      </c>
      <c r="G183" s="409">
        <f t="shared" si="7"/>
        <v>80</v>
      </c>
      <c r="H183" s="409">
        <f t="shared" si="8"/>
        <v>80</v>
      </c>
    </row>
    <row r="184" spans="1:8" ht="33.75" x14ac:dyDescent="0.2">
      <c r="A184" s="389" t="s">
        <v>548</v>
      </c>
      <c r="B184" s="389" t="s">
        <v>549</v>
      </c>
      <c r="C184" s="390" t="s">
        <v>550</v>
      </c>
      <c r="D184" s="408" t="s">
        <v>637</v>
      </c>
      <c r="E184" s="408" t="s">
        <v>638</v>
      </c>
      <c r="F184" s="409">
        <v>2</v>
      </c>
      <c r="G184" s="409">
        <f t="shared" si="7"/>
        <v>80</v>
      </c>
      <c r="H184" s="409">
        <f t="shared" si="8"/>
        <v>80</v>
      </c>
    </row>
    <row r="185" spans="1:8" ht="33.75" x14ac:dyDescent="0.2">
      <c r="A185" s="389" t="s">
        <v>521</v>
      </c>
      <c r="B185" s="389" t="s">
        <v>522</v>
      </c>
      <c r="C185" s="389">
        <v>65002007395</v>
      </c>
      <c r="D185" s="408" t="s">
        <v>605</v>
      </c>
      <c r="E185" s="408" t="s">
        <v>639</v>
      </c>
      <c r="F185" s="409">
        <v>10</v>
      </c>
      <c r="G185" s="409">
        <f t="shared" si="7"/>
        <v>400</v>
      </c>
      <c r="H185" s="409">
        <f t="shared" si="8"/>
        <v>400</v>
      </c>
    </row>
    <row r="186" spans="1:8" ht="33.75" x14ac:dyDescent="0.2">
      <c r="A186" s="389" t="s">
        <v>543</v>
      </c>
      <c r="B186" s="389" t="s">
        <v>544</v>
      </c>
      <c r="C186" s="390" t="s">
        <v>545</v>
      </c>
      <c r="D186" s="408" t="s">
        <v>605</v>
      </c>
      <c r="E186" s="408" t="s">
        <v>639</v>
      </c>
      <c r="F186" s="409">
        <v>10</v>
      </c>
      <c r="G186" s="409">
        <f t="shared" si="7"/>
        <v>400</v>
      </c>
      <c r="H186" s="409">
        <f t="shared" si="8"/>
        <v>400</v>
      </c>
    </row>
    <row r="187" spans="1:8" ht="33.75" x14ac:dyDescent="0.2">
      <c r="A187" s="389" t="s">
        <v>537</v>
      </c>
      <c r="B187" s="389" t="s">
        <v>538</v>
      </c>
      <c r="C187" s="390" t="s">
        <v>539</v>
      </c>
      <c r="D187" s="408" t="s">
        <v>605</v>
      </c>
      <c r="E187" s="408" t="s">
        <v>639</v>
      </c>
      <c r="F187" s="409">
        <v>10</v>
      </c>
      <c r="G187" s="409">
        <f t="shared" si="7"/>
        <v>400</v>
      </c>
      <c r="H187" s="409">
        <f t="shared" si="8"/>
        <v>400</v>
      </c>
    </row>
    <row r="188" spans="1:8" ht="33.75" x14ac:dyDescent="0.2">
      <c r="A188" s="389" t="s">
        <v>588</v>
      </c>
      <c r="B188" s="389" t="s">
        <v>526</v>
      </c>
      <c r="C188" s="410" t="s">
        <v>527</v>
      </c>
      <c r="D188" s="408" t="s">
        <v>605</v>
      </c>
      <c r="E188" s="408" t="s">
        <v>639</v>
      </c>
      <c r="F188" s="409">
        <v>10</v>
      </c>
      <c r="G188" s="409">
        <f t="shared" si="7"/>
        <v>400</v>
      </c>
      <c r="H188" s="409">
        <f t="shared" si="8"/>
        <v>400</v>
      </c>
    </row>
    <row r="189" spans="1:8" ht="33.75" x14ac:dyDescent="0.2">
      <c r="A189" s="389" t="s">
        <v>590</v>
      </c>
      <c r="B189" s="389" t="s">
        <v>591</v>
      </c>
      <c r="C189" s="390" t="s">
        <v>542</v>
      </c>
      <c r="D189" s="408" t="s">
        <v>605</v>
      </c>
      <c r="E189" s="408" t="s">
        <v>639</v>
      </c>
      <c r="F189" s="409">
        <v>10</v>
      </c>
      <c r="G189" s="409">
        <f t="shared" si="7"/>
        <v>400</v>
      </c>
      <c r="H189" s="409">
        <f t="shared" si="8"/>
        <v>400</v>
      </c>
    </row>
    <row r="190" spans="1:8" ht="33.75" x14ac:dyDescent="0.2">
      <c r="A190" s="411" t="s">
        <v>563</v>
      </c>
      <c r="B190" s="389" t="s">
        <v>626</v>
      </c>
      <c r="C190" s="414" t="s">
        <v>627</v>
      </c>
      <c r="D190" s="408" t="s">
        <v>605</v>
      </c>
      <c r="E190" s="408" t="s">
        <v>639</v>
      </c>
      <c r="F190" s="409">
        <v>10</v>
      </c>
      <c r="G190" s="409">
        <f t="shared" si="7"/>
        <v>400</v>
      </c>
      <c r="H190" s="409">
        <f t="shared" si="8"/>
        <v>400</v>
      </c>
    </row>
    <row r="191" spans="1:8" ht="33.75" x14ac:dyDescent="0.2">
      <c r="A191" s="389" t="s">
        <v>534</v>
      </c>
      <c r="B191" s="389" t="s">
        <v>535</v>
      </c>
      <c r="C191" s="390" t="s">
        <v>536</v>
      </c>
      <c r="D191" s="408" t="s">
        <v>605</v>
      </c>
      <c r="E191" s="408" t="s">
        <v>640</v>
      </c>
      <c r="F191" s="409">
        <v>10</v>
      </c>
      <c r="G191" s="409">
        <f t="shared" si="7"/>
        <v>400</v>
      </c>
      <c r="H191" s="409">
        <f t="shared" si="8"/>
        <v>400</v>
      </c>
    </row>
    <row r="192" spans="1:8" ht="33.75" x14ac:dyDescent="0.2">
      <c r="A192" s="389" t="s">
        <v>583</v>
      </c>
      <c r="B192" s="389" t="s">
        <v>558</v>
      </c>
      <c r="C192" s="390" t="s">
        <v>587</v>
      </c>
      <c r="D192" s="408" t="s">
        <v>605</v>
      </c>
      <c r="E192" s="408" t="s">
        <v>640</v>
      </c>
      <c r="F192" s="409">
        <v>10</v>
      </c>
      <c r="G192" s="409">
        <f t="shared" si="7"/>
        <v>400</v>
      </c>
      <c r="H192" s="409">
        <f t="shared" si="8"/>
        <v>400</v>
      </c>
    </row>
    <row r="193" spans="1:8" ht="33.75" x14ac:dyDescent="0.2">
      <c r="A193" s="389" t="s">
        <v>548</v>
      </c>
      <c r="B193" s="389" t="s">
        <v>549</v>
      </c>
      <c r="C193" s="390" t="s">
        <v>550</v>
      </c>
      <c r="D193" s="408" t="s">
        <v>605</v>
      </c>
      <c r="E193" s="408" t="s">
        <v>640</v>
      </c>
      <c r="F193" s="409">
        <v>10</v>
      </c>
      <c r="G193" s="409">
        <f t="shared" si="7"/>
        <v>400</v>
      </c>
      <c r="H193" s="409">
        <f t="shared" si="8"/>
        <v>400</v>
      </c>
    </row>
    <row r="194" spans="1:8" ht="33.75" x14ac:dyDescent="0.2">
      <c r="A194" s="389" t="s">
        <v>521</v>
      </c>
      <c r="B194" s="389" t="s">
        <v>546</v>
      </c>
      <c r="C194" s="390" t="s">
        <v>547</v>
      </c>
      <c r="D194" s="408" t="s">
        <v>605</v>
      </c>
      <c r="E194" s="408" t="s">
        <v>640</v>
      </c>
      <c r="F194" s="409">
        <v>10</v>
      </c>
      <c r="G194" s="409">
        <f t="shared" si="7"/>
        <v>400</v>
      </c>
      <c r="H194" s="409">
        <f t="shared" si="8"/>
        <v>400</v>
      </c>
    </row>
    <row r="195" spans="1:8" ht="33.75" x14ac:dyDescent="0.2">
      <c r="A195" s="389" t="s">
        <v>521</v>
      </c>
      <c r="B195" s="389" t="s">
        <v>566</v>
      </c>
      <c r="C195" s="390" t="s">
        <v>567</v>
      </c>
      <c r="D195" s="408" t="s">
        <v>605</v>
      </c>
      <c r="E195" s="408" t="s">
        <v>640</v>
      </c>
      <c r="F195" s="409">
        <v>10</v>
      </c>
      <c r="G195" s="409">
        <f t="shared" si="7"/>
        <v>400</v>
      </c>
      <c r="H195" s="409">
        <f t="shared" si="8"/>
        <v>400</v>
      </c>
    </row>
    <row r="196" spans="1:8" ht="33.75" x14ac:dyDescent="0.2">
      <c r="A196" s="389" t="s">
        <v>528</v>
      </c>
      <c r="B196" s="389" t="s">
        <v>529</v>
      </c>
      <c r="C196" s="390" t="s">
        <v>530</v>
      </c>
      <c r="D196" s="408" t="s">
        <v>605</v>
      </c>
      <c r="E196" s="408" t="s">
        <v>640</v>
      </c>
      <c r="F196" s="409">
        <v>10</v>
      </c>
      <c r="G196" s="409">
        <f t="shared" si="7"/>
        <v>400</v>
      </c>
      <c r="H196" s="409">
        <f t="shared" si="8"/>
        <v>400</v>
      </c>
    </row>
    <row r="197" spans="1:8" ht="22.5" x14ac:dyDescent="0.2">
      <c r="A197" s="389" t="s">
        <v>511</v>
      </c>
      <c r="B197" s="389" t="s">
        <v>512</v>
      </c>
      <c r="C197" s="390" t="s">
        <v>513</v>
      </c>
      <c r="D197" s="408" t="s">
        <v>641</v>
      </c>
      <c r="E197" s="408" t="s">
        <v>642</v>
      </c>
      <c r="F197" s="409">
        <v>2</v>
      </c>
      <c r="G197" s="409">
        <f t="shared" si="7"/>
        <v>80</v>
      </c>
      <c r="H197" s="409">
        <f t="shared" si="8"/>
        <v>80</v>
      </c>
    </row>
    <row r="198" spans="1:8" ht="22.5" x14ac:dyDescent="0.2">
      <c r="A198" s="389" t="s">
        <v>543</v>
      </c>
      <c r="B198" s="389" t="s">
        <v>544</v>
      </c>
      <c r="C198" s="390" t="s">
        <v>545</v>
      </c>
      <c r="D198" s="408" t="s">
        <v>641</v>
      </c>
      <c r="E198" s="408" t="s">
        <v>642</v>
      </c>
      <c r="F198" s="409">
        <v>2</v>
      </c>
      <c r="G198" s="409">
        <f t="shared" si="7"/>
        <v>80</v>
      </c>
      <c r="H198" s="409">
        <f t="shared" si="8"/>
        <v>80</v>
      </c>
    </row>
    <row r="199" spans="1:8" ht="22.5" x14ac:dyDescent="0.2">
      <c r="A199" s="389" t="s">
        <v>521</v>
      </c>
      <c r="B199" s="389" t="s">
        <v>546</v>
      </c>
      <c r="C199" s="390" t="s">
        <v>547</v>
      </c>
      <c r="D199" s="408" t="s">
        <v>641</v>
      </c>
      <c r="E199" s="408" t="s">
        <v>642</v>
      </c>
      <c r="F199" s="409">
        <v>2</v>
      </c>
      <c r="G199" s="409">
        <f t="shared" si="7"/>
        <v>80</v>
      </c>
      <c r="H199" s="409">
        <f t="shared" si="8"/>
        <v>80</v>
      </c>
    </row>
    <row r="200" spans="1:8" ht="22.5" x14ac:dyDescent="0.2">
      <c r="A200" s="389" t="s">
        <v>548</v>
      </c>
      <c r="B200" s="389" t="s">
        <v>549</v>
      </c>
      <c r="C200" s="390" t="s">
        <v>550</v>
      </c>
      <c r="D200" s="408" t="s">
        <v>641</v>
      </c>
      <c r="E200" s="408" t="s">
        <v>642</v>
      </c>
      <c r="F200" s="409">
        <v>2</v>
      </c>
      <c r="G200" s="409">
        <f t="shared" si="7"/>
        <v>80</v>
      </c>
      <c r="H200" s="409">
        <f t="shared" si="8"/>
        <v>80</v>
      </c>
    </row>
    <row r="201" spans="1:8" ht="33.75" x14ac:dyDescent="0.2">
      <c r="A201" s="411" t="s">
        <v>534</v>
      </c>
      <c r="B201" s="389" t="s">
        <v>535</v>
      </c>
      <c r="C201" s="414" t="s">
        <v>536</v>
      </c>
      <c r="D201" s="408" t="s">
        <v>643</v>
      </c>
      <c r="E201" s="408" t="s">
        <v>644</v>
      </c>
      <c r="F201" s="409">
        <v>2</v>
      </c>
      <c r="G201" s="409">
        <f t="shared" si="7"/>
        <v>80</v>
      </c>
      <c r="H201" s="409">
        <f t="shared" si="8"/>
        <v>80</v>
      </c>
    </row>
    <row r="202" spans="1:8" ht="33.75" x14ac:dyDescent="0.2">
      <c r="A202" s="415" t="s">
        <v>588</v>
      </c>
      <c r="B202" s="389" t="s">
        <v>526</v>
      </c>
      <c r="C202" s="416" t="s">
        <v>527</v>
      </c>
      <c r="D202" s="408" t="s">
        <v>643</v>
      </c>
      <c r="E202" s="408" t="s">
        <v>644</v>
      </c>
      <c r="F202" s="409">
        <v>2</v>
      </c>
      <c r="G202" s="409">
        <f t="shared" si="7"/>
        <v>80</v>
      </c>
      <c r="H202" s="409">
        <f t="shared" si="8"/>
        <v>80</v>
      </c>
    </row>
    <row r="203" spans="1:8" ht="33.75" x14ac:dyDescent="0.2">
      <c r="A203" s="415" t="s">
        <v>645</v>
      </c>
      <c r="B203" s="389" t="s">
        <v>538</v>
      </c>
      <c r="C203" s="416" t="s">
        <v>539</v>
      </c>
      <c r="D203" s="408" t="s">
        <v>643</v>
      </c>
      <c r="E203" s="408" t="s">
        <v>644</v>
      </c>
      <c r="F203" s="409">
        <v>2</v>
      </c>
      <c r="G203" s="409">
        <f t="shared" si="7"/>
        <v>80</v>
      </c>
      <c r="H203" s="409">
        <f t="shared" si="8"/>
        <v>80</v>
      </c>
    </row>
    <row r="204" spans="1:8" ht="33.75" x14ac:dyDescent="0.2">
      <c r="A204" s="415" t="s">
        <v>646</v>
      </c>
      <c r="B204" s="412" t="s">
        <v>647</v>
      </c>
      <c r="C204" s="416" t="s">
        <v>648</v>
      </c>
      <c r="D204" s="408" t="s">
        <v>643</v>
      </c>
      <c r="E204" s="408" t="s">
        <v>644</v>
      </c>
      <c r="F204" s="409">
        <v>2</v>
      </c>
      <c r="G204" s="409">
        <f t="shared" si="7"/>
        <v>80</v>
      </c>
      <c r="H204" s="409">
        <f t="shared" si="8"/>
        <v>80</v>
      </c>
    </row>
    <row r="205" spans="1:8" ht="33.75" x14ac:dyDescent="0.2">
      <c r="A205" s="417" t="s">
        <v>649</v>
      </c>
      <c r="B205" s="389" t="s">
        <v>650</v>
      </c>
      <c r="C205" s="416" t="s">
        <v>651</v>
      </c>
      <c r="D205" s="408" t="s">
        <v>643</v>
      </c>
      <c r="E205" s="408" t="s">
        <v>644</v>
      </c>
      <c r="F205" s="409">
        <v>2</v>
      </c>
      <c r="G205" s="409">
        <f t="shared" si="7"/>
        <v>80</v>
      </c>
      <c r="H205" s="409">
        <f t="shared" si="8"/>
        <v>80</v>
      </c>
    </row>
    <row r="206" spans="1:8" ht="33.75" x14ac:dyDescent="0.2">
      <c r="A206" s="417" t="s">
        <v>523</v>
      </c>
      <c r="B206" s="389" t="s">
        <v>652</v>
      </c>
      <c r="C206" s="416" t="s">
        <v>653</v>
      </c>
      <c r="D206" s="408" t="s">
        <v>643</v>
      </c>
      <c r="E206" s="408" t="s">
        <v>644</v>
      </c>
      <c r="F206" s="409">
        <v>2</v>
      </c>
      <c r="G206" s="409">
        <f t="shared" si="7"/>
        <v>80</v>
      </c>
      <c r="H206" s="409">
        <f t="shared" si="8"/>
        <v>80</v>
      </c>
    </row>
    <row r="207" spans="1:8" ht="33.75" x14ac:dyDescent="0.2">
      <c r="A207" s="418" t="s">
        <v>654</v>
      </c>
      <c r="B207" s="389" t="s">
        <v>655</v>
      </c>
      <c r="C207" s="419" t="s">
        <v>625</v>
      </c>
      <c r="D207" s="408" t="s">
        <v>643</v>
      </c>
      <c r="E207" s="408" t="s">
        <v>644</v>
      </c>
      <c r="F207" s="409">
        <v>2</v>
      </c>
      <c r="G207" s="409">
        <f t="shared" si="7"/>
        <v>80</v>
      </c>
      <c r="H207" s="409">
        <f t="shared" si="8"/>
        <v>80</v>
      </c>
    </row>
    <row r="208" spans="1:8" ht="33.75" x14ac:dyDescent="0.2">
      <c r="A208" s="420" t="s">
        <v>628</v>
      </c>
      <c r="B208" s="389" t="s">
        <v>656</v>
      </c>
      <c r="C208" s="419" t="s">
        <v>627</v>
      </c>
      <c r="D208" s="408" t="s">
        <v>643</v>
      </c>
      <c r="E208" s="408" t="s">
        <v>644</v>
      </c>
      <c r="F208" s="409">
        <v>2</v>
      </c>
      <c r="G208" s="409">
        <f t="shared" ref="G208:G269" si="9">40*F208</f>
        <v>80</v>
      </c>
      <c r="H208" s="409">
        <f t="shared" si="8"/>
        <v>80</v>
      </c>
    </row>
    <row r="209" spans="1:8" ht="33.75" x14ac:dyDescent="0.2">
      <c r="A209" s="418" t="s">
        <v>628</v>
      </c>
      <c r="B209" s="389" t="s">
        <v>657</v>
      </c>
      <c r="C209" s="419" t="s">
        <v>630</v>
      </c>
      <c r="D209" s="408" t="s">
        <v>643</v>
      </c>
      <c r="E209" s="408" t="s">
        <v>644</v>
      </c>
      <c r="F209" s="409">
        <v>2</v>
      </c>
      <c r="G209" s="409">
        <f t="shared" si="9"/>
        <v>80</v>
      </c>
      <c r="H209" s="409">
        <f t="shared" si="8"/>
        <v>80</v>
      </c>
    </row>
    <row r="210" spans="1:8" ht="33.75" x14ac:dyDescent="0.2">
      <c r="A210" s="421" t="s">
        <v>658</v>
      </c>
      <c r="B210" s="421" t="s">
        <v>659</v>
      </c>
      <c r="C210" s="422" t="s">
        <v>660</v>
      </c>
      <c r="D210" s="408" t="s">
        <v>643</v>
      </c>
      <c r="E210" s="408" t="s">
        <v>644</v>
      </c>
      <c r="F210" s="409">
        <v>2</v>
      </c>
      <c r="G210" s="409">
        <f t="shared" si="9"/>
        <v>80</v>
      </c>
      <c r="H210" s="409">
        <f t="shared" si="8"/>
        <v>80</v>
      </c>
    </row>
    <row r="211" spans="1:8" ht="33.75" x14ac:dyDescent="0.2">
      <c r="A211" s="421" t="s">
        <v>661</v>
      </c>
      <c r="B211" s="421" t="s">
        <v>662</v>
      </c>
      <c r="C211" s="422" t="s">
        <v>663</v>
      </c>
      <c r="D211" s="408" t="s">
        <v>643</v>
      </c>
      <c r="E211" s="408" t="s">
        <v>644</v>
      </c>
      <c r="F211" s="409">
        <v>2</v>
      </c>
      <c r="G211" s="409">
        <f t="shared" si="9"/>
        <v>80</v>
      </c>
      <c r="H211" s="409">
        <f t="shared" si="8"/>
        <v>80</v>
      </c>
    </row>
    <row r="212" spans="1:8" ht="33.75" x14ac:dyDescent="0.2">
      <c r="A212" s="421" t="s">
        <v>664</v>
      </c>
      <c r="B212" s="421" t="s">
        <v>665</v>
      </c>
      <c r="C212" s="422" t="s">
        <v>666</v>
      </c>
      <c r="D212" s="408" t="s">
        <v>643</v>
      </c>
      <c r="E212" s="408" t="s">
        <v>644</v>
      </c>
      <c r="F212" s="409">
        <v>2</v>
      </c>
      <c r="G212" s="409">
        <f t="shared" si="9"/>
        <v>80</v>
      </c>
      <c r="H212" s="409">
        <f t="shared" si="8"/>
        <v>80</v>
      </c>
    </row>
    <row r="213" spans="1:8" ht="33.75" x14ac:dyDescent="0.2">
      <c r="A213" s="420" t="s">
        <v>667</v>
      </c>
      <c r="B213" s="420" t="s">
        <v>668</v>
      </c>
      <c r="C213" s="419" t="s">
        <v>669</v>
      </c>
      <c r="D213" s="408" t="s">
        <v>643</v>
      </c>
      <c r="E213" s="408" t="s">
        <v>644</v>
      </c>
      <c r="F213" s="409">
        <v>2</v>
      </c>
      <c r="G213" s="409">
        <f t="shared" si="9"/>
        <v>80</v>
      </c>
      <c r="H213" s="409">
        <f t="shared" si="8"/>
        <v>80</v>
      </c>
    </row>
    <row r="214" spans="1:8" ht="33.75" x14ac:dyDescent="0.2">
      <c r="A214" s="421" t="s">
        <v>670</v>
      </c>
      <c r="B214" s="421" t="s">
        <v>671</v>
      </c>
      <c r="C214" s="422" t="s">
        <v>672</v>
      </c>
      <c r="D214" s="408" t="s">
        <v>643</v>
      </c>
      <c r="E214" s="408" t="s">
        <v>644</v>
      </c>
      <c r="F214" s="409">
        <v>2</v>
      </c>
      <c r="G214" s="409">
        <f t="shared" si="9"/>
        <v>80</v>
      </c>
      <c r="H214" s="409">
        <f t="shared" si="8"/>
        <v>80</v>
      </c>
    </row>
    <row r="215" spans="1:8" ht="33.75" x14ac:dyDescent="0.2">
      <c r="A215" s="421" t="s">
        <v>673</v>
      </c>
      <c r="B215" s="421" t="s">
        <v>671</v>
      </c>
      <c r="C215" s="422" t="s">
        <v>674</v>
      </c>
      <c r="D215" s="408" t="s">
        <v>643</v>
      </c>
      <c r="E215" s="408" t="s">
        <v>644</v>
      </c>
      <c r="F215" s="409">
        <v>2</v>
      </c>
      <c r="G215" s="409">
        <f t="shared" si="9"/>
        <v>80</v>
      </c>
      <c r="H215" s="409">
        <f t="shared" si="8"/>
        <v>80</v>
      </c>
    </row>
    <row r="216" spans="1:8" ht="33.75" x14ac:dyDescent="0.2">
      <c r="A216" s="420" t="s">
        <v>675</v>
      </c>
      <c r="B216" s="420" t="s">
        <v>522</v>
      </c>
      <c r="C216" s="419" t="s">
        <v>676</v>
      </c>
      <c r="D216" s="408" t="s">
        <v>643</v>
      </c>
      <c r="E216" s="408" t="s">
        <v>644</v>
      </c>
      <c r="F216" s="409">
        <v>2</v>
      </c>
      <c r="G216" s="409">
        <f t="shared" si="9"/>
        <v>80</v>
      </c>
      <c r="H216" s="409">
        <f t="shared" si="8"/>
        <v>80</v>
      </c>
    </row>
    <row r="217" spans="1:8" ht="33.75" x14ac:dyDescent="0.2">
      <c r="A217" s="420" t="s">
        <v>523</v>
      </c>
      <c r="B217" s="420" t="s">
        <v>677</v>
      </c>
      <c r="C217" s="419" t="s">
        <v>678</v>
      </c>
      <c r="D217" s="408" t="s">
        <v>643</v>
      </c>
      <c r="E217" s="408" t="s">
        <v>644</v>
      </c>
      <c r="F217" s="409">
        <v>2</v>
      </c>
      <c r="G217" s="409">
        <f t="shared" si="9"/>
        <v>80</v>
      </c>
      <c r="H217" s="409">
        <f t="shared" si="8"/>
        <v>80</v>
      </c>
    </row>
    <row r="218" spans="1:8" ht="33.75" x14ac:dyDescent="0.2">
      <c r="A218" s="420" t="s">
        <v>654</v>
      </c>
      <c r="B218" s="420" t="s">
        <v>679</v>
      </c>
      <c r="C218" s="419" t="s">
        <v>680</v>
      </c>
      <c r="D218" s="408" t="s">
        <v>643</v>
      </c>
      <c r="E218" s="408" t="s">
        <v>644</v>
      </c>
      <c r="F218" s="409">
        <v>2</v>
      </c>
      <c r="G218" s="409">
        <f t="shared" si="9"/>
        <v>80</v>
      </c>
      <c r="H218" s="409">
        <f t="shared" ref="H218:H277" si="10">40*F218</f>
        <v>80</v>
      </c>
    </row>
    <row r="219" spans="1:8" ht="33.75" x14ac:dyDescent="0.2">
      <c r="A219" s="418" t="s">
        <v>681</v>
      </c>
      <c r="B219" s="418" t="s">
        <v>682</v>
      </c>
      <c r="C219" s="419" t="s">
        <v>683</v>
      </c>
      <c r="D219" s="408" t="s">
        <v>643</v>
      </c>
      <c r="E219" s="408" t="s">
        <v>644</v>
      </c>
      <c r="F219" s="409">
        <v>2</v>
      </c>
      <c r="G219" s="409">
        <f t="shared" si="9"/>
        <v>80</v>
      </c>
      <c r="H219" s="409">
        <f t="shared" si="10"/>
        <v>80</v>
      </c>
    </row>
    <row r="220" spans="1:8" ht="33.75" x14ac:dyDescent="0.2">
      <c r="A220" s="420" t="s">
        <v>684</v>
      </c>
      <c r="B220" s="420" t="s">
        <v>655</v>
      </c>
      <c r="C220" s="419" t="s">
        <v>685</v>
      </c>
      <c r="D220" s="408" t="s">
        <v>643</v>
      </c>
      <c r="E220" s="408" t="s">
        <v>644</v>
      </c>
      <c r="F220" s="409">
        <v>2</v>
      </c>
      <c r="G220" s="409">
        <f t="shared" si="9"/>
        <v>80</v>
      </c>
      <c r="H220" s="409">
        <f t="shared" si="10"/>
        <v>80</v>
      </c>
    </row>
    <row r="221" spans="1:8" ht="33.75" x14ac:dyDescent="0.2">
      <c r="A221" s="418" t="s">
        <v>686</v>
      </c>
      <c r="B221" s="418" t="s">
        <v>687</v>
      </c>
      <c r="C221" s="419" t="s">
        <v>688</v>
      </c>
      <c r="D221" s="408" t="s">
        <v>643</v>
      </c>
      <c r="E221" s="408" t="s">
        <v>644</v>
      </c>
      <c r="F221" s="409">
        <v>2</v>
      </c>
      <c r="G221" s="409">
        <f t="shared" si="9"/>
        <v>80</v>
      </c>
      <c r="H221" s="409">
        <f t="shared" si="10"/>
        <v>80</v>
      </c>
    </row>
    <row r="222" spans="1:8" ht="33.75" x14ac:dyDescent="0.2">
      <c r="A222" s="420" t="s">
        <v>689</v>
      </c>
      <c r="B222" s="420" t="s">
        <v>679</v>
      </c>
      <c r="C222" s="419" t="s">
        <v>690</v>
      </c>
      <c r="D222" s="408" t="s">
        <v>643</v>
      </c>
      <c r="E222" s="408" t="s">
        <v>644</v>
      </c>
      <c r="F222" s="409">
        <v>2</v>
      </c>
      <c r="G222" s="409">
        <f t="shared" si="9"/>
        <v>80</v>
      </c>
      <c r="H222" s="409">
        <f t="shared" si="10"/>
        <v>80</v>
      </c>
    </row>
    <row r="223" spans="1:8" ht="33.75" x14ac:dyDescent="0.2">
      <c r="A223" s="423" t="s">
        <v>523</v>
      </c>
      <c r="B223" s="423" t="s">
        <v>691</v>
      </c>
      <c r="C223" s="419" t="s">
        <v>692</v>
      </c>
      <c r="D223" s="408" t="s">
        <v>643</v>
      </c>
      <c r="E223" s="408" t="s">
        <v>644</v>
      </c>
      <c r="F223" s="409">
        <v>2</v>
      </c>
      <c r="G223" s="409">
        <f t="shared" si="9"/>
        <v>80</v>
      </c>
      <c r="H223" s="409">
        <f t="shared" si="10"/>
        <v>80</v>
      </c>
    </row>
    <row r="224" spans="1:8" ht="33.75" x14ac:dyDescent="0.2">
      <c r="A224" s="418" t="s">
        <v>523</v>
      </c>
      <c r="B224" s="418" t="s">
        <v>693</v>
      </c>
      <c r="C224" s="419" t="s">
        <v>694</v>
      </c>
      <c r="D224" s="408" t="s">
        <v>643</v>
      </c>
      <c r="E224" s="408" t="s">
        <v>644</v>
      </c>
      <c r="F224" s="409">
        <v>2</v>
      </c>
      <c r="G224" s="409">
        <f t="shared" si="9"/>
        <v>80</v>
      </c>
      <c r="H224" s="409">
        <f t="shared" si="10"/>
        <v>80</v>
      </c>
    </row>
    <row r="225" spans="1:8" ht="33.75" x14ac:dyDescent="0.2">
      <c r="A225" s="423" t="s">
        <v>695</v>
      </c>
      <c r="B225" s="423" t="s">
        <v>696</v>
      </c>
      <c r="C225" s="419" t="s">
        <v>697</v>
      </c>
      <c r="D225" s="408" t="s">
        <v>643</v>
      </c>
      <c r="E225" s="408" t="s">
        <v>644</v>
      </c>
      <c r="F225" s="409">
        <v>2</v>
      </c>
      <c r="G225" s="409">
        <f t="shared" si="9"/>
        <v>80</v>
      </c>
      <c r="H225" s="409">
        <f t="shared" si="10"/>
        <v>80</v>
      </c>
    </row>
    <row r="226" spans="1:8" ht="33.75" x14ac:dyDescent="0.2">
      <c r="A226" s="418" t="s">
        <v>698</v>
      </c>
      <c r="B226" s="418" t="s">
        <v>699</v>
      </c>
      <c r="C226" s="422" t="s">
        <v>700</v>
      </c>
      <c r="D226" s="408" t="s">
        <v>643</v>
      </c>
      <c r="E226" s="408" t="s">
        <v>644</v>
      </c>
      <c r="F226" s="409">
        <v>2</v>
      </c>
      <c r="G226" s="409">
        <f t="shared" si="9"/>
        <v>80</v>
      </c>
      <c r="H226" s="409">
        <f t="shared" si="10"/>
        <v>80</v>
      </c>
    </row>
    <row r="227" spans="1:8" ht="33.75" x14ac:dyDescent="0.2">
      <c r="A227" s="418" t="s">
        <v>701</v>
      </c>
      <c r="B227" s="418" t="s">
        <v>702</v>
      </c>
      <c r="C227" s="419" t="s">
        <v>703</v>
      </c>
      <c r="D227" s="408" t="s">
        <v>643</v>
      </c>
      <c r="E227" s="408" t="s">
        <v>644</v>
      </c>
      <c r="F227" s="409">
        <v>2</v>
      </c>
      <c r="G227" s="409">
        <f t="shared" si="9"/>
        <v>80</v>
      </c>
      <c r="H227" s="409">
        <f t="shared" si="10"/>
        <v>80</v>
      </c>
    </row>
    <row r="228" spans="1:8" ht="33.75" x14ac:dyDescent="0.2">
      <c r="A228" s="418" t="s">
        <v>704</v>
      </c>
      <c r="B228" s="418" t="s">
        <v>705</v>
      </c>
      <c r="C228" s="422" t="s">
        <v>706</v>
      </c>
      <c r="D228" s="408" t="s">
        <v>643</v>
      </c>
      <c r="E228" s="408" t="s">
        <v>644</v>
      </c>
      <c r="F228" s="409">
        <v>2</v>
      </c>
      <c r="G228" s="409">
        <f t="shared" si="9"/>
        <v>80</v>
      </c>
      <c r="H228" s="409">
        <f t="shared" si="10"/>
        <v>80</v>
      </c>
    </row>
    <row r="229" spans="1:8" ht="33.75" x14ac:dyDescent="0.2">
      <c r="A229" s="418" t="s">
        <v>707</v>
      </c>
      <c r="B229" s="418" t="s">
        <v>708</v>
      </c>
      <c r="C229" s="422" t="s">
        <v>709</v>
      </c>
      <c r="D229" s="408" t="s">
        <v>643</v>
      </c>
      <c r="E229" s="408" t="s">
        <v>644</v>
      </c>
      <c r="F229" s="409">
        <v>2</v>
      </c>
      <c r="G229" s="409">
        <f t="shared" si="9"/>
        <v>80</v>
      </c>
      <c r="H229" s="409">
        <f t="shared" si="10"/>
        <v>80</v>
      </c>
    </row>
    <row r="230" spans="1:8" ht="33.75" x14ac:dyDescent="0.2">
      <c r="A230" s="418" t="s">
        <v>710</v>
      </c>
      <c r="B230" s="418" t="s">
        <v>711</v>
      </c>
      <c r="C230" s="422" t="s">
        <v>712</v>
      </c>
      <c r="D230" s="408" t="s">
        <v>643</v>
      </c>
      <c r="E230" s="408" t="s">
        <v>644</v>
      </c>
      <c r="F230" s="409">
        <v>2</v>
      </c>
      <c r="G230" s="409">
        <f t="shared" si="9"/>
        <v>80</v>
      </c>
      <c r="H230" s="409">
        <f t="shared" si="10"/>
        <v>80</v>
      </c>
    </row>
    <row r="231" spans="1:8" ht="33.75" x14ac:dyDescent="0.2">
      <c r="A231" s="418" t="s">
        <v>713</v>
      </c>
      <c r="B231" s="418" t="s">
        <v>714</v>
      </c>
      <c r="C231" s="422" t="s">
        <v>715</v>
      </c>
      <c r="D231" s="408" t="s">
        <v>643</v>
      </c>
      <c r="E231" s="408" t="s">
        <v>644</v>
      </c>
      <c r="F231" s="409">
        <v>2</v>
      </c>
      <c r="G231" s="409">
        <f t="shared" si="9"/>
        <v>80</v>
      </c>
      <c r="H231" s="409">
        <f t="shared" si="10"/>
        <v>80</v>
      </c>
    </row>
    <row r="232" spans="1:8" ht="33.75" x14ac:dyDescent="0.2">
      <c r="A232" s="420" t="s">
        <v>716</v>
      </c>
      <c r="B232" s="420" t="s">
        <v>717</v>
      </c>
      <c r="C232" s="419" t="s">
        <v>718</v>
      </c>
      <c r="D232" s="408" t="s">
        <v>643</v>
      </c>
      <c r="E232" s="408" t="s">
        <v>644</v>
      </c>
      <c r="F232" s="409">
        <v>2</v>
      </c>
      <c r="G232" s="409">
        <f t="shared" si="9"/>
        <v>80</v>
      </c>
      <c r="H232" s="409">
        <f t="shared" si="10"/>
        <v>80</v>
      </c>
    </row>
    <row r="233" spans="1:8" ht="33.75" x14ac:dyDescent="0.2">
      <c r="A233" s="420" t="s">
        <v>719</v>
      </c>
      <c r="B233" s="420" t="s">
        <v>720</v>
      </c>
      <c r="C233" s="419" t="s">
        <v>721</v>
      </c>
      <c r="D233" s="408" t="s">
        <v>643</v>
      </c>
      <c r="E233" s="408" t="s">
        <v>644</v>
      </c>
      <c r="F233" s="409">
        <v>2</v>
      </c>
      <c r="G233" s="409">
        <f t="shared" si="9"/>
        <v>80</v>
      </c>
      <c r="H233" s="409">
        <f t="shared" si="10"/>
        <v>80</v>
      </c>
    </row>
    <row r="234" spans="1:8" ht="33.75" x14ac:dyDescent="0.2">
      <c r="A234" s="418" t="s">
        <v>722</v>
      </c>
      <c r="B234" s="418" t="s">
        <v>723</v>
      </c>
      <c r="C234" s="422" t="s">
        <v>724</v>
      </c>
      <c r="D234" s="408" t="s">
        <v>643</v>
      </c>
      <c r="E234" s="408" t="s">
        <v>644</v>
      </c>
      <c r="F234" s="409">
        <v>2</v>
      </c>
      <c r="G234" s="409">
        <f t="shared" si="9"/>
        <v>80</v>
      </c>
      <c r="H234" s="409">
        <f t="shared" si="10"/>
        <v>80</v>
      </c>
    </row>
    <row r="235" spans="1:8" ht="33.75" x14ac:dyDescent="0.2">
      <c r="A235" s="418" t="s">
        <v>725</v>
      </c>
      <c r="B235" s="418" t="s">
        <v>726</v>
      </c>
      <c r="C235" s="422" t="s">
        <v>727</v>
      </c>
      <c r="D235" s="408" t="s">
        <v>643</v>
      </c>
      <c r="E235" s="408" t="s">
        <v>644</v>
      </c>
      <c r="F235" s="409">
        <v>2</v>
      </c>
      <c r="G235" s="409">
        <f t="shared" si="9"/>
        <v>80</v>
      </c>
      <c r="H235" s="409">
        <f t="shared" si="10"/>
        <v>80</v>
      </c>
    </row>
    <row r="236" spans="1:8" ht="33.75" x14ac:dyDescent="0.2">
      <c r="A236" s="418" t="s">
        <v>716</v>
      </c>
      <c r="B236" s="418" t="s">
        <v>728</v>
      </c>
      <c r="C236" s="419" t="s">
        <v>729</v>
      </c>
      <c r="D236" s="408" t="s">
        <v>643</v>
      </c>
      <c r="E236" s="408" t="s">
        <v>644</v>
      </c>
      <c r="F236" s="409">
        <v>2</v>
      </c>
      <c r="G236" s="409">
        <f t="shared" si="9"/>
        <v>80</v>
      </c>
      <c r="H236" s="409">
        <f t="shared" si="10"/>
        <v>80</v>
      </c>
    </row>
    <row r="237" spans="1:8" ht="33.75" x14ac:dyDescent="0.2">
      <c r="A237" s="420" t="s">
        <v>730</v>
      </c>
      <c r="B237" s="420" t="s">
        <v>731</v>
      </c>
      <c r="C237" s="419" t="s">
        <v>732</v>
      </c>
      <c r="D237" s="408" t="s">
        <v>643</v>
      </c>
      <c r="E237" s="408" t="s">
        <v>644</v>
      </c>
      <c r="F237" s="409">
        <v>2</v>
      </c>
      <c r="G237" s="409">
        <f t="shared" si="9"/>
        <v>80</v>
      </c>
      <c r="H237" s="409">
        <f t="shared" si="10"/>
        <v>80</v>
      </c>
    </row>
    <row r="238" spans="1:8" ht="33.75" x14ac:dyDescent="0.2">
      <c r="A238" s="418" t="s">
        <v>733</v>
      </c>
      <c r="B238" s="418" t="s">
        <v>734</v>
      </c>
      <c r="C238" s="422" t="s">
        <v>735</v>
      </c>
      <c r="D238" s="408" t="s">
        <v>643</v>
      </c>
      <c r="E238" s="408" t="s">
        <v>644</v>
      </c>
      <c r="F238" s="409">
        <v>2</v>
      </c>
      <c r="G238" s="409">
        <f t="shared" si="9"/>
        <v>80</v>
      </c>
      <c r="H238" s="409">
        <f t="shared" si="10"/>
        <v>80</v>
      </c>
    </row>
    <row r="239" spans="1:8" ht="33.75" x14ac:dyDescent="0.2">
      <c r="A239" s="424" t="s">
        <v>681</v>
      </c>
      <c r="B239" s="424" t="s">
        <v>736</v>
      </c>
      <c r="C239" s="425" t="s">
        <v>737</v>
      </c>
      <c r="D239" s="408" t="s">
        <v>643</v>
      </c>
      <c r="E239" s="408" t="s">
        <v>644</v>
      </c>
      <c r="F239" s="409">
        <v>2</v>
      </c>
      <c r="G239" s="409">
        <f t="shared" si="9"/>
        <v>80</v>
      </c>
      <c r="H239" s="409">
        <f t="shared" si="10"/>
        <v>80</v>
      </c>
    </row>
    <row r="240" spans="1:8" ht="33.75" x14ac:dyDescent="0.2">
      <c r="A240" s="418" t="s">
        <v>738</v>
      </c>
      <c r="B240" s="418" t="s">
        <v>739</v>
      </c>
      <c r="C240" s="422" t="s">
        <v>740</v>
      </c>
      <c r="D240" s="408" t="s">
        <v>643</v>
      </c>
      <c r="E240" s="408" t="s">
        <v>644</v>
      </c>
      <c r="F240" s="409">
        <v>2</v>
      </c>
      <c r="G240" s="409">
        <f t="shared" si="9"/>
        <v>80</v>
      </c>
      <c r="H240" s="409">
        <f t="shared" si="10"/>
        <v>80</v>
      </c>
    </row>
    <row r="241" spans="1:8" ht="33.75" x14ac:dyDescent="0.2">
      <c r="A241" s="423" t="s">
        <v>741</v>
      </c>
      <c r="B241" s="423" t="s">
        <v>742</v>
      </c>
      <c r="C241" s="419" t="s">
        <v>743</v>
      </c>
      <c r="D241" s="408" t="s">
        <v>643</v>
      </c>
      <c r="E241" s="408" t="s">
        <v>644</v>
      </c>
      <c r="F241" s="409">
        <v>2</v>
      </c>
      <c r="G241" s="409">
        <f t="shared" si="9"/>
        <v>80</v>
      </c>
      <c r="H241" s="409">
        <f t="shared" si="10"/>
        <v>80</v>
      </c>
    </row>
    <row r="242" spans="1:8" ht="33.75" x14ac:dyDescent="0.2">
      <c r="A242" s="418" t="s">
        <v>744</v>
      </c>
      <c r="B242" s="418" t="s">
        <v>745</v>
      </c>
      <c r="C242" s="422" t="s">
        <v>746</v>
      </c>
      <c r="D242" s="408" t="s">
        <v>643</v>
      </c>
      <c r="E242" s="408" t="s">
        <v>644</v>
      </c>
      <c r="F242" s="409">
        <v>2</v>
      </c>
      <c r="G242" s="409">
        <f t="shared" si="9"/>
        <v>80</v>
      </c>
      <c r="H242" s="409">
        <f t="shared" si="10"/>
        <v>80</v>
      </c>
    </row>
    <row r="243" spans="1:8" ht="33.75" x14ac:dyDescent="0.2">
      <c r="A243" s="418" t="s">
        <v>747</v>
      </c>
      <c r="B243" s="418" t="s">
        <v>748</v>
      </c>
      <c r="C243" s="419" t="s">
        <v>749</v>
      </c>
      <c r="D243" s="408" t="s">
        <v>643</v>
      </c>
      <c r="E243" s="408" t="s">
        <v>644</v>
      </c>
      <c r="F243" s="409">
        <v>2</v>
      </c>
      <c r="G243" s="409">
        <f t="shared" si="9"/>
        <v>80</v>
      </c>
      <c r="H243" s="409">
        <f t="shared" si="10"/>
        <v>80</v>
      </c>
    </row>
    <row r="244" spans="1:8" ht="33.75" x14ac:dyDescent="0.2">
      <c r="A244" s="418" t="s">
        <v>750</v>
      </c>
      <c r="B244" s="418" t="s">
        <v>751</v>
      </c>
      <c r="C244" s="419" t="s">
        <v>752</v>
      </c>
      <c r="D244" s="408" t="s">
        <v>643</v>
      </c>
      <c r="E244" s="408" t="s">
        <v>644</v>
      </c>
      <c r="F244" s="409">
        <v>2</v>
      </c>
      <c r="G244" s="409">
        <f t="shared" si="9"/>
        <v>80</v>
      </c>
      <c r="H244" s="409">
        <f t="shared" si="10"/>
        <v>80</v>
      </c>
    </row>
    <row r="245" spans="1:8" ht="33.75" x14ac:dyDescent="0.2">
      <c r="A245" s="420" t="s">
        <v>654</v>
      </c>
      <c r="B245" s="420" t="s">
        <v>753</v>
      </c>
      <c r="C245" s="419" t="s">
        <v>754</v>
      </c>
      <c r="D245" s="408" t="s">
        <v>643</v>
      </c>
      <c r="E245" s="408" t="s">
        <v>644</v>
      </c>
      <c r="F245" s="409">
        <v>2</v>
      </c>
      <c r="G245" s="409">
        <f t="shared" si="9"/>
        <v>80</v>
      </c>
      <c r="H245" s="409">
        <f t="shared" si="10"/>
        <v>80</v>
      </c>
    </row>
    <row r="246" spans="1:8" ht="33.75" x14ac:dyDescent="0.2">
      <c r="A246" s="420" t="s">
        <v>755</v>
      </c>
      <c r="B246" s="420" t="s">
        <v>756</v>
      </c>
      <c r="C246" s="419" t="s">
        <v>757</v>
      </c>
      <c r="D246" s="408" t="s">
        <v>643</v>
      </c>
      <c r="E246" s="408" t="s">
        <v>644</v>
      </c>
      <c r="F246" s="409">
        <v>2</v>
      </c>
      <c r="G246" s="409">
        <f t="shared" si="9"/>
        <v>80</v>
      </c>
      <c r="H246" s="409">
        <f t="shared" si="10"/>
        <v>80</v>
      </c>
    </row>
    <row r="247" spans="1:8" ht="33.75" x14ac:dyDescent="0.2">
      <c r="A247" s="423" t="s">
        <v>758</v>
      </c>
      <c r="B247" s="423" t="s">
        <v>759</v>
      </c>
      <c r="C247" s="419" t="s">
        <v>760</v>
      </c>
      <c r="D247" s="408" t="s">
        <v>643</v>
      </c>
      <c r="E247" s="408" t="s">
        <v>644</v>
      </c>
      <c r="F247" s="409">
        <v>2</v>
      </c>
      <c r="G247" s="409">
        <f t="shared" si="9"/>
        <v>80</v>
      </c>
      <c r="H247" s="409">
        <f t="shared" si="10"/>
        <v>80</v>
      </c>
    </row>
    <row r="248" spans="1:8" ht="33.75" x14ac:dyDescent="0.2">
      <c r="A248" s="420" t="s">
        <v>761</v>
      </c>
      <c r="B248" s="420" t="s">
        <v>762</v>
      </c>
      <c r="C248" s="419" t="s">
        <v>763</v>
      </c>
      <c r="D248" s="408" t="s">
        <v>643</v>
      </c>
      <c r="E248" s="408" t="s">
        <v>644</v>
      </c>
      <c r="F248" s="409">
        <v>2</v>
      </c>
      <c r="G248" s="409">
        <f t="shared" si="9"/>
        <v>80</v>
      </c>
      <c r="H248" s="409">
        <f t="shared" si="10"/>
        <v>80</v>
      </c>
    </row>
    <row r="249" spans="1:8" ht="33.75" x14ac:dyDescent="0.2">
      <c r="A249" s="418" t="s">
        <v>764</v>
      </c>
      <c r="B249" s="418" t="s">
        <v>765</v>
      </c>
      <c r="C249" s="419" t="s">
        <v>766</v>
      </c>
      <c r="D249" s="408" t="s">
        <v>643</v>
      </c>
      <c r="E249" s="408" t="s">
        <v>644</v>
      </c>
      <c r="F249" s="409">
        <v>2</v>
      </c>
      <c r="G249" s="409">
        <f t="shared" si="9"/>
        <v>80</v>
      </c>
      <c r="H249" s="409">
        <f t="shared" si="10"/>
        <v>80</v>
      </c>
    </row>
    <row r="250" spans="1:8" ht="33.75" x14ac:dyDescent="0.2">
      <c r="A250" s="418" t="s">
        <v>767</v>
      </c>
      <c r="B250" s="418" t="s">
        <v>768</v>
      </c>
      <c r="C250" s="419" t="s">
        <v>769</v>
      </c>
      <c r="D250" s="408" t="s">
        <v>643</v>
      </c>
      <c r="E250" s="408" t="s">
        <v>644</v>
      </c>
      <c r="F250" s="409">
        <v>2</v>
      </c>
      <c r="G250" s="409">
        <f t="shared" si="9"/>
        <v>80</v>
      </c>
      <c r="H250" s="409">
        <f t="shared" si="10"/>
        <v>80</v>
      </c>
    </row>
    <row r="251" spans="1:8" ht="33.75" x14ac:dyDescent="0.2">
      <c r="A251" s="423" t="s">
        <v>770</v>
      </c>
      <c r="B251" s="423" t="s">
        <v>771</v>
      </c>
      <c r="C251" s="419" t="s">
        <v>772</v>
      </c>
      <c r="D251" s="408" t="s">
        <v>643</v>
      </c>
      <c r="E251" s="408" t="s">
        <v>644</v>
      </c>
      <c r="F251" s="409">
        <v>2</v>
      </c>
      <c r="G251" s="409">
        <f t="shared" si="9"/>
        <v>80</v>
      </c>
      <c r="H251" s="409">
        <f t="shared" si="10"/>
        <v>80</v>
      </c>
    </row>
    <row r="252" spans="1:8" ht="33.75" x14ac:dyDescent="0.2">
      <c r="A252" s="420" t="s">
        <v>773</v>
      </c>
      <c r="B252" s="420" t="s">
        <v>774</v>
      </c>
      <c r="C252" s="419" t="s">
        <v>775</v>
      </c>
      <c r="D252" s="408" t="s">
        <v>643</v>
      </c>
      <c r="E252" s="408" t="s">
        <v>644</v>
      </c>
      <c r="F252" s="409">
        <v>2</v>
      </c>
      <c r="G252" s="409">
        <f t="shared" si="9"/>
        <v>80</v>
      </c>
      <c r="H252" s="409">
        <f t="shared" si="10"/>
        <v>80</v>
      </c>
    </row>
    <row r="253" spans="1:8" ht="33.75" x14ac:dyDescent="0.2">
      <c r="A253" s="420" t="s">
        <v>776</v>
      </c>
      <c r="B253" s="420" t="s">
        <v>777</v>
      </c>
      <c r="C253" s="419" t="s">
        <v>778</v>
      </c>
      <c r="D253" s="408" t="s">
        <v>643</v>
      </c>
      <c r="E253" s="408" t="s">
        <v>644</v>
      </c>
      <c r="F253" s="409">
        <v>2</v>
      </c>
      <c r="G253" s="409">
        <f t="shared" si="9"/>
        <v>80</v>
      </c>
      <c r="H253" s="409">
        <f t="shared" si="10"/>
        <v>80</v>
      </c>
    </row>
    <row r="254" spans="1:8" ht="33.75" x14ac:dyDescent="0.2">
      <c r="A254" s="421" t="s">
        <v>779</v>
      </c>
      <c r="B254" s="421" t="s">
        <v>780</v>
      </c>
      <c r="C254" s="422" t="s">
        <v>781</v>
      </c>
      <c r="D254" s="408" t="s">
        <v>643</v>
      </c>
      <c r="E254" s="408" t="s">
        <v>644</v>
      </c>
      <c r="F254" s="409">
        <v>2</v>
      </c>
      <c r="G254" s="409">
        <f t="shared" si="9"/>
        <v>80</v>
      </c>
      <c r="H254" s="409">
        <f t="shared" si="10"/>
        <v>80</v>
      </c>
    </row>
    <row r="255" spans="1:8" ht="33.75" x14ac:dyDescent="0.2">
      <c r="A255" s="423" t="s">
        <v>649</v>
      </c>
      <c r="B255" s="423" t="s">
        <v>782</v>
      </c>
      <c r="C255" s="419" t="s">
        <v>783</v>
      </c>
      <c r="D255" s="408" t="s">
        <v>643</v>
      </c>
      <c r="E255" s="408" t="s">
        <v>644</v>
      </c>
      <c r="F255" s="409">
        <v>2</v>
      </c>
      <c r="G255" s="409">
        <f t="shared" si="9"/>
        <v>80</v>
      </c>
      <c r="H255" s="409">
        <f t="shared" si="10"/>
        <v>80</v>
      </c>
    </row>
    <row r="256" spans="1:8" ht="33.75" x14ac:dyDescent="0.2">
      <c r="A256" s="420" t="s">
        <v>784</v>
      </c>
      <c r="B256" s="420" t="s">
        <v>785</v>
      </c>
      <c r="C256" s="419" t="s">
        <v>786</v>
      </c>
      <c r="D256" s="408" t="s">
        <v>643</v>
      </c>
      <c r="E256" s="408" t="s">
        <v>644</v>
      </c>
      <c r="F256" s="409">
        <v>2</v>
      </c>
      <c r="G256" s="409">
        <f t="shared" si="9"/>
        <v>80</v>
      </c>
      <c r="H256" s="409">
        <f t="shared" si="10"/>
        <v>80</v>
      </c>
    </row>
    <row r="257" spans="1:8" ht="33.75" x14ac:dyDescent="0.2">
      <c r="A257" s="418" t="s">
        <v>787</v>
      </c>
      <c r="B257" s="418" t="s">
        <v>788</v>
      </c>
      <c r="C257" s="422" t="s">
        <v>789</v>
      </c>
      <c r="D257" s="408" t="s">
        <v>643</v>
      </c>
      <c r="E257" s="408" t="s">
        <v>644</v>
      </c>
      <c r="F257" s="409">
        <v>2</v>
      </c>
      <c r="G257" s="409">
        <f t="shared" si="9"/>
        <v>80</v>
      </c>
      <c r="H257" s="409">
        <f t="shared" si="10"/>
        <v>80</v>
      </c>
    </row>
    <row r="258" spans="1:8" ht="33.75" x14ac:dyDescent="0.2">
      <c r="A258" s="421" t="s">
        <v>790</v>
      </c>
      <c r="B258" s="421" t="s">
        <v>791</v>
      </c>
      <c r="C258" s="422" t="s">
        <v>792</v>
      </c>
      <c r="D258" s="408" t="s">
        <v>643</v>
      </c>
      <c r="E258" s="408" t="s">
        <v>644</v>
      </c>
      <c r="F258" s="409">
        <v>2</v>
      </c>
      <c r="G258" s="409">
        <f t="shared" si="9"/>
        <v>80</v>
      </c>
      <c r="H258" s="409">
        <f t="shared" si="10"/>
        <v>80</v>
      </c>
    </row>
    <row r="259" spans="1:8" ht="33.75" x14ac:dyDescent="0.2">
      <c r="A259" s="423" t="s">
        <v>654</v>
      </c>
      <c r="B259" s="423" t="s">
        <v>793</v>
      </c>
      <c r="C259" s="419" t="s">
        <v>794</v>
      </c>
      <c r="D259" s="408" t="s">
        <v>643</v>
      </c>
      <c r="E259" s="408" t="s">
        <v>644</v>
      </c>
      <c r="F259" s="409">
        <v>2</v>
      </c>
      <c r="G259" s="409">
        <f t="shared" si="9"/>
        <v>80</v>
      </c>
      <c r="H259" s="409">
        <f t="shared" si="10"/>
        <v>80</v>
      </c>
    </row>
    <row r="260" spans="1:8" ht="33.75" x14ac:dyDescent="0.2">
      <c r="A260" s="418" t="s">
        <v>795</v>
      </c>
      <c r="B260" s="418" t="s">
        <v>796</v>
      </c>
      <c r="C260" s="419" t="s">
        <v>797</v>
      </c>
      <c r="D260" s="408" t="s">
        <v>643</v>
      </c>
      <c r="E260" s="408" t="s">
        <v>644</v>
      </c>
      <c r="F260" s="409">
        <v>2</v>
      </c>
      <c r="G260" s="409">
        <f t="shared" si="9"/>
        <v>80</v>
      </c>
      <c r="H260" s="409">
        <f t="shared" si="10"/>
        <v>80</v>
      </c>
    </row>
    <row r="261" spans="1:8" ht="33.75" x14ac:dyDescent="0.2">
      <c r="A261" s="418" t="s">
        <v>798</v>
      </c>
      <c r="B261" s="418" t="s">
        <v>799</v>
      </c>
      <c r="C261" s="426" t="s">
        <v>800</v>
      </c>
      <c r="D261" s="408" t="s">
        <v>643</v>
      </c>
      <c r="E261" s="408" t="s">
        <v>644</v>
      </c>
      <c r="F261" s="409">
        <v>2</v>
      </c>
      <c r="G261" s="409">
        <f t="shared" si="9"/>
        <v>80</v>
      </c>
      <c r="H261" s="409">
        <f t="shared" si="10"/>
        <v>80</v>
      </c>
    </row>
    <row r="262" spans="1:8" ht="33.75" x14ac:dyDescent="0.2">
      <c r="A262" s="418" t="s">
        <v>801</v>
      </c>
      <c r="B262" s="418" t="s">
        <v>802</v>
      </c>
      <c r="C262" s="426" t="s">
        <v>803</v>
      </c>
      <c r="D262" s="408" t="s">
        <v>643</v>
      </c>
      <c r="E262" s="408" t="s">
        <v>644</v>
      </c>
      <c r="F262" s="409">
        <v>2</v>
      </c>
      <c r="G262" s="409">
        <f t="shared" si="9"/>
        <v>80</v>
      </c>
      <c r="H262" s="409">
        <f t="shared" si="10"/>
        <v>80</v>
      </c>
    </row>
    <row r="263" spans="1:8" ht="33.75" x14ac:dyDescent="0.2">
      <c r="A263" s="389" t="s">
        <v>528</v>
      </c>
      <c r="B263" s="389" t="s">
        <v>529</v>
      </c>
      <c r="C263" s="390" t="s">
        <v>530</v>
      </c>
      <c r="D263" s="408" t="s">
        <v>605</v>
      </c>
      <c r="E263" s="408" t="s">
        <v>804</v>
      </c>
      <c r="F263" s="409">
        <v>3</v>
      </c>
      <c r="G263" s="409">
        <f t="shared" si="9"/>
        <v>120</v>
      </c>
      <c r="H263" s="409">
        <f t="shared" si="10"/>
        <v>120</v>
      </c>
    </row>
    <row r="264" spans="1:8" ht="33.75" x14ac:dyDescent="0.2">
      <c r="A264" s="389" t="s">
        <v>583</v>
      </c>
      <c r="B264" s="389" t="s">
        <v>558</v>
      </c>
      <c r="C264" s="390" t="s">
        <v>587</v>
      </c>
      <c r="D264" s="408" t="s">
        <v>605</v>
      </c>
      <c r="E264" s="408" t="s">
        <v>804</v>
      </c>
      <c r="F264" s="409">
        <v>3</v>
      </c>
      <c r="G264" s="409">
        <f t="shared" si="9"/>
        <v>120</v>
      </c>
      <c r="H264" s="409">
        <f t="shared" si="10"/>
        <v>120</v>
      </c>
    </row>
    <row r="265" spans="1:8" ht="33.75" x14ac:dyDescent="0.2">
      <c r="A265" s="389" t="s">
        <v>548</v>
      </c>
      <c r="B265" s="389" t="s">
        <v>549</v>
      </c>
      <c r="C265" s="390" t="s">
        <v>550</v>
      </c>
      <c r="D265" s="408" t="s">
        <v>605</v>
      </c>
      <c r="E265" s="408" t="s">
        <v>804</v>
      </c>
      <c r="F265" s="409">
        <v>3</v>
      </c>
      <c r="G265" s="409">
        <f t="shared" si="9"/>
        <v>120</v>
      </c>
      <c r="H265" s="409">
        <f t="shared" si="10"/>
        <v>120</v>
      </c>
    </row>
    <row r="266" spans="1:8" ht="33.75" x14ac:dyDescent="0.2">
      <c r="A266" s="389" t="s">
        <v>521</v>
      </c>
      <c r="B266" s="389" t="s">
        <v>546</v>
      </c>
      <c r="C266" s="390" t="s">
        <v>547</v>
      </c>
      <c r="D266" s="408" t="s">
        <v>605</v>
      </c>
      <c r="E266" s="408" t="s">
        <v>804</v>
      </c>
      <c r="F266" s="409">
        <v>3</v>
      </c>
      <c r="G266" s="409">
        <f t="shared" si="9"/>
        <v>120</v>
      </c>
      <c r="H266" s="409">
        <f t="shared" si="10"/>
        <v>120</v>
      </c>
    </row>
    <row r="267" spans="1:8" ht="33.75" x14ac:dyDescent="0.2">
      <c r="A267" s="389" t="s">
        <v>521</v>
      </c>
      <c r="B267" s="389" t="s">
        <v>522</v>
      </c>
      <c r="C267" s="389">
        <v>65002007395</v>
      </c>
      <c r="D267" s="408" t="s">
        <v>605</v>
      </c>
      <c r="E267" s="408" t="s">
        <v>805</v>
      </c>
      <c r="F267" s="409">
        <v>3</v>
      </c>
      <c r="G267" s="409">
        <f t="shared" si="9"/>
        <v>120</v>
      </c>
      <c r="H267" s="409">
        <f t="shared" si="10"/>
        <v>120</v>
      </c>
    </row>
    <row r="268" spans="1:8" ht="33.75" x14ac:dyDescent="0.2">
      <c r="A268" s="389" t="s">
        <v>511</v>
      </c>
      <c r="B268" s="389" t="s">
        <v>512</v>
      </c>
      <c r="C268" s="390" t="s">
        <v>513</v>
      </c>
      <c r="D268" s="408" t="s">
        <v>605</v>
      </c>
      <c r="E268" s="408" t="s">
        <v>805</v>
      </c>
      <c r="F268" s="409">
        <v>3</v>
      </c>
      <c r="G268" s="409">
        <f t="shared" si="9"/>
        <v>120</v>
      </c>
      <c r="H268" s="409">
        <f t="shared" si="10"/>
        <v>120</v>
      </c>
    </row>
    <row r="269" spans="1:8" ht="33.75" x14ac:dyDescent="0.2">
      <c r="A269" s="389" t="s">
        <v>543</v>
      </c>
      <c r="B269" s="389" t="s">
        <v>544</v>
      </c>
      <c r="C269" s="390" t="s">
        <v>545</v>
      </c>
      <c r="D269" s="408" t="s">
        <v>605</v>
      </c>
      <c r="E269" s="408" t="s">
        <v>805</v>
      </c>
      <c r="F269" s="409">
        <v>3</v>
      </c>
      <c r="G269" s="409">
        <f t="shared" si="9"/>
        <v>120</v>
      </c>
      <c r="H269" s="409">
        <f t="shared" si="10"/>
        <v>120</v>
      </c>
    </row>
    <row r="270" spans="1:8" ht="33.75" x14ac:dyDescent="0.2">
      <c r="A270" s="389" t="s">
        <v>583</v>
      </c>
      <c r="B270" s="411" t="s">
        <v>558</v>
      </c>
      <c r="C270" s="390" t="s">
        <v>587</v>
      </c>
      <c r="D270" s="408" t="s">
        <v>806</v>
      </c>
      <c r="E270" s="408" t="s">
        <v>807</v>
      </c>
      <c r="F270" s="409">
        <v>2</v>
      </c>
      <c r="G270" s="409">
        <f t="shared" ref="G270:G331" si="11">40*F270</f>
        <v>80</v>
      </c>
      <c r="H270" s="409">
        <f t="shared" si="10"/>
        <v>80</v>
      </c>
    </row>
    <row r="271" spans="1:8" ht="33.75" x14ac:dyDescent="0.2">
      <c r="A271" s="389" t="s">
        <v>543</v>
      </c>
      <c r="B271" s="411" t="s">
        <v>544</v>
      </c>
      <c r="C271" s="390" t="s">
        <v>545</v>
      </c>
      <c r="D271" s="408" t="s">
        <v>806</v>
      </c>
      <c r="E271" s="408" t="s">
        <v>807</v>
      </c>
      <c r="F271" s="409">
        <v>2</v>
      </c>
      <c r="G271" s="409">
        <f t="shared" si="11"/>
        <v>80</v>
      </c>
      <c r="H271" s="409">
        <f t="shared" si="10"/>
        <v>80</v>
      </c>
    </row>
    <row r="272" spans="1:8" ht="33.75" x14ac:dyDescent="0.2">
      <c r="A272" s="389" t="s">
        <v>521</v>
      </c>
      <c r="B272" s="411" t="s">
        <v>546</v>
      </c>
      <c r="C272" s="390" t="s">
        <v>547</v>
      </c>
      <c r="D272" s="408" t="s">
        <v>806</v>
      </c>
      <c r="E272" s="408" t="s">
        <v>807</v>
      </c>
      <c r="F272" s="409">
        <v>2</v>
      </c>
      <c r="G272" s="409">
        <f t="shared" si="11"/>
        <v>80</v>
      </c>
      <c r="H272" s="409">
        <f t="shared" si="10"/>
        <v>80</v>
      </c>
    </row>
    <row r="273" spans="1:8" ht="33.75" x14ac:dyDescent="0.2">
      <c r="A273" s="411" t="s">
        <v>528</v>
      </c>
      <c r="B273" s="411" t="s">
        <v>529</v>
      </c>
      <c r="C273" s="390" t="s">
        <v>530</v>
      </c>
      <c r="D273" s="408" t="s">
        <v>808</v>
      </c>
      <c r="E273" s="408" t="s">
        <v>809</v>
      </c>
      <c r="F273" s="409">
        <v>2</v>
      </c>
      <c r="G273" s="409">
        <f t="shared" si="11"/>
        <v>80</v>
      </c>
      <c r="H273" s="409">
        <f t="shared" si="10"/>
        <v>80</v>
      </c>
    </row>
    <row r="274" spans="1:8" ht="33.75" x14ac:dyDescent="0.2">
      <c r="A274" s="389" t="s">
        <v>537</v>
      </c>
      <c r="B274" s="389" t="s">
        <v>538</v>
      </c>
      <c r="C274" s="390" t="s">
        <v>539</v>
      </c>
      <c r="D274" s="408" t="s">
        <v>808</v>
      </c>
      <c r="E274" s="408" t="s">
        <v>809</v>
      </c>
      <c r="F274" s="409">
        <v>2</v>
      </c>
      <c r="G274" s="409">
        <f t="shared" si="11"/>
        <v>80</v>
      </c>
      <c r="H274" s="409">
        <f t="shared" si="10"/>
        <v>80</v>
      </c>
    </row>
    <row r="275" spans="1:8" ht="33.75" x14ac:dyDescent="0.2">
      <c r="A275" s="411" t="s">
        <v>521</v>
      </c>
      <c r="B275" s="411" t="s">
        <v>522</v>
      </c>
      <c r="C275" s="389">
        <v>65002007395</v>
      </c>
      <c r="D275" s="408" t="s">
        <v>808</v>
      </c>
      <c r="E275" s="408" t="s">
        <v>809</v>
      </c>
      <c r="F275" s="409">
        <v>2</v>
      </c>
      <c r="G275" s="409">
        <f t="shared" si="11"/>
        <v>80</v>
      </c>
      <c r="H275" s="409">
        <f t="shared" si="10"/>
        <v>80</v>
      </c>
    </row>
    <row r="276" spans="1:8" ht="22.5" x14ac:dyDescent="0.2">
      <c r="A276" s="411" t="s">
        <v>521</v>
      </c>
      <c r="B276" s="411" t="s">
        <v>522</v>
      </c>
      <c r="C276" s="389">
        <v>65002007395</v>
      </c>
      <c r="D276" s="408" t="s">
        <v>810</v>
      </c>
      <c r="E276" s="408" t="s">
        <v>640</v>
      </c>
      <c r="F276" s="409">
        <v>8</v>
      </c>
      <c r="G276" s="409">
        <f t="shared" si="11"/>
        <v>320</v>
      </c>
      <c r="H276" s="409">
        <f t="shared" si="10"/>
        <v>320</v>
      </c>
    </row>
    <row r="277" spans="1:8" ht="22.5" x14ac:dyDescent="0.2">
      <c r="A277" s="389" t="s">
        <v>528</v>
      </c>
      <c r="B277" s="389" t="s">
        <v>529</v>
      </c>
      <c r="C277" s="390" t="s">
        <v>530</v>
      </c>
      <c r="D277" s="408" t="s">
        <v>810</v>
      </c>
      <c r="E277" s="408" t="s">
        <v>640</v>
      </c>
      <c r="F277" s="409">
        <v>8</v>
      </c>
      <c r="G277" s="409">
        <f t="shared" si="11"/>
        <v>320</v>
      </c>
      <c r="H277" s="409">
        <f t="shared" si="10"/>
        <v>320</v>
      </c>
    </row>
    <row r="278" spans="1:8" ht="22.5" x14ac:dyDescent="0.2">
      <c r="A278" s="389" t="s">
        <v>511</v>
      </c>
      <c r="B278" s="389" t="s">
        <v>512</v>
      </c>
      <c r="C278" s="390" t="s">
        <v>513</v>
      </c>
      <c r="D278" s="408" t="s">
        <v>810</v>
      </c>
      <c r="E278" s="408" t="s">
        <v>640</v>
      </c>
      <c r="F278" s="409">
        <v>8</v>
      </c>
      <c r="G278" s="409">
        <f t="shared" si="11"/>
        <v>320</v>
      </c>
      <c r="H278" s="409">
        <f t="shared" ref="H278:H323" si="12">40*F278</f>
        <v>320</v>
      </c>
    </row>
    <row r="279" spans="1:8" ht="22.5" x14ac:dyDescent="0.2">
      <c r="A279" s="389" t="s">
        <v>583</v>
      </c>
      <c r="B279" s="389" t="s">
        <v>558</v>
      </c>
      <c r="C279" s="390" t="s">
        <v>587</v>
      </c>
      <c r="D279" s="408" t="s">
        <v>810</v>
      </c>
      <c r="E279" s="408" t="s">
        <v>640</v>
      </c>
      <c r="F279" s="409">
        <v>8</v>
      </c>
      <c r="G279" s="409">
        <f t="shared" si="11"/>
        <v>320</v>
      </c>
      <c r="H279" s="409">
        <f t="shared" si="12"/>
        <v>320</v>
      </c>
    </row>
    <row r="280" spans="1:8" ht="22.5" x14ac:dyDescent="0.2">
      <c r="A280" s="389" t="s">
        <v>543</v>
      </c>
      <c r="B280" s="389" t="s">
        <v>544</v>
      </c>
      <c r="C280" s="390" t="s">
        <v>545</v>
      </c>
      <c r="D280" s="408" t="s">
        <v>810</v>
      </c>
      <c r="E280" s="408" t="s">
        <v>640</v>
      </c>
      <c r="F280" s="409">
        <v>8</v>
      </c>
      <c r="G280" s="409">
        <f t="shared" si="11"/>
        <v>320</v>
      </c>
      <c r="H280" s="409">
        <f t="shared" si="12"/>
        <v>320</v>
      </c>
    </row>
    <row r="281" spans="1:8" ht="22.5" x14ac:dyDescent="0.2">
      <c r="A281" s="389" t="s">
        <v>525</v>
      </c>
      <c r="B281" s="389" t="s">
        <v>526</v>
      </c>
      <c r="C281" s="390" t="s">
        <v>527</v>
      </c>
      <c r="D281" s="408" t="s">
        <v>810</v>
      </c>
      <c r="E281" s="408" t="s">
        <v>640</v>
      </c>
      <c r="F281" s="409">
        <v>8</v>
      </c>
      <c r="G281" s="409">
        <f t="shared" si="11"/>
        <v>320</v>
      </c>
      <c r="H281" s="409">
        <f t="shared" si="12"/>
        <v>320</v>
      </c>
    </row>
    <row r="282" spans="1:8" ht="22.5" x14ac:dyDescent="0.2">
      <c r="A282" s="389" t="s">
        <v>534</v>
      </c>
      <c r="B282" s="389" t="s">
        <v>535</v>
      </c>
      <c r="C282" s="390" t="s">
        <v>536</v>
      </c>
      <c r="D282" s="408" t="s">
        <v>810</v>
      </c>
      <c r="E282" s="408" t="s">
        <v>640</v>
      </c>
      <c r="F282" s="409">
        <v>8</v>
      </c>
      <c r="G282" s="409">
        <f t="shared" si="11"/>
        <v>320</v>
      </c>
      <c r="H282" s="409">
        <f t="shared" si="12"/>
        <v>320</v>
      </c>
    </row>
    <row r="283" spans="1:8" ht="22.5" x14ac:dyDescent="0.2">
      <c r="A283" s="389" t="s">
        <v>537</v>
      </c>
      <c r="B283" s="389" t="s">
        <v>538</v>
      </c>
      <c r="C283" s="390" t="s">
        <v>539</v>
      </c>
      <c r="D283" s="408" t="s">
        <v>810</v>
      </c>
      <c r="E283" s="408" t="s">
        <v>640</v>
      </c>
      <c r="F283" s="409">
        <v>8</v>
      </c>
      <c r="G283" s="409">
        <f t="shared" si="11"/>
        <v>320</v>
      </c>
      <c r="H283" s="409">
        <f t="shared" si="12"/>
        <v>320</v>
      </c>
    </row>
    <row r="284" spans="1:8" ht="22.5" x14ac:dyDescent="0.2">
      <c r="A284" s="411" t="s">
        <v>811</v>
      </c>
      <c r="B284" s="411" t="s">
        <v>591</v>
      </c>
      <c r="C284" s="410" t="s">
        <v>542</v>
      </c>
      <c r="D284" s="408" t="s">
        <v>810</v>
      </c>
      <c r="E284" s="408" t="s">
        <v>640</v>
      </c>
      <c r="F284" s="409">
        <v>8</v>
      </c>
      <c r="G284" s="409">
        <f t="shared" si="11"/>
        <v>320</v>
      </c>
      <c r="H284" s="409">
        <f t="shared" si="12"/>
        <v>320</v>
      </c>
    </row>
    <row r="285" spans="1:8" ht="22.5" x14ac:dyDescent="0.2">
      <c r="A285" s="389" t="s">
        <v>521</v>
      </c>
      <c r="B285" s="389" t="s">
        <v>546</v>
      </c>
      <c r="C285" s="390" t="s">
        <v>547</v>
      </c>
      <c r="D285" s="408" t="s">
        <v>810</v>
      </c>
      <c r="E285" s="408" t="s">
        <v>640</v>
      </c>
      <c r="F285" s="409">
        <v>8</v>
      </c>
      <c r="G285" s="409">
        <f t="shared" si="11"/>
        <v>320</v>
      </c>
      <c r="H285" s="409">
        <f t="shared" si="12"/>
        <v>320</v>
      </c>
    </row>
    <row r="286" spans="1:8" ht="22.5" x14ac:dyDescent="0.2">
      <c r="A286" s="389" t="s">
        <v>548</v>
      </c>
      <c r="B286" s="389" t="s">
        <v>549</v>
      </c>
      <c r="C286" s="390" t="s">
        <v>550</v>
      </c>
      <c r="D286" s="408" t="s">
        <v>810</v>
      </c>
      <c r="E286" s="408" t="s">
        <v>640</v>
      </c>
      <c r="F286" s="409">
        <v>8</v>
      </c>
      <c r="G286" s="409">
        <f t="shared" si="11"/>
        <v>320</v>
      </c>
      <c r="H286" s="409">
        <f t="shared" si="12"/>
        <v>320</v>
      </c>
    </row>
    <row r="287" spans="1:8" ht="22.5" x14ac:dyDescent="0.2">
      <c r="A287" s="411" t="s">
        <v>812</v>
      </c>
      <c r="B287" s="411" t="s">
        <v>813</v>
      </c>
      <c r="C287" s="390" t="s">
        <v>814</v>
      </c>
      <c r="D287" s="408" t="s">
        <v>810</v>
      </c>
      <c r="E287" s="408" t="s">
        <v>640</v>
      </c>
      <c r="F287" s="409">
        <v>8</v>
      </c>
      <c r="G287" s="409">
        <f t="shared" si="11"/>
        <v>320</v>
      </c>
      <c r="H287" s="409">
        <f t="shared" si="12"/>
        <v>320</v>
      </c>
    </row>
    <row r="288" spans="1:8" ht="40.5" customHeight="1" x14ac:dyDescent="0.2">
      <c r="A288" s="406" t="s">
        <v>576</v>
      </c>
      <c r="B288" s="395" t="s">
        <v>624</v>
      </c>
      <c r="C288" s="419" t="s">
        <v>625</v>
      </c>
      <c r="D288" s="408" t="s">
        <v>815</v>
      </c>
      <c r="E288" s="408" t="s">
        <v>816</v>
      </c>
      <c r="F288" s="409">
        <v>3</v>
      </c>
      <c r="G288" s="409">
        <f t="shared" si="11"/>
        <v>120</v>
      </c>
      <c r="H288" s="409">
        <f t="shared" si="12"/>
        <v>120</v>
      </c>
    </row>
    <row r="289" spans="1:8" ht="40.5" customHeight="1" x14ac:dyDescent="0.2">
      <c r="A289" s="389" t="s">
        <v>543</v>
      </c>
      <c r="B289" s="389" t="s">
        <v>544</v>
      </c>
      <c r="C289" s="390" t="s">
        <v>545</v>
      </c>
      <c r="D289" s="408" t="s">
        <v>815</v>
      </c>
      <c r="E289" s="408" t="s">
        <v>816</v>
      </c>
      <c r="F289" s="409">
        <v>3</v>
      </c>
      <c r="G289" s="409">
        <f t="shared" si="11"/>
        <v>120</v>
      </c>
      <c r="H289" s="409">
        <f t="shared" si="12"/>
        <v>120</v>
      </c>
    </row>
    <row r="290" spans="1:8" ht="40.5" customHeight="1" x14ac:dyDescent="0.2">
      <c r="A290" s="424" t="s">
        <v>817</v>
      </c>
      <c r="B290" s="395" t="s">
        <v>818</v>
      </c>
      <c r="C290" s="424">
        <v>61006022759</v>
      </c>
      <c r="D290" s="408" t="s">
        <v>815</v>
      </c>
      <c r="E290" s="408" t="s">
        <v>816</v>
      </c>
      <c r="F290" s="409">
        <v>3</v>
      </c>
      <c r="G290" s="409">
        <f t="shared" si="11"/>
        <v>120</v>
      </c>
      <c r="H290" s="409">
        <f t="shared" si="12"/>
        <v>120</v>
      </c>
    </row>
    <row r="291" spans="1:8" ht="40.5" customHeight="1" x14ac:dyDescent="0.2">
      <c r="A291" s="389" t="s">
        <v>819</v>
      </c>
      <c r="B291" s="389" t="s">
        <v>820</v>
      </c>
      <c r="C291" s="390" t="s">
        <v>821</v>
      </c>
      <c r="D291" s="408" t="s">
        <v>815</v>
      </c>
      <c r="E291" s="408" t="s">
        <v>816</v>
      </c>
      <c r="F291" s="409">
        <v>3</v>
      </c>
      <c r="G291" s="409">
        <f t="shared" si="11"/>
        <v>120</v>
      </c>
      <c r="H291" s="409">
        <f t="shared" si="12"/>
        <v>120</v>
      </c>
    </row>
    <row r="292" spans="1:8" ht="40.5" customHeight="1" x14ac:dyDescent="0.2">
      <c r="A292" s="411" t="s">
        <v>563</v>
      </c>
      <c r="B292" s="389" t="s">
        <v>626</v>
      </c>
      <c r="C292" s="414" t="s">
        <v>627</v>
      </c>
      <c r="D292" s="408" t="s">
        <v>815</v>
      </c>
      <c r="E292" s="408" t="s">
        <v>816</v>
      </c>
      <c r="F292" s="409">
        <v>3</v>
      </c>
      <c r="G292" s="409">
        <f t="shared" si="11"/>
        <v>120</v>
      </c>
      <c r="H292" s="409">
        <f t="shared" si="12"/>
        <v>120</v>
      </c>
    </row>
    <row r="293" spans="1:8" ht="33.75" x14ac:dyDescent="0.2">
      <c r="A293" s="427" t="s">
        <v>619</v>
      </c>
      <c r="B293" s="427" t="s">
        <v>620</v>
      </c>
      <c r="C293" s="390" t="s">
        <v>517</v>
      </c>
      <c r="D293" s="408" t="s">
        <v>605</v>
      </c>
      <c r="E293" s="408" t="s">
        <v>809</v>
      </c>
      <c r="F293" s="409">
        <v>2</v>
      </c>
      <c r="G293" s="409">
        <f t="shared" si="11"/>
        <v>80</v>
      </c>
      <c r="H293" s="409">
        <f t="shared" si="12"/>
        <v>80</v>
      </c>
    </row>
    <row r="294" spans="1:8" ht="33.75" x14ac:dyDescent="0.2">
      <c r="A294" s="427" t="s">
        <v>521</v>
      </c>
      <c r="B294" s="427" t="s">
        <v>546</v>
      </c>
      <c r="C294" s="390" t="s">
        <v>547</v>
      </c>
      <c r="D294" s="408" t="s">
        <v>605</v>
      </c>
      <c r="E294" s="408" t="s">
        <v>809</v>
      </c>
      <c r="F294" s="409">
        <v>2</v>
      </c>
      <c r="G294" s="409">
        <f t="shared" si="11"/>
        <v>80</v>
      </c>
      <c r="H294" s="409">
        <f t="shared" si="12"/>
        <v>80</v>
      </c>
    </row>
    <row r="295" spans="1:8" ht="33.75" x14ac:dyDescent="0.2">
      <c r="A295" s="427" t="s">
        <v>543</v>
      </c>
      <c r="B295" s="427" t="s">
        <v>544</v>
      </c>
      <c r="C295" s="390" t="s">
        <v>545</v>
      </c>
      <c r="D295" s="408" t="s">
        <v>605</v>
      </c>
      <c r="E295" s="408" t="s">
        <v>809</v>
      </c>
      <c r="F295" s="409">
        <v>2</v>
      </c>
      <c r="G295" s="409">
        <f t="shared" si="11"/>
        <v>80</v>
      </c>
      <c r="H295" s="409">
        <f t="shared" si="12"/>
        <v>80</v>
      </c>
    </row>
    <row r="296" spans="1:8" ht="33.75" x14ac:dyDescent="0.2">
      <c r="A296" s="389" t="s">
        <v>521</v>
      </c>
      <c r="B296" s="389" t="s">
        <v>522</v>
      </c>
      <c r="C296" s="389">
        <v>65002007395</v>
      </c>
      <c r="D296" s="408" t="s">
        <v>605</v>
      </c>
      <c r="E296" s="408" t="s">
        <v>822</v>
      </c>
      <c r="F296" s="409">
        <v>2</v>
      </c>
      <c r="G296" s="409">
        <f t="shared" si="11"/>
        <v>80</v>
      </c>
      <c r="H296" s="409">
        <f t="shared" si="12"/>
        <v>80</v>
      </c>
    </row>
    <row r="297" spans="1:8" ht="33.75" x14ac:dyDescent="0.2">
      <c r="A297" s="427" t="s">
        <v>583</v>
      </c>
      <c r="B297" s="427" t="s">
        <v>558</v>
      </c>
      <c r="C297" s="390" t="s">
        <v>587</v>
      </c>
      <c r="D297" s="408" t="s">
        <v>605</v>
      </c>
      <c r="E297" s="408" t="s">
        <v>822</v>
      </c>
      <c r="F297" s="409">
        <v>2</v>
      </c>
      <c r="G297" s="409">
        <f t="shared" si="11"/>
        <v>80</v>
      </c>
      <c r="H297" s="409">
        <f t="shared" si="12"/>
        <v>80</v>
      </c>
    </row>
    <row r="298" spans="1:8" ht="33.75" x14ac:dyDescent="0.2">
      <c r="A298" s="389" t="s">
        <v>548</v>
      </c>
      <c r="B298" s="389" t="s">
        <v>549</v>
      </c>
      <c r="C298" s="390" t="s">
        <v>550</v>
      </c>
      <c r="D298" s="408" t="s">
        <v>605</v>
      </c>
      <c r="E298" s="408" t="s">
        <v>822</v>
      </c>
      <c r="F298" s="409">
        <v>2</v>
      </c>
      <c r="G298" s="409">
        <f t="shared" si="11"/>
        <v>80</v>
      </c>
      <c r="H298" s="409">
        <f t="shared" si="12"/>
        <v>80</v>
      </c>
    </row>
    <row r="299" spans="1:8" ht="33.75" x14ac:dyDescent="0.2">
      <c r="A299" s="389" t="s">
        <v>528</v>
      </c>
      <c r="B299" s="389" t="s">
        <v>529</v>
      </c>
      <c r="C299" s="390" t="s">
        <v>530</v>
      </c>
      <c r="D299" s="408" t="s">
        <v>605</v>
      </c>
      <c r="E299" s="408" t="s">
        <v>823</v>
      </c>
      <c r="F299" s="409">
        <v>7</v>
      </c>
      <c r="G299" s="409">
        <f t="shared" si="11"/>
        <v>280</v>
      </c>
      <c r="H299" s="409">
        <f t="shared" si="12"/>
        <v>280</v>
      </c>
    </row>
    <row r="300" spans="1:8" ht="33.75" x14ac:dyDescent="0.2">
      <c r="A300" s="389" t="s">
        <v>590</v>
      </c>
      <c r="B300" s="389" t="s">
        <v>591</v>
      </c>
      <c r="C300" s="390" t="s">
        <v>542</v>
      </c>
      <c r="D300" s="408" t="s">
        <v>605</v>
      </c>
      <c r="E300" s="408" t="s">
        <v>823</v>
      </c>
      <c r="F300" s="409">
        <v>7</v>
      </c>
      <c r="G300" s="409">
        <f t="shared" si="11"/>
        <v>280</v>
      </c>
      <c r="H300" s="409">
        <f t="shared" si="12"/>
        <v>280</v>
      </c>
    </row>
    <row r="301" spans="1:8" ht="33.75" x14ac:dyDescent="0.2">
      <c r="A301" s="389" t="s">
        <v>585</v>
      </c>
      <c r="B301" s="389" t="s">
        <v>569</v>
      </c>
      <c r="C301" s="390" t="s">
        <v>570</v>
      </c>
      <c r="D301" s="408" t="s">
        <v>605</v>
      </c>
      <c r="E301" s="408" t="s">
        <v>823</v>
      </c>
      <c r="F301" s="409">
        <v>7</v>
      </c>
      <c r="G301" s="409">
        <f t="shared" si="11"/>
        <v>280</v>
      </c>
      <c r="H301" s="409">
        <f t="shared" si="12"/>
        <v>280</v>
      </c>
    </row>
    <row r="302" spans="1:8" ht="33.75" x14ac:dyDescent="0.2">
      <c r="A302" s="389" t="s">
        <v>521</v>
      </c>
      <c r="B302" s="389" t="s">
        <v>546</v>
      </c>
      <c r="C302" s="390" t="s">
        <v>547</v>
      </c>
      <c r="D302" s="408" t="s">
        <v>605</v>
      </c>
      <c r="E302" s="408" t="s">
        <v>823</v>
      </c>
      <c r="F302" s="409">
        <v>7</v>
      </c>
      <c r="G302" s="409">
        <f t="shared" si="11"/>
        <v>280</v>
      </c>
      <c r="H302" s="409">
        <f t="shared" si="12"/>
        <v>280</v>
      </c>
    </row>
    <row r="303" spans="1:8" ht="33.75" x14ac:dyDescent="0.2">
      <c r="A303" s="389" t="s">
        <v>521</v>
      </c>
      <c r="B303" s="389" t="s">
        <v>522</v>
      </c>
      <c r="C303" s="389">
        <v>65002007395</v>
      </c>
      <c r="D303" s="408" t="s">
        <v>605</v>
      </c>
      <c r="E303" s="408" t="s">
        <v>824</v>
      </c>
      <c r="F303" s="409">
        <v>7</v>
      </c>
      <c r="G303" s="409">
        <f t="shared" si="11"/>
        <v>280</v>
      </c>
      <c r="H303" s="409">
        <f t="shared" si="12"/>
        <v>280</v>
      </c>
    </row>
    <row r="304" spans="1:8" ht="33.75" x14ac:dyDescent="0.2">
      <c r="A304" s="389" t="s">
        <v>588</v>
      </c>
      <c r="B304" s="389" t="s">
        <v>526</v>
      </c>
      <c r="C304" s="410" t="s">
        <v>527</v>
      </c>
      <c r="D304" s="408" t="s">
        <v>605</v>
      </c>
      <c r="E304" s="408" t="s">
        <v>824</v>
      </c>
      <c r="F304" s="409">
        <v>7</v>
      </c>
      <c r="G304" s="409">
        <f t="shared" si="11"/>
        <v>280</v>
      </c>
      <c r="H304" s="409">
        <f t="shared" si="12"/>
        <v>280</v>
      </c>
    </row>
    <row r="305" spans="1:8" ht="33.75" x14ac:dyDescent="0.2">
      <c r="A305" s="389" t="s">
        <v>521</v>
      </c>
      <c r="B305" s="389" t="s">
        <v>566</v>
      </c>
      <c r="C305" s="390" t="s">
        <v>567</v>
      </c>
      <c r="D305" s="408" t="s">
        <v>605</v>
      </c>
      <c r="E305" s="408" t="s">
        <v>824</v>
      </c>
      <c r="F305" s="409">
        <v>7</v>
      </c>
      <c r="G305" s="409">
        <f t="shared" si="11"/>
        <v>280</v>
      </c>
      <c r="H305" s="409">
        <f t="shared" si="12"/>
        <v>280</v>
      </c>
    </row>
    <row r="306" spans="1:8" ht="33.75" x14ac:dyDescent="0.2">
      <c r="A306" s="389" t="s">
        <v>548</v>
      </c>
      <c r="B306" s="389" t="s">
        <v>549</v>
      </c>
      <c r="C306" s="390" t="s">
        <v>550</v>
      </c>
      <c r="D306" s="408" t="s">
        <v>605</v>
      </c>
      <c r="E306" s="408" t="s">
        <v>824</v>
      </c>
      <c r="F306" s="409">
        <v>7</v>
      </c>
      <c r="G306" s="409">
        <f t="shared" si="11"/>
        <v>280</v>
      </c>
      <c r="H306" s="409">
        <f t="shared" si="12"/>
        <v>280</v>
      </c>
    </row>
    <row r="307" spans="1:8" ht="33.75" x14ac:dyDescent="0.2">
      <c r="A307" s="389" t="s">
        <v>583</v>
      </c>
      <c r="B307" s="389" t="s">
        <v>558</v>
      </c>
      <c r="C307" s="390" t="s">
        <v>587</v>
      </c>
      <c r="D307" s="408" t="s">
        <v>605</v>
      </c>
      <c r="E307" s="408" t="s">
        <v>634</v>
      </c>
      <c r="F307" s="409">
        <v>7</v>
      </c>
      <c r="G307" s="409">
        <f t="shared" si="11"/>
        <v>280</v>
      </c>
      <c r="H307" s="409">
        <f t="shared" si="12"/>
        <v>280</v>
      </c>
    </row>
    <row r="308" spans="1:8" ht="33.75" x14ac:dyDescent="0.2">
      <c r="A308" s="389" t="s">
        <v>537</v>
      </c>
      <c r="B308" s="389" t="s">
        <v>538</v>
      </c>
      <c r="C308" s="390" t="s">
        <v>539</v>
      </c>
      <c r="D308" s="408" t="s">
        <v>605</v>
      </c>
      <c r="E308" s="408" t="s">
        <v>634</v>
      </c>
      <c r="F308" s="409">
        <v>7</v>
      </c>
      <c r="G308" s="409">
        <f t="shared" si="11"/>
        <v>280</v>
      </c>
      <c r="H308" s="409">
        <f t="shared" si="12"/>
        <v>280</v>
      </c>
    </row>
    <row r="309" spans="1:8" ht="33.75" x14ac:dyDescent="0.2">
      <c r="A309" s="395" t="s">
        <v>583</v>
      </c>
      <c r="B309" s="395" t="s">
        <v>571</v>
      </c>
      <c r="C309" s="410" t="s">
        <v>572</v>
      </c>
      <c r="D309" s="408" t="s">
        <v>605</v>
      </c>
      <c r="E309" s="408" t="s">
        <v>634</v>
      </c>
      <c r="F309" s="409">
        <v>7</v>
      </c>
      <c r="G309" s="409">
        <f t="shared" si="11"/>
        <v>280</v>
      </c>
      <c r="H309" s="409">
        <f t="shared" si="12"/>
        <v>280</v>
      </c>
    </row>
    <row r="310" spans="1:8" ht="33.75" x14ac:dyDescent="0.2">
      <c r="A310" s="389" t="s">
        <v>543</v>
      </c>
      <c r="B310" s="389" t="s">
        <v>544</v>
      </c>
      <c r="C310" s="390" t="s">
        <v>545</v>
      </c>
      <c r="D310" s="408" t="s">
        <v>605</v>
      </c>
      <c r="E310" s="408" t="s">
        <v>634</v>
      </c>
      <c r="F310" s="409">
        <v>7</v>
      </c>
      <c r="G310" s="409">
        <f t="shared" si="11"/>
        <v>280</v>
      </c>
      <c r="H310" s="409">
        <f t="shared" si="12"/>
        <v>280</v>
      </c>
    </row>
    <row r="311" spans="1:8" ht="33.75" x14ac:dyDescent="0.2">
      <c r="A311" s="389" t="s">
        <v>543</v>
      </c>
      <c r="B311" s="389" t="s">
        <v>544</v>
      </c>
      <c r="C311" s="390" t="s">
        <v>545</v>
      </c>
      <c r="D311" s="408" t="s">
        <v>605</v>
      </c>
      <c r="E311" s="408" t="s">
        <v>825</v>
      </c>
      <c r="F311" s="409">
        <v>5</v>
      </c>
      <c r="G311" s="409">
        <f t="shared" si="11"/>
        <v>200</v>
      </c>
      <c r="H311" s="409">
        <f t="shared" si="12"/>
        <v>200</v>
      </c>
    </row>
    <row r="312" spans="1:8" ht="33.75" x14ac:dyDescent="0.2">
      <c r="A312" s="411" t="s">
        <v>521</v>
      </c>
      <c r="B312" s="389" t="s">
        <v>522</v>
      </c>
      <c r="C312" s="389">
        <v>65002007395</v>
      </c>
      <c r="D312" s="408" t="s">
        <v>605</v>
      </c>
      <c r="E312" s="408" t="s">
        <v>825</v>
      </c>
      <c r="F312" s="409">
        <v>5</v>
      </c>
      <c r="G312" s="409">
        <f t="shared" si="11"/>
        <v>200</v>
      </c>
      <c r="H312" s="409">
        <f t="shared" si="12"/>
        <v>200</v>
      </c>
    </row>
    <row r="313" spans="1:8" ht="33.75" x14ac:dyDescent="0.2">
      <c r="A313" s="389" t="s">
        <v>583</v>
      </c>
      <c r="B313" s="389" t="s">
        <v>558</v>
      </c>
      <c r="C313" s="390" t="s">
        <v>587</v>
      </c>
      <c r="D313" s="408" t="s">
        <v>605</v>
      </c>
      <c r="E313" s="408" t="s">
        <v>825</v>
      </c>
      <c r="F313" s="409">
        <v>5</v>
      </c>
      <c r="G313" s="409">
        <f t="shared" si="11"/>
        <v>200</v>
      </c>
      <c r="H313" s="409">
        <f t="shared" si="12"/>
        <v>200</v>
      </c>
    </row>
    <row r="314" spans="1:8" ht="35.25" customHeight="1" x14ac:dyDescent="0.2">
      <c r="A314" s="389" t="s">
        <v>548</v>
      </c>
      <c r="B314" s="389" t="s">
        <v>549</v>
      </c>
      <c r="C314" s="390" t="s">
        <v>550</v>
      </c>
      <c r="D314" s="408" t="s">
        <v>605</v>
      </c>
      <c r="E314" s="408" t="s">
        <v>825</v>
      </c>
      <c r="F314" s="409">
        <v>5</v>
      </c>
      <c r="G314" s="409">
        <f t="shared" si="11"/>
        <v>200</v>
      </c>
      <c r="H314" s="409">
        <f t="shared" si="12"/>
        <v>200</v>
      </c>
    </row>
    <row r="315" spans="1:8" ht="35.25" customHeight="1" x14ac:dyDescent="0.2">
      <c r="A315" s="389" t="s">
        <v>521</v>
      </c>
      <c r="B315" s="389" t="s">
        <v>546</v>
      </c>
      <c r="C315" s="390" t="s">
        <v>547</v>
      </c>
      <c r="D315" s="408" t="s">
        <v>605</v>
      </c>
      <c r="E315" s="408" t="s">
        <v>825</v>
      </c>
      <c r="F315" s="409">
        <v>5</v>
      </c>
      <c r="G315" s="409">
        <f t="shared" si="11"/>
        <v>200</v>
      </c>
      <c r="H315" s="409">
        <f t="shared" si="12"/>
        <v>200</v>
      </c>
    </row>
    <row r="316" spans="1:8" ht="35.25" customHeight="1" x14ac:dyDescent="0.2">
      <c r="A316" s="411" t="s">
        <v>521</v>
      </c>
      <c r="B316" s="411" t="s">
        <v>522</v>
      </c>
      <c r="C316" s="389">
        <v>65002007395</v>
      </c>
      <c r="D316" s="408" t="s">
        <v>826</v>
      </c>
      <c r="E316" s="408" t="s">
        <v>827</v>
      </c>
      <c r="F316" s="409">
        <v>6</v>
      </c>
      <c r="G316" s="409">
        <f t="shared" si="11"/>
        <v>240</v>
      </c>
      <c r="H316" s="409">
        <f t="shared" si="12"/>
        <v>240</v>
      </c>
    </row>
    <row r="317" spans="1:8" ht="35.25" customHeight="1" x14ac:dyDescent="0.2">
      <c r="A317" s="389" t="s">
        <v>583</v>
      </c>
      <c r="B317" s="389" t="s">
        <v>558</v>
      </c>
      <c r="C317" s="390" t="s">
        <v>587</v>
      </c>
      <c r="D317" s="408" t="s">
        <v>826</v>
      </c>
      <c r="E317" s="408" t="s">
        <v>827</v>
      </c>
      <c r="F317" s="409">
        <v>6</v>
      </c>
      <c r="G317" s="409">
        <f t="shared" si="11"/>
        <v>240</v>
      </c>
      <c r="H317" s="409">
        <f t="shared" si="12"/>
        <v>240</v>
      </c>
    </row>
    <row r="318" spans="1:8" ht="35.25" customHeight="1" x14ac:dyDescent="0.2">
      <c r="A318" s="389" t="s">
        <v>521</v>
      </c>
      <c r="B318" s="389" t="s">
        <v>546</v>
      </c>
      <c r="C318" s="390" t="s">
        <v>547</v>
      </c>
      <c r="D318" s="408" t="s">
        <v>826</v>
      </c>
      <c r="E318" s="408" t="s">
        <v>827</v>
      </c>
      <c r="F318" s="409">
        <v>6</v>
      </c>
      <c r="G318" s="409">
        <f t="shared" si="11"/>
        <v>240</v>
      </c>
      <c r="H318" s="409">
        <f t="shared" si="12"/>
        <v>240</v>
      </c>
    </row>
    <row r="319" spans="1:8" ht="35.25" customHeight="1" x14ac:dyDescent="0.2">
      <c r="A319" s="389" t="s">
        <v>543</v>
      </c>
      <c r="B319" s="389" t="s">
        <v>544</v>
      </c>
      <c r="C319" s="390" t="s">
        <v>545</v>
      </c>
      <c r="D319" s="408" t="s">
        <v>826</v>
      </c>
      <c r="E319" s="408" t="s">
        <v>827</v>
      </c>
      <c r="F319" s="409">
        <v>6</v>
      </c>
      <c r="G319" s="409">
        <f t="shared" si="11"/>
        <v>240</v>
      </c>
      <c r="H319" s="409">
        <f t="shared" si="12"/>
        <v>240</v>
      </c>
    </row>
    <row r="320" spans="1:8" ht="35.25" customHeight="1" x14ac:dyDescent="0.2">
      <c r="A320" s="389" t="s">
        <v>590</v>
      </c>
      <c r="B320" s="389" t="s">
        <v>591</v>
      </c>
      <c r="C320" s="390" t="s">
        <v>542</v>
      </c>
      <c r="D320" s="408" t="s">
        <v>826</v>
      </c>
      <c r="E320" s="408" t="s">
        <v>827</v>
      </c>
      <c r="F320" s="409">
        <v>6</v>
      </c>
      <c r="G320" s="409">
        <f t="shared" si="11"/>
        <v>240</v>
      </c>
      <c r="H320" s="409">
        <f t="shared" si="12"/>
        <v>240</v>
      </c>
    </row>
    <row r="321" spans="1:8" ht="35.25" customHeight="1" x14ac:dyDescent="0.2">
      <c r="A321" s="411" t="s">
        <v>563</v>
      </c>
      <c r="B321" s="411" t="s">
        <v>626</v>
      </c>
      <c r="C321" s="414" t="s">
        <v>627</v>
      </c>
      <c r="D321" s="408" t="s">
        <v>826</v>
      </c>
      <c r="E321" s="408" t="s">
        <v>827</v>
      </c>
      <c r="F321" s="409">
        <v>6</v>
      </c>
      <c r="G321" s="409">
        <f t="shared" si="11"/>
        <v>240</v>
      </c>
      <c r="H321" s="409">
        <f t="shared" si="12"/>
        <v>240</v>
      </c>
    </row>
    <row r="322" spans="1:8" ht="35.25" customHeight="1" x14ac:dyDescent="0.2">
      <c r="A322" s="411" t="s">
        <v>628</v>
      </c>
      <c r="B322" s="411" t="s">
        <v>629</v>
      </c>
      <c r="C322" s="414" t="s">
        <v>630</v>
      </c>
      <c r="D322" s="408" t="s">
        <v>826</v>
      </c>
      <c r="E322" s="408" t="s">
        <v>827</v>
      </c>
      <c r="F322" s="409">
        <v>6</v>
      </c>
      <c r="G322" s="409">
        <f t="shared" si="11"/>
        <v>240</v>
      </c>
      <c r="H322" s="409">
        <f t="shared" si="12"/>
        <v>240</v>
      </c>
    </row>
    <row r="323" spans="1:8" ht="35.25" customHeight="1" x14ac:dyDescent="0.2">
      <c r="A323" s="389" t="s">
        <v>548</v>
      </c>
      <c r="B323" s="389" t="s">
        <v>549</v>
      </c>
      <c r="C323" s="390" t="s">
        <v>550</v>
      </c>
      <c r="D323" s="408" t="s">
        <v>826</v>
      </c>
      <c r="E323" s="408" t="s">
        <v>827</v>
      </c>
      <c r="F323" s="409">
        <v>6</v>
      </c>
      <c r="G323" s="409">
        <f t="shared" si="11"/>
        <v>240</v>
      </c>
      <c r="H323" s="409">
        <f t="shared" si="12"/>
        <v>240</v>
      </c>
    </row>
    <row r="324" spans="1:8" ht="31.5" customHeight="1" x14ac:dyDescent="0.2">
      <c r="A324" s="411" t="s">
        <v>521</v>
      </c>
      <c r="B324" s="411" t="s">
        <v>522</v>
      </c>
      <c r="C324" s="389">
        <v>65002007395</v>
      </c>
      <c r="D324" s="408" t="s">
        <v>826</v>
      </c>
      <c r="E324" s="408" t="s">
        <v>828</v>
      </c>
      <c r="F324" s="409">
        <v>7</v>
      </c>
      <c r="G324" s="409">
        <f t="shared" si="11"/>
        <v>280</v>
      </c>
      <c r="H324" s="409">
        <f t="shared" ref="H324:H331" si="13">40*F324</f>
        <v>280</v>
      </c>
    </row>
    <row r="325" spans="1:8" ht="31.5" customHeight="1" x14ac:dyDescent="0.2">
      <c r="A325" s="389" t="s">
        <v>534</v>
      </c>
      <c r="B325" s="389" t="s">
        <v>535</v>
      </c>
      <c r="C325" s="390" t="s">
        <v>536</v>
      </c>
      <c r="D325" s="408" t="s">
        <v>826</v>
      </c>
      <c r="E325" s="408" t="s">
        <v>828</v>
      </c>
      <c r="F325" s="409">
        <v>7</v>
      </c>
      <c r="G325" s="409">
        <f t="shared" si="11"/>
        <v>280</v>
      </c>
      <c r="H325" s="409">
        <f t="shared" si="13"/>
        <v>280</v>
      </c>
    </row>
    <row r="326" spans="1:8" ht="31.5" customHeight="1" x14ac:dyDescent="0.2">
      <c r="A326" s="395" t="s">
        <v>563</v>
      </c>
      <c r="B326" s="412" t="s">
        <v>564</v>
      </c>
      <c r="C326" s="410" t="s">
        <v>565</v>
      </c>
      <c r="D326" s="408" t="s">
        <v>826</v>
      </c>
      <c r="E326" s="408" t="s">
        <v>828</v>
      </c>
      <c r="F326" s="409">
        <v>7</v>
      </c>
      <c r="G326" s="409">
        <f t="shared" si="11"/>
        <v>280</v>
      </c>
      <c r="H326" s="409">
        <f t="shared" si="13"/>
        <v>280</v>
      </c>
    </row>
    <row r="327" spans="1:8" ht="31.5" customHeight="1" x14ac:dyDescent="0.2">
      <c r="A327" s="389" t="s">
        <v>543</v>
      </c>
      <c r="B327" s="389" t="s">
        <v>544</v>
      </c>
      <c r="C327" s="390" t="s">
        <v>545</v>
      </c>
      <c r="D327" s="408" t="s">
        <v>826</v>
      </c>
      <c r="E327" s="408" t="s">
        <v>828</v>
      </c>
      <c r="F327" s="409">
        <v>7</v>
      </c>
      <c r="G327" s="409">
        <f t="shared" si="11"/>
        <v>280</v>
      </c>
      <c r="H327" s="409">
        <f t="shared" si="13"/>
        <v>280</v>
      </c>
    </row>
    <row r="328" spans="1:8" ht="31.5" customHeight="1" x14ac:dyDescent="0.2">
      <c r="A328" s="389" t="s">
        <v>521</v>
      </c>
      <c r="B328" s="389" t="s">
        <v>546</v>
      </c>
      <c r="C328" s="390" t="s">
        <v>547</v>
      </c>
      <c r="D328" s="408" t="s">
        <v>826</v>
      </c>
      <c r="E328" s="408" t="s">
        <v>828</v>
      </c>
      <c r="F328" s="409">
        <v>7</v>
      </c>
      <c r="G328" s="409">
        <f t="shared" si="11"/>
        <v>280</v>
      </c>
      <c r="H328" s="409">
        <f t="shared" si="13"/>
        <v>280</v>
      </c>
    </row>
    <row r="329" spans="1:8" ht="31.5" customHeight="1" x14ac:dyDescent="0.2">
      <c r="A329" s="389" t="s">
        <v>590</v>
      </c>
      <c r="B329" s="389" t="s">
        <v>591</v>
      </c>
      <c r="C329" s="390" t="s">
        <v>542</v>
      </c>
      <c r="D329" s="408" t="s">
        <v>826</v>
      </c>
      <c r="E329" s="408" t="s">
        <v>828</v>
      </c>
      <c r="F329" s="409">
        <v>7</v>
      </c>
      <c r="G329" s="409">
        <f t="shared" si="11"/>
        <v>280</v>
      </c>
      <c r="H329" s="409">
        <f t="shared" si="13"/>
        <v>280</v>
      </c>
    </row>
    <row r="330" spans="1:8" ht="31.5" customHeight="1" x14ac:dyDescent="0.2">
      <c r="A330" s="389" t="s">
        <v>560</v>
      </c>
      <c r="B330" s="389" t="s">
        <v>561</v>
      </c>
      <c r="C330" s="390" t="s">
        <v>562</v>
      </c>
      <c r="D330" s="408" t="s">
        <v>826</v>
      </c>
      <c r="E330" s="408" t="s">
        <v>828</v>
      </c>
      <c r="F330" s="409">
        <v>7</v>
      </c>
      <c r="G330" s="409">
        <f t="shared" si="11"/>
        <v>280</v>
      </c>
      <c r="H330" s="409">
        <f t="shared" si="13"/>
        <v>280</v>
      </c>
    </row>
    <row r="331" spans="1:8" ht="31.5" customHeight="1" x14ac:dyDescent="0.2">
      <c r="A331" s="389" t="s">
        <v>548</v>
      </c>
      <c r="B331" s="389" t="s">
        <v>549</v>
      </c>
      <c r="C331" s="390" t="s">
        <v>550</v>
      </c>
      <c r="D331" s="408" t="s">
        <v>826</v>
      </c>
      <c r="E331" s="408" t="s">
        <v>828</v>
      </c>
      <c r="F331" s="409">
        <v>7</v>
      </c>
      <c r="G331" s="409">
        <f t="shared" si="11"/>
        <v>280</v>
      </c>
      <c r="H331" s="409">
        <f t="shared" si="13"/>
        <v>280</v>
      </c>
    </row>
    <row r="332" spans="1:8" x14ac:dyDescent="0.2">
      <c r="A332" s="389" t="s">
        <v>528</v>
      </c>
      <c r="B332" s="389" t="s">
        <v>529</v>
      </c>
      <c r="C332" s="390" t="s">
        <v>530</v>
      </c>
      <c r="D332" s="408" t="s">
        <v>579</v>
      </c>
      <c r="E332" s="408" t="s">
        <v>829</v>
      </c>
      <c r="F332" s="409">
        <v>4</v>
      </c>
      <c r="G332" s="409">
        <f t="shared" ref="G332:G335" si="14">40*F332</f>
        <v>160</v>
      </c>
      <c r="H332" s="409">
        <f t="shared" ref="H332:H335" si="15">40*F332</f>
        <v>160</v>
      </c>
    </row>
    <row r="333" spans="1:8" x14ac:dyDescent="0.2">
      <c r="A333" s="389" t="s">
        <v>583</v>
      </c>
      <c r="B333" s="389" t="s">
        <v>558</v>
      </c>
      <c r="C333" s="390" t="s">
        <v>587</v>
      </c>
      <c r="D333" s="408" t="s">
        <v>579</v>
      </c>
      <c r="E333" s="408" t="s">
        <v>829</v>
      </c>
      <c r="F333" s="409">
        <v>4</v>
      </c>
      <c r="G333" s="409">
        <f t="shared" si="14"/>
        <v>160</v>
      </c>
      <c r="H333" s="409">
        <f t="shared" si="15"/>
        <v>160</v>
      </c>
    </row>
    <row r="334" spans="1:8" x14ac:dyDescent="0.2">
      <c r="A334" s="389" t="s">
        <v>588</v>
      </c>
      <c r="B334" s="389" t="s">
        <v>526</v>
      </c>
      <c r="C334" s="410" t="s">
        <v>527</v>
      </c>
      <c r="D334" s="408" t="s">
        <v>579</v>
      </c>
      <c r="E334" s="408" t="s">
        <v>829</v>
      </c>
      <c r="F334" s="409">
        <v>4</v>
      </c>
      <c r="G334" s="409">
        <f t="shared" si="14"/>
        <v>160</v>
      </c>
      <c r="H334" s="409">
        <f t="shared" si="15"/>
        <v>160</v>
      </c>
    </row>
    <row r="335" spans="1:8" x14ac:dyDescent="0.2">
      <c r="A335" s="389" t="s">
        <v>537</v>
      </c>
      <c r="B335" s="389" t="s">
        <v>538</v>
      </c>
      <c r="C335" s="390" t="s">
        <v>539</v>
      </c>
      <c r="D335" s="408" t="s">
        <v>579</v>
      </c>
      <c r="E335" s="408" t="s">
        <v>829</v>
      </c>
      <c r="F335" s="409">
        <v>4</v>
      </c>
      <c r="G335" s="409">
        <f t="shared" si="14"/>
        <v>160</v>
      </c>
      <c r="H335" s="409">
        <f t="shared" si="15"/>
        <v>160</v>
      </c>
    </row>
    <row r="336" spans="1:8" ht="36" customHeight="1" x14ac:dyDescent="0.2">
      <c r="A336" s="389" t="s">
        <v>528</v>
      </c>
      <c r="B336" s="389" t="s">
        <v>529</v>
      </c>
      <c r="C336" s="390" t="s">
        <v>530</v>
      </c>
      <c r="D336" s="408" t="s">
        <v>826</v>
      </c>
      <c r="E336" s="408" t="s">
        <v>586</v>
      </c>
      <c r="F336" s="409">
        <v>8</v>
      </c>
      <c r="G336" s="409">
        <f t="shared" ref="G336:G345" si="16">40*F336</f>
        <v>320</v>
      </c>
      <c r="H336" s="409">
        <f t="shared" ref="H336:H345" si="17">40*F336</f>
        <v>320</v>
      </c>
    </row>
    <row r="337" spans="1:8" ht="36" customHeight="1" x14ac:dyDescent="0.2">
      <c r="A337" s="389" t="s">
        <v>583</v>
      </c>
      <c r="B337" s="389" t="s">
        <v>558</v>
      </c>
      <c r="C337" s="390" t="s">
        <v>587</v>
      </c>
      <c r="D337" s="408" t="s">
        <v>826</v>
      </c>
      <c r="E337" s="408" t="s">
        <v>586</v>
      </c>
      <c r="F337" s="409">
        <v>8</v>
      </c>
      <c r="G337" s="409">
        <f t="shared" si="16"/>
        <v>320</v>
      </c>
      <c r="H337" s="409">
        <f t="shared" si="17"/>
        <v>320</v>
      </c>
    </row>
    <row r="338" spans="1:8" ht="36" customHeight="1" x14ac:dyDescent="0.2">
      <c r="A338" s="389" t="s">
        <v>521</v>
      </c>
      <c r="B338" s="389" t="s">
        <v>546</v>
      </c>
      <c r="C338" s="390" t="s">
        <v>547</v>
      </c>
      <c r="D338" s="408" t="s">
        <v>826</v>
      </c>
      <c r="E338" s="408" t="s">
        <v>586</v>
      </c>
      <c r="F338" s="409">
        <v>8</v>
      </c>
      <c r="G338" s="409">
        <f t="shared" si="16"/>
        <v>320</v>
      </c>
      <c r="H338" s="409">
        <f t="shared" si="17"/>
        <v>320</v>
      </c>
    </row>
    <row r="339" spans="1:8" ht="36" customHeight="1" x14ac:dyDescent="0.2">
      <c r="A339" s="389" t="s">
        <v>548</v>
      </c>
      <c r="B339" s="389" t="s">
        <v>549</v>
      </c>
      <c r="C339" s="390" t="s">
        <v>550</v>
      </c>
      <c r="D339" s="408" t="s">
        <v>826</v>
      </c>
      <c r="E339" s="408" t="s">
        <v>586</v>
      </c>
      <c r="F339" s="409">
        <v>8</v>
      </c>
      <c r="G339" s="409">
        <f t="shared" si="16"/>
        <v>320</v>
      </c>
      <c r="H339" s="409">
        <f t="shared" si="17"/>
        <v>320</v>
      </c>
    </row>
    <row r="340" spans="1:8" ht="36" customHeight="1" x14ac:dyDescent="0.2">
      <c r="A340" s="389" t="s">
        <v>590</v>
      </c>
      <c r="B340" s="389" t="s">
        <v>591</v>
      </c>
      <c r="C340" s="390" t="s">
        <v>542</v>
      </c>
      <c r="D340" s="408" t="s">
        <v>826</v>
      </c>
      <c r="E340" s="408" t="s">
        <v>586</v>
      </c>
      <c r="F340" s="409">
        <v>8</v>
      </c>
      <c r="G340" s="409">
        <f t="shared" si="16"/>
        <v>320</v>
      </c>
      <c r="H340" s="409">
        <f t="shared" si="17"/>
        <v>320</v>
      </c>
    </row>
    <row r="341" spans="1:8" ht="36" customHeight="1" x14ac:dyDescent="0.2">
      <c r="A341" s="389" t="s">
        <v>511</v>
      </c>
      <c r="B341" s="389" t="s">
        <v>512</v>
      </c>
      <c r="C341" s="390" t="s">
        <v>513</v>
      </c>
      <c r="D341" s="408" t="s">
        <v>826</v>
      </c>
      <c r="E341" s="408" t="s">
        <v>592</v>
      </c>
      <c r="F341" s="409">
        <v>8</v>
      </c>
      <c r="G341" s="409">
        <f t="shared" si="16"/>
        <v>320</v>
      </c>
      <c r="H341" s="409">
        <f t="shared" si="17"/>
        <v>320</v>
      </c>
    </row>
    <row r="342" spans="1:8" ht="36" customHeight="1" x14ac:dyDescent="0.2">
      <c r="A342" s="411" t="s">
        <v>521</v>
      </c>
      <c r="B342" s="411" t="s">
        <v>522</v>
      </c>
      <c r="C342" s="389">
        <v>65002007395</v>
      </c>
      <c r="D342" s="408" t="s">
        <v>826</v>
      </c>
      <c r="E342" s="408" t="s">
        <v>592</v>
      </c>
      <c r="F342" s="409">
        <v>8</v>
      </c>
      <c r="G342" s="409">
        <f t="shared" si="16"/>
        <v>320</v>
      </c>
      <c r="H342" s="409">
        <f t="shared" si="17"/>
        <v>320</v>
      </c>
    </row>
    <row r="343" spans="1:8" ht="36" customHeight="1" x14ac:dyDescent="0.2">
      <c r="A343" s="389" t="s">
        <v>534</v>
      </c>
      <c r="B343" s="389" t="s">
        <v>535</v>
      </c>
      <c r="C343" s="390" t="s">
        <v>536</v>
      </c>
      <c r="D343" s="408" t="s">
        <v>826</v>
      </c>
      <c r="E343" s="408" t="s">
        <v>592</v>
      </c>
      <c r="F343" s="409">
        <v>8</v>
      </c>
      <c r="G343" s="409">
        <f t="shared" si="16"/>
        <v>320</v>
      </c>
      <c r="H343" s="409">
        <f t="shared" si="17"/>
        <v>320</v>
      </c>
    </row>
    <row r="344" spans="1:8" ht="36" customHeight="1" x14ac:dyDescent="0.2">
      <c r="A344" s="389" t="s">
        <v>543</v>
      </c>
      <c r="B344" s="389" t="s">
        <v>544</v>
      </c>
      <c r="C344" s="390" t="s">
        <v>545</v>
      </c>
      <c r="D344" s="408" t="s">
        <v>826</v>
      </c>
      <c r="E344" s="408" t="s">
        <v>592</v>
      </c>
      <c r="F344" s="409">
        <v>8</v>
      </c>
      <c r="G344" s="409">
        <f t="shared" si="16"/>
        <v>320</v>
      </c>
      <c r="H344" s="409">
        <f t="shared" si="17"/>
        <v>320</v>
      </c>
    </row>
    <row r="345" spans="1:8" ht="36" customHeight="1" x14ac:dyDescent="0.2">
      <c r="A345" s="389" t="s">
        <v>521</v>
      </c>
      <c r="B345" s="389" t="s">
        <v>566</v>
      </c>
      <c r="C345" s="390" t="s">
        <v>567</v>
      </c>
      <c r="D345" s="408" t="s">
        <v>826</v>
      </c>
      <c r="E345" s="408" t="s">
        <v>592</v>
      </c>
      <c r="F345" s="409">
        <v>8</v>
      </c>
      <c r="G345" s="409">
        <f t="shared" si="16"/>
        <v>320</v>
      </c>
      <c r="H345" s="409">
        <f t="shared" si="17"/>
        <v>320</v>
      </c>
    </row>
    <row r="346" spans="1:8" ht="35.25" customHeight="1" x14ac:dyDescent="0.2">
      <c r="A346" s="411" t="s">
        <v>521</v>
      </c>
      <c r="B346" s="411" t="s">
        <v>522</v>
      </c>
      <c r="C346" s="389">
        <v>65002007395</v>
      </c>
      <c r="D346" s="408" t="s">
        <v>826</v>
      </c>
      <c r="E346" s="408" t="s">
        <v>830</v>
      </c>
      <c r="F346" s="409">
        <v>6</v>
      </c>
      <c r="G346" s="409">
        <f t="shared" ref="G346:G354" si="18">40*F346</f>
        <v>240</v>
      </c>
      <c r="H346" s="409">
        <f t="shared" ref="H346:H354" si="19">40*F346</f>
        <v>240</v>
      </c>
    </row>
    <row r="347" spans="1:8" ht="35.25" customHeight="1" x14ac:dyDescent="0.2">
      <c r="A347" s="389" t="s">
        <v>583</v>
      </c>
      <c r="B347" s="389" t="s">
        <v>558</v>
      </c>
      <c r="C347" s="390" t="s">
        <v>587</v>
      </c>
      <c r="D347" s="408" t="s">
        <v>826</v>
      </c>
      <c r="E347" s="408" t="s">
        <v>830</v>
      </c>
      <c r="F347" s="409">
        <v>6</v>
      </c>
      <c r="G347" s="409">
        <f t="shared" si="18"/>
        <v>240</v>
      </c>
      <c r="H347" s="409">
        <f t="shared" si="19"/>
        <v>240</v>
      </c>
    </row>
    <row r="348" spans="1:8" ht="35.25" customHeight="1" x14ac:dyDescent="0.2">
      <c r="A348" s="389" t="s">
        <v>588</v>
      </c>
      <c r="B348" s="389" t="s">
        <v>526</v>
      </c>
      <c r="C348" s="410" t="s">
        <v>527</v>
      </c>
      <c r="D348" s="408" t="s">
        <v>826</v>
      </c>
      <c r="E348" s="408" t="s">
        <v>830</v>
      </c>
      <c r="F348" s="409">
        <v>6</v>
      </c>
      <c r="G348" s="409">
        <f t="shared" si="18"/>
        <v>240</v>
      </c>
      <c r="H348" s="409">
        <f t="shared" si="19"/>
        <v>240</v>
      </c>
    </row>
    <row r="349" spans="1:8" ht="35.25" customHeight="1" x14ac:dyDescent="0.2">
      <c r="A349" s="389" t="s">
        <v>543</v>
      </c>
      <c r="B349" s="389" t="s">
        <v>544</v>
      </c>
      <c r="C349" s="390" t="s">
        <v>545</v>
      </c>
      <c r="D349" s="408" t="s">
        <v>826</v>
      </c>
      <c r="E349" s="408" t="s">
        <v>830</v>
      </c>
      <c r="F349" s="409">
        <v>6</v>
      </c>
      <c r="G349" s="409">
        <f t="shared" si="18"/>
        <v>240</v>
      </c>
      <c r="H349" s="409">
        <f t="shared" si="19"/>
        <v>240</v>
      </c>
    </row>
    <row r="350" spans="1:8" ht="35.25" customHeight="1" x14ac:dyDescent="0.2">
      <c r="A350" s="406" t="s">
        <v>576</v>
      </c>
      <c r="B350" s="406" t="s">
        <v>624</v>
      </c>
      <c r="C350" s="419" t="s">
        <v>625</v>
      </c>
      <c r="D350" s="408" t="s">
        <v>826</v>
      </c>
      <c r="E350" s="408" t="s">
        <v>830</v>
      </c>
      <c r="F350" s="409">
        <v>6</v>
      </c>
      <c r="G350" s="409">
        <f t="shared" si="18"/>
        <v>240</v>
      </c>
      <c r="H350" s="409">
        <f t="shared" si="19"/>
        <v>240</v>
      </c>
    </row>
    <row r="351" spans="1:8" ht="35.25" customHeight="1" x14ac:dyDescent="0.2">
      <c r="A351" s="389" t="s">
        <v>528</v>
      </c>
      <c r="B351" s="389" t="s">
        <v>529</v>
      </c>
      <c r="C351" s="390" t="s">
        <v>530</v>
      </c>
      <c r="D351" s="408" t="s">
        <v>826</v>
      </c>
      <c r="E351" s="408" t="s">
        <v>831</v>
      </c>
      <c r="F351" s="409">
        <v>6</v>
      </c>
      <c r="G351" s="409">
        <f t="shared" si="18"/>
        <v>240</v>
      </c>
      <c r="H351" s="409">
        <f t="shared" si="19"/>
        <v>240</v>
      </c>
    </row>
    <row r="352" spans="1:8" ht="35.25" customHeight="1" x14ac:dyDescent="0.2">
      <c r="A352" s="389" t="s">
        <v>548</v>
      </c>
      <c r="B352" s="389" t="s">
        <v>549</v>
      </c>
      <c r="C352" s="390" t="s">
        <v>550</v>
      </c>
      <c r="D352" s="408" t="s">
        <v>826</v>
      </c>
      <c r="E352" s="408" t="s">
        <v>831</v>
      </c>
      <c r="F352" s="409">
        <v>6</v>
      </c>
      <c r="G352" s="409">
        <f t="shared" si="18"/>
        <v>240</v>
      </c>
      <c r="H352" s="409">
        <f t="shared" si="19"/>
        <v>240</v>
      </c>
    </row>
    <row r="353" spans="1:8" ht="35.25" customHeight="1" x14ac:dyDescent="0.2">
      <c r="A353" s="389" t="s">
        <v>521</v>
      </c>
      <c r="B353" s="389" t="s">
        <v>546</v>
      </c>
      <c r="C353" s="390" t="s">
        <v>547</v>
      </c>
      <c r="D353" s="408" t="s">
        <v>826</v>
      </c>
      <c r="E353" s="408" t="s">
        <v>831</v>
      </c>
      <c r="F353" s="409">
        <v>6</v>
      </c>
      <c r="G353" s="409">
        <f t="shared" si="18"/>
        <v>240</v>
      </c>
      <c r="H353" s="409">
        <f t="shared" si="19"/>
        <v>240</v>
      </c>
    </row>
    <row r="354" spans="1:8" ht="35.25" customHeight="1" x14ac:dyDescent="0.2">
      <c r="A354" s="389" t="s">
        <v>537</v>
      </c>
      <c r="B354" s="389" t="s">
        <v>538</v>
      </c>
      <c r="C354" s="390" t="s">
        <v>539</v>
      </c>
      <c r="D354" s="408" t="s">
        <v>826</v>
      </c>
      <c r="E354" s="408" t="s">
        <v>831</v>
      </c>
      <c r="F354" s="409">
        <v>6</v>
      </c>
      <c r="G354" s="409">
        <f t="shared" si="18"/>
        <v>240</v>
      </c>
      <c r="H354" s="409">
        <f t="shared" si="19"/>
        <v>240</v>
      </c>
    </row>
    <row r="355" spans="1:8" ht="33.75" x14ac:dyDescent="0.2">
      <c r="A355" s="389" t="s">
        <v>583</v>
      </c>
      <c r="B355" s="389" t="s">
        <v>558</v>
      </c>
      <c r="C355" s="390" t="s">
        <v>587</v>
      </c>
      <c r="D355" s="408" t="s">
        <v>832</v>
      </c>
      <c r="E355" s="408" t="s">
        <v>822</v>
      </c>
      <c r="F355" s="409">
        <v>3</v>
      </c>
      <c r="G355" s="409">
        <f t="shared" ref="G355:G359" si="20">40*F355</f>
        <v>120</v>
      </c>
      <c r="H355" s="409">
        <f t="shared" ref="H355:H359" si="21">40*F355</f>
        <v>120</v>
      </c>
    </row>
    <row r="356" spans="1:8" ht="33.75" x14ac:dyDescent="0.2">
      <c r="A356" s="389" t="s">
        <v>528</v>
      </c>
      <c r="B356" s="389" t="s">
        <v>529</v>
      </c>
      <c r="C356" s="390" t="s">
        <v>530</v>
      </c>
      <c r="D356" s="408" t="s">
        <v>826</v>
      </c>
      <c r="E356" s="408" t="s">
        <v>822</v>
      </c>
      <c r="F356" s="409">
        <v>3</v>
      </c>
      <c r="G356" s="409">
        <f t="shared" si="20"/>
        <v>120</v>
      </c>
      <c r="H356" s="409">
        <f t="shared" si="21"/>
        <v>120</v>
      </c>
    </row>
    <row r="357" spans="1:8" ht="33.75" x14ac:dyDescent="0.2">
      <c r="A357" s="389" t="s">
        <v>543</v>
      </c>
      <c r="B357" s="389" t="s">
        <v>544</v>
      </c>
      <c r="C357" s="390" t="s">
        <v>545</v>
      </c>
      <c r="D357" s="408" t="s">
        <v>826</v>
      </c>
      <c r="E357" s="408" t="s">
        <v>822</v>
      </c>
      <c r="F357" s="409">
        <v>3</v>
      </c>
      <c r="G357" s="409">
        <f t="shared" si="20"/>
        <v>120</v>
      </c>
      <c r="H357" s="409">
        <f t="shared" si="21"/>
        <v>120</v>
      </c>
    </row>
    <row r="358" spans="1:8" ht="33.75" x14ac:dyDescent="0.2">
      <c r="A358" s="389" t="s">
        <v>548</v>
      </c>
      <c r="B358" s="389" t="s">
        <v>549</v>
      </c>
      <c r="C358" s="390" t="s">
        <v>550</v>
      </c>
      <c r="D358" s="408" t="s">
        <v>826</v>
      </c>
      <c r="E358" s="408" t="s">
        <v>822</v>
      </c>
      <c r="F358" s="409">
        <v>3</v>
      </c>
      <c r="G358" s="409">
        <f t="shared" si="20"/>
        <v>120</v>
      </c>
      <c r="H358" s="409">
        <f t="shared" si="21"/>
        <v>120</v>
      </c>
    </row>
    <row r="359" spans="1:8" ht="33.75" x14ac:dyDescent="0.2">
      <c r="A359" s="389" t="s">
        <v>521</v>
      </c>
      <c r="B359" s="389" t="s">
        <v>546</v>
      </c>
      <c r="C359" s="390" t="s">
        <v>547</v>
      </c>
      <c r="D359" s="408" t="s">
        <v>826</v>
      </c>
      <c r="E359" s="408" t="s">
        <v>822</v>
      </c>
      <c r="F359" s="409">
        <v>3</v>
      </c>
      <c r="G359" s="409">
        <f t="shared" si="20"/>
        <v>120</v>
      </c>
      <c r="H359" s="409">
        <f t="shared" si="21"/>
        <v>120</v>
      </c>
    </row>
    <row r="360" spans="1:8" ht="22.5" x14ac:dyDescent="0.2">
      <c r="A360" s="389" t="s">
        <v>511</v>
      </c>
      <c r="B360" s="389" t="s">
        <v>512</v>
      </c>
      <c r="C360" s="390" t="s">
        <v>513</v>
      </c>
      <c r="D360" s="408" t="s">
        <v>833</v>
      </c>
      <c r="E360" s="408" t="s">
        <v>834</v>
      </c>
      <c r="F360" s="409">
        <v>3</v>
      </c>
      <c r="G360" s="409">
        <f t="shared" ref="G360:G395" si="22">40*F360</f>
        <v>120</v>
      </c>
      <c r="H360" s="409">
        <f t="shared" ref="H360:H395" si="23">40*F360</f>
        <v>120</v>
      </c>
    </row>
    <row r="361" spans="1:8" ht="22.5" x14ac:dyDescent="0.2">
      <c r="A361" s="389" t="s">
        <v>534</v>
      </c>
      <c r="B361" s="389" t="s">
        <v>535</v>
      </c>
      <c r="C361" s="390" t="s">
        <v>536</v>
      </c>
      <c r="D361" s="408" t="s">
        <v>833</v>
      </c>
      <c r="E361" s="408" t="s">
        <v>834</v>
      </c>
      <c r="F361" s="409">
        <v>3</v>
      </c>
      <c r="G361" s="409">
        <f t="shared" si="22"/>
        <v>120</v>
      </c>
      <c r="H361" s="409">
        <f t="shared" si="23"/>
        <v>120</v>
      </c>
    </row>
    <row r="362" spans="1:8" ht="22.5" x14ac:dyDescent="0.2">
      <c r="A362" s="389" t="s">
        <v>537</v>
      </c>
      <c r="B362" s="389" t="s">
        <v>538</v>
      </c>
      <c r="C362" s="390" t="s">
        <v>539</v>
      </c>
      <c r="D362" s="408" t="s">
        <v>833</v>
      </c>
      <c r="E362" s="408" t="s">
        <v>834</v>
      </c>
      <c r="F362" s="409">
        <v>3</v>
      </c>
      <c r="G362" s="409">
        <f t="shared" si="22"/>
        <v>120</v>
      </c>
      <c r="H362" s="409">
        <f t="shared" si="23"/>
        <v>120</v>
      </c>
    </row>
    <row r="363" spans="1:8" ht="22.5" x14ac:dyDescent="0.2">
      <c r="A363" s="389" t="s">
        <v>590</v>
      </c>
      <c r="B363" s="389" t="s">
        <v>591</v>
      </c>
      <c r="C363" s="390" t="s">
        <v>542</v>
      </c>
      <c r="D363" s="408" t="s">
        <v>833</v>
      </c>
      <c r="E363" s="408" t="s">
        <v>834</v>
      </c>
      <c r="F363" s="409">
        <v>3</v>
      </c>
      <c r="G363" s="409">
        <f t="shared" si="22"/>
        <v>120</v>
      </c>
      <c r="H363" s="409">
        <f t="shared" si="23"/>
        <v>120</v>
      </c>
    </row>
    <row r="364" spans="1:8" ht="22.5" x14ac:dyDescent="0.2">
      <c r="A364" s="389" t="s">
        <v>619</v>
      </c>
      <c r="B364" s="389" t="s">
        <v>620</v>
      </c>
      <c r="C364" s="390" t="s">
        <v>517</v>
      </c>
      <c r="D364" s="408" t="s">
        <v>833</v>
      </c>
      <c r="E364" s="408" t="s">
        <v>834</v>
      </c>
      <c r="F364" s="409">
        <v>2</v>
      </c>
      <c r="G364" s="409">
        <f t="shared" si="22"/>
        <v>80</v>
      </c>
      <c r="H364" s="409">
        <f t="shared" si="23"/>
        <v>80</v>
      </c>
    </row>
    <row r="365" spans="1:8" ht="22.5" x14ac:dyDescent="0.2">
      <c r="A365" s="389" t="s">
        <v>518</v>
      </c>
      <c r="B365" s="389" t="s">
        <v>519</v>
      </c>
      <c r="C365" s="390" t="s">
        <v>520</v>
      </c>
      <c r="D365" s="408" t="s">
        <v>833</v>
      </c>
      <c r="E365" s="408" t="s">
        <v>834</v>
      </c>
      <c r="F365" s="409">
        <v>2</v>
      </c>
      <c r="G365" s="409">
        <f t="shared" si="22"/>
        <v>80</v>
      </c>
      <c r="H365" s="409">
        <f t="shared" si="23"/>
        <v>80</v>
      </c>
    </row>
    <row r="366" spans="1:8" ht="22.5" x14ac:dyDescent="0.2">
      <c r="A366" s="389" t="s">
        <v>597</v>
      </c>
      <c r="B366" s="389" t="s">
        <v>598</v>
      </c>
      <c r="C366" s="390" t="s">
        <v>599</v>
      </c>
      <c r="D366" s="408" t="s">
        <v>833</v>
      </c>
      <c r="E366" s="408" t="s">
        <v>834</v>
      </c>
      <c r="F366" s="409">
        <v>2</v>
      </c>
      <c r="G366" s="409">
        <f t="shared" si="22"/>
        <v>80</v>
      </c>
      <c r="H366" s="409">
        <f t="shared" si="23"/>
        <v>80</v>
      </c>
    </row>
    <row r="367" spans="1:8" ht="22.5" x14ac:dyDescent="0.2">
      <c r="A367" s="406" t="s">
        <v>602</v>
      </c>
      <c r="B367" s="395" t="s">
        <v>603</v>
      </c>
      <c r="C367" s="407">
        <v>18001017290</v>
      </c>
      <c r="D367" s="408" t="s">
        <v>833</v>
      </c>
      <c r="E367" s="408" t="s">
        <v>834</v>
      </c>
      <c r="F367" s="409">
        <v>2</v>
      </c>
      <c r="G367" s="409">
        <f t="shared" si="22"/>
        <v>80</v>
      </c>
      <c r="H367" s="409">
        <f t="shared" si="23"/>
        <v>80</v>
      </c>
    </row>
    <row r="368" spans="1:8" ht="22.5" x14ac:dyDescent="0.2">
      <c r="A368" s="411" t="s">
        <v>548</v>
      </c>
      <c r="B368" s="389" t="s">
        <v>835</v>
      </c>
      <c r="C368" s="414" t="s">
        <v>836</v>
      </c>
      <c r="D368" s="408" t="s">
        <v>833</v>
      </c>
      <c r="E368" s="408" t="s">
        <v>834</v>
      </c>
      <c r="F368" s="409">
        <v>2</v>
      </c>
      <c r="G368" s="409">
        <f t="shared" si="22"/>
        <v>80</v>
      </c>
      <c r="H368" s="409">
        <f t="shared" si="23"/>
        <v>80</v>
      </c>
    </row>
    <row r="369" spans="1:8" ht="22.5" x14ac:dyDescent="0.2">
      <c r="A369" s="411" t="s">
        <v>576</v>
      </c>
      <c r="B369" s="389" t="s">
        <v>837</v>
      </c>
      <c r="C369" s="390" t="s">
        <v>838</v>
      </c>
      <c r="D369" s="408" t="s">
        <v>833</v>
      </c>
      <c r="E369" s="408" t="s">
        <v>834</v>
      </c>
      <c r="F369" s="409">
        <v>2</v>
      </c>
      <c r="G369" s="409">
        <f t="shared" si="22"/>
        <v>80</v>
      </c>
      <c r="H369" s="409">
        <f t="shared" si="23"/>
        <v>80</v>
      </c>
    </row>
    <row r="370" spans="1:8" ht="22.5" x14ac:dyDescent="0.2">
      <c r="A370" s="411" t="s">
        <v>812</v>
      </c>
      <c r="B370" s="389" t="s">
        <v>813</v>
      </c>
      <c r="C370" s="390" t="s">
        <v>814</v>
      </c>
      <c r="D370" s="408" t="s">
        <v>833</v>
      </c>
      <c r="E370" s="408" t="s">
        <v>834</v>
      </c>
      <c r="F370" s="409">
        <v>2</v>
      </c>
      <c r="G370" s="409">
        <f t="shared" si="22"/>
        <v>80</v>
      </c>
      <c r="H370" s="409">
        <f t="shared" si="23"/>
        <v>80</v>
      </c>
    </row>
    <row r="371" spans="1:8" ht="22.5" x14ac:dyDescent="0.2">
      <c r="A371" s="411" t="s">
        <v>839</v>
      </c>
      <c r="B371" s="389" t="s">
        <v>840</v>
      </c>
      <c r="C371" s="410" t="s">
        <v>841</v>
      </c>
      <c r="D371" s="408" t="s">
        <v>833</v>
      </c>
      <c r="E371" s="408" t="s">
        <v>834</v>
      </c>
      <c r="F371" s="409">
        <v>2</v>
      </c>
      <c r="G371" s="409">
        <f t="shared" si="22"/>
        <v>80</v>
      </c>
      <c r="H371" s="409">
        <f t="shared" si="23"/>
        <v>80</v>
      </c>
    </row>
    <row r="372" spans="1:8" ht="22.5" x14ac:dyDescent="0.2">
      <c r="A372" s="389" t="s">
        <v>588</v>
      </c>
      <c r="B372" s="389" t="s">
        <v>526</v>
      </c>
      <c r="C372" s="410" t="s">
        <v>527</v>
      </c>
      <c r="D372" s="408" t="s">
        <v>833</v>
      </c>
      <c r="E372" s="408" t="s">
        <v>834</v>
      </c>
      <c r="F372" s="409">
        <v>2</v>
      </c>
      <c r="G372" s="409">
        <f t="shared" si="22"/>
        <v>80</v>
      </c>
      <c r="H372" s="409">
        <f t="shared" si="23"/>
        <v>80</v>
      </c>
    </row>
    <row r="373" spans="1:8" ht="22.5" x14ac:dyDescent="0.2">
      <c r="A373" s="406" t="s">
        <v>521</v>
      </c>
      <c r="B373" s="395" t="s">
        <v>524</v>
      </c>
      <c r="C373" s="407">
        <v>61001005366</v>
      </c>
      <c r="D373" s="408" t="s">
        <v>833</v>
      </c>
      <c r="E373" s="408" t="s">
        <v>834</v>
      </c>
      <c r="F373" s="409">
        <v>2</v>
      </c>
      <c r="G373" s="409">
        <f t="shared" si="22"/>
        <v>80</v>
      </c>
      <c r="H373" s="409">
        <f t="shared" si="23"/>
        <v>80</v>
      </c>
    </row>
    <row r="374" spans="1:8" ht="22.5" x14ac:dyDescent="0.2">
      <c r="A374" s="389" t="s">
        <v>528</v>
      </c>
      <c r="B374" s="389" t="s">
        <v>529</v>
      </c>
      <c r="C374" s="390" t="s">
        <v>530</v>
      </c>
      <c r="D374" s="408" t="s">
        <v>833</v>
      </c>
      <c r="E374" s="408" t="s">
        <v>834</v>
      </c>
      <c r="F374" s="409">
        <v>2</v>
      </c>
      <c r="G374" s="409">
        <f t="shared" si="22"/>
        <v>80</v>
      </c>
      <c r="H374" s="409">
        <f t="shared" si="23"/>
        <v>80</v>
      </c>
    </row>
    <row r="375" spans="1:8" ht="22.5" x14ac:dyDescent="0.2">
      <c r="A375" s="389" t="s">
        <v>583</v>
      </c>
      <c r="B375" s="389" t="s">
        <v>558</v>
      </c>
      <c r="C375" s="390" t="s">
        <v>587</v>
      </c>
      <c r="D375" s="408" t="s">
        <v>833</v>
      </c>
      <c r="E375" s="408" t="s">
        <v>834</v>
      </c>
      <c r="F375" s="409">
        <v>2</v>
      </c>
      <c r="G375" s="409">
        <f t="shared" si="22"/>
        <v>80</v>
      </c>
      <c r="H375" s="409">
        <f t="shared" si="23"/>
        <v>80</v>
      </c>
    </row>
    <row r="376" spans="1:8" ht="22.5" x14ac:dyDescent="0.2">
      <c r="A376" s="389" t="s">
        <v>521</v>
      </c>
      <c r="B376" s="411" t="s">
        <v>522</v>
      </c>
      <c r="C376" s="390">
        <v>65002007395</v>
      </c>
      <c r="D376" s="408" t="s">
        <v>833</v>
      </c>
      <c r="E376" s="408" t="s">
        <v>834</v>
      </c>
      <c r="F376" s="409">
        <v>2</v>
      </c>
      <c r="G376" s="409">
        <f t="shared" si="22"/>
        <v>80</v>
      </c>
      <c r="H376" s="409">
        <f t="shared" si="23"/>
        <v>80</v>
      </c>
    </row>
    <row r="377" spans="1:8" ht="22.5" x14ac:dyDescent="0.2">
      <c r="A377" s="389" t="s">
        <v>521</v>
      </c>
      <c r="B377" s="389" t="s">
        <v>546</v>
      </c>
      <c r="C377" s="390" t="s">
        <v>547</v>
      </c>
      <c r="D377" s="408" t="s">
        <v>833</v>
      </c>
      <c r="E377" s="408" t="s">
        <v>834</v>
      </c>
      <c r="F377" s="409">
        <v>2</v>
      </c>
      <c r="G377" s="409">
        <f t="shared" si="22"/>
        <v>80</v>
      </c>
      <c r="H377" s="409">
        <f t="shared" si="23"/>
        <v>80</v>
      </c>
    </row>
    <row r="378" spans="1:8" ht="22.5" x14ac:dyDescent="0.2">
      <c r="A378" s="389" t="s">
        <v>548</v>
      </c>
      <c r="B378" s="389" t="s">
        <v>549</v>
      </c>
      <c r="C378" s="390" t="s">
        <v>550</v>
      </c>
      <c r="D378" s="408" t="s">
        <v>833</v>
      </c>
      <c r="E378" s="408" t="s">
        <v>834</v>
      </c>
      <c r="F378" s="409">
        <v>2</v>
      </c>
      <c r="G378" s="409">
        <f t="shared" si="22"/>
        <v>80</v>
      </c>
      <c r="H378" s="409">
        <f t="shared" si="23"/>
        <v>80</v>
      </c>
    </row>
    <row r="379" spans="1:8" ht="22.5" x14ac:dyDescent="0.2">
      <c r="A379" s="389" t="s">
        <v>543</v>
      </c>
      <c r="B379" s="389" t="s">
        <v>544</v>
      </c>
      <c r="C379" s="390" t="s">
        <v>545</v>
      </c>
      <c r="D379" s="408" t="s">
        <v>833</v>
      </c>
      <c r="E379" s="408" t="s">
        <v>834</v>
      </c>
      <c r="F379" s="409">
        <v>2</v>
      </c>
      <c r="G379" s="409">
        <f t="shared" si="22"/>
        <v>80</v>
      </c>
      <c r="H379" s="409">
        <f t="shared" si="23"/>
        <v>80</v>
      </c>
    </row>
    <row r="380" spans="1:8" ht="22.5" x14ac:dyDescent="0.2">
      <c r="A380" s="406" t="s">
        <v>842</v>
      </c>
      <c r="B380" s="406" t="s">
        <v>843</v>
      </c>
      <c r="C380" s="410" t="s">
        <v>844</v>
      </c>
      <c r="D380" s="408" t="s">
        <v>833</v>
      </c>
      <c r="E380" s="408" t="s">
        <v>834</v>
      </c>
      <c r="F380" s="409">
        <v>2</v>
      </c>
      <c r="G380" s="409">
        <f t="shared" si="22"/>
        <v>80</v>
      </c>
      <c r="H380" s="409">
        <f t="shared" si="23"/>
        <v>80</v>
      </c>
    </row>
    <row r="381" spans="1:8" ht="22.5" x14ac:dyDescent="0.2">
      <c r="A381" s="395" t="s">
        <v>583</v>
      </c>
      <c r="B381" s="412" t="s">
        <v>571</v>
      </c>
      <c r="C381" s="410" t="s">
        <v>572</v>
      </c>
      <c r="D381" s="408" t="s">
        <v>833</v>
      </c>
      <c r="E381" s="408" t="s">
        <v>834</v>
      </c>
      <c r="F381" s="409">
        <v>1</v>
      </c>
      <c r="G381" s="409">
        <f t="shared" si="22"/>
        <v>40</v>
      </c>
      <c r="H381" s="409">
        <f t="shared" si="23"/>
        <v>40</v>
      </c>
    </row>
    <row r="382" spans="1:8" ht="22.5" x14ac:dyDescent="0.2">
      <c r="A382" s="412" t="s">
        <v>845</v>
      </c>
      <c r="B382" s="412" t="s">
        <v>846</v>
      </c>
      <c r="C382" s="428" t="s">
        <v>847</v>
      </c>
      <c r="D382" s="408" t="s">
        <v>833</v>
      </c>
      <c r="E382" s="408" t="s">
        <v>834</v>
      </c>
      <c r="F382" s="409">
        <v>1</v>
      </c>
      <c r="G382" s="409">
        <f t="shared" si="22"/>
        <v>40</v>
      </c>
      <c r="H382" s="409">
        <f t="shared" si="23"/>
        <v>40</v>
      </c>
    </row>
    <row r="383" spans="1:8" ht="22.5" x14ac:dyDescent="0.2">
      <c r="A383" s="395" t="s">
        <v>563</v>
      </c>
      <c r="B383" s="412" t="s">
        <v>564</v>
      </c>
      <c r="C383" s="410" t="s">
        <v>565</v>
      </c>
      <c r="D383" s="408" t="s">
        <v>833</v>
      </c>
      <c r="E383" s="408" t="s">
        <v>834</v>
      </c>
      <c r="F383" s="409">
        <v>1</v>
      </c>
      <c r="G383" s="409">
        <f t="shared" si="22"/>
        <v>40</v>
      </c>
      <c r="H383" s="409">
        <f t="shared" si="23"/>
        <v>40</v>
      </c>
    </row>
    <row r="384" spans="1:8" ht="22.5" x14ac:dyDescent="0.2">
      <c r="A384" s="389" t="s">
        <v>521</v>
      </c>
      <c r="B384" s="389" t="s">
        <v>566</v>
      </c>
      <c r="C384" s="390" t="s">
        <v>567</v>
      </c>
      <c r="D384" s="408" t="s">
        <v>833</v>
      </c>
      <c r="E384" s="408" t="s">
        <v>834</v>
      </c>
      <c r="F384" s="409">
        <v>1</v>
      </c>
      <c r="G384" s="409">
        <f t="shared" si="22"/>
        <v>40</v>
      </c>
      <c r="H384" s="409">
        <f t="shared" si="23"/>
        <v>40</v>
      </c>
    </row>
    <row r="385" spans="1:8" ht="22.5" x14ac:dyDescent="0.2">
      <c r="A385" s="406" t="s">
        <v>583</v>
      </c>
      <c r="B385" s="406" t="s">
        <v>848</v>
      </c>
      <c r="C385" s="410" t="s">
        <v>849</v>
      </c>
      <c r="D385" s="408" t="s">
        <v>833</v>
      </c>
      <c r="E385" s="408" t="s">
        <v>834</v>
      </c>
      <c r="F385" s="409">
        <v>1</v>
      </c>
      <c r="G385" s="409">
        <f t="shared" si="22"/>
        <v>40</v>
      </c>
      <c r="H385" s="409">
        <f t="shared" si="23"/>
        <v>40</v>
      </c>
    </row>
    <row r="386" spans="1:8" ht="22.5" x14ac:dyDescent="0.2">
      <c r="A386" s="406" t="s">
        <v>563</v>
      </c>
      <c r="B386" s="406" t="s">
        <v>850</v>
      </c>
      <c r="C386" s="410" t="s">
        <v>851</v>
      </c>
      <c r="D386" s="408" t="s">
        <v>833</v>
      </c>
      <c r="E386" s="408" t="s">
        <v>834</v>
      </c>
      <c r="F386" s="409">
        <v>1</v>
      </c>
      <c r="G386" s="409">
        <f t="shared" si="22"/>
        <v>40</v>
      </c>
      <c r="H386" s="409">
        <f t="shared" si="23"/>
        <v>40</v>
      </c>
    </row>
    <row r="387" spans="1:8" ht="22.5" x14ac:dyDescent="0.2">
      <c r="A387" s="389" t="s">
        <v>585</v>
      </c>
      <c r="B387" s="389" t="s">
        <v>569</v>
      </c>
      <c r="C387" s="390" t="s">
        <v>570</v>
      </c>
      <c r="D387" s="408" t="s">
        <v>833</v>
      </c>
      <c r="E387" s="408" t="s">
        <v>834</v>
      </c>
      <c r="F387" s="409">
        <v>1</v>
      </c>
      <c r="G387" s="409">
        <f t="shared" si="22"/>
        <v>40</v>
      </c>
      <c r="H387" s="409">
        <f t="shared" si="23"/>
        <v>40</v>
      </c>
    </row>
    <row r="388" spans="1:8" ht="22.5" x14ac:dyDescent="0.2">
      <c r="A388" s="412" t="s">
        <v>583</v>
      </c>
      <c r="B388" s="412" t="s">
        <v>852</v>
      </c>
      <c r="C388" s="428" t="s">
        <v>853</v>
      </c>
      <c r="D388" s="408" t="s">
        <v>833</v>
      </c>
      <c r="E388" s="408" t="s">
        <v>834</v>
      </c>
      <c r="F388" s="409">
        <v>1</v>
      </c>
      <c r="G388" s="409">
        <f t="shared" si="22"/>
        <v>40</v>
      </c>
      <c r="H388" s="409">
        <f t="shared" si="23"/>
        <v>40</v>
      </c>
    </row>
    <row r="389" spans="1:8" ht="22.5" x14ac:dyDescent="0.2">
      <c r="A389" s="406" t="s">
        <v>525</v>
      </c>
      <c r="B389" s="406" t="s">
        <v>854</v>
      </c>
      <c r="C389" s="410" t="s">
        <v>855</v>
      </c>
      <c r="D389" s="408" t="s">
        <v>833</v>
      </c>
      <c r="E389" s="408" t="s">
        <v>834</v>
      </c>
      <c r="F389" s="409">
        <v>1</v>
      </c>
      <c r="G389" s="409">
        <f t="shared" si="22"/>
        <v>40</v>
      </c>
      <c r="H389" s="409">
        <f t="shared" si="23"/>
        <v>40</v>
      </c>
    </row>
    <row r="390" spans="1:8" ht="22.5" x14ac:dyDescent="0.2">
      <c r="A390" s="406" t="s">
        <v>576</v>
      </c>
      <c r="B390" s="406" t="s">
        <v>624</v>
      </c>
      <c r="C390" s="419" t="s">
        <v>625</v>
      </c>
      <c r="D390" s="408" t="s">
        <v>833</v>
      </c>
      <c r="E390" s="408" t="s">
        <v>834</v>
      </c>
      <c r="F390" s="409">
        <v>1</v>
      </c>
      <c r="G390" s="409">
        <f t="shared" si="22"/>
        <v>40</v>
      </c>
      <c r="H390" s="409">
        <f t="shared" si="23"/>
        <v>40</v>
      </c>
    </row>
    <row r="391" spans="1:8" ht="22.5" x14ac:dyDescent="0.2">
      <c r="A391" s="411" t="s">
        <v>563</v>
      </c>
      <c r="B391" s="411" t="s">
        <v>626</v>
      </c>
      <c r="C391" s="414" t="s">
        <v>627</v>
      </c>
      <c r="D391" s="408" t="s">
        <v>833</v>
      </c>
      <c r="E391" s="408" t="s">
        <v>834</v>
      </c>
      <c r="F391" s="409">
        <v>1</v>
      </c>
      <c r="G391" s="409">
        <f t="shared" si="22"/>
        <v>40</v>
      </c>
      <c r="H391" s="409">
        <f t="shared" si="23"/>
        <v>40</v>
      </c>
    </row>
    <row r="392" spans="1:8" ht="22.5" x14ac:dyDescent="0.2">
      <c r="A392" s="411" t="s">
        <v>628</v>
      </c>
      <c r="B392" s="411" t="s">
        <v>629</v>
      </c>
      <c r="C392" s="414" t="s">
        <v>630</v>
      </c>
      <c r="D392" s="408" t="s">
        <v>833</v>
      </c>
      <c r="E392" s="408" t="s">
        <v>834</v>
      </c>
      <c r="F392" s="409">
        <v>1</v>
      </c>
      <c r="G392" s="409">
        <f t="shared" si="22"/>
        <v>40</v>
      </c>
      <c r="H392" s="409">
        <f t="shared" si="23"/>
        <v>40</v>
      </c>
    </row>
    <row r="393" spans="1:8" ht="22.5" x14ac:dyDescent="0.2">
      <c r="A393" s="420" t="s">
        <v>654</v>
      </c>
      <c r="B393" s="420" t="s">
        <v>679</v>
      </c>
      <c r="C393" s="419" t="s">
        <v>680</v>
      </c>
      <c r="D393" s="408" t="s">
        <v>833</v>
      </c>
      <c r="E393" s="408" t="s">
        <v>834</v>
      </c>
      <c r="F393" s="409">
        <v>1</v>
      </c>
      <c r="G393" s="409">
        <f t="shared" si="22"/>
        <v>40</v>
      </c>
      <c r="H393" s="409">
        <f t="shared" si="23"/>
        <v>40</v>
      </c>
    </row>
    <row r="394" spans="1:8" ht="22.5" x14ac:dyDescent="0.2">
      <c r="A394" s="420" t="s">
        <v>689</v>
      </c>
      <c r="B394" s="420" t="s">
        <v>679</v>
      </c>
      <c r="C394" s="419" t="s">
        <v>690</v>
      </c>
      <c r="D394" s="408" t="s">
        <v>833</v>
      </c>
      <c r="E394" s="408" t="s">
        <v>834</v>
      </c>
      <c r="F394" s="409">
        <v>1</v>
      </c>
      <c r="G394" s="409">
        <f t="shared" si="22"/>
        <v>40</v>
      </c>
      <c r="H394" s="409">
        <f t="shared" si="23"/>
        <v>40</v>
      </c>
    </row>
    <row r="395" spans="1:8" ht="22.5" x14ac:dyDescent="0.2">
      <c r="A395" s="418" t="s">
        <v>704</v>
      </c>
      <c r="B395" s="418" t="s">
        <v>705</v>
      </c>
      <c r="C395" s="422" t="s">
        <v>706</v>
      </c>
      <c r="D395" s="408" t="s">
        <v>833</v>
      </c>
      <c r="E395" s="408" t="s">
        <v>834</v>
      </c>
      <c r="F395" s="409">
        <v>1</v>
      </c>
      <c r="G395" s="409">
        <f t="shared" si="22"/>
        <v>40</v>
      </c>
      <c r="H395" s="409">
        <f t="shared" si="23"/>
        <v>40</v>
      </c>
    </row>
    <row r="396" spans="1:8" x14ac:dyDescent="0.2">
      <c r="A396" s="389"/>
      <c r="B396" s="389"/>
      <c r="C396" s="389"/>
      <c r="D396" s="408"/>
      <c r="E396" s="408"/>
      <c r="F396" s="409"/>
      <c r="G396" s="409"/>
      <c r="H396" s="409"/>
    </row>
    <row r="397" spans="1:8" x14ac:dyDescent="0.2">
      <c r="A397" s="389"/>
      <c r="B397" s="389"/>
      <c r="C397" s="389"/>
      <c r="D397" s="408"/>
      <c r="E397" s="408"/>
      <c r="F397" s="409"/>
      <c r="G397" s="409"/>
      <c r="H397" s="409"/>
    </row>
    <row r="398" spans="1:8" x14ac:dyDescent="0.2">
      <c r="A398" s="429"/>
      <c r="B398" s="429"/>
      <c r="C398" s="429"/>
      <c r="D398" s="430"/>
      <c r="E398" s="430"/>
      <c r="F398" s="429" t="s">
        <v>341</v>
      </c>
      <c r="G398" s="431">
        <f>SUM(G9:G397)</f>
        <v>75880</v>
      </c>
      <c r="H398" s="431">
        <f>SUM(H9:H397)</f>
        <v>75880</v>
      </c>
    </row>
    <row r="399" spans="1:8" x14ac:dyDescent="0.2">
      <c r="A399" s="432"/>
      <c r="B399" s="432"/>
      <c r="C399" s="432"/>
      <c r="D399" s="433"/>
      <c r="E399" s="433"/>
      <c r="F399" s="432"/>
      <c r="G399" s="189"/>
      <c r="H399" s="189"/>
    </row>
    <row r="400" spans="1:8" x14ac:dyDescent="0.2">
      <c r="A400" s="189" t="s">
        <v>352</v>
      </c>
      <c r="B400" s="432"/>
      <c r="C400" s="432"/>
      <c r="D400" s="433"/>
      <c r="E400" s="433"/>
      <c r="F400" s="432"/>
      <c r="G400" s="189"/>
      <c r="H400" s="189"/>
    </row>
    <row r="401" spans="1:8" x14ac:dyDescent="0.2">
      <c r="A401" s="189" t="s">
        <v>355</v>
      </c>
      <c r="B401" s="432"/>
      <c r="C401" s="432"/>
      <c r="D401" s="433"/>
      <c r="E401" s="433"/>
      <c r="F401" s="432"/>
      <c r="G401" s="110"/>
      <c r="H401" s="189"/>
    </row>
    <row r="402" spans="1:8" x14ac:dyDescent="0.2">
      <c r="A402" s="189"/>
      <c r="B402" s="189"/>
      <c r="C402" s="189"/>
      <c r="D402" s="434"/>
      <c r="E402" s="434"/>
      <c r="F402" s="189"/>
      <c r="G402" s="189"/>
      <c r="H402" s="189"/>
    </row>
    <row r="403" spans="1:8" x14ac:dyDescent="0.2">
      <c r="A403" s="189"/>
      <c r="B403" s="189"/>
      <c r="C403" s="189"/>
      <c r="D403" s="434"/>
      <c r="E403" s="434"/>
      <c r="F403" s="189"/>
      <c r="G403" s="189"/>
      <c r="H403" s="189"/>
    </row>
    <row r="404" spans="1:8" x14ac:dyDescent="0.2">
      <c r="A404" s="432" t="s">
        <v>107</v>
      </c>
      <c r="B404" s="189"/>
      <c r="C404" s="189"/>
      <c r="D404" s="434"/>
      <c r="E404" s="434"/>
      <c r="F404" s="189"/>
      <c r="G404" s="189"/>
      <c r="H404" s="189"/>
    </row>
    <row r="405" spans="1:8" x14ac:dyDescent="0.2">
      <c r="A405" s="189"/>
      <c r="B405" s="189"/>
      <c r="C405" s="189"/>
      <c r="D405" s="434"/>
      <c r="E405" s="434"/>
      <c r="F405" s="189"/>
      <c r="G405" s="189"/>
      <c r="H405" s="189"/>
    </row>
    <row r="406" spans="1:8" x14ac:dyDescent="0.2">
      <c r="A406" s="189"/>
      <c r="B406" s="189"/>
      <c r="C406" s="189"/>
      <c r="D406" s="434"/>
      <c r="E406" s="434"/>
      <c r="F406" s="189"/>
      <c r="G406" s="189"/>
      <c r="H406" s="435"/>
    </row>
    <row r="407" spans="1:8" x14ac:dyDescent="0.2">
      <c r="A407" s="432"/>
      <c r="B407" s="432" t="s">
        <v>272</v>
      </c>
      <c r="C407" s="432"/>
      <c r="D407" s="433"/>
      <c r="E407" s="433"/>
      <c r="F407" s="432"/>
      <c r="G407" s="189"/>
      <c r="H407" s="435"/>
    </row>
    <row r="408" spans="1:8" x14ac:dyDescent="0.2">
      <c r="A408" s="189"/>
      <c r="B408" s="189" t="s">
        <v>271</v>
      </c>
      <c r="C408" s="189"/>
      <c r="D408" s="434"/>
      <c r="E408" s="434"/>
      <c r="F408" s="189"/>
      <c r="G408" s="189"/>
      <c r="H408" s="435"/>
    </row>
    <row r="409" spans="1:8" x14ac:dyDescent="0.2">
      <c r="A409" s="436"/>
      <c r="B409" s="436" t="s">
        <v>140</v>
      </c>
      <c r="C409" s="436"/>
      <c r="D409" s="437"/>
      <c r="E409" s="437"/>
      <c r="F409" s="436"/>
      <c r="G409" s="438"/>
      <c r="H409" s="438"/>
    </row>
    <row r="410" spans="1:8" x14ac:dyDescent="0.2">
      <c r="D410" s="400"/>
      <c r="E410" s="400"/>
    </row>
    <row r="411" spans="1:8" x14ac:dyDescent="0.2">
      <c r="D411" s="400"/>
      <c r="E411" s="400"/>
    </row>
    <row r="412" spans="1:8" x14ac:dyDescent="0.2">
      <c r="D412" s="400"/>
      <c r="E412" s="400"/>
    </row>
  </sheetData>
  <mergeCells count="5">
    <mergeCell ref="A4:C4"/>
    <mergeCell ref="G1:H1"/>
    <mergeCell ref="G2:I2"/>
    <mergeCell ref="A1:D1"/>
    <mergeCell ref="A2:D2"/>
  </mergeCells>
  <printOptions gridLines="1"/>
  <pageMargins left="0.25" right="0.25" top="0.5" bottom="0.5" header="0.3" footer="0.3"/>
  <pageSetup scale="74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Normal="100" zoomScaleSheetLayoutView="70" workbookViewId="0">
      <selection activeCell="D18" sqref="D18"/>
    </sheetView>
  </sheetViews>
  <sheetFormatPr defaultRowHeight="12.75" x14ac:dyDescent="0.2"/>
  <cols>
    <col min="1" max="1" width="5.42578125" style="187" customWidth="1"/>
    <col min="2" max="2" width="13.140625" style="187" customWidth="1"/>
    <col min="3" max="3" width="15.140625" style="187" customWidth="1"/>
    <col min="4" max="4" width="18" style="187" customWidth="1"/>
    <col min="5" max="5" width="20.5703125" style="187" customWidth="1"/>
    <col min="6" max="6" width="21.28515625" style="187" customWidth="1"/>
    <col min="7" max="7" width="15.140625" style="187" customWidth="1"/>
    <col min="8" max="8" width="15.5703125" style="187" customWidth="1"/>
    <col min="9" max="9" width="13.42578125" style="187" customWidth="1"/>
    <col min="10" max="10" width="0" style="187" hidden="1" customWidth="1"/>
    <col min="11" max="16384" width="9.140625" style="187"/>
  </cols>
  <sheetData>
    <row r="1" spans="1:10" ht="15" x14ac:dyDescent="0.3">
      <c r="A1" s="75" t="s">
        <v>468</v>
      </c>
      <c r="B1" s="75"/>
      <c r="C1" s="78"/>
      <c r="D1" s="78"/>
      <c r="E1" s="78"/>
      <c r="F1" s="78"/>
      <c r="G1" s="505" t="s">
        <v>110</v>
      </c>
      <c r="H1" s="505"/>
    </row>
    <row r="2" spans="1:10" ht="15" x14ac:dyDescent="0.3">
      <c r="A2" s="77" t="s">
        <v>141</v>
      </c>
      <c r="B2" s="75"/>
      <c r="C2" s="78"/>
      <c r="D2" s="78"/>
      <c r="E2" s="78"/>
      <c r="F2" s="78"/>
      <c r="G2" s="508" t="s">
        <v>510</v>
      </c>
      <c r="H2" s="509"/>
      <c r="I2" s="509"/>
    </row>
    <row r="3" spans="1:10" ht="15" x14ac:dyDescent="0.3">
      <c r="A3" s="77"/>
      <c r="B3" s="77"/>
      <c r="C3" s="77"/>
      <c r="D3" s="77"/>
      <c r="E3" s="77"/>
      <c r="F3" s="77"/>
      <c r="G3" s="221"/>
      <c r="H3" s="221"/>
    </row>
    <row r="4" spans="1:10" ht="15" x14ac:dyDescent="0.3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</row>
    <row r="5" spans="1:10" ht="15" x14ac:dyDescent="0.3">
      <c r="A5" s="26" t="s">
        <v>509</v>
      </c>
      <c r="B5" s="26"/>
      <c r="C5" s="81"/>
      <c r="D5" s="81"/>
      <c r="E5" s="81"/>
      <c r="F5" s="81"/>
      <c r="G5" s="82"/>
      <c r="H5" s="82"/>
    </row>
    <row r="6" spans="1:10" ht="15" x14ac:dyDescent="0.3">
      <c r="A6" s="78"/>
      <c r="B6" s="78"/>
      <c r="C6" s="78"/>
      <c r="D6" s="78"/>
      <c r="E6" s="78"/>
      <c r="F6" s="78"/>
      <c r="G6" s="77"/>
      <c r="H6" s="77"/>
    </row>
    <row r="7" spans="1:10" ht="15" x14ac:dyDescent="0.2">
      <c r="A7" s="220"/>
      <c r="B7" s="220"/>
      <c r="C7" s="220"/>
      <c r="D7" s="223"/>
      <c r="E7" s="220"/>
      <c r="F7" s="220"/>
      <c r="G7" s="79"/>
      <c r="H7" s="79"/>
    </row>
    <row r="8" spans="1:10" ht="30" x14ac:dyDescent="0.2">
      <c r="A8" s="91" t="s">
        <v>64</v>
      </c>
      <c r="B8" s="91" t="s">
        <v>342</v>
      </c>
      <c r="C8" s="91" t="s">
        <v>343</v>
      </c>
      <c r="D8" s="91" t="s">
        <v>228</v>
      </c>
      <c r="E8" s="91" t="s">
        <v>351</v>
      </c>
      <c r="F8" s="91" t="s">
        <v>344</v>
      </c>
      <c r="G8" s="80" t="s">
        <v>10</v>
      </c>
      <c r="H8" s="80" t="s">
        <v>9</v>
      </c>
      <c r="J8" s="232" t="s">
        <v>350</v>
      </c>
    </row>
    <row r="9" spans="1:10" ht="45" x14ac:dyDescent="0.2">
      <c r="A9" s="99"/>
      <c r="B9" s="99" t="s">
        <v>985</v>
      </c>
      <c r="C9" s="99" t="s">
        <v>986</v>
      </c>
      <c r="D9" s="493" t="s">
        <v>991</v>
      </c>
      <c r="E9" s="99" t="s">
        <v>988</v>
      </c>
      <c r="F9" s="99" t="s">
        <v>987</v>
      </c>
      <c r="G9" s="4">
        <v>500</v>
      </c>
      <c r="H9" s="4">
        <v>500</v>
      </c>
      <c r="J9" s="232" t="s">
        <v>0</v>
      </c>
    </row>
    <row r="10" spans="1:10" ht="45" x14ac:dyDescent="0.2">
      <c r="A10" s="99"/>
      <c r="B10" s="99" t="s">
        <v>989</v>
      </c>
      <c r="C10" s="99" t="s">
        <v>990</v>
      </c>
      <c r="D10" s="493" t="s">
        <v>992</v>
      </c>
      <c r="E10" s="99" t="s">
        <v>988</v>
      </c>
      <c r="F10" s="99" t="s">
        <v>993</v>
      </c>
      <c r="G10" s="4">
        <v>375</v>
      </c>
      <c r="H10" s="4">
        <v>375</v>
      </c>
    </row>
    <row r="11" spans="1:10" ht="45" x14ac:dyDescent="0.2">
      <c r="A11" s="88"/>
      <c r="B11" s="99" t="s">
        <v>537</v>
      </c>
      <c r="C11" s="99" t="s">
        <v>538</v>
      </c>
      <c r="D11" s="493" t="s">
        <v>539</v>
      </c>
      <c r="E11" s="99" t="s">
        <v>988</v>
      </c>
      <c r="F11" s="99" t="s">
        <v>994</v>
      </c>
      <c r="G11" s="4">
        <v>1000</v>
      </c>
      <c r="H11" s="4">
        <v>1000</v>
      </c>
    </row>
    <row r="12" spans="1:10" ht="15" x14ac:dyDescent="0.2">
      <c r="A12" s="88"/>
      <c r="B12" s="88"/>
      <c r="C12" s="88"/>
      <c r="D12" s="88"/>
      <c r="E12" s="88"/>
      <c r="F12" s="88"/>
      <c r="G12" s="4"/>
      <c r="H12" s="4"/>
    </row>
    <row r="13" spans="1:10" ht="15" x14ac:dyDescent="0.2">
      <c r="A13" s="88"/>
      <c r="B13" s="88"/>
      <c r="C13" s="88"/>
      <c r="D13" s="88"/>
      <c r="E13" s="88"/>
      <c r="F13" s="88"/>
      <c r="G13" s="4"/>
      <c r="H13" s="4"/>
    </row>
    <row r="14" spans="1:10" ht="15" x14ac:dyDescent="0.2">
      <c r="A14" s="88"/>
      <c r="B14" s="88"/>
      <c r="C14" s="88"/>
      <c r="D14" s="88"/>
      <c r="E14" s="88"/>
      <c r="F14" s="88"/>
      <c r="G14" s="4"/>
      <c r="H14" s="4"/>
    </row>
    <row r="15" spans="1:10" ht="15" x14ac:dyDescent="0.2">
      <c r="A15" s="88"/>
      <c r="B15" s="88"/>
      <c r="C15" s="88"/>
      <c r="D15" s="88"/>
      <c r="E15" s="88"/>
      <c r="F15" s="88"/>
      <c r="G15" s="4"/>
      <c r="H15" s="4"/>
    </row>
    <row r="16" spans="1:10" ht="15" x14ac:dyDescent="0.2">
      <c r="A16" s="88"/>
      <c r="B16" s="88"/>
      <c r="C16" s="88"/>
      <c r="D16" s="88"/>
      <c r="E16" s="88"/>
      <c r="F16" s="88"/>
      <c r="G16" s="4"/>
      <c r="H16" s="4"/>
    </row>
    <row r="17" spans="1:8" ht="15" x14ac:dyDescent="0.2">
      <c r="A17" s="88"/>
      <c r="B17" s="88"/>
      <c r="C17" s="88"/>
      <c r="D17" s="88"/>
      <c r="E17" s="88"/>
      <c r="F17" s="88"/>
      <c r="G17" s="4"/>
      <c r="H17" s="4"/>
    </row>
    <row r="18" spans="1:8" ht="15" x14ac:dyDescent="0.2">
      <c r="A18" s="88"/>
      <c r="B18" s="88"/>
      <c r="C18" s="88"/>
      <c r="D18" s="88"/>
      <c r="E18" s="88"/>
      <c r="F18" s="88"/>
      <c r="G18" s="4"/>
      <c r="H18" s="4"/>
    </row>
    <row r="19" spans="1:8" ht="15" x14ac:dyDescent="0.2">
      <c r="A19" s="88"/>
      <c r="B19" s="88"/>
      <c r="C19" s="88"/>
      <c r="D19" s="88"/>
      <c r="E19" s="88"/>
      <c r="F19" s="88"/>
      <c r="G19" s="4"/>
      <c r="H19" s="4"/>
    </row>
    <row r="20" spans="1:8" ht="15" x14ac:dyDescent="0.2">
      <c r="A20" s="88"/>
      <c r="B20" s="88"/>
      <c r="C20" s="88"/>
      <c r="D20" s="88"/>
      <c r="E20" s="88"/>
      <c r="F20" s="88"/>
      <c r="G20" s="4"/>
      <c r="H20" s="4"/>
    </row>
    <row r="21" spans="1:8" ht="15" x14ac:dyDescent="0.2">
      <c r="A21" s="88"/>
      <c r="B21" s="88"/>
      <c r="C21" s="88"/>
      <c r="D21" s="88"/>
      <c r="E21" s="88"/>
      <c r="F21" s="88"/>
      <c r="G21" s="4"/>
      <c r="H21" s="4"/>
    </row>
    <row r="22" spans="1:8" ht="15" x14ac:dyDescent="0.2">
      <c r="A22" s="88"/>
      <c r="B22" s="88"/>
      <c r="C22" s="88"/>
      <c r="D22" s="88"/>
      <c r="E22" s="88"/>
      <c r="F22" s="88"/>
      <c r="G22" s="4"/>
      <c r="H22" s="4"/>
    </row>
    <row r="23" spans="1:8" ht="15" x14ac:dyDescent="0.2">
      <c r="A23" s="88"/>
      <c r="B23" s="88"/>
      <c r="C23" s="88"/>
      <c r="D23" s="88"/>
      <c r="E23" s="88"/>
      <c r="F23" s="88"/>
      <c r="G23" s="4"/>
      <c r="H23" s="4"/>
    </row>
    <row r="24" spans="1:8" ht="15" x14ac:dyDescent="0.2">
      <c r="A24" s="88"/>
      <c r="B24" s="88"/>
      <c r="C24" s="88"/>
      <c r="D24" s="88"/>
      <c r="E24" s="88"/>
      <c r="F24" s="88"/>
      <c r="G24" s="4"/>
      <c r="H24" s="4"/>
    </row>
    <row r="25" spans="1:8" ht="15" x14ac:dyDescent="0.2">
      <c r="A25" s="88"/>
      <c r="B25" s="88"/>
      <c r="C25" s="88"/>
      <c r="D25" s="88"/>
      <c r="E25" s="88"/>
      <c r="F25" s="88"/>
      <c r="G25" s="4"/>
      <c r="H25" s="4"/>
    </row>
    <row r="26" spans="1:8" ht="15" x14ac:dyDescent="0.2">
      <c r="A26" s="88"/>
      <c r="B26" s="88"/>
      <c r="C26" s="88"/>
      <c r="D26" s="88"/>
      <c r="E26" s="88"/>
      <c r="F26" s="88"/>
      <c r="G26" s="4"/>
      <c r="H26" s="4"/>
    </row>
    <row r="27" spans="1:8" ht="15" x14ac:dyDescent="0.2">
      <c r="A27" s="88"/>
      <c r="B27" s="88"/>
      <c r="C27" s="88"/>
      <c r="D27" s="88"/>
      <c r="E27" s="88"/>
      <c r="F27" s="88"/>
      <c r="G27" s="4"/>
      <c r="H27" s="4"/>
    </row>
    <row r="28" spans="1:8" ht="15" x14ac:dyDescent="0.2">
      <c r="A28" s="88"/>
      <c r="B28" s="88"/>
      <c r="C28" s="88"/>
      <c r="D28" s="88"/>
      <c r="E28" s="88"/>
      <c r="F28" s="88"/>
      <c r="G28" s="4"/>
      <c r="H28" s="4"/>
    </row>
    <row r="29" spans="1:8" ht="15" x14ac:dyDescent="0.2">
      <c r="A29" s="88"/>
      <c r="B29" s="88"/>
      <c r="C29" s="88"/>
      <c r="D29" s="88"/>
      <c r="E29" s="88"/>
      <c r="F29" s="88"/>
      <c r="G29" s="4"/>
      <c r="H29" s="4"/>
    </row>
    <row r="30" spans="1:8" ht="15" x14ac:dyDescent="0.2">
      <c r="A30" s="88"/>
      <c r="B30" s="88"/>
      <c r="C30" s="88"/>
      <c r="D30" s="88"/>
      <c r="E30" s="88"/>
      <c r="F30" s="88"/>
      <c r="G30" s="4"/>
      <c r="H30" s="4"/>
    </row>
    <row r="31" spans="1:8" ht="15" x14ac:dyDescent="0.2">
      <c r="A31" s="88"/>
      <c r="B31" s="88"/>
      <c r="C31" s="88"/>
      <c r="D31" s="88"/>
      <c r="E31" s="88"/>
      <c r="F31" s="88"/>
      <c r="G31" s="4"/>
      <c r="H31" s="4"/>
    </row>
    <row r="32" spans="1:8" ht="15" x14ac:dyDescent="0.2">
      <c r="A32" s="88"/>
      <c r="B32" s="88"/>
      <c r="C32" s="88"/>
      <c r="D32" s="88"/>
      <c r="E32" s="88"/>
      <c r="F32" s="88"/>
      <c r="G32" s="4"/>
      <c r="H32" s="4"/>
    </row>
    <row r="33" spans="1:9" ht="15" x14ac:dyDescent="0.2">
      <c r="A33" s="88"/>
      <c r="B33" s="88"/>
      <c r="C33" s="88"/>
      <c r="D33" s="88"/>
      <c r="E33" s="88"/>
      <c r="F33" s="88"/>
      <c r="G33" s="4"/>
      <c r="H33" s="4"/>
    </row>
    <row r="34" spans="1:9" ht="15" x14ac:dyDescent="0.3">
      <c r="A34" s="88"/>
      <c r="B34" s="100"/>
      <c r="C34" s="100"/>
      <c r="D34" s="100"/>
      <c r="E34" s="100"/>
      <c r="F34" s="100" t="s">
        <v>349</v>
      </c>
      <c r="G34" s="87">
        <f>SUM(G9:G33)</f>
        <v>1875</v>
      </c>
      <c r="H34" s="87">
        <f>SUM(H9:H33)</f>
        <v>1875</v>
      </c>
    </row>
    <row r="35" spans="1:9" ht="15" x14ac:dyDescent="0.3">
      <c r="A35" s="230"/>
      <c r="B35" s="230"/>
      <c r="C35" s="230"/>
      <c r="D35" s="230"/>
      <c r="E35" s="230"/>
      <c r="F35" s="230"/>
      <c r="G35" s="230"/>
      <c r="H35" s="186"/>
      <c r="I35" s="186"/>
    </row>
    <row r="36" spans="1:9" ht="15" x14ac:dyDescent="0.3">
      <c r="A36" s="231" t="s">
        <v>403</v>
      </c>
      <c r="B36" s="231"/>
      <c r="C36" s="230"/>
      <c r="D36" s="230"/>
      <c r="E36" s="230"/>
      <c r="F36" s="230"/>
      <c r="G36" s="230"/>
      <c r="H36" s="186"/>
      <c r="I36" s="186"/>
    </row>
    <row r="37" spans="1:9" ht="15" x14ac:dyDescent="0.3">
      <c r="A37" s="231" t="s">
        <v>348</v>
      </c>
      <c r="B37" s="231"/>
      <c r="C37" s="230"/>
      <c r="D37" s="230"/>
      <c r="E37" s="230"/>
      <c r="F37" s="230"/>
      <c r="G37" s="230"/>
      <c r="H37" s="186"/>
      <c r="I37" s="186"/>
    </row>
    <row r="38" spans="1:9" ht="15" x14ac:dyDescent="0.3">
      <c r="A38" s="231"/>
      <c r="B38" s="231"/>
      <c r="C38" s="186"/>
      <c r="D38" s="186"/>
      <c r="E38" s="186"/>
      <c r="F38" s="186"/>
      <c r="G38" s="186"/>
      <c r="H38" s="186"/>
      <c r="I38" s="186"/>
    </row>
    <row r="39" spans="1:9" ht="15" x14ac:dyDescent="0.3">
      <c r="A39" s="231"/>
      <c r="B39" s="231"/>
      <c r="C39" s="186"/>
      <c r="D39" s="186"/>
      <c r="E39" s="186"/>
      <c r="F39" s="186"/>
      <c r="G39" s="186"/>
      <c r="H39" s="186"/>
      <c r="I39" s="186"/>
    </row>
    <row r="40" spans="1:9" x14ac:dyDescent="0.2">
      <c r="A40" s="227"/>
      <c r="B40" s="227"/>
      <c r="C40" s="227"/>
      <c r="D40" s="227"/>
      <c r="E40" s="227"/>
      <c r="F40" s="227"/>
      <c r="G40" s="227"/>
      <c r="H40" s="227"/>
      <c r="I40" s="227"/>
    </row>
    <row r="41" spans="1:9" ht="15" x14ac:dyDescent="0.3">
      <c r="A41" s="192" t="s">
        <v>107</v>
      </c>
      <c r="B41" s="192"/>
      <c r="C41" s="186"/>
      <c r="D41" s="186"/>
      <c r="E41" s="186"/>
      <c r="F41" s="186"/>
      <c r="G41" s="186"/>
      <c r="H41" s="186"/>
      <c r="I41" s="186"/>
    </row>
    <row r="42" spans="1:9" ht="15" x14ac:dyDescent="0.3">
      <c r="A42" s="186"/>
      <c r="B42" s="186"/>
      <c r="C42" s="186"/>
      <c r="D42" s="186"/>
      <c r="E42" s="186"/>
      <c r="F42" s="186"/>
      <c r="G42" s="186"/>
      <c r="H42" s="186"/>
      <c r="I42" s="186"/>
    </row>
    <row r="43" spans="1:9" ht="15" x14ac:dyDescent="0.3">
      <c r="A43" s="186"/>
      <c r="B43" s="186"/>
      <c r="C43" s="186"/>
      <c r="D43" s="186"/>
      <c r="E43" s="186"/>
      <c r="F43" s="186"/>
      <c r="G43" s="186"/>
      <c r="H43" s="186"/>
      <c r="I43" s="193"/>
    </row>
    <row r="44" spans="1:9" ht="15" x14ac:dyDescent="0.3">
      <c r="A44" s="192"/>
      <c r="B44" s="192"/>
      <c r="C44" s="192" t="s">
        <v>436</v>
      </c>
      <c r="D44" s="192"/>
      <c r="E44" s="230"/>
      <c r="F44" s="192"/>
      <c r="G44" s="192"/>
      <c r="H44" s="186"/>
      <c r="I44" s="193"/>
    </row>
    <row r="45" spans="1:9" ht="15" x14ac:dyDescent="0.3">
      <c r="A45" s="186"/>
      <c r="B45" s="186"/>
      <c r="C45" s="186" t="s">
        <v>271</v>
      </c>
      <c r="D45" s="186"/>
      <c r="E45" s="186"/>
      <c r="F45" s="186"/>
      <c r="G45" s="186"/>
      <c r="H45" s="186"/>
      <c r="I45" s="193"/>
    </row>
    <row r="46" spans="1:9" x14ac:dyDescent="0.2">
      <c r="A46" s="194"/>
      <c r="B46" s="194"/>
      <c r="C46" s="194" t="s">
        <v>140</v>
      </c>
      <c r="D46" s="194"/>
      <c r="E46" s="194"/>
      <c r="F46" s="194"/>
      <c r="G46" s="194"/>
    </row>
  </sheetData>
  <mergeCells count="2">
    <mergeCell ref="G1:H1"/>
    <mergeCell ref="G2:I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"/>
  <sheetViews>
    <sheetView showGridLines="0" tabSelected="1" view="pageBreakPreview" topLeftCell="A62" zoomScaleSheetLayoutView="100" workbookViewId="0">
      <selection activeCell="A42" sqref="A42:XFD42"/>
    </sheetView>
  </sheetViews>
  <sheetFormatPr defaultRowHeight="15" x14ac:dyDescent="0.3"/>
  <cols>
    <col min="1" max="1" width="14.2851562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75" t="s">
        <v>304</v>
      </c>
      <c r="B1" s="116"/>
      <c r="C1" s="505" t="s">
        <v>110</v>
      </c>
      <c r="D1" s="505"/>
      <c r="E1" s="155"/>
    </row>
    <row r="2" spans="1:12" x14ac:dyDescent="0.3">
      <c r="A2" s="77" t="s">
        <v>141</v>
      </c>
      <c r="B2" s="116"/>
      <c r="C2" s="508" t="s">
        <v>510</v>
      </c>
      <c r="D2" s="509"/>
      <c r="E2" s="509"/>
    </row>
    <row r="3" spans="1:12" x14ac:dyDescent="0.3">
      <c r="A3" s="77"/>
      <c r="B3" s="116"/>
      <c r="C3" s="376"/>
      <c r="D3" s="376"/>
      <c r="E3" s="155"/>
    </row>
    <row r="4" spans="1:12" s="2" customFormat="1" x14ac:dyDescent="0.3">
      <c r="A4" s="78" t="str">
        <f>'[3]ფორმა N2'!A4</f>
        <v>ანგარიშვალდებული პირის დასახელება:</v>
      </c>
      <c r="B4" s="78"/>
      <c r="C4" s="77"/>
      <c r="D4" s="77"/>
      <c r="E4" s="109"/>
      <c r="L4" s="21"/>
    </row>
    <row r="5" spans="1:12" s="2" customFormat="1" x14ac:dyDescent="0.3">
      <c r="A5" s="26" t="s">
        <v>509</v>
      </c>
      <c r="B5" s="26"/>
      <c r="C5" s="59"/>
      <c r="D5" s="59"/>
      <c r="E5" s="109"/>
    </row>
    <row r="6" spans="1:12" s="2" customFormat="1" x14ac:dyDescent="0.3">
      <c r="A6" s="78"/>
      <c r="B6" s="78"/>
      <c r="C6" s="77"/>
      <c r="D6" s="77"/>
      <c r="E6" s="109"/>
    </row>
    <row r="7" spans="1:12" s="6" customFormat="1" x14ac:dyDescent="0.3">
      <c r="A7" s="375"/>
      <c r="B7" s="375"/>
      <c r="C7" s="79"/>
      <c r="D7" s="79"/>
      <c r="E7" s="156"/>
    </row>
    <row r="8" spans="1:12" s="6" customFormat="1" ht="30" x14ac:dyDescent="0.3">
      <c r="A8" s="107" t="s">
        <v>64</v>
      </c>
      <c r="B8" s="80" t="s">
        <v>11</v>
      </c>
      <c r="C8" s="80" t="s">
        <v>10</v>
      </c>
      <c r="D8" s="80" t="s">
        <v>9</v>
      </c>
      <c r="E8" s="156"/>
    </row>
    <row r="9" spans="1:12" s="9" customFormat="1" ht="18" x14ac:dyDescent="0.2">
      <c r="A9" s="13">
        <v>1</v>
      </c>
      <c r="B9" s="13" t="s">
        <v>57</v>
      </c>
      <c r="C9" s="83">
        <f>SUM(C10,C13,C52,C55,C56,C57,C74)</f>
        <v>0</v>
      </c>
      <c r="D9" s="83">
        <f>SUM(D10,D13,D52,D55,D56,D57,D63,D70,D71)</f>
        <v>0</v>
      </c>
      <c r="E9" s="157"/>
    </row>
    <row r="10" spans="1:12" s="9" customFormat="1" ht="18" x14ac:dyDescent="0.2">
      <c r="A10" s="14">
        <v>1.1000000000000001</v>
      </c>
      <c r="B10" s="14" t="s">
        <v>58</v>
      </c>
      <c r="C10" s="85">
        <f>SUM(C11:C12)</f>
        <v>0</v>
      </c>
      <c r="D10" s="85">
        <f>SUM(D11:D12)</f>
        <v>0</v>
      </c>
      <c r="E10" s="157"/>
    </row>
    <row r="11" spans="1:12" s="9" customFormat="1" ht="16.5" customHeight="1" x14ac:dyDescent="0.2">
      <c r="A11" s="16" t="s">
        <v>30</v>
      </c>
      <c r="B11" s="16" t="s">
        <v>59</v>
      </c>
      <c r="C11" s="33"/>
      <c r="D11" s="34"/>
      <c r="E11" s="157"/>
    </row>
    <row r="12" spans="1:12" ht="16.5" customHeight="1" x14ac:dyDescent="0.3">
      <c r="A12" s="16" t="s">
        <v>31</v>
      </c>
      <c r="B12" s="16" t="s">
        <v>0</v>
      </c>
      <c r="C12" s="33"/>
      <c r="D12" s="34"/>
      <c r="E12" s="155"/>
    </row>
    <row r="13" spans="1:12" x14ac:dyDescent="0.3">
      <c r="A13" s="14">
        <v>1.2</v>
      </c>
      <c r="B13" s="14" t="s">
        <v>60</v>
      </c>
      <c r="C13" s="85">
        <f>SUM(C14,C17,C29:C32,C35,C36,C42,C43,C44,C45,C46,C50,C51)</f>
        <v>0</v>
      </c>
      <c r="D13" s="85">
        <f>SUM(D14,D17,D29:D32,D35,D36,D42,D43,D44,D45,D46,D50,D51)</f>
        <v>0</v>
      </c>
      <c r="E13" s="155"/>
    </row>
    <row r="14" spans="1:12" x14ac:dyDescent="0.3">
      <c r="A14" s="16" t="s">
        <v>32</v>
      </c>
      <c r="B14" s="16" t="s">
        <v>1</v>
      </c>
      <c r="C14" s="84">
        <f>SUM(C15:C16)</f>
        <v>0</v>
      </c>
      <c r="D14" s="84">
        <f>SUM(D15:D16)</f>
        <v>0</v>
      </c>
      <c r="E14" s="155"/>
    </row>
    <row r="15" spans="1:12" ht="17.25" customHeight="1" x14ac:dyDescent="0.3">
      <c r="A15" s="17" t="s">
        <v>98</v>
      </c>
      <c r="B15" s="17" t="s">
        <v>61</v>
      </c>
      <c r="C15" s="35"/>
      <c r="D15" s="36"/>
      <c r="E15" s="155"/>
    </row>
    <row r="16" spans="1:12" ht="17.25" customHeight="1" x14ac:dyDescent="0.3">
      <c r="A16" s="17" t="s">
        <v>99</v>
      </c>
      <c r="B16" s="17" t="s">
        <v>62</v>
      </c>
      <c r="C16" s="35"/>
      <c r="D16" s="36"/>
      <c r="E16" s="155"/>
    </row>
    <row r="17" spans="1:5" x14ac:dyDescent="0.3">
      <c r="A17" s="16" t="s">
        <v>33</v>
      </c>
      <c r="B17" s="16" t="s">
        <v>2</v>
      </c>
      <c r="C17" s="84">
        <f>SUM(C18:C23,C28)</f>
        <v>0</v>
      </c>
      <c r="D17" s="84">
        <f>SUM(D18:D23,D28)</f>
        <v>0</v>
      </c>
      <c r="E17" s="155"/>
    </row>
    <row r="18" spans="1:5" ht="30" x14ac:dyDescent="0.3">
      <c r="A18" s="17" t="s">
        <v>12</v>
      </c>
      <c r="B18" s="17" t="s">
        <v>251</v>
      </c>
      <c r="C18" s="37"/>
      <c r="D18" s="38"/>
      <c r="E18" s="155"/>
    </row>
    <row r="19" spans="1:5" x14ac:dyDescent="0.3">
      <c r="A19" s="17" t="s">
        <v>13</v>
      </c>
      <c r="B19" s="17" t="s">
        <v>14</v>
      </c>
      <c r="C19" s="37"/>
      <c r="D19" s="39"/>
      <c r="E19" s="155"/>
    </row>
    <row r="20" spans="1:5" ht="30" x14ac:dyDescent="0.3">
      <c r="A20" s="17" t="s">
        <v>283</v>
      </c>
      <c r="B20" s="17" t="s">
        <v>22</v>
      </c>
      <c r="C20" s="37"/>
      <c r="D20" s="40"/>
      <c r="E20" s="155"/>
    </row>
    <row r="21" spans="1:5" x14ac:dyDescent="0.3">
      <c r="A21" s="17" t="s">
        <v>284</v>
      </c>
      <c r="B21" s="17" t="s">
        <v>15</v>
      </c>
      <c r="C21" s="37"/>
      <c r="D21" s="40"/>
      <c r="E21" s="155"/>
    </row>
    <row r="22" spans="1:5" x14ac:dyDescent="0.3">
      <c r="A22" s="17" t="s">
        <v>285</v>
      </c>
      <c r="B22" s="17" t="s">
        <v>16</v>
      </c>
      <c r="C22" s="37"/>
      <c r="D22" s="40"/>
      <c r="E22" s="155"/>
    </row>
    <row r="23" spans="1:5" x14ac:dyDescent="0.3">
      <c r="A23" s="17" t="s">
        <v>286</v>
      </c>
      <c r="B23" s="17" t="s">
        <v>17</v>
      </c>
      <c r="C23" s="119">
        <f>SUM(C24:C27)</f>
        <v>0</v>
      </c>
      <c r="D23" s="119">
        <f>SUM(D24:D27)</f>
        <v>0</v>
      </c>
      <c r="E23" s="155"/>
    </row>
    <row r="24" spans="1:5" ht="16.5" customHeight="1" x14ac:dyDescent="0.3">
      <c r="A24" s="18" t="s">
        <v>287</v>
      </c>
      <c r="B24" s="18" t="s">
        <v>18</v>
      </c>
      <c r="C24" s="37"/>
      <c r="D24" s="40"/>
      <c r="E24" s="155"/>
    </row>
    <row r="25" spans="1:5" ht="16.5" customHeight="1" x14ac:dyDescent="0.3">
      <c r="A25" s="18" t="s">
        <v>288</v>
      </c>
      <c r="B25" s="18" t="s">
        <v>19</v>
      </c>
      <c r="C25" s="37"/>
      <c r="D25" s="40"/>
      <c r="E25" s="155"/>
    </row>
    <row r="26" spans="1:5" ht="16.5" customHeight="1" x14ac:dyDescent="0.3">
      <c r="A26" s="18" t="s">
        <v>289</v>
      </c>
      <c r="B26" s="18" t="s">
        <v>20</v>
      </c>
      <c r="C26" s="37"/>
      <c r="D26" s="40"/>
      <c r="E26" s="155"/>
    </row>
    <row r="27" spans="1:5" ht="16.5" customHeight="1" x14ac:dyDescent="0.3">
      <c r="A27" s="18" t="s">
        <v>290</v>
      </c>
      <c r="B27" s="18" t="s">
        <v>23</v>
      </c>
      <c r="C27" s="37"/>
      <c r="D27" s="41"/>
      <c r="E27" s="155"/>
    </row>
    <row r="28" spans="1:5" x14ac:dyDescent="0.3">
      <c r="A28" s="17" t="s">
        <v>291</v>
      </c>
      <c r="B28" s="17" t="s">
        <v>21</v>
      </c>
      <c r="C28" s="37"/>
      <c r="D28" s="41"/>
      <c r="E28" s="155"/>
    </row>
    <row r="29" spans="1:5" x14ac:dyDescent="0.3">
      <c r="A29" s="16" t="s">
        <v>34</v>
      </c>
      <c r="B29" s="16" t="s">
        <v>3</v>
      </c>
      <c r="C29" s="33"/>
      <c r="D29" s="34"/>
      <c r="E29" s="155"/>
    </row>
    <row r="30" spans="1:5" x14ac:dyDescent="0.3">
      <c r="A30" s="16" t="s">
        <v>35</v>
      </c>
      <c r="B30" s="16" t="s">
        <v>4</v>
      </c>
      <c r="C30" s="33"/>
      <c r="D30" s="34"/>
      <c r="E30" s="155"/>
    </row>
    <row r="31" spans="1:5" x14ac:dyDescent="0.3">
      <c r="A31" s="16" t="s">
        <v>36</v>
      </c>
      <c r="B31" s="16" t="s">
        <v>5</v>
      </c>
      <c r="C31" s="33"/>
      <c r="D31" s="34"/>
      <c r="E31" s="155"/>
    </row>
    <row r="32" spans="1:5" x14ac:dyDescent="0.3">
      <c r="A32" s="16" t="s">
        <v>37</v>
      </c>
      <c r="B32" s="16" t="s">
        <v>63</v>
      </c>
      <c r="C32" s="84">
        <f>SUM(C33:C34)</f>
        <v>0</v>
      </c>
      <c r="D32" s="84">
        <f>SUM(D33:D34)</f>
        <v>0</v>
      </c>
      <c r="E32" s="155"/>
    </row>
    <row r="33" spans="1:5" x14ac:dyDescent="0.3">
      <c r="A33" s="17" t="s">
        <v>292</v>
      </c>
      <c r="B33" s="17" t="s">
        <v>56</v>
      </c>
      <c r="C33" s="33"/>
      <c r="D33" s="34"/>
      <c r="E33" s="155"/>
    </row>
    <row r="34" spans="1:5" x14ac:dyDescent="0.3">
      <c r="A34" s="17" t="s">
        <v>293</v>
      </c>
      <c r="B34" s="17" t="s">
        <v>55</v>
      </c>
      <c r="C34" s="33"/>
      <c r="D34" s="34"/>
      <c r="E34" s="155"/>
    </row>
    <row r="35" spans="1:5" x14ac:dyDescent="0.3">
      <c r="A35" s="16" t="s">
        <v>38</v>
      </c>
      <c r="B35" s="16" t="s">
        <v>49</v>
      </c>
      <c r="C35" s="33"/>
      <c r="D35" s="34"/>
      <c r="E35" s="155"/>
    </row>
    <row r="36" spans="1:5" x14ac:dyDescent="0.3">
      <c r="A36" s="16" t="s">
        <v>39</v>
      </c>
      <c r="B36" s="16" t="s">
        <v>360</v>
      </c>
      <c r="C36" s="84">
        <f>SUM(C37:C41)</f>
        <v>0</v>
      </c>
      <c r="D36" s="84">
        <f>SUM(D37:D41)</f>
        <v>0</v>
      </c>
      <c r="E36" s="155"/>
    </row>
    <row r="37" spans="1:5" x14ac:dyDescent="0.3">
      <c r="A37" s="17" t="s">
        <v>357</v>
      </c>
      <c r="B37" s="17" t="s">
        <v>361</v>
      </c>
      <c r="C37" s="33"/>
      <c r="D37" s="33"/>
      <c r="E37" s="155"/>
    </row>
    <row r="38" spans="1:5" x14ac:dyDescent="0.3">
      <c r="A38" s="17" t="s">
        <v>358</v>
      </c>
      <c r="B38" s="17" t="s">
        <v>362</v>
      </c>
      <c r="C38" s="33"/>
      <c r="D38" s="33"/>
      <c r="E38" s="155"/>
    </row>
    <row r="39" spans="1:5" x14ac:dyDescent="0.3">
      <c r="A39" s="17" t="s">
        <v>359</v>
      </c>
      <c r="B39" s="17" t="s">
        <v>365</v>
      </c>
      <c r="C39" s="33"/>
      <c r="D39" s="34"/>
      <c r="E39" s="155"/>
    </row>
    <row r="40" spans="1:5" x14ac:dyDescent="0.3">
      <c r="A40" s="17" t="s">
        <v>364</v>
      </c>
      <c r="B40" s="17" t="s">
        <v>366</v>
      </c>
      <c r="C40" s="33"/>
      <c r="D40" s="34"/>
      <c r="E40" s="155"/>
    </row>
    <row r="41" spans="1:5" x14ac:dyDescent="0.3">
      <c r="A41" s="17" t="s">
        <v>367</v>
      </c>
      <c r="B41" s="17" t="s">
        <v>363</v>
      </c>
      <c r="C41" s="33"/>
      <c r="D41" s="34"/>
      <c r="E41" s="155"/>
    </row>
    <row r="42" spans="1:5" ht="30" x14ac:dyDescent="0.3">
      <c r="A42" s="16" t="s">
        <v>40</v>
      </c>
      <c r="B42" s="16" t="s">
        <v>28</v>
      </c>
      <c r="C42" s="33"/>
      <c r="D42" s="34"/>
      <c r="E42" s="155"/>
    </row>
    <row r="43" spans="1:5" x14ac:dyDescent="0.3">
      <c r="A43" s="16" t="s">
        <v>41</v>
      </c>
      <c r="B43" s="16" t="s">
        <v>24</v>
      </c>
      <c r="C43" s="33"/>
      <c r="D43" s="34"/>
      <c r="E43" s="155"/>
    </row>
    <row r="44" spans="1:5" x14ac:dyDescent="0.3">
      <c r="A44" s="16" t="s">
        <v>42</v>
      </c>
      <c r="B44" s="16" t="s">
        <v>25</v>
      </c>
      <c r="C44" s="33"/>
      <c r="D44" s="34"/>
      <c r="E44" s="155"/>
    </row>
    <row r="45" spans="1:5" x14ac:dyDescent="0.3">
      <c r="A45" s="16" t="s">
        <v>43</v>
      </c>
      <c r="B45" s="16" t="s">
        <v>26</v>
      </c>
      <c r="C45" s="33"/>
      <c r="D45" s="34"/>
      <c r="E45" s="155"/>
    </row>
    <row r="46" spans="1:5" x14ac:dyDescent="0.3">
      <c r="A46" s="16" t="s">
        <v>44</v>
      </c>
      <c r="B46" s="16" t="s">
        <v>298</v>
      </c>
      <c r="C46" s="84">
        <f>SUM(C47:C49)</f>
        <v>0</v>
      </c>
      <c r="D46" s="84">
        <f>SUM(D47:D49)</f>
        <v>0</v>
      </c>
      <c r="E46" s="155"/>
    </row>
    <row r="47" spans="1:5" x14ac:dyDescent="0.3">
      <c r="A47" s="98" t="s">
        <v>373</v>
      </c>
      <c r="B47" s="98" t="s">
        <v>376</v>
      </c>
      <c r="C47" s="33"/>
      <c r="D47" s="34"/>
      <c r="E47" s="155"/>
    </row>
    <row r="48" spans="1:5" x14ac:dyDescent="0.3">
      <c r="A48" s="98" t="s">
        <v>374</v>
      </c>
      <c r="B48" s="98" t="s">
        <v>375</v>
      </c>
      <c r="C48" s="33"/>
      <c r="D48" s="34"/>
      <c r="E48" s="155"/>
    </row>
    <row r="49" spans="1:5" x14ac:dyDescent="0.3">
      <c r="A49" s="98" t="s">
        <v>377</v>
      </c>
      <c r="B49" s="98" t="s">
        <v>378</v>
      </c>
      <c r="C49" s="33"/>
      <c r="D49" s="34"/>
      <c r="E49" s="155"/>
    </row>
    <row r="50" spans="1:5" ht="26.25" customHeight="1" x14ac:dyDescent="0.3">
      <c r="A50" s="16" t="s">
        <v>45</v>
      </c>
      <c r="B50" s="16" t="s">
        <v>29</v>
      </c>
      <c r="C50" s="33"/>
      <c r="D50" s="34"/>
      <c r="E50" s="155"/>
    </row>
    <row r="51" spans="1:5" x14ac:dyDescent="0.3">
      <c r="A51" s="16" t="s">
        <v>46</v>
      </c>
      <c r="B51" s="16" t="s">
        <v>6</v>
      </c>
      <c r="C51" s="33"/>
      <c r="D51" s="34"/>
      <c r="E51" s="155"/>
    </row>
    <row r="52" spans="1:5" ht="30" x14ac:dyDescent="0.3">
      <c r="A52" s="14">
        <v>1.3</v>
      </c>
      <c r="B52" s="88" t="s">
        <v>417</v>
      </c>
      <c r="C52" s="85">
        <f>SUM(C53:C54)</f>
        <v>0</v>
      </c>
      <c r="D52" s="85">
        <f>SUM(D53:D54)</f>
        <v>0</v>
      </c>
      <c r="E52" s="155"/>
    </row>
    <row r="53" spans="1:5" ht="30" x14ac:dyDescent="0.3">
      <c r="A53" s="16" t="s">
        <v>50</v>
      </c>
      <c r="B53" s="16" t="s">
        <v>48</v>
      </c>
      <c r="C53" s="33"/>
      <c r="D53" s="34"/>
      <c r="E53" s="155"/>
    </row>
    <row r="54" spans="1:5" x14ac:dyDescent="0.3">
      <c r="A54" s="16" t="s">
        <v>51</v>
      </c>
      <c r="B54" s="16" t="s">
        <v>47</v>
      </c>
      <c r="C54" s="33"/>
      <c r="D54" s="34"/>
      <c r="E54" s="155"/>
    </row>
    <row r="55" spans="1:5" x14ac:dyDescent="0.3">
      <c r="A55" s="14">
        <v>1.4</v>
      </c>
      <c r="B55" s="14" t="s">
        <v>419</v>
      </c>
      <c r="C55" s="33"/>
      <c r="D55" s="34"/>
      <c r="E55" s="155"/>
    </row>
    <row r="56" spans="1:5" x14ac:dyDescent="0.3">
      <c r="A56" s="14">
        <v>1.5</v>
      </c>
      <c r="B56" s="14" t="s">
        <v>7</v>
      </c>
      <c r="C56" s="37"/>
      <c r="D56" s="40"/>
      <c r="E56" s="155"/>
    </row>
    <row r="57" spans="1:5" x14ac:dyDescent="0.3">
      <c r="A57" s="14">
        <v>1.6</v>
      </c>
      <c r="B57" s="45" t="s">
        <v>8</v>
      </c>
      <c r="C57" s="85">
        <f>SUM(C58:C62)</f>
        <v>0</v>
      </c>
      <c r="D57" s="85">
        <f>SUM(D58:D62)</f>
        <v>0</v>
      </c>
      <c r="E57" s="155"/>
    </row>
    <row r="58" spans="1:5" x14ac:dyDescent="0.3">
      <c r="A58" s="16" t="s">
        <v>299</v>
      </c>
      <c r="B58" s="46" t="s">
        <v>52</v>
      </c>
      <c r="C58" s="37"/>
      <c r="D58" s="40"/>
      <c r="E58" s="155"/>
    </row>
    <row r="59" spans="1:5" ht="30" x14ac:dyDescent="0.3">
      <c r="A59" s="16" t="s">
        <v>300</v>
      </c>
      <c r="B59" s="46" t="s">
        <v>54</v>
      </c>
      <c r="C59" s="37"/>
      <c r="D59" s="40"/>
      <c r="E59" s="155"/>
    </row>
    <row r="60" spans="1:5" x14ac:dyDescent="0.3">
      <c r="A60" s="16" t="s">
        <v>301</v>
      </c>
      <c r="B60" s="46" t="s">
        <v>53</v>
      </c>
      <c r="C60" s="40"/>
      <c r="D60" s="40"/>
      <c r="E60" s="155"/>
    </row>
    <row r="61" spans="1:5" x14ac:dyDescent="0.3">
      <c r="A61" s="16" t="s">
        <v>302</v>
      </c>
      <c r="B61" s="46" t="s">
        <v>27</v>
      </c>
      <c r="C61" s="37"/>
      <c r="D61" s="40"/>
      <c r="E61" s="155"/>
    </row>
    <row r="62" spans="1:5" x14ac:dyDescent="0.3">
      <c r="A62" s="16" t="s">
        <v>339</v>
      </c>
      <c r="B62" s="218" t="s">
        <v>340</v>
      </c>
      <c r="C62" s="37"/>
      <c r="D62" s="219"/>
      <c r="E62" s="155"/>
    </row>
    <row r="63" spans="1:5" x14ac:dyDescent="0.3">
      <c r="A63" s="13">
        <v>2</v>
      </c>
      <c r="B63" s="47" t="s">
        <v>106</v>
      </c>
      <c r="C63" s="281"/>
      <c r="D63" s="120">
        <f>SUM(D64:D69)</f>
        <v>0</v>
      </c>
      <c r="E63" s="155"/>
    </row>
    <row r="64" spans="1:5" x14ac:dyDescent="0.3">
      <c r="A64" s="15">
        <v>2.1</v>
      </c>
      <c r="B64" s="48" t="s">
        <v>100</v>
      </c>
      <c r="C64" s="281"/>
      <c r="D64" s="42"/>
      <c r="E64" s="155"/>
    </row>
    <row r="65" spans="1:9" x14ac:dyDescent="0.3">
      <c r="A65" s="15">
        <v>2.2000000000000002</v>
      </c>
      <c r="B65" s="48" t="s">
        <v>104</v>
      </c>
      <c r="C65" s="283"/>
      <c r="D65" s="43"/>
      <c r="E65" s="155"/>
    </row>
    <row r="66" spans="1:9" x14ac:dyDescent="0.3">
      <c r="A66" s="15">
        <v>2.2999999999999998</v>
      </c>
      <c r="B66" s="48" t="s">
        <v>103</v>
      </c>
      <c r="C66" s="283"/>
      <c r="D66" s="43"/>
      <c r="E66" s="155"/>
    </row>
    <row r="67" spans="1:9" x14ac:dyDescent="0.3">
      <c r="A67" s="15">
        <v>2.4</v>
      </c>
      <c r="B67" s="48" t="s">
        <v>105</v>
      </c>
      <c r="C67" s="283"/>
      <c r="D67" s="43"/>
      <c r="E67" s="155"/>
    </row>
    <row r="68" spans="1:9" x14ac:dyDescent="0.3">
      <c r="A68" s="15">
        <v>2.5</v>
      </c>
      <c r="B68" s="48" t="s">
        <v>101</v>
      </c>
      <c r="C68" s="283"/>
      <c r="D68" s="43"/>
      <c r="E68" s="155"/>
    </row>
    <row r="69" spans="1:9" x14ac:dyDescent="0.3">
      <c r="A69" s="15">
        <v>2.6</v>
      </c>
      <c r="B69" s="48" t="s">
        <v>102</v>
      </c>
      <c r="C69" s="283"/>
      <c r="D69" s="43"/>
      <c r="E69" s="155"/>
    </row>
    <row r="70" spans="1:9" s="2" customFormat="1" x14ac:dyDescent="0.3">
      <c r="A70" s="13">
        <v>3</v>
      </c>
      <c r="B70" s="279" t="s">
        <v>453</v>
      </c>
      <c r="C70" s="282"/>
      <c r="D70" s="280"/>
      <c r="E70" s="106"/>
    </row>
    <row r="71" spans="1:9" s="2" customFormat="1" x14ac:dyDescent="0.3">
      <c r="A71" s="13">
        <v>4</v>
      </c>
      <c r="B71" s="13" t="s">
        <v>253</v>
      </c>
      <c r="C71" s="282">
        <f>SUM(C72:C73)</f>
        <v>0</v>
      </c>
      <c r="D71" s="86">
        <f>SUM(D72:D73)</f>
        <v>0</v>
      </c>
      <c r="E71" s="106"/>
    </row>
    <row r="72" spans="1:9" s="2" customFormat="1" x14ac:dyDescent="0.3">
      <c r="A72" s="15">
        <v>4.0999999999999996</v>
      </c>
      <c r="B72" s="15" t="s">
        <v>254</v>
      </c>
      <c r="C72" s="8"/>
      <c r="D72" s="8"/>
      <c r="E72" s="106"/>
    </row>
    <row r="73" spans="1:9" s="2" customFormat="1" x14ac:dyDescent="0.3">
      <c r="A73" s="15">
        <v>4.2</v>
      </c>
      <c r="B73" s="15" t="s">
        <v>255</v>
      </c>
      <c r="C73" s="8"/>
      <c r="D73" s="8"/>
      <c r="E73" s="106"/>
    </row>
    <row r="74" spans="1:9" s="2" customFormat="1" x14ac:dyDescent="0.3">
      <c r="A74" s="13">
        <v>5</v>
      </c>
      <c r="B74" s="278" t="s">
        <v>281</v>
      </c>
      <c r="C74" s="8"/>
      <c r="D74" s="86"/>
      <c r="E74" s="106"/>
    </row>
    <row r="75" spans="1:9" s="2" customFormat="1" x14ac:dyDescent="0.3">
      <c r="A75" s="386"/>
      <c r="B75" s="386"/>
      <c r="C75" s="12"/>
      <c r="D75" s="12"/>
      <c r="E75" s="106"/>
    </row>
    <row r="76" spans="1:9" s="2" customFormat="1" x14ac:dyDescent="0.3">
      <c r="A76" s="513" t="s">
        <v>504</v>
      </c>
      <c r="B76" s="513"/>
      <c r="C76" s="513"/>
      <c r="D76" s="513"/>
      <c r="E76" s="106"/>
    </row>
    <row r="77" spans="1:9" s="2" customFormat="1" x14ac:dyDescent="0.3">
      <c r="A77" s="386"/>
      <c r="B77" s="386"/>
      <c r="C77" s="12"/>
      <c r="D77" s="12"/>
      <c r="E77" s="106"/>
    </row>
    <row r="78" spans="1:9" s="22" customFormat="1" ht="12.75" x14ac:dyDescent="0.2"/>
    <row r="79" spans="1:9" s="2" customFormat="1" x14ac:dyDescent="0.3">
      <c r="A79" s="70" t="s">
        <v>107</v>
      </c>
      <c r="E79" s="5"/>
    </row>
    <row r="80" spans="1:9" s="2" customFormat="1" x14ac:dyDescent="0.3">
      <c r="E80"/>
      <c r="F80"/>
      <c r="G80"/>
      <c r="H80"/>
      <c r="I80"/>
    </row>
    <row r="81" spans="1:9" s="2" customFormat="1" x14ac:dyDescent="0.3">
      <c r="D81" s="12"/>
      <c r="E81"/>
      <c r="F81"/>
      <c r="G81"/>
      <c r="H81"/>
      <c r="I81"/>
    </row>
    <row r="82" spans="1:9" s="2" customFormat="1" x14ac:dyDescent="0.3">
      <c r="A82"/>
      <c r="B82" s="44" t="s">
        <v>505</v>
      </c>
      <c r="D82" s="12"/>
      <c r="E82"/>
      <c r="F82"/>
      <c r="G82"/>
      <c r="H82"/>
      <c r="I82"/>
    </row>
    <row r="83" spans="1:9" s="2" customFormat="1" x14ac:dyDescent="0.3">
      <c r="A83"/>
      <c r="B83" s="514" t="s">
        <v>506</v>
      </c>
      <c r="C83" s="514"/>
      <c r="D83" s="514"/>
      <c r="E83"/>
      <c r="F83"/>
      <c r="G83"/>
      <c r="H83"/>
      <c r="I83"/>
    </row>
    <row r="84" spans="1:9" customFormat="1" ht="12.75" x14ac:dyDescent="0.2">
      <c r="B84" s="67" t="s">
        <v>507</v>
      </c>
    </row>
    <row r="85" spans="1:9" s="2" customFormat="1" x14ac:dyDescent="0.3">
      <c r="A85" s="11"/>
      <c r="B85" s="514" t="s">
        <v>508</v>
      </c>
      <c r="C85" s="514"/>
      <c r="D85" s="514"/>
    </row>
    <row r="86" spans="1:9" s="22" customFormat="1" ht="12.75" x14ac:dyDescent="0.2"/>
    <row r="87" spans="1:9" s="22" customFormat="1" ht="12.75" x14ac:dyDescent="0.2"/>
  </sheetData>
  <mergeCells count="5">
    <mergeCell ref="C1:D1"/>
    <mergeCell ref="A76:D76"/>
    <mergeCell ref="B83:D83"/>
    <mergeCell ref="B85:D85"/>
    <mergeCell ref="C2:E2"/>
  </mergeCells>
  <printOptions gridLines="1"/>
  <pageMargins left="1" right="1" top="1" bottom="1" header="0.5" footer="0.5"/>
  <pageSetup paperSize="9" scale="46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19</vt:i4>
      </vt:variant>
    </vt:vector>
  </HeadingPairs>
  <TitlesOfParts>
    <vt:vector size="48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Sheet1</vt:lpstr>
      <vt:lpstr>'ფორმა 4.4'!Print_Area</vt:lpstr>
      <vt:lpstr>'ფორმა 5.4'!Print_Area</vt:lpstr>
      <vt:lpstr>'ფორმა 5.5'!Print_Area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2016-01-21T08:59:42Z</cp:lastPrinted>
  <dcterms:created xsi:type="dcterms:W3CDTF">2011-12-27T13:20:18Z</dcterms:created>
  <dcterms:modified xsi:type="dcterms:W3CDTF">2016-04-20T13:14:44Z</dcterms:modified>
</cp:coreProperties>
</file>