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codeName="ThisWorkbook" defaultThemeVersion="124226"/>
  <bookViews>
    <workbookView xWindow="0" yWindow="405" windowWidth="28800" windowHeight="11925" tabRatio="954" activeTab="1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9.1" sheetId="48" r:id="rId15"/>
    <sheet name="ფორმა 9.2" sheetId="49" r:id="rId16"/>
    <sheet name="ფორმა 9.6" sheetId="39" r:id="rId17"/>
    <sheet name="ფორმა N 9.7" sheetId="35" r:id="rId18"/>
    <sheet name="შემაჯამებელი ფორმა" sheetId="50" r:id="rId19"/>
    <sheet name="Validation" sheetId="13" state="veryHidden" r:id="rId20"/>
  </sheets>
  <externalReferences>
    <externalReference r:id="rId21"/>
    <externalReference r:id="rId2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N4'!$A$10:$D$65</definedName>
    <definedName name="_xlnm._FilterDatabase" localSheetId="4" hidden="1">'ფორმა N5'!$A$8:$D$11</definedName>
    <definedName name="_xlnm._FilterDatabase" localSheetId="5" hidden="1">'ფორმა N5.1'!$B$9:$D$23</definedName>
    <definedName name="Date" localSheetId="8">#REF!</definedName>
    <definedName name="Date" localSheetId="9">#REF!</definedName>
    <definedName name="Date" localSheetId="14">#REF!</definedName>
    <definedName name="Date" localSheetId="15">#REF!</definedName>
    <definedName name="Date" localSheetId="16">#REF!</definedName>
    <definedName name="Date" localSheetId="17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18">#REF!</definedName>
    <definedName name="Date">#REF!</definedName>
    <definedName name="_xlnm.Print_Area" localSheetId="6">'ფორმა 5.2'!$A$1:$I$37</definedName>
    <definedName name="_xlnm.Print_Area" localSheetId="8">'ფორმა 5.4'!$A$1:$H$46</definedName>
    <definedName name="_xlnm.Print_Area" localSheetId="9">'ფორმა 5.5'!$A$1:$M$50</definedName>
    <definedName name="_xlnm.Print_Area" localSheetId="14">'ფორმა 9.1'!$A$1:$I$40</definedName>
    <definedName name="_xlnm.Print_Area" localSheetId="15">'ფორმა 9.2'!$A$1:$K$32</definedName>
    <definedName name="_xlnm.Print_Area" localSheetId="16">'ფორმა 9.6'!$A$1:$I$35</definedName>
    <definedName name="_xlnm.Print_Area" localSheetId="12">'ფორმა N 8.1'!$A$1:$H$41</definedName>
    <definedName name="_xlnm.Print_Area" localSheetId="17">'ფორმა N 9.7'!$A$1:$I$42</definedName>
    <definedName name="_xlnm.Print_Area" localSheetId="0">'ფორმა N1'!$A$1:$L$38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N4'!$A$1:$D$91</definedName>
    <definedName name="_xlnm.Print_Area" localSheetId="4">'ფორმა N5'!$A$1:$D$87</definedName>
    <definedName name="_xlnm.Print_Area" localSheetId="5">'ფორმა N5.1'!$A$1:$D$37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8">'შემაჯამებელი ფორმა'!$A$1:$C$35</definedName>
  </definedNames>
  <calcPr calcId="144525"/>
</workbook>
</file>

<file path=xl/calcChain.xml><?xml version="1.0" encoding="utf-8"?>
<calcChain xmlns="http://schemas.openxmlformats.org/spreadsheetml/2006/main">
  <c r="C9" i="7" l="1"/>
  <c r="C49" i="47"/>
  <c r="D53" i="47" l="1"/>
  <c r="C39" i="47"/>
  <c r="L36" i="46" l="1"/>
  <c r="I22" i="35" l="1"/>
  <c r="D16" i="47" l="1"/>
  <c r="D19" i="47"/>
  <c r="D39" i="47"/>
  <c r="C16" i="47"/>
  <c r="C19" i="47" l="1"/>
  <c r="I10" i="9" l="1"/>
  <c r="C32" i="7" l="1"/>
  <c r="I11" i="44" l="1"/>
  <c r="H11" i="44"/>
  <c r="I10" i="44"/>
  <c r="H10" i="44"/>
  <c r="I9" i="44"/>
  <c r="H9" i="44"/>
  <c r="H39" i="44" l="1"/>
  <c r="I39" i="44"/>
  <c r="L29" i="46" l="1"/>
  <c r="L28" i="46"/>
  <c r="L27" i="46"/>
  <c r="D59" i="47" l="1"/>
  <c r="C64" i="12" l="1"/>
  <c r="C45" i="12"/>
  <c r="C44" i="12" s="1"/>
  <c r="C34" i="12"/>
  <c r="C11" i="12"/>
  <c r="D64" i="12"/>
  <c r="D34" i="12"/>
  <c r="D11" i="12"/>
  <c r="D10" i="12" s="1"/>
  <c r="C10" i="12" l="1"/>
  <c r="C60" i="47"/>
  <c r="G19" i="35"/>
  <c r="I19" i="35" s="1"/>
  <c r="G18" i="35"/>
  <c r="I18" i="35" s="1"/>
  <c r="H17" i="35"/>
  <c r="G17" i="35"/>
  <c r="I17" i="35" s="1"/>
  <c r="H16" i="35"/>
  <c r="G16" i="35"/>
  <c r="I15" i="35"/>
  <c r="I14" i="35"/>
  <c r="F14" i="35"/>
  <c r="I13" i="35"/>
  <c r="F13" i="35"/>
  <c r="I12" i="35"/>
  <c r="F12" i="35"/>
  <c r="I11" i="35"/>
  <c r="F11" i="35"/>
  <c r="I10" i="35"/>
  <c r="F10" i="35"/>
  <c r="I9" i="35"/>
  <c r="J40" i="10"/>
  <c r="I40" i="10"/>
  <c r="H40" i="10"/>
  <c r="H37" i="10" s="1"/>
  <c r="G40" i="10"/>
  <c r="G37" i="10" s="1"/>
  <c r="F40" i="10"/>
  <c r="E40" i="10"/>
  <c r="D40" i="10"/>
  <c r="D37" i="10" s="1"/>
  <c r="J37" i="10"/>
  <c r="I37" i="10"/>
  <c r="F37" i="10"/>
  <c r="E37" i="10"/>
  <c r="C37" i="10"/>
  <c r="B37" i="10"/>
  <c r="B34" i="10" s="1"/>
  <c r="C34" i="10"/>
  <c r="J33" i="10"/>
  <c r="I33" i="10"/>
  <c r="H33" i="10"/>
  <c r="G33" i="10"/>
  <c r="F33" i="10"/>
  <c r="E33" i="10"/>
  <c r="D33" i="10"/>
  <c r="J24" i="10"/>
  <c r="I24" i="10"/>
  <c r="H24" i="10"/>
  <c r="G24" i="10"/>
  <c r="F24" i="10"/>
  <c r="E24" i="10"/>
  <c r="D24" i="10"/>
  <c r="C24" i="10"/>
  <c r="B24" i="10"/>
  <c r="J19" i="10"/>
  <c r="I19" i="10"/>
  <c r="I17" i="10" s="1"/>
  <c r="I9" i="10" s="1"/>
  <c r="H19" i="10"/>
  <c r="H17" i="10" s="1"/>
  <c r="G19" i="10"/>
  <c r="F19" i="10"/>
  <c r="E19" i="10"/>
  <c r="D19" i="10"/>
  <c r="D17" i="10" s="1"/>
  <c r="D9" i="10" s="1"/>
  <c r="C19" i="10"/>
  <c r="B19" i="10"/>
  <c r="J17" i="10"/>
  <c r="G17" i="10"/>
  <c r="F17" i="10"/>
  <c r="E17" i="10"/>
  <c r="C17" i="10"/>
  <c r="B17" i="10"/>
  <c r="J14" i="10"/>
  <c r="J9" i="10" s="1"/>
  <c r="I14" i="10"/>
  <c r="H14" i="10"/>
  <c r="G14" i="10"/>
  <c r="F14" i="10"/>
  <c r="F9" i="10" s="1"/>
  <c r="E14" i="10"/>
  <c r="D14" i="10"/>
  <c r="C14" i="10"/>
  <c r="B14" i="10"/>
  <c r="B9" i="10" s="1"/>
  <c r="J10" i="10"/>
  <c r="I10" i="10"/>
  <c r="H10" i="10"/>
  <c r="H9" i="10" s="1"/>
  <c r="G10" i="10"/>
  <c r="G9" i="10" s="1"/>
  <c r="F10" i="10"/>
  <c r="E10" i="10"/>
  <c r="D10" i="10"/>
  <c r="C10" i="10"/>
  <c r="C9" i="10" s="1"/>
  <c r="B10" i="10"/>
  <c r="E9" i="10"/>
  <c r="I16" i="35" l="1"/>
  <c r="I32" i="35" s="1"/>
  <c r="I24" i="43"/>
  <c r="I23" i="43"/>
  <c r="I22" i="43"/>
  <c r="I21" i="43"/>
  <c r="I20" i="43"/>
  <c r="I19" i="43"/>
  <c r="I18" i="43"/>
  <c r="I17" i="43"/>
  <c r="I16" i="43"/>
  <c r="I15" i="43"/>
  <c r="I14" i="43"/>
  <c r="I13" i="43"/>
  <c r="I12" i="43"/>
  <c r="I11" i="43"/>
  <c r="I10" i="43"/>
  <c r="I9" i="43"/>
  <c r="I8" i="43"/>
  <c r="D31" i="7"/>
  <c r="C31" i="7"/>
  <c r="D27" i="7"/>
  <c r="D26" i="7" s="1"/>
  <c r="C27" i="7"/>
  <c r="D19" i="7"/>
  <c r="C19" i="7"/>
  <c r="D16" i="7"/>
  <c r="C16" i="7"/>
  <c r="D12" i="7"/>
  <c r="C12" i="7"/>
  <c r="C10" i="7" s="1"/>
  <c r="C26" i="7" l="1"/>
  <c r="D10" i="7"/>
  <c r="D9" i="7"/>
  <c r="C25" i="50" l="1"/>
  <c r="C24" i="50"/>
  <c r="C23" i="50"/>
  <c r="C21" i="50"/>
  <c r="C19" i="50"/>
  <c r="C18" i="50"/>
  <c r="C12" i="50"/>
  <c r="C2" i="50" l="1"/>
  <c r="A6" i="50"/>
  <c r="I2" i="35" l="1"/>
  <c r="I2" i="39"/>
  <c r="K2" i="49"/>
  <c r="I2" i="48"/>
  <c r="I2" i="10"/>
  <c r="G2" i="18"/>
  <c r="I2" i="9"/>
  <c r="C2" i="12"/>
  <c r="L3" i="46"/>
  <c r="G2" i="45"/>
  <c r="G2" i="44"/>
  <c r="I2" i="43"/>
  <c r="C2" i="27"/>
  <c r="C2" i="47"/>
  <c r="A5" i="35"/>
  <c r="A5" i="39"/>
  <c r="A5" i="49"/>
  <c r="A5" i="48"/>
  <c r="A5" i="10"/>
  <c r="A5" i="18"/>
  <c r="A5" i="9"/>
  <c r="A5" i="12"/>
  <c r="A6" i="46"/>
  <c r="A5" i="45"/>
  <c r="A5" i="44"/>
  <c r="A5" i="43"/>
  <c r="A5" i="47"/>
  <c r="A7" i="40"/>
  <c r="A5" i="7"/>
  <c r="A5" i="3"/>
  <c r="A5" i="27" s="1"/>
  <c r="D47" i="12" l="1"/>
  <c r="D45" i="12" s="1"/>
  <c r="D44" i="12" l="1"/>
  <c r="D31" i="3"/>
  <c r="C31" i="3"/>
  <c r="D73" i="47" l="1"/>
  <c r="C73" i="47"/>
  <c r="D65" i="47"/>
  <c r="C59" i="47"/>
  <c r="D54" i="47"/>
  <c r="C54" i="47"/>
  <c r="D48" i="47"/>
  <c r="C48" i="47"/>
  <c r="D37" i="47"/>
  <c r="C11" i="50" s="1"/>
  <c r="C37" i="47"/>
  <c r="D33" i="47"/>
  <c r="C33" i="47"/>
  <c r="D24" i="47"/>
  <c r="D18" i="47" s="1"/>
  <c r="C24" i="47"/>
  <c r="C18" i="47" s="1"/>
  <c r="D15" i="47"/>
  <c r="C14" i="50" s="1"/>
  <c r="C15" i="47"/>
  <c r="D10" i="47"/>
  <c r="C13" i="50" s="1"/>
  <c r="C10" i="47"/>
  <c r="C14" i="47" l="1"/>
  <c r="C9" i="47" s="1"/>
  <c r="D14" i="47"/>
  <c r="D9" i="47" s="1"/>
  <c r="H34" i="45"/>
  <c r="G34" i="45"/>
  <c r="I27" i="43"/>
  <c r="H27" i="43"/>
  <c r="G27" i="43"/>
  <c r="C10" i="50" l="1"/>
  <c r="D27" i="3"/>
  <c r="C27" i="3"/>
  <c r="C22" i="50" s="1"/>
  <c r="C20" i="50" s="1"/>
  <c r="C12" i="3" l="1"/>
  <c r="D76" i="40" l="1"/>
  <c r="D67" i="40"/>
  <c r="D61" i="40"/>
  <c r="C61" i="40"/>
  <c r="D56" i="40"/>
  <c r="C56" i="40"/>
  <c r="D50" i="40"/>
  <c r="C50" i="40"/>
  <c r="D39" i="40"/>
  <c r="C39" i="40"/>
  <c r="D35" i="40"/>
  <c r="C35" i="40"/>
  <c r="D26" i="40"/>
  <c r="D20" i="40" s="1"/>
  <c r="C26" i="40"/>
  <c r="C20" i="40" s="1"/>
  <c r="D17" i="40"/>
  <c r="C17" i="40"/>
  <c r="D12" i="40"/>
  <c r="C12" i="40"/>
  <c r="A6" i="40"/>
  <c r="C16" i="40" l="1"/>
  <c r="C11" i="40" s="1"/>
  <c r="D16" i="40"/>
  <c r="D11" i="40" s="1"/>
  <c r="A4" i="39" l="1"/>
  <c r="A4" i="35" l="1"/>
  <c r="D24" i="27" l="1"/>
  <c r="C24" i="27"/>
  <c r="G29" i="18" l="1"/>
  <c r="G28" i="18"/>
  <c r="G27" i="18"/>
  <c r="G26" i="18"/>
  <c r="G25" i="18"/>
  <c r="G24" i="18"/>
  <c r="G23" i="18"/>
  <c r="G22" i="18"/>
  <c r="G10" i="18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A4" i="18"/>
  <c r="G21" i="18" l="1"/>
  <c r="G30" i="18"/>
  <c r="A4" i="10"/>
  <c r="A4" i="9"/>
  <c r="A4" i="12"/>
  <c r="A4" i="7"/>
  <c r="D19" i="3" l="1"/>
  <c r="C19" i="3"/>
  <c r="D16" i="3"/>
  <c r="C16" i="3"/>
  <c r="D12" i="3"/>
  <c r="C26" i="3" l="1"/>
  <c r="C10" i="3" s="1"/>
  <c r="D10" i="3"/>
  <c r="D26" i="3"/>
  <c r="C9" i="3" l="1"/>
  <c r="D9" i="3"/>
  <c r="C17" i="50" s="1"/>
</calcChain>
</file>

<file path=xl/comments1.xml><?xml version="1.0" encoding="utf-8"?>
<comments xmlns="http://schemas.openxmlformats.org/spreadsheetml/2006/main">
  <authors>
    <author>Marina</author>
  </authors>
  <commentList>
    <comment ref="C49" authorId="0">
      <text>
        <r>
          <rPr>
            <b/>
            <sz val="9"/>
            <color indexed="81"/>
            <rFont val="Tahoma"/>
            <family val="2"/>
          </rPr>
          <t>Marina:</t>
        </r>
        <r>
          <rPr>
            <sz val="9"/>
            <color indexed="81"/>
            <rFont val="Tahoma"/>
            <family val="2"/>
          </rPr>
          <t xml:space="preserve">
7196.20 
უზურფრუქტი იჯარების</t>
        </r>
      </text>
    </comment>
  </commentList>
</comments>
</file>

<file path=xl/sharedStrings.xml><?xml version="1.0" encoding="utf-8"?>
<sst xmlns="http://schemas.openxmlformats.org/spreadsheetml/2006/main" count="1530" uniqueCount="779">
  <si>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</si>
  <si>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</si>
  <si>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</si>
  <si>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</si>
  <si>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</si>
  <si>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</si>
  <si>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</si>
  <si>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</si>
  <si>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</si>
  <si>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</si>
  <si>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</si>
  <si>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</si>
  <si>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</si>
  <si>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</si>
  <si>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</si>
  <si>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</si>
  <si>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</si>
  <si>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</si>
  <si>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</si>
  <si>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</si>
  <si>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</si>
  <si>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</si>
  <si>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</si>
  <si>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</si>
  <si>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</si>
  <si>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</si>
  <si>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</si>
  <si>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</si>
  <si>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</si>
  <si>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</si>
  <si>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</si>
  <si>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</si>
  <si>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</si>
  <si>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</si>
  <si>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</si>
  <si>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</si>
  <si>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</si>
  <si>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</si>
  <si>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</si>
  <si>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</si>
  <si>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</si>
  <si>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</si>
  <si>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</si>
  <si>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</si>
  <si>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</si>
  <si>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</si>
  <si>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</si>
  <si>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</si>
  <si>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</si>
  <si>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</si>
  <si>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</si>
  <si>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</si>
  <si>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</si>
  <si>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</si>
  <si>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</si>
  <si>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</si>
  <si>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</si>
  <si>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</si>
  <si>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</si>
  <si>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</si>
  <si>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</si>
  <si>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</si>
  <si>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</si>
  <si>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</si>
  <si>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</si>
  <si>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</si>
  <si>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</si>
  <si>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</si>
  <si>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</si>
  <si>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</si>
  <si>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</si>
  <si>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</si>
  <si>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</si>
  <si>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</si>
  <si>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</si>
  <si>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</si>
  <si>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</si>
  <si>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</si>
  <si>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</si>
  <si>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</si>
  <si>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</si>
  <si>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</si>
  <si>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</si>
  <si>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</si>
  <si>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</si>
  <si>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</si>
  <si>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</si>
  <si>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</si>
  <si>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</si>
  <si>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</si>
  <si>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</si>
  <si>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</si>
  <si>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</si>
  <si>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</si>
  <si>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</si>
  <si>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</si>
  <si>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</si>
  <si>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</si>
  <si>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</si>
  <si>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</si>
  <si>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</si>
  <si>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</si>
  <si>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</si>
  <si>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</si>
  <si>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</si>
  <si>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</si>
  <si>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</si>
  <si>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</si>
  <si>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</si>
  <si>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</si>
  <si>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</si>
  <si>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</si>
  <si>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</si>
  <si>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</si>
  <si>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</si>
  <si>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</si>
  <si>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</si>
  <si>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</si>
  <si>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</si>
  <si>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</si>
  <si>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</si>
  <si>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</si>
  <si>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</si>
  <si>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</si>
  <si>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</si>
  <si>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</si>
  <si>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</si>
  <si>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</si>
  <si>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</si>
  <si>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</si>
  <si>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</si>
  <si>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</si>
  <si>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</si>
  <si>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</si>
  <si>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</si>
  <si>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</si>
  <si>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</si>
  <si>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</si>
  <si>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</si>
  <si>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</si>
  <si>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</si>
  <si>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</si>
  <si>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</si>
  <si>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</si>
  <si>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</si>
  <si>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</si>
  <si>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</si>
  <si>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</si>
  <si>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</si>
  <si>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</si>
  <si>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</si>
  <si>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</si>
  <si>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</si>
  <si>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</si>
  <si>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</si>
  <si>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</si>
  <si>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</si>
  <si>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</si>
  <si>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</si>
  <si>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</si>
  <si>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</si>
  <si>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</si>
  <si>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</si>
  <si>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</si>
  <si>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</si>
  <si>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</si>
  <si>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</si>
  <si>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</si>
  <si>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</si>
  <si>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</si>
  <si>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</si>
  <si>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</si>
  <si>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</si>
  <si>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</si>
  <si>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</si>
  <si>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</si>
  <si>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</si>
  <si>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</si>
  <si>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</si>
  <si>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</si>
  <si>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</si>
  <si>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</si>
  <si>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</si>
  <si>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</si>
  <si>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</si>
  <si>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</si>
  <si>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</si>
  <si>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</si>
  <si>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</si>
  <si>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</si>
  <si>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</si>
  <si>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</si>
  <si>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</si>
  <si>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</si>
  <si>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</si>
  <si>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</si>
  <si>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</si>
  <si>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</si>
  <si>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</si>
  <si>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</si>
  <si>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</si>
  <si>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</si>
  <si>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</si>
  <si>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</si>
  <si>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</si>
  <si>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</si>
  <si>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</si>
  <si>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</si>
  <si>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</si>
  <si>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</si>
  <si>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</si>
  <si>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</si>
  <si>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</si>
  <si>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</si>
  <si>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</si>
  <si>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</si>
  <si>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</si>
  <si>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</si>
  <si>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</si>
  <si>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</si>
  <si>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</si>
  <si>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</si>
  <si>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</si>
  <si>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</si>
  <si>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</si>
  <si>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</si>
  <si>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</si>
  <si>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ბალანსზე აყვანის თარიღი</t>
  </si>
  <si>
    <t>მარკა</t>
  </si>
  <si>
    <t>მოდელი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</si>
  <si>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</si>
  <si>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</si>
  <si>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</si>
  <si>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</si>
  <si>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</si>
  <si>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</si>
  <si>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</si>
  <si>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</si>
  <si>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</si>
  <si>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</si>
  <si>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</si>
  <si>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</si>
  <si>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</si>
  <si>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</si>
  <si>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</si>
  <si>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</si>
  <si>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</si>
  <si>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</si>
  <si>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</si>
  <si>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</si>
  <si>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</si>
  <si>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</si>
  <si>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</si>
  <si>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</si>
  <si>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</si>
  <si>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</si>
  <si>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</si>
  <si>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</si>
  <si>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</si>
  <si>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</si>
  <si>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</si>
  <si>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</si>
  <si>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</si>
  <si>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</si>
  <si>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</si>
  <si>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</si>
  <si>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</si>
  <si>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</si>
  <si>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</si>
  <si>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</si>
  <si>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</si>
  <si>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</si>
  <si>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</si>
  <si>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</si>
  <si>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</si>
  <si>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</si>
  <si>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</si>
  <si>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</si>
  <si>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</si>
  <si>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</si>
  <si>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</si>
  <si>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</si>
  <si>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</si>
  <si>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</si>
  <si>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</si>
  <si>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</si>
  <si>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</si>
  <si>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</si>
  <si>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</si>
  <si>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</si>
  <si>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</si>
  <si>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</si>
  <si>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</si>
  <si>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</si>
  <si>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</si>
  <si>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</si>
  <si>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</si>
  <si>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</si>
  <si>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</si>
  <si>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შენიშვნა</t>
  </si>
  <si>
    <t>ოპერაციის დანიშნულება</t>
  </si>
  <si>
    <t>განმარტებითი შენიშვნა*</t>
  </si>
  <si>
    <t>1.6.4.1</t>
  </si>
  <si>
    <t>1.6.4.2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</si>
  <si>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</si>
  <si>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</si>
  <si>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</si>
  <si>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</si>
  <si>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</si>
  <si>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</si>
  <si>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</si>
  <si>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</si>
  <si>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</si>
  <si>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</si>
  <si>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</si>
  <si>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</si>
  <si>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</si>
  <si>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</si>
  <si>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</si>
  <si>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</si>
  <si>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</si>
  <si>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</si>
  <si>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</si>
  <si>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</si>
  <si>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</si>
  <si>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</si>
  <si>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</si>
  <si>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</si>
  <si>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</si>
  <si>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</si>
  <si>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</si>
  <si>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</si>
  <si>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</si>
  <si>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</si>
  <si>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</si>
  <si>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</si>
  <si>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</si>
  <si>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</si>
  <si>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</si>
  <si>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</si>
  <si>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</si>
  <si>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</si>
  <si>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</si>
  <si>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</si>
  <si>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ფართი (ხელშეკრულების მიხედვით)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</si>
  <si>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</si>
  <si>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</si>
  <si>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</si>
  <si>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</si>
  <si>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</si>
  <si>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</si>
  <si>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</si>
  <si>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მეიჯარის პირადი ნომერი (ფიზიკური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</si>
  <si>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</si>
  <si>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</si>
  <si>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</si>
  <si>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</si>
  <si>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</si>
  <si>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</si>
  <si>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</si>
  <si>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</si>
  <si>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</si>
  <si>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</si>
  <si>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</si>
  <si>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</si>
  <si>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</si>
  <si>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</si>
  <si>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</si>
  <si>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</si>
  <si>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</si>
  <si>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</si>
  <si>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</si>
  <si>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</si>
  <si>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</si>
  <si>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</si>
  <si>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</si>
  <si>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</si>
  <si>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</si>
  <si>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</si>
  <si>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</si>
  <si>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</si>
  <si>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</si>
  <si>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</si>
  <si>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</si>
  <si>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</si>
  <si>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</si>
  <si>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</si>
  <si>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</si>
  <si>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</si>
  <si>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</si>
  <si>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</si>
  <si>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</si>
  <si>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</si>
  <si>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</si>
  <si>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</si>
  <si>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</si>
  <si>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</si>
  <si>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</si>
  <si>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</si>
  <si>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</si>
  <si>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</si>
  <si>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</si>
  <si>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</si>
  <si>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</si>
  <si>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</si>
  <si>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</si>
  <si>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</si>
  <si>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</si>
  <si>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</si>
  <si>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</si>
  <si>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</si>
  <si>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</si>
  <si>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</si>
  <si>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</si>
  <si>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</si>
  <si>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</si>
  <si>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</si>
  <si>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</si>
  <si>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</si>
  <si>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</si>
  <si>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</si>
  <si>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</si>
  <si>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</si>
  <si>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</si>
  <si>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</si>
  <si>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</si>
  <si>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</si>
  <si>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</si>
  <si>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</si>
  <si>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</si>
  <si>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</si>
  <si>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</si>
  <si>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</si>
  <si>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</si>
  <si>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</si>
  <si>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</si>
  <si>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</si>
  <si>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</si>
  <si>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</si>
  <si>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</si>
  <si>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მფლობელობის ტიპი</t>
  </si>
  <si>
    <t>ობიექტის მისამართი</t>
  </si>
  <si>
    <t>საკადასტრო კოდი</t>
  </si>
  <si>
    <t>ბალანსზე აყვანის თარიღი/იჯარის ვადა</t>
  </si>
  <si>
    <t>საბალანსო ღირებულება/ყოველთვური საიჯარო  გადასახადი (ლარში)</t>
  </si>
  <si>
    <t>მეიჯარის პირადი ან საიდენტიფიკაციო ნომერი</t>
  </si>
  <si>
    <t>მეიჯარის სახელი ან დასახელება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</si>
  <si>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 </t>
    </r>
  </si>
  <si>
    <t>საბალანსო ღირებულება/ყოველთვური საიჯარო გადასახადი (ლარში)</t>
  </si>
  <si>
    <t>სწავლების ცენტრიდან მიღებული სახსრების  ხარჯების გარდა)</t>
  </si>
  <si>
    <t xml:space="preserve">ფორმა N4 - ხარჯები </t>
  </si>
  <si>
    <t xml:space="preserve">(საარჩევნო კამპანიის ფონდის და სსიპ საარჩევნო სისტემების განვითარების, რეფორმებისა და </t>
  </si>
  <si>
    <t xml:space="preserve">      1.1.3</t>
  </si>
  <si>
    <t xml:space="preserve">       შტატგარეშე თანამშრომელთა ანაზღაურება</t>
  </si>
  <si>
    <t>შემაჯამებელი ფომა</t>
  </si>
  <si>
    <t xml:space="preserve">რეკლამის ჯამური ხარჯი </t>
  </si>
  <si>
    <t>სატელევიზიო რეკლამა</t>
  </si>
  <si>
    <t>მივლინება</t>
  </si>
  <si>
    <t xml:space="preserve">შემოსავლები </t>
  </si>
  <si>
    <t>საბიუჯეტო შემოსავალი</t>
  </si>
  <si>
    <t>მიზნობრივი დაფინანსება</t>
  </si>
  <si>
    <t>შემოწირულება</t>
  </si>
  <si>
    <t>2.3.1</t>
  </si>
  <si>
    <t xml:space="preserve">               ფულადი</t>
  </si>
  <si>
    <t>2.3.2</t>
  </si>
  <si>
    <t xml:space="preserve">               არაფულადი</t>
  </si>
  <si>
    <t>2.3.3</t>
  </si>
  <si>
    <t xml:space="preserve">               იურიდიული პირის ფულადი სახით</t>
  </si>
  <si>
    <t>2.3.4</t>
  </si>
  <si>
    <t xml:space="preserve">               იურიდიული პირის არაფულადი სახით</t>
  </si>
  <si>
    <t>2.3.5</t>
  </si>
  <si>
    <t xml:space="preserve">               საწევრო</t>
  </si>
  <si>
    <t>ხელშეკრულების თარიღი</t>
  </si>
  <si>
    <t>ფორმა N9.1 - უძრავი ქონების რეესტრი</t>
  </si>
  <si>
    <t>მოქალაქეთა პოლიტიკური გაერთიანება"ეროვნული ფორუმი"</t>
  </si>
  <si>
    <t>არაფულადი შემოწირულობა</t>
  </si>
  <si>
    <t>ჯეირან ხუბანოვი</t>
  </si>
  <si>
    <t>28001002247</t>
  </si>
  <si>
    <t>ფულადი შემოწირულობა</t>
  </si>
  <si>
    <t>ალუდა გოგლიჩიძე</t>
  </si>
  <si>
    <t>საქართველოს ბანკი</t>
  </si>
  <si>
    <t>გოჩა ჯაბიძე</t>
  </si>
  <si>
    <t>01026011115</t>
  </si>
  <si>
    <t>GE80BG0000000455704400</t>
  </si>
  <si>
    <t>01010002624</t>
  </si>
  <si>
    <t>57001018889</t>
  </si>
  <si>
    <t>01015007988</t>
  </si>
  <si>
    <t>კახა ჩაკვეტაძე</t>
  </si>
  <si>
    <t>01006006283</t>
  </si>
  <si>
    <t>ზურაბ ჩიკვაიძე</t>
  </si>
  <si>
    <t>GE90BG0000000493567200</t>
  </si>
  <si>
    <t>თიბისი</t>
  </si>
  <si>
    <t>გოჩა</t>
  </si>
  <si>
    <t>ჯაბიძე</t>
  </si>
  <si>
    <t>პარტიის წევრი</t>
  </si>
  <si>
    <t xml:space="preserve">    კახაბერ</t>
  </si>
  <si>
    <t xml:space="preserve">   შარტავა</t>
  </si>
  <si>
    <t>01008005455</t>
  </si>
  <si>
    <t>რევაზ</t>
  </si>
  <si>
    <t>შავიშვილი</t>
  </si>
  <si>
    <t>01024006197</t>
  </si>
  <si>
    <t>დავით</t>
  </si>
  <si>
    <t>კაკაბაძე</t>
  </si>
  <si>
    <t>ზურაბ</t>
  </si>
  <si>
    <t>ჩიკვაიძე</t>
  </si>
  <si>
    <t xml:space="preserve">მალხაზ </t>
  </si>
  <si>
    <t>ვახტანგაშვილი</t>
  </si>
  <si>
    <t>59002001330</t>
  </si>
  <si>
    <t>ანი</t>
  </si>
  <si>
    <t>მიროტაძე</t>
  </si>
  <si>
    <t>54001008183</t>
  </si>
  <si>
    <t>კახა</t>
  </si>
  <si>
    <t>ჩაკვეტაძე</t>
  </si>
  <si>
    <t>კობა</t>
  </si>
  <si>
    <t>ძაძამია</t>
  </si>
  <si>
    <t>51001001535</t>
  </si>
  <si>
    <t>მარინე</t>
  </si>
  <si>
    <t>პოლიანსკაია</t>
  </si>
  <si>
    <t>ხათუნა</t>
  </si>
  <si>
    <t>გურჯიშვილი</t>
  </si>
  <si>
    <t xml:space="preserve">    გიული</t>
  </si>
  <si>
    <t xml:space="preserve">  შუღლიაშვილი</t>
  </si>
  <si>
    <t>01024057988</t>
  </si>
  <si>
    <t>ტარიელ</t>
  </si>
  <si>
    <t>სოფრომაძე</t>
  </si>
  <si>
    <t>01030005290</t>
  </si>
  <si>
    <t>კუპატაშვილი</t>
  </si>
  <si>
    <t>01024033013</t>
  </si>
  <si>
    <t>მალხაზ</t>
  </si>
  <si>
    <t>გოშუანი</t>
  </si>
  <si>
    <t>10001009482</t>
  </si>
  <si>
    <t>ირაკლი</t>
  </si>
  <si>
    <t>სარიდისი</t>
  </si>
  <si>
    <t>01030045168</t>
  </si>
  <si>
    <t>ლეილა</t>
  </si>
  <si>
    <t>ვარდოსანიძე</t>
  </si>
  <si>
    <t>13001037715</t>
  </si>
  <si>
    <t>კახაბერ</t>
  </si>
  <si>
    <t>შარტავა</t>
  </si>
  <si>
    <t xml:space="preserve">ზურაბ </t>
  </si>
  <si>
    <t>გიორგი</t>
  </si>
  <si>
    <t>ბერიძიშვილი</t>
  </si>
  <si>
    <t xml:space="preserve"> 01006006283</t>
  </si>
  <si>
    <t>01001067864</t>
  </si>
  <si>
    <t>პარტიულ დავალებათა შესასრულებლად</t>
  </si>
  <si>
    <t>GE172BG0000000187727300</t>
  </si>
  <si>
    <t>07.15.2008</t>
  </si>
  <si>
    <t>წარმომადგენლობითი ხარჯი</t>
  </si>
  <si>
    <t>შპს "ლაქტოზა"</t>
  </si>
  <si>
    <t>დარბაზის ქირავნობა</t>
  </si>
  <si>
    <t>ედუარდ აივაზიან</t>
  </si>
  <si>
    <t>ოფისის იჯარა</t>
  </si>
  <si>
    <t>ნიკოლოზ მესაბლიშვილი</t>
  </si>
  <si>
    <t>ბელა ნაკუდაიძე</t>
  </si>
  <si>
    <t>ქეთევან ჭანტურია</t>
  </si>
  <si>
    <t>დავით ბებერაშვილი</t>
  </si>
  <si>
    <t>შპს "მენეჯმენტ სერვისი"</t>
  </si>
  <si>
    <t>ოფისების იჯარა</t>
  </si>
  <si>
    <t>შპს "ახალი კაპიტალი"</t>
  </si>
  <si>
    <t>კომუნალური გადასახადები</t>
  </si>
  <si>
    <t>თურქული კომპანია "MALIYE BAKANLIGI"</t>
  </si>
  <si>
    <t>მაისურების ღირებულება</t>
  </si>
  <si>
    <t>თურქული კომპანია "YILMAZ TEXTIL ABDULLAH YILMAZ"</t>
  </si>
  <si>
    <t>ნიაზ დიასამიძე</t>
  </si>
  <si>
    <t>იჯარა</t>
  </si>
  <si>
    <t>ავთანდილ ბერიძე</t>
  </si>
  <si>
    <t>61008007806</t>
  </si>
  <si>
    <t xml:space="preserve"> პარტიის საარჩევნო კლიპის სურდო თარგმანი</t>
  </si>
  <si>
    <t>1.2.15.3</t>
  </si>
  <si>
    <t>437.30 კვ.მ</t>
  </si>
  <si>
    <t>01024025071</t>
  </si>
  <si>
    <t>ქ. თბილისი, ლვოვის ქ. 82ა</t>
  </si>
  <si>
    <t>01.05.2017-01.01.2018</t>
  </si>
  <si>
    <t>ვიოლეტა მჭედლიძე</t>
  </si>
  <si>
    <t>N 01.10.12.031.044</t>
  </si>
  <si>
    <t>გურჯაანის მუნიციპალიტეტი</t>
  </si>
  <si>
    <t>N51.01.24.201.01.501</t>
  </si>
  <si>
    <t>14.12-.2016-14.12.2018</t>
  </si>
  <si>
    <t>ქ. გურჯაანი, ნონეშვილის ქ. 2</t>
  </si>
  <si>
    <t>89.7 კვ.მ</t>
  </si>
  <si>
    <t>20 კვ.მ</t>
  </si>
  <si>
    <t>ქ. ბათუმი გორგასლის ქ. N 93</t>
  </si>
  <si>
    <t>1.06-.2017-1.12.2017</t>
  </si>
  <si>
    <t>61001003068</t>
  </si>
  <si>
    <t>ირა ბაბილოძე</t>
  </si>
  <si>
    <t>01019000705</t>
  </si>
  <si>
    <t>ქეთევან ბადუაშვილი</t>
  </si>
  <si>
    <t>40 კვ.მ</t>
  </si>
  <si>
    <t>N05.23.30.019</t>
  </si>
  <si>
    <t>N01.72.14.036.101</t>
  </si>
  <si>
    <t>ქ. თბილისი, მეფე მირიანის ქ. 54</t>
  </si>
  <si>
    <t>15.09-.2017-22.10.2017</t>
  </si>
  <si>
    <t>ქ. თბილისი, ლიბანის  ქ. 19, ბ.31</t>
  </si>
  <si>
    <t>16 კვ.მ</t>
  </si>
  <si>
    <t>N01.11.03.007.009.01.031</t>
  </si>
  <si>
    <t>51001000540</t>
  </si>
  <si>
    <t>ნანა გიგიბერია</t>
  </si>
  <si>
    <t>1.09-.2017-01.11.2017</t>
  </si>
  <si>
    <t>ქ. ქუთაისის, დ. აღმაშენებლის გამზირი 62</t>
  </si>
  <si>
    <t>N03.04.23.018</t>
  </si>
  <si>
    <t>83.80 კვ.მ</t>
  </si>
  <si>
    <t>მაია ლოსაბერიძე</t>
  </si>
  <si>
    <t>60001083825</t>
  </si>
  <si>
    <t>ზუგდიდი. შ. რუსთაველის ქ. 60</t>
  </si>
  <si>
    <t>მარინე ბიგვავა</t>
  </si>
  <si>
    <t>35 დღით</t>
  </si>
  <si>
    <t xml:space="preserve">30 კვ.მ </t>
  </si>
  <si>
    <t>ნიკა კიკაჩეიშვილი</t>
  </si>
  <si>
    <r>
      <t>q.</t>
    </r>
    <r>
      <rPr>
        <sz val="10"/>
        <rFont val="Sylfaen"/>
        <family val="1"/>
      </rPr>
      <t xml:space="preserve">სამტრედია, რუსთაველის  ქ.  </t>
    </r>
    <r>
      <rPr>
        <sz val="10"/>
        <rFont val="AcadNusx"/>
      </rPr>
      <t>#</t>
    </r>
    <r>
      <rPr>
        <sz val="10"/>
        <rFont val="Sylfaen"/>
        <family val="1"/>
      </rPr>
      <t xml:space="preserve">34 </t>
    </r>
  </si>
  <si>
    <t>79.30 კვ.მ</t>
  </si>
  <si>
    <t>N34.08.19.536.01.031</t>
  </si>
  <si>
    <t>240885654</t>
  </si>
  <si>
    <t>შპს ტელე-რადიო კომპანია თრიალეთი</t>
  </si>
  <si>
    <t>ქ. გორი, ჭავჭავაძის ქ   N45</t>
  </si>
  <si>
    <r>
      <t>#</t>
    </r>
    <r>
      <rPr>
        <sz val="10"/>
        <rFont val="Sylfaen"/>
        <family val="1"/>
      </rPr>
      <t>B16158731</t>
    </r>
    <r>
      <rPr>
        <sz val="10"/>
        <rFont val="AcadNusx"/>
      </rPr>
      <t xml:space="preserve"> </t>
    </r>
  </si>
  <si>
    <t>365 კვ.მ</t>
  </si>
  <si>
    <t>20.09-.2017-25.10.2017</t>
  </si>
  <si>
    <t>ქ. ოზურეთი. ა. წულაძის ქ. 10</t>
  </si>
  <si>
    <t>N26.26.47.012.506</t>
  </si>
  <si>
    <t>117.17 კვ.მ</t>
  </si>
  <si>
    <t>33001009444</t>
  </si>
  <si>
    <t>ნინო ჯინჭარაძე</t>
  </si>
  <si>
    <t>23.09-.2017-23.10.2017</t>
  </si>
  <si>
    <t>21.09-.2017-23.10.2017</t>
  </si>
  <si>
    <t>09001000474</t>
  </si>
  <si>
    <t>ლალი ქოჩიაშვილი</t>
  </si>
  <si>
    <t>N30.11.33.186.01.501</t>
  </si>
  <si>
    <t>N01.10.14.004.059.01.500</t>
  </si>
  <si>
    <t>211752021</t>
  </si>
  <si>
    <t>შპს " ჰოლდინგ საქართველო"</t>
  </si>
  <si>
    <t>126 კვ.მ</t>
  </si>
  <si>
    <t>ქ. თბილისი, ბუდაპეშტის ქ. N 1ბ</t>
  </si>
  <si>
    <t>ქ. სენაკი, ს. გეგელიას ქ. 17</t>
  </si>
  <si>
    <t>N44.01.31.261</t>
  </si>
  <si>
    <t>15.09-.2017-15.11.2017</t>
  </si>
  <si>
    <t>572 კვ.მ</t>
  </si>
  <si>
    <t>01025002422</t>
  </si>
  <si>
    <t>ნანი გარუჩავა</t>
  </si>
  <si>
    <t>ქ. სენაკი, ქურდოვანიძის  ქ. 11</t>
  </si>
  <si>
    <t>N44.01.31.195</t>
  </si>
  <si>
    <t>27.09-.2017-15.11.2017</t>
  </si>
  <si>
    <t>100 კვ.მ</t>
  </si>
  <si>
    <t>700</t>
  </si>
  <si>
    <t>39001004648</t>
  </si>
  <si>
    <t>აპოლონ  გარუჩავა</t>
  </si>
  <si>
    <t>დაბა ჩხოროწყუ, ჭავჭავაძის ქ. 8</t>
  </si>
  <si>
    <t>N46.02.45.148</t>
  </si>
  <si>
    <t>45 კვ.მ</t>
  </si>
  <si>
    <t>48001014405</t>
  </si>
  <si>
    <t>ნათელა ბერაძე</t>
  </si>
  <si>
    <t>16.09-.2017-16.11.2017</t>
  </si>
  <si>
    <t>ქ. თბილისი, გუმათჰესის ქ.  კN8ა</t>
  </si>
  <si>
    <t>N01.19.23.008.013.01.002</t>
  </si>
  <si>
    <t>17 კვ.მ</t>
  </si>
  <si>
    <t>01011071264</t>
  </si>
  <si>
    <t>მარინე მიჩიტაშვილი</t>
  </si>
  <si>
    <t>42 კვ.მ</t>
  </si>
  <si>
    <t>N83.02.08.156.01.501</t>
  </si>
  <si>
    <t>ქ. მარნეული, რუსთაველის ქ. 82</t>
  </si>
  <si>
    <t>42001029647</t>
  </si>
  <si>
    <t>კობა თოფურია</t>
  </si>
  <si>
    <t>11.09-.2017-11.11.2017</t>
  </si>
  <si>
    <t>22.09-.2017-22.11.2017</t>
  </si>
  <si>
    <t>ქ. ფოთი, კლდიაშვილის ქ. 27</t>
  </si>
  <si>
    <t>N04.01.12.144</t>
  </si>
  <si>
    <t>დაბა ხარაგაული</t>
  </si>
  <si>
    <t>N882009252178</t>
  </si>
  <si>
    <t>27.09-.2017-27.10.2017</t>
  </si>
  <si>
    <t>56001004698</t>
  </si>
  <si>
    <t>მიხეილ ჭიპაშვილი</t>
  </si>
  <si>
    <t>ქ. თბილისი, ბაქრაძის ქ. 6</t>
  </si>
  <si>
    <t>26.09-.2017-26.10.2017</t>
  </si>
  <si>
    <t>80 კვ.მ</t>
  </si>
  <si>
    <t>შპს კახა 2012</t>
  </si>
  <si>
    <t>401987178</t>
  </si>
  <si>
    <t xml:space="preserve"> A6</t>
  </si>
  <si>
    <t>აუდი</t>
  </si>
  <si>
    <t>სედანი</t>
  </si>
  <si>
    <t>LJA 001</t>
  </si>
  <si>
    <t>LJA 002</t>
  </si>
  <si>
    <t>მსუბუქი მაღალი გამავლობის</t>
  </si>
  <si>
    <t>ტოიოტა ლენდკუიზერი</t>
  </si>
  <si>
    <t>OO050SS</t>
  </si>
  <si>
    <t>მერსედეს-ბენცი</t>
  </si>
  <si>
    <t xml:space="preserve">მსუბუქი </t>
  </si>
  <si>
    <t>01/01/2017-01/01/2018</t>
  </si>
  <si>
    <t xml:space="preserve">ბანკიდან თანხის გამოტანა </t>
  </si>
  <si>
    <t>928/2017</t>
  </si>
  <si>
    <t>09.12.2017-10.02.2017</t>
  </si>
  <si>
    <t>18.09-.2017-23.10.2017</t>
  </si>
  <si>
    <t>ბეჭდური რეკლამი ხარჯი</t>
  </si>
  <si>
    <t>მ.პ.გ "ეროვნული ფორუმი"</t>
  </si>
  <si>
    <t>ერთჯერადად</t>
  </si>
  <si>
    <t>დავით ონიაშვილი</t>
  </si>
  <si>
    <t>კვ.მ</t>
  </si>
  <si>
    <t>გელა გელაშაშვილი</t>
  </si>
  <si>
    <t>ტოგო ჭელიძე</t>
  </si>
  <si>
    <t>ლეილა მამედოვა</t>
  </si>
  <si>
    <t>ვახტანგ ბერკაცაშვილი</t>
  </si>
  <si>
    <t>აპოლონ გარუჩავა</t>
  </si>
  <si>
    <t>ცალი</t>
  </si>
  <si>
    <t>27/09/2017</t>
  </si>
  <si>
    <t>20/09/2017</t>
  </si>
  <si>
    <t>21/09/2017</t>
  </si>
  <si>
    <t>22/09/2017</t>
  </si>
  <si>
    <t>29/09/2017</t>
  </si>
  <si>
    <t>თენგიზ შერგელაშვილი</t>
  </si>
  <si>
    <t>შენების მოძრაობა (პარტიული ტრიპლეტი)</t>
  </si>
  <si>
    <t>ინგა მაღრაძე</t>
  </si>
  <si>
    <t>გოჩა მეგრელიშვილი</t>
  </si>
  <si>
    <t>ქ. ჭიათურა, ყაზბეგის ქ. N6</t>
  </si>
  <si>
    <t>N01.13.06.004.067</t>
  </si>
  <si>
    <t>N38.10.37.034</t>
  </si>
  <si>
    <t>02.10-.2017-02.11.2017</t>
  </si>
  <si>
    <t>22 კვ.მ</t>
  </si>
  <si>
    <t>54001009011</t>
  </si>
  <si>
    <t>მარუსა  ასანიძე (მინდოპოლი პირი)</t>
  </si>
  <si>
    <t>ნანი გარუჩავ</t>
  </si>
  <si>
    <t>ქ.სენაკი, ს გეგელიას ქ. 17.   ს.კ N844.01.31.261 დაზუსტებული ფართი 572 კვ.მ, კერძო სახლს (358 კვ.მ)- ის   უსასყიდლოდ სარგებლიბა  ორი თვით.</t>
  </si>
  <si>
    <t>დაბა ჩხოროწყუ , ჭავავაძის ქ. 8   ს.კ N46.02.45.148 დაზუსტებული ფართი160კვ.მ, კერძო სახლს  მეორე სართულზე ოთახ ნახევარს (45 კვ.მ)- ის   უსასყიდლოდ სარგებლიბა  ორი თვით.</t>
  </si>
  <si>
    <t>ქ. თბილისი, გუმათჰესის ქ. კ.8ა   ს.კ N01.19.23.008.013.01.002 დაზუსტებული ფართი427კვ.მ, 9 სართულიანი კორპუსის პირველ სართულზე ერთ ოთახს (17 კვ.მ)- ის   უსასყიდლოდ სარგებლიბა  35 დღით.</t>
  </si>
  <si>
    <t>ქ. ფოთი, კლდიაშვილის   ქ. N27.   ს/კ N 04.01.12.144შენობა ნაგებობის N1/2(ნაწილი „სამემკვიდრო“)  დაზუსტებული ფართობი 795კვ.მ  დან   100 კვ.მ ფართი. ორ სართულიანი კერძო სახლის მეორე სართულზე განთავსებულ  ხუთ ოთახს.</t>
  </si>
  <si>
    <t>ზურაბჩიკვაიძე</t>
  </si>
  <si>
    <t>ქ. თბილისი ბუდაპეშტის   ქ. N1ბ.  მიწის  ს/კ N 01.10.14.004.059.01.500. შენობა ნაგებობის N1(მშენებარე)  საერთო ფართით 4591 კვ.მ  დან   126 კვ.მ ფართი.</t>
  </si>
  <si>
    <t>შპს. "ჰოლდინგი საქართველო"</t>
  </si>
  <si>
    <t>ტარიელ სოფრომაძე</t>
  </si>
  <si>
    <t>GE95BG0000000713793000</t>
  </si>
  <si>
    <t>ბიძინა ყალიჩავ</t>
  </si>
  <si>
    <t>48001004940</t>
  </si>
  <si>
    <t>ლიბერთი</t>
  </si>
  <si>
    <t>GE84LB0711186963123000</t>
  </si>
  <si>
    <t>ქ. სენაკი, მ. ქურდოვანიძის ქ.    N11- ში.  მიწის  (უძრავი ქონების) ს/კ N 44.01.31.1951. უზუფრუქტით გადაცემული საგანი არის N 1(მშენებარე) საერთო ფართით 420 კვ.მ.   პირველ სართულზე განთავსებულ    100 კვ.მ ფართს</t>
  </si>
  <si>
    <r>
      <rPr>
        <sz val="9"/>
        <rFont val="Times New Roman"/>
        <family val="1"/>
      </rPr>
      <t xml:space="preserve"> </t>
    </r>
    <r>
      <rPr>
        <sz val="9"/>
        <rFont val="Sylfaen"/>
        <family val="1"/>
      </rPr>
      <t>დაბა ხარაგაული, 9 აპრილის ქ. N 27 ა -ში.  მიწის  (უძრავი ქონების) გ/რ N 882009252178.1.2 უზუფრუქტით გადაცემული საგანი არის   ორ სართულიანი  შენობა ნაგებობის პირველ სართულზე  არსებული საერთო ფართით 272 კვ.მ  დან   40 კვ.მ ფართს.</t>
    </r>
  </si>
  <si>
    <t>გიორგი ბერიძიშვილი</t>
  </si>
  <si>
    <t>GE41TB7743745061100014</t>
  </si>
  <si>
    <t>ზვიადი ყვირალაშვილი</t>
  </si>
  <si>
    <t>13001011560</t>
  </si>
  <si>
    <t>01007010878</t>
  </si>
  <si>
    <t>ნათია ქობალია</t>
  </si>
  <si>
    <t>GE89BG0000000820302600</t>
  </si>
  <si>
    <t>GE69TB7882645063600015</t>
  </si>
  <si>
    <t>ხვიჩა</t>
  </si>
  <si>
    <t>თამაზაშვილი</t>
  </si>
  <si>
    <t>ჩაგუნავა</t>
  </si>
  <si>
    <t>ბესიკ</t>
  </si>
  <si>
    <t>მამულაშვილი</t>
  </si>
  <si>
    <t>14001003597</t>
  </si>
  <si>
    <t>01005000119</t>
  </si>
  <si>
    <t>01026007844</t>
  </si>
  <si>
    <t xml:space="preserve">ქ. ბათუმში, ქ. ფოთში, სანაკის, ჩხოროწყუს, ხობის, ხელვაჩაურის და სამტრედიის რაიონებში </t>
  </si>
  <si>
    <t>N 01.17.13.035.004.01.500</t>
  </si>
  <si>
    <t>10 კვ.მ</t>
  </si>
  <si>
    <t>206114088</t>
  </si>
  <si>
    <t>შპს "ულტრადენტი"</t>
  </si>
  <si>
    <t>შპს  "ულტრადენტი"</t>
  </si>
  <si>
    <t xml:space="preserve">სენაკისა და სამტრედიის რაიონებში </t>
  </si>
  <si>
    <t>დმანისის რაიონში</t>
  </si>
  <si>
    <t>დაბა ჩოხატაურში</t>
  </si>
  <si>
    <t>შპს კოპი პრინტი</t>
  </si>
  <si>
    <t>იმედო გოგვა</t>
  </si>
  <si>
    <t>გოგი ბარბაქაძე</t>
  </si>
  <si>
    <t>შპს რეზონი</t>
  </si>
  <si>
    <t>14/09/2017</t>
  </si>
  <si>
    <t>შენების მოძრაობა (პარტიული )</t>
  </si>
  <si>
    <t>შენების მოძრაობა (პარტიული სტიკერი )</t>
  </si>
  <si>
    <t>შპს "მაიაკ"</t>
  </si>
  <si>
    <t>ბეჭდური რეკლამის ხარჯი</t>
  </si>
  <si>
    <t>ქ. თელავი, ნადიკვარის ქ.    N7</t>
  </si>
  <si>
    <t>N 53.20.42.260</t>
  </si>
  <si>
    <t>01.10-.2017-5.11.2017</t>
  </si>
  <si>
    <t>20001003177</t>
  </si>
  <si>
    <t>ეთერი ბაბილაშვილი</t>
  </si>
  <si>
    <t>კახეთის მხარე</t>
  </si>
  <si>
    <t>შიდა-ქართლის მხარე</t>
  </si>
  <si>
    <t>20001010736</t>
  </si>
  <si>
    <r>
      <rPr>
        <sz val="10"/>
        <rFont val="Times New Roman"/>
        <family val="1"/>
      </rPr>
      <t xml:space="preserve">  </t>
    </r>
    <r>
      <rPr>
        <sz val="10"/>
        <rFont val="Sylfaen"/>
        <family val="1"/>
      </rPr>
      <t>ქ. თელავი, ნადიკვარის ქ.    N7- ში.  მიწის  (უძრავი ქონების) ს/კ N 53.20.42.260. უზუფრუქტით გადაცემული საგანი არის ერთ სართულიან შენობა ნაგებობის  არსებული საერთო ფართით  147.4 კვ.მ დან 92.2 კვ.მ  სამ ოთახს</t>
    </r>
  </si>
  <si>
    <t>ქ. თბილისი წ. წამებულის  ქ. N88   მიწის  (უძრავი ქონების) ს/კ N 01.17.13.035.004.01.500.   უზუფრუქტით გადაცემული საგანი არის  შენობა ნაგებობის მეორე სართულზე არსებული   საერთო ფართით 67,85 კვ.მ  დან   10 კვ.მ ფართი.</t>
  </si>
  <si>
    <t>დაბა ბაღდათი, წერეთლის 6</t>
  </si>
  <si>
    <t xml:space="preserve">ქ. თბილისი ქ. წამებულის  ქ. N88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</si>
</sst>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  <numFmt numFmtId="169" formatCode="#,##0.000"/>
  </numFmts>
  <fonts count="4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  <font>
      <b/>
      <sz val="14"/>
      <name val="Arial"/>
      <family val="2"/>
    </font>
    <font>
      <b/>
      <sz val="8"/>
      <name val="Sylfaen"/>
      <family val="1"/>
    </font>
    <font>
      <sz val="10"/>
      <name val="AcadNusx"/>
    </font>
    <font>
      <sz val="12"/>
      <name val="Sylfae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Sylfae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Sylfaen"/>
      <family val="1"/>
    </font>
    <font>
      <b/>
      <sz val="10"/>
      <color rgb="FFFF0000"/>
      <name val="Sylfae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12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4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73">
    <xf numFmtId="0" fontId="0" fillId="0" borderId="0" xfId="0"/>
    <xf numFmtId="0" fontId="18" fillId="0" borderId="0" xfId="0" applyFont="1" applyProtection="1"/>
    <xf numFmtId="0" fontId="18" fillId="0" borderId="0" xfId="0" applyFont="1" applyProtection="1">
      <protection locked="0"/>
    </xf>
    <xf numFmtId="0" fontId="18" fillId="0" borderId="0" xfId="1" applyFont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0" xfId="1" applyFont="1" applyProtection="1">
      <protection locked="0"/>
    </xf>
    <xf numFmtId="0" fontId="23" fillId="0" borderId="0" xfId="1" applyFont="1" applyAlignment="1" applyProtection="1">
      <alignment horizontal="center" vertical="center"/>
      <protection locked="0"/>
    </xf>
    <xf numFmtId="0" fontId="18" fillId="0" borderId="1" xfId="0" applyFont="1" applyBorder="1" applyProtection="1">
      <protection locked="0"/>
    </xf>
    <xf numFmtId="0" fontId="24" fillId="0" borderId="0" xfId="1" applyFont="1" applyAlignment="1" applyProtection="1">
      <alignment horizontal="center" vertical="center" wrapText="1"/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0" xfId="0" applyFont="1" applyBorder="1" applyProtection="1">
      <protection locked="0"/>
    </xf>
    <xf numFmtId="0" fontId="23" fillId="2" borderId="1" xfId="1" applyFont="1" applyFill="1" applyBorder="1" applyAlignment="1" applyProtection="1">
      <alignment horizontal="left" vertical="center" wrapText="1"/>
    </xf>
    <xf numFmtId="0" fontId="23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2"/>
    </xf>
    <xf numFmtId="0" fontId="18" fillId="2" borderId="1" xfId="1" applyFont="1" applyFill="1" applyBorder="1" applyAlignment="1" applyProtection="1">
      <alignment horizontal="left" vertical="center" wrapText="1" indent="3"/>
    </xf>
    <xf numFmtId="0" fontId="18" fillId="2" borderId="1" xfId="1" applyFont="1" applyFill="1" applyBorder="1" applyAlignment="1" applyProtection="1">
      <alignment horizontal="left" vertical="center" wrapText="1" indent="4"/>
    </xf>
    <xf numFmtId="0" fontId="18" fillId="0" borderId="0" xfId="3" applyFont="1" applyAlignment="1" applyProtection="1">
      <alignment horizontal="center" vertical="center"/>
      <protection locked="0"/>
    </xf>
    <xf numFmtId="0" fontId="19" fillId="0" borderId="0" xfId="3" applyFont="1" applyAlignment="1" applyProtection="1">
      <alignment horizontal="center" vertical="center"/>
      <protection locked="0"/>
    </xf>
    <xf numFmtId="0" fontId="18" fillId="0" borderId="0" xfId="3" applyFont="1" applyProtection="1">
      <protection locked="0"/>
    </xf>
    <xf numFmtId="0" fontId="18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20" fillId="0" borderId="0" xfId="4" applyFont="1" applyAlignment="1" applyProtection="1">
      <alignment vertical="center" wrapText="1"/>
      <protection locked="0"/>
    </xf>
    <xf numFmtId="0" fontId="21" fillId="0" borderId="0" xfId="4" applyFont="1" applyProtection="1">
      <protection locked="0"/>
    </xf>
    <xf numFmtId="0" fontId="20" fillId="0" borderId="1" xfId="4" applyFont="1" applyBorder="1" applyAlignment="1" applyProtection="1">
      <alignment vertical="center" wrapText="1"/>
      <protection locked="0"/>
    </xf>
    <xf numFmtId="0" fontId="18" fillId="0" borderId="0" xfId="0" applyFont="1" applyFill="1" applyProtection="1">
      <protection locked="0"/>
    </xf>
    <xf numFmtId="0" fontId="26" fillId="0" borderId="6" xfId="2" applyFont="1" applyFill="1" applyBorder="1" applyAlignment="1" applyProtection="1">
      <alignment horizontal="right" vertical="top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 applyBorder="1" applyAlignment="1" applyProtection="1">
      <alignment horizontal="left" indent="1"/>
      <protection locked="0"/>
    </xf>
    <xf numFmtId="0" fontId="23" fillId="0" borderId="0" xfId="0" applyFont="1" applyFill="1" applyBorder="1" applyAlignment="1" applyProtection="1">
      <alignment horizontal="left" vertical="center" indent="1"/>
      <protection locked="0"/>
    </xf>
    <xf numFmtId="0" fontId="18" fillId="0" borderId="0" xfId="0" applyFont="1" applyFill="1" applyBorder="1" applyAlignment="1" applyProtection="1">
      <alignment horizontal="left" vertical="center"/>
      <protection locked="0"/>
    </xf>
    <xf numFmtId="165" fontId="18" fillId="0" borderId="1" xfId="2" applyNumberFormat="1" applyFont="1" applyFill="1" applyBorder="1" applyAlignment="1" applyProtection="1">
      <alignment horizontal="right" vertical="center"/>
      <protection locked="0"/>
    </xf>
    <xf numFmtId="166" fontId="18" fillId="0" borderId="1" xfId="2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center"/>
      <protection locked="0"/>
    </xf>
    <xf numFmtId="164" fontId="18" fillId="0" borderId="1" xfId="2" applyNumberFormat="1" applyFont="1" applyFill="1" applyBorder="1" applyAlignment="1" applyProtection="1">
      <alignment horizontal="right" vertic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1" xfId="2" applyFont="1" applyFill="1" applyBorder="1" applyAlignment="1" applyProtection="1">
      <alignment horizontal="left" vertical="top" indent="1"/>
    </xf>
    <xf numFmtId="0" fontId="18" fillId="0" borderId="1" xfId="2" applyFont="1" applyFill="1" applyBorder="1" applyAlignment="1" applyProtection="1">
      <alignment horizontal="left" vertical="center" wrapText="1" indent="2"/>
    </xf>
    <xf numFmtId="0" fontId="23" fillId="2" borderId="5" xfId="1" applyFont="1" applyFill="1" applyBorder="1" applyAlignment="1" applyProtection="1">
      <alignment horizontal="left" vertical="center" wrapText="1"/>
    </xf>
    <xf numFmtId="0" fontId="18" fillId="0" borderId="5" xfId="3" applyFont="1" applyBorder="1" applyAlignment="1" applyProtection="1">
      <alignment horizontal="left" vertical="center" indent="1"/>
    </xf>
    <xf numFmtId="0" fontId="23" fillId="0" borderId="0" xfId="0" applyFont="1" applyFill="1" applyBorder="1" applyAlignment="1" applyProtection="1">
      <alignment horizont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/>
    </xf>
    <xf numFmtId="0" fontId="23" fillId="0" borderId="1" xfId="0" applyFont="1" applyBorder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 indent="1"/>
    </xf>
    <xf numFmtId="0" fontId="18" fillId="0" borderId="1" xfId="0" applyFont="1" applyBorder="1" applyAlignment="1" applyProtection="1">
      <alignment wrapText="1"/>
    </xf>
    <xf numFmtId="0" fontId="23" fillId="0" borderId="1" xfId="0" applyFont="1" applyFill="1" applyBorder="1" applyAlignment="1" applyProtection="1">
      <alignment horizontal="left" vertical="center"/>
    </xf>
    <xf numFmtId="0" fontId="18" fillId="0" borderId="1" xfId="0" applyFont="1" applyFill="1" applyBorder="1" applyAlignment="1" applyProtection="1">
      <alignment horizontal="left" wrapText="1"/>
    </xf>
    <xf numFmtId="0" fontId="18" fillId="0" borderId="1" xfId="0" applyFont="1" applyFill="1" applyBorder="1" applyAlignment="1" applyProtection="1">
      <alignment horizontal="left" vertical="center"/>
    </xf>
    <xf numFmtId="0" fontId="23" fillId="0" borderId="1" xfId="0" applyFont="1" applyFill="1" applyBorder="1" applyAlignment="1" applyProtection="1">
      <alignment horizontal="left" vertical="center" indent="1"/>
    </xf>
    <xf numFmtId="0" fontId="18" fillId="0" borderId="0" xfId="0" applyFont="1" applyFill="1" applyProtection="1"/>
    <xf numFmtId="0" fontId="22" fillId="0" borderId="1" xfId="4" applyFont="1" applyBorder="1" applyAlignment="1" applyProtection="1">
      <alignment vertical="center" wrapText="1"/>
    </xf>
    <xf numFmtId="0" fontId="20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0" fillId="0" borderId="0" xfId="4" applyFont="1" applyBorder="1" applyAlignment="1" applyProtection="1">
      <alignment vertical="center"/>
    </xf>
    <xf numFmtId="0" fontId="17" fillId="0" borderId="0" xfId="0" applyFont="1"/>
    <xf numFmtId="0" fontId="20" fillId="0" borderId="1" xfId="4" applyFont="1" applyBorder="1" applyAlignment="1" applyProtection="1">
      <alignment horizontal="center" vertical="center" wrapText="1"/>
      <protection locked="0"/>
    </xf>
    <xf numFmtId="3" fontId="18" fillId="0" borderId="0" xfId="1" applyNumberFormat="1" applyFont="1" applyAlignment="1" applyProtection="1">
      <alignment horizontal="center" vertical="center" wrapText="1"/>
      <protection locked="0"/>
    </xf>
    <xf numFmtId="0" fontId="23" fillId="0" borderId="0" xfId="0" applyFont="1" applyProtection="1">
      <protection locked="0"/>
    </xf>
    <xf numFmtId="0" fontId="18" fillId="0" borderId="3" xfId="0" applyFont="1" applyBorder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3" fillId="5" borderId="0" xfId="0" applyFont="1" applyFill="1" applyProtection="1"/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0" applyFont="1" applyFill="1" applyProtection="1"/>
    <xf numFmtId="0" fontId="18" fillId="5" borderId="0" xfId="0" applyFont="1" applyFill="1" applyBorder="1" applyProtection="1"/>
    <xf numFmtId="0" fontId="18" fillId="5" borderId="0" xfId="1" applyFont="1" applyFill="1" applyAlignment="1" applyProtection="1">
      <alignment vertical="center"/>
    </xf>
    <xf numFmtId="3" fontId="23" fillId="5" borderId="1" xfId="1" applyNumberFormat="1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Protection="1"/>
    <xf numFmtId="0" fontId="18" fillId="2" borderId="0" xfId="0" applyFont="1" applyFill="1" applyProtection="1"/>
    <xf numFmtId="3" fontId="23" fillId="5" borderId="1" xfId="1" applyNumberFormat="1" applyFont="1" applyFill="1" applyBorder="1" applyAlignment="1" applyProtection="1">
      <alignment horizontal="right" vertical="center"/>
    </xf>
    <xf numFmtId="3" fontId="18" fillId="5" borderId="1" xfId="1" applyNumberFormat="1" applyFont="1" applyFill="1" applyBorder="1" applyAlignment="1" applyProtection="1">
      <alignment horizontal="right" vertical="center" wrapText="1"/>
    </xf>
    <xf numFmtId="3" fontId="23" fillId="5" borderId="1" xfId="1" applyNumberFormat="1" applyFont="1" applyFill="1" applyBorder="1" applyAlignment="1" applyProtection="1">
      <alignment horizontal="right" vertical="center" wrapText="1"/>
    </xf>
    <xf numFmtId="0" fontId="23" fillId="5" borderId="1" xfId="0" applyFont="1" applyFill="1" applyBorder="1" applyProtection="1"/>
    <xf numFmtId="3" fontId="23" fillId="5" borderId="1" xfId="0" applyNumberFormat="1" applyFont="1" applyFill="1" applyBorder="1" applyProtection="1"/>
    <xf numFmtId="0" fontId="23" fillId="0" borderId="1" xfId="1" applyFont="1" applyFill="1" applyBorder="1" applyAlignment="1" applyProtection="1">
      <alignment horizontal="left" vertical="center" wrapText="1" indent="1"/>
    </xf>
    <xf numFmtId="0" fontId="18" fillId="0" borderId="1" xfId="1" applyFont="1" applyFill="1" applyBorder="1" applyAlignment="1" applyProtection="1">
      <alignment horizontal="left" vertical="center" wrapText="1" indent="2"/>
    </xf>
    <xf numFmtId="3" fontId="23" fillId="6" borderId="1" xfId="1" applyNumberFormat="1" applyFont="1" applyFill="1" applyBorder="1" applyAlignment="1" applyProtection="1">
      <alignment horizontal="left" vertical="center" wrapText="1"/>
    </xf>
    <xf numFmtId="3" fontId="23" fillId="6" borderId="1" xfId="1" applyNumberFormat="1" applyFont="1" applyFill="1" applyBorder="1" applyAlignment="1" applyProtection="1">
      <alignment horizontal="center" vertical="center" wrapText="1"/>
    </xf>
    <xf numFmtId="0" fontId="18" fillId="6" borderId="0" xfId="1" applyFont="1" applyFill="1" applyProtection="1">
      <protection locked="0"/>
    </xf>
    <xf numFmtId="0" fontId="18" fillId="6" borderId="0" xfId="0" applyFont="1" applyFill="1" applyAlignment="1" applyProtection="1">
      <alignment horizontal="center" vertical="center"/>
      <protection locked="0"/>
    </xf>
    <xf numFmtId="0" fontId="24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/>
      <protection locked="0"/>
    </xf>
    <xf numFmtId="0" fontId="18" fillId="6" borderId="0" xfId="0" applyFont="1" applyFill="1" applyProtection="1">
      <protection locked="0"/>
    </xf>
    <xf numFmtId="0" fontId="18" fillId="0" borderId="1" xfId="1" applyFont="1" applyFill="1" applyBorder="1" applyAlignment="1" applyProtection="1">
      <alignment horizontal="left" vertical="center" wrapText="1" indent="3"/>
    </xf>
    <xf numFmtId="0" fontId="18" fillId="0" borderId="1" xfId="1" applyFont="1" applyFill="1" applyBorder="1" applyAlignment="1" applyProtection="1">
      <alignment horizontal="left" vertical="center" wrapText="1" indent="1"/>
    </xf>
    <xf numFmtId="0" fontId="23" fillId="0" borderId="1" xfId="0" applyFont="1" applyFill="1" applyBorder="1" applyProtection="1">
      <protection locked="0"/>
    </xf>
    <xf numFmtId="0" fontId="18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8" fillId="5" borderId="0" xfId="1" applyFont="1" applyFill="1" applyBorder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left" vertical="center"/>
    </xf>
    <xf numFmtId="0" fontId="18" fillId="5" borderId="0" xfId="0" applyFont="1" applyFill="1" applyBorder="1" applyProtection="1">
      <protection locked="0"/>
    </xf>
    <xf numFmtId="0" fontId="18" fillId="5" borderId="0" xfId="0" applyFont="1" applyFill="1" applyProtection="1">
      <protection locked="0"/>
    </xf>
    <xf numFmtId="3" fontId="23" fillId="5" borderId="1" xfId="1" applyNumberFormat="1" applyFont="1" applyFill="1" applyBorder="1" applyAlignment="1" applyProtection="1">
      <alignment horizontal="left" vertical="center" wrapText="1"/>
    </xf>
    <xf numFmtId="0" fontId="18" fillId="5" borderId="1" xfId="0" applyFont="1" applyFill="1" applyBorder="1" applyProtection="1"/>
    <xf numFmtId="0" fontId="18" fillId="5" borderId="0" xfId="0" applyFont="1" applyFill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8" fillId="0" borderId="0" xfId="0" applyFont="1" applyFill="1" applyBorder="1" applyProtection="1">
      <protection locked="0"/>
    </xf>
    <xf numFmtId="0" fontId="19" fillId="5" borderId="0" xfId="3" applyFont="1" applyFill="1" applyAlignment="1" applyProtection="1">
      <alignment horizontal="center" vertical="center" wrapText="1"/>
    </xf>
    <xf numFmtId="0" fontId="18" fillId="5" borderId="0" xfId="3" applyFont="1" applyFill="1" applyAlignment="1" applyProtection="1">
      <alignment horizontal="center" vertical="center"/>
      <protection locked="0"/>
    </xf>
    <xf numFmtId="0" fontId="18" fillId="5" borderId="0" xfId="3" applyFont="1" applyFill="1" applyProtection="1"/>
    <xf numFmtId="0" fontId="18" fillId="5" borderId="3" xfId="0" applyFont="1" applyFill="1" applyBorder="1" applyAlignment="1" applyProtection="1">
      <alignment horizontal="left"/>
    </xf>
    <xf numFmtId="0" fontId="18" fillId="5" borderId="0" xfId="0" applyFont="1" applyFill="1" applyBorder="1" applyAlignment="1" applyProtection="1">
      <alignment horizontal="left"/>
    </xf>
    <xf numFmtId="0" fontId="23" fillId="0" borderId="0" xfId="0" applyFont="1" applyFill="1" applyBorder="1" applyAlignment="1" applyProtection="1">
      <alignment horizontal="left"/>
    </xf>
    <xf numFmtId="0" fontId="18" fillId="0" borderId="0" xfId="0" applyFont="1" applyFill="1" applyBorder="1" applyProtection="1"/>
    <xf numFmtId="0" fontId="18" fillId="5" borderId="0" xfId="0" applyFont="1" applyFill="1" applyBorder="1" applyAlignment="1" applyProtection="1">
      <alignment horizontal="left" wrapText="1"/>
    </xf>
    <xf numFmtId="0" fontId="18" fillId="5" borderId="3" xfId="0" applyFont="1" applyFill="1" applyBorder="1" applyAlignment="1" applyProtection="1">
      <alignment horizontal="left" wrapText="1"/>
    </xf>
    <xf numFmtId="0" fontId="18" fillId="5" borderId="3" xfId="0" applyFont="1" applyFill="1" applyBorder="1" applyProtection="1"/>
    <xf numFmtId="0" fontId="23" fillId="5" borderId="3" xfId="0" applyFont="1" applyFill="1" applyBorder="1" applyAlignment="1" applyProtection="1">
      <alignment horizontal="center" vertical="center" wrapText="1"/>
    </xf>
    <xf numFmtId="0" fontId="18" fillId="5" borderId="0" xfId="0" applyFont="1" applyFill="1" applyAlignment="1" applyProtection="1">
      <alignment horizontal="center" vertical="center"/>
    </xf>
    <xf numFmtId="0" fontId="18" fillId="5" borderId="3" xfId="1" applyFont="1" applyFill="1" applyBorder="1" applyAlignment="1" applyProtection="1">
      <alignment horizontal="left" vertical="center"/>
    </xf>
    <xf numFmtId="0" fontId="25" fillId="5" borderId="8" xfId="2" applyFont="1" applyFill="1" applyBorder="1" applyAlignment="1" applyProtection="1">
      <alignment horizontal="center" vertical="top" wrapText="1"/>
    </xf>
    <xf numFmtId="0" fontId="25" fillId="5" borderId="28" xfId="2" applyFont="1" applyFill="1" applyBorder="1" applyAlignment="1" applyProtection="1">
      <alignment horizontal="center" vertical="top" wrapText="1"/>
    </xf>
    <xf numFmtId="1" fontId="25" fillId="5" borderId="28" xfId="2" applyNumberFormat="1" applyFont="1" applyFill="1" applyBorder="1" applyAlignment="1" applyProtection="1">
      <alignment horizontal="center" vertical="top" wrapText="1"/>
    </xf>
    <xf numFmtId="1" fontId="25" fillId="5" borderId="8" xfId="2" applyNumberFormat="1" applyFont="1" applyFill="1" applyBorder="1" applyAlignment="1" applyProtection="1">
      <alignment horizontal="center" vertical="top" wrapText="1"/>
    </xf>
    <xf numFmtId="0" fontId="18" fillId="0" borderId="0" xfId="0" applyFont="1" applyFill="1" applyAlignment="1" applyProtection="1">
      <alignment horizontal="center" vertical="center"/>
    </xf>
    <xf numFmtId="0" fontId="20" fillId="5" borderId="1" xfId="4" applyFont="1" applyFill="1" applyBorder="1" applyAlignment="1" applyProtection="1">
      <alignment vertical="center" wrapText="1"/>
    </xf>
    <xf numFmtId="0" fontId="22" fillId="5" borderId="5" xfId="4" applyFont="1" applyFill="1" applyBorder="1" applyAlignment="1" applyProtection="1">
      <alignment horizontal="center" vertical="center" wrapText="1"/>
    </xf>
    <xf numFmtId="0" fontId="22" fillId="5" borderId="4" xfId="4" applyFont="1" applyFill="1" applyBorder="1" applyAlignment="1" applyProtection="1">
      <alignment horizontal="center" vertical="center" wrapText="1"/>
    </xf>
    <xf numFmtId="0" fontId="22" fillId="5" borderId="1" xfId="4" applyFont="1" applyFill="1" applyBorder="1" applyAlignment="1" applyProtection="1">
      <alignment horizontal="center" vertical="center" wrapText="1"/>
    </xf>
    <xf numFmtId="0" fontId="17" fillId="5" borderId="0" xfId="0" applyFont="1" applyFill="1" applyProtection="1"/>
    <xf numFmtId="0" fontId="0" fillId="5" borderId="0" xfId="0" applyFill="1" applyProtection="1"/>
    <xf numFmtId="14" fontId="18" fillId="5" borderId="0" xfId="1" applyNumberFormat="1" applyFont="1" applyFill="1" applyBorder="1" applyAlignment="1" applyProtection="1">
      <alignment vertical="center"/>
    </xf>
    <xf numFmtId="0" fontId="18" fillId="5" borderId="0" xfId="1" applyFont="1" applyFill="1" applyBorder="1" applyAlignment="1" applyProtection="1">
      <alignment vertical="center"/>
    </xf>
    <xf numFmtId="14" fontId="18" fillId="5" borderId="0" xfId="1" applyNumberFormat="1" applyFont="1" applyFill="1" applyBorder="1" applyAlignment="1" applyProtection="1">
      <alignment horizontal="center" vertical="center"/>
    </xf>
    <xf numFmtId="0" fontId="13" fillId="5" borderId="0" xfId="1" applyFont="1" applyFill="1" applyAlignment="1" applyProtection="1">
      <alignment horizontal="left" vertical="center"/>
    </xf>
    <xf numFmtId="0" fontId="12" fillId="5" borderId="0" xfId="0" applyFont="1" applyFill="1" applyProtection="1"/>
    <xf numFmtId="0" fontId="0" fillId="5" borderId="0" xfId="0" applyFill="1" applyProtection="1">
      <protection locked="0"/>
    </xf>
    <xf numFmtId="0" fontId="21" fillId="5" borderId="0" xfId="4" applyFont="1" applyFill="1" applyProtection="1">
      <protection locked="0"/>
    </xf>
    <xf numFmtId="0" fontId="0" fillId="5" borderId="0" xfId="0" applyFill="1" applyBorder="1" applyProtection="1"/>
    <xf numFmtId="0" fontId="22" fillId="5" borderId="5" xfId="4" applyFont="1" applyFill="1" applyBorder="1" applyAlignment="1" applyProtection="1">
      <alignment horizontal="left" vertical="center" wrapText="1"/>
    </xf>
    <xf numFmtId="0" fontId="18" fillId="5" borderId="0" xfId="3" applyFont="1" applyFill="1" applyProtection="1">
      <protection locked="0"/>
    </xf>
    <xf numFmtId="0" fontId="18" fillId="5" borderId="0" xfId="1" applyFont="1" applyFill="1" applyProtection="1">
      <protection locked="0"/>
    </xf>
    <xf numFmtId="0" fontId="24" fillId="5" borderId="0" xfId="1" applyFont="1" applyFill="1" applyAlignment="1" applyProtection="1">
      <alignment horizontal="center" vertical="center" wrapText="1"/>
      <protection locked="0"/>
    </xf>
    <xf numFmtId="0" fontId="20" fillId="5" borderId="1" xfId="4" applyFont="1" applyFill="1" applyBorder="1" applyAlignment="1" applyProtection="1">
      <alignment horizontal="center" vertical="center" wrapText="1"/>
    </xf>
    <xf numFmtId="14" fontId="28" fillId="0" borderId="2" xfId="5" applyNumberFormat="1" applyFont="1" applyBorder="1" applyAlignment="1" applyProtection="1">
      <alignment wrapText="1"/>
      <protection locked="0"/>
    </xf>
    <xf numFmtId="14" fontId="23" fillId="0" borderId="0" xfId="0" applyNumberFormat="1" applyFont="1" applyFill="1" applyBorder="1" applyAlignment="1" applyProtection="1">
      <alignment horizontal="center" vertical="center" wrapText="1"/>
    </xf>
    <xf numFmtId="0" fontId="27" fillId="5" borderId="1" xfId="2" applyFont="1" applyFill="1" applyBorder="1" applyAlignment="1" applyProtection="1">
      <alignment horizontal="center" vertical="top" wrapText="1"/>
    </xf>
    <xf numFmtId="1" fontId="27" fillId="5" borderId="1" xfId="2" applyNumberFormat="1" applyFont="1" applyFill="1" applyBorder="1" applyAlignment="1" applyProtection="1">
      <alignment horizontal="center" vertical="top" wrapText="1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  <protection locked="0"/>
    </xf>
    <xf numFmtId="14" fontId="18" fillId="0" borderId="0" xfId="1" applyNumberFormat="1" applyFont="1" applyFill="1" applyBorder="1" applyAlignment="1" applyProtection="1">
      <alignment horizontal="right" vertical="center"/>
    </xf>
    <xf numFmtId="0" fontId="27" fillId="5" borderId="6" xfId="2" applyFont="1" applyFill="1" applyBorder="1" applyAlignment="1" applyProtection="1">
      <alignment horizontal="center" vertical="top" wrapText="1"/>
    </xf>
    <xf numFmtId="1" fontId="27" fillId="5" borderId="6" xfId="2" applyNumberFormat="1" applyFont="1" applyFill="1" applyBorder="1" applyAlignment="1" applyProtection="1">
      <alignment horizontal="center" vertical="top" wrapText="1"/>
    </xf>
    <xf numFmtId="0" fontId="27" fillId="0" borderId="6" xfId="2" applyFont="1" applyFill="1" applyBorder="1" applyAlignment="1" applyProtection="1">
      <alignment horizontal="left" vertical="top"/>
    </xf>
    <xf numFmtId="0" fontId="25" fillId="0" borderId="6" xfId="2" applyFont="1" applyFill="1" applyBorder="1" applyAlignment="1" applyProtection="1">
      <alignment horizontal="center" vertical="top" wrapText="1"/>
      <protection locked="0"/>
    </xf>
    <xf numFmtId="0" fontId="25" fillId="0" borderId="0" xfId="2" applyFont="1" applyFill="1" applyBorder="1" applyAlignment="1" applyProtection="1">
      <alignment horizontal="center" vertical="top" wrapText="1"/>
      <protection locked="0"/>
    </xf>
    <xf numFmtId="1" fontId="25" fillId="0" borderId="0" xfId="2" applyNumberFormat="1" applyFont="1" applyFill="1" applyBorder="1" applyAlignment="1" applyProtection="1">
      <alignment horizontal="center" vertical="top" wrapText="1"/>
      <protection locked="0"/>
    </xf>
    <xf numFmtId="1" fontId="25" fillId="5" borderId="6" xfId="2" applyNumberFormat="1" applyFont="1" applyFill="1" applyBorder="1" applyAlignment="1" applyProtection="1">
      <alignment horizontal="center" vertical="top" wrapText="1"/>
      <protection locked="0"/>
    </xf>
    <xf numFmtId="0" fontId="25" fillId="0" borderId="6" xfId="2" applyFont="1" applyFill="1" applyBorder="1" applyAlignment="1" applyProtection="1">
      <alignment horizontal="left" vertical="top" wrapText="1"/>
      <protection locked="0"/>
    </xf>
    <xf numFmtId="1" fontId="25" fillId="0" borderId="6" xfId="2" applyNumberFormat="1" applyFont="1" applyFill="1" applyBorder="1" applyAlignment="1" applyProtection="1">
      <alignment horizontal="left" vertical="top" wrapText="1"/>
      <protection locked="0"/>
    </xf>
    <xf numFmtId="0" fontId="26" fillId="5" borderId="6" xfId="2" applyFont="1" applyFill="1" applyBorder="1" applyAlignment="1" applyProtection="1">
      <alignment horizontal="right" vertical="top" wrapText="1"/>
      <protection locked="0"/>
    </xf>
    <xf numFmtId="0" fontId="25" fillId="0" borderId="7" xfId="2" applyFont="1" applyFill="1" applyBorder="1" applyAlignment="1" applyProtection="1">
      <alignment horizontal="left" vertical="top" wrapText="1"/>
      <protection locked="0"/>
    </xf>
    <xf numFmtId="1" fontId="25" fillId="0" borderId="7" xfId="2" applyNumberFormat="1" applyFont="1" applyFill="1" applyBorder="1" applyAlignment="1" applyProtection="1">
      <alignment horizontal="left" vertical="top" wrapText="1"/>
      <protection locked="0"/>
    </xf>
    <xf numFmtId="0" fontId="27" fillId="5" borderId="31" xfId="2" applyFont="1" applyFill="1" applyBorder="1" applyAlignment="1" applyProtection="1">
      <alignment horizontal="left" vertical="top"/>
      <protection locked="0"/>
    </xf>
    <xf numFmtId="0" fontId="25" fillId="5" borderId="31" xfId="2" applyFont="1" applyFill="1" applyBorder="1" applyAlignment="1" applyProtection="1">
      <alignment horizontal="left" vertical="top" wrapText="1"/>
      <protection locked="0"/>
    </xf>
    <xf numFmtId="0" fontId="25" fillId="5" borderId="32" xfId="2" applyFont="1" applyFill="1" applyBorder="1" applyAlignment="1" applyProtection="1">
      <alignment horizontal="left" vertical="top" wrapText="1"/>
      <protection locked="0"/>
    </xf>
    <xf numFmtId="1" fontId="25" fillId="5" borderId="32" xfId="2" applyNumberFormat="1" applyFont="1" applyFill="1" applyBorder="1" applyAlignment="1" applyProtection="1">
      <alignment horizontal="left" vertical="top" wrapText="1"/>
      <protection locked="0"/>
    </xf>
    <xf numFmtId="1" fontId="25" fillId="5" borderId="33" xfId="2" applyNumberFormat="1" applyFont="1" applyFill="1" applyBorder="1" applyAlignment="1" applyProtection="1">
      <alignment horizontal="left" vertical="top" wrapText="1"/>
      <protection locked="0"/>
    </xf>
    <xf numFmtId="0" fontId="26" fillId="5" borderId="7" xfId="2" applyFont="1" applyFill="1" applyBorder="1" applyAlignment="1" applyProtection="1">
      <alignment horizontal="right" vertical="top" wrapText="1"/>
      <protection locked="0"/>
    </xf>
    <xf numFmtId="0" fontId="18" fillId="2" borderId="0" xfId="0" applyFont="1" applyFill="1" applyProtection="1">
      <protection locked="0"/>
    </xf>
    <xf numFmtId="0" fontId="0" fillId="2" borderId="0" xfId="0" applyFill="1"/>
    <xf numFmtId="0" fontId="23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18" fillId="2" borderId="3" xfId="0" applyFont="1" applyFill="1" applyBorder="1" applyProtection="1">
      <protection locked="0"/>
    </xf>
    <xf numFmtId="0" fontId="0" fillId="2" borderId="0" xfId="0" applyFill="1" applyBorder="1"/>
    <xf numFmtId="0" fontId="23" fillId="2" borderId="0" xfId="0" applyFont="1" applyFill="1" applyProtection="1">
      <protection locked="0"/>
    </xf>
    <xf numFmtId="0" fontId="18" fillId="2" borderId="0" xfId="0" applyFont="1" applyFill="1" applyBorder="1" applyProtection="1">
      <protection locked="0"/>
    </xf>
    <xf numFmtId="0" fontId="17" fillId="2" borderId="0" xfId="0" applyFont="1" applyFill="1"/>
    <xf numFmtId="0" fontId="17" fillId="5" borderId="0" xfId="3" applyFont="1" applyFill="1" applyProtection="1"/>
    <xf numFmtId="0" fontId="12" fillId="5" borderId="0" xfId="3" applyFill="1" applyProtection="1"/>
    <xf numFmtId="0" fontId="12" fillId="5" borderId="0" xfId="3" applyFill="1" applyBorder="1" applyProtection="1"/>
    <xf numFmtId="0" fontId="12" fillId="0" borderId="0" xfId="3" applyProtection="1">
      <protection locked="0"/>
    </xf>
    <xf numFmtId="14" fontId="12" fillId="0" borderId="1" xfId="3" applyNumberFormat="1" applyBorder="1" applyProtection="1">
      <protection locked="0"/>
    </xf>
    <xf numFmtId="0" fontId="23" fillId="0" borderId="0" xfId="3" applyFont="1" applyProtection="1">
      <protection locked="0"/>
    </xf>
    <xf numFmtId="0" fontId="18" fillId="0" borderId="3" xfId="3" applyFont="1" applyBorder="1" applyProtection="1">
      <protection locked="0"/>
    </xf>
    <xf numFmtId="0" fontId="12" fillId="0" borderId="0" xfId="3"/>
    <xf numFmtId="0" fontId="18" fillId="0" borderId="0" xfId="0" applyFont="1" applyAlignment="1" applyProtection="1">
      <alignment horizontal="left"/>
      <protection locked="0"/>
    </xf>
    <xf numFmtId="0" fontId="18" fillId="0" borderId="5" xfId="2" applyFont="1" applyFill="1" applyBorder="1" applyAlignment="1" applyProtection="1">
      <alignment horizontal="left" vertical="center" wrapText="1" indent="2"/>
    </xf>
    <xf numFmtId="4" fontId="18" fillId="0" borderId="4" xfId="2" applyNumberFormat="1" applyFont="1" applyFill="1" applyBorder="1" applyAlignment="1" applyProtection="1">
      <alignment horizontal="right" vertical="center"/>
      <protection locked="0"/>
    </xf>
    <xf numFmtId="0" fontId="20" fillId="0" borderId="2" xfId="4" applyFont="1" applyBorder="1" applyAlignment="1" applyProtection="1">
      <alignment vertical="center" wrapText="1"/>
      <protection locked="0"/>
    </xf>
    <xf numFmtId="14" fontId="18" fillId="0" borderId="0" xfId="1" applyNumberFormat="1" applyFont="1" applyFill="1" applyBorder="1" applyAlignment="1" applyProtection="1">
      <alignment horizontal="center" vertical="center"/>
    </xf>
    <xf numFmtId="0" fontId="23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1" fillId="2" borderId="0" xfId="4" applyFont="1" applyFill="1" applyProtection="1">
      <protection locked="0"/>
    </xf>
    <xf numFmtId="0" fontId="23" fillId="2" borderId="0" xfId="0" applyFont="1" applyFill="1" applyAlignment="1" applyProtection="1">
      <alignment horizontal="left"/>
      <protection locked="0"/>
    </xf>
    <xf numFmtId="0" fontId="18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0" fillId="2" borderId="3" xfId="0" applyFill="1" applyBorder="1"/>
    <xf numFmtId="0" fontId="23" fillId="5" borderId="0" xfId="0" applyFont="1" applyFill="1" applyBorder="1" applyAlignment="1" applyProtection="1">
      <alignment horizontal="center"/>
      <protection locked="0"/>
    </xf>
    <xf numFmtId="0" fontId="18" fillId="5" borderId="0" xfId="0" applyFont="1" applyFill="1" applyBorder="1" applyAlignment="1" applyProtection="1">
      <alignment horizontal="center" vertical="center"/>
      <protection locked="0"/>
    </xf>
    <xf numFmtId="0" fontId="23" fillId="5" borderId="0" xfId="0" applyFont="1" applyFill="1" applyBorder="1" applyProtection="1">
      <protection locked="0"/>
    </xf>
    <xf numFmtId="0" fontId="17" fillId="5" borderId="0" xfId="0" applyFont="1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left"/>
    </xf>
    <xf numFmtId="0" fontId="23" fillId="0" borderId="1" xfId="1" applyFont="1" applyFill="1" applyBorder="1" applyAlignment="1" applyProtection="1">
      <alignment horizontal="left" vertical="center" wrapText="1"/>
    </xf>
    <xf numFmtId="0" fontId="23" fillId="6" borderId="0" xfId="1" applyFont="1" applyFill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/>
      <protection locked="0"/>
    </xf>
    <xf numFmtId="3" fontId="18" fillId="6" borderId="0" xfId="1" applyNumberFormat="1" applyFont="1" applyFill="1" applyAlignment="1" applyProtection="1">
      <alignment horizontal="center" vertical="center"/>
      <protection locked="0"/>
    </xf>
    <xf numFmtId="3" fontId="18" fillId="0" borderId="0" xfId="1" applyNumberFormat="1" applyFont="1" applyAlignment="1" applyProtection="1">
      <alignment horizontal="center" vertical="center"/>
      <protection locked="0"/>
    </xf>
    <xf numFmtId="0" fontId="18" fillId="0" borderId="1" xfId="2" applyFont="1" applyFill="1" applyBorder="1" applyAlignment="1" applyProtection="1">
      <alignment horizontal="left" vertical="top"/>
      <protection locked="0"/>
    </xf>
    <xf numFmtId="0" fontId="32" fillId="6" borderId="0" xfId="0" applyFont="1" applyFill="1" applyAlignment="1" applyProtection="1">
      <alignment vertical="center"/>
      <protection locked="0"/>
    </xf>
    <xf numFmtId="0" fontId="32" fillId="0" borderId="0" xfId="0" applyFont="1" applyAlignment="1" applyProtection="1">
      <alignment vertical="center"/>
      <protection locked="0"/>
    </xf>
    <xf numFmtId="0" fontId="18" fillId="0" borderId="1" xfId="1" applyFont="1" applyFill="1" applyBorder="1" applyAlignment="1" applyProtection="1">
      <alignment horizontal="left" vertical="center" wrapText="1" indent="4"/>
    </xf>
    <xf numFmtId="0" fontId="18" fillId="5" borderId="1" xfId="0" applyFont="1" applyFill="1" applyBorder="1" applyAlignment="1" applyProtection="1">
      <alignment horizontal="center"/>
    </xf>
    <xf numFmtId="0" fontId="18" fillId="0" borderId="5" xfId="0" applyFont="1" applyFill="1" applyBorder="1" applyAlignment="1" applyProtection="1">
      <alignment horizontal="left" vertical="center" indent="1"/>
    </xf>
    <xf numFmtId="0" fontId="18" fillId="5" borderId="35" xfId="0" applyFont="1" applyFill="1" applyBorder="1" applyAlignment="1" applyProtection="1">
      <alignment horizontal="center"/>
    </xf>
    <xf numFmtId="0" fontId="18" fillId="5" borderId="2" xfId="0" applyFont="1" applyFill="1" applyBorder="1" applyAlignment="1" applyProtection="1">
      <alignment horizontal="center"/>
    </xf>
    <xf numFmtId="0" fontId="18" fillId="5" borderId="0" xfId="1" applyFont="1" applyFill="1" applyAlignment="1" applyProtection="1">
      <alignment wrapText="1"/>
    </xf>
    <xf numFmtId="0" fontId="18" fillId="5" borderId="0" xfId="0" applyFont="1" applyFill="1" applyBorder="1" applyAlignment="1" applyProtection="1">
      <alignment wrapText="1"/>
    </xf>
    <xf numFmtId="0" fontId="18" fillId="0" borderId="0" xfId="0" applyFont="1" applyFill="1" applyBorder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8" fillId="0" borderId="0" xfId="3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" xfId="0" applyFont="1" applyFill="1" applyBorder="1" applyAlignment="1" applyProtection="1">
      <alignment horizontal="left" vertical="center" wrapText="1" indent="2"/>
    </xf>
    <xf numFmtId="0" fontId="25" fillId="0" borderId="9" xfId="2" applyFont="1" applyFill="1" applyBorder="1" applyAlignment="1" applyProtection="1">
      <alignment horizontal="left" vertical="top" wrapText="1"/>
      <protection locked="0"/>
    </xf>
    <xf numFmtId="0" fontId="25" fillId="0" borderId="34" xfId="2" applyFont="1" applyFill="1" applyBorder="1" applyAlignment="1" applyProtection="1">
      <alignment horizontal="left" vertical="top" wrapText="1"/>
      <protection locked="0"/>
    </xf>
    <xf numFmtId="0" fontId="18" fillId="5" borderId="1" xfId="0" applyFont="1" applyFill="1" applyBorder="1" applyProtection="1">
      <protection locked="0"/>
    </xf>
    <xf numFmtId="0" fontId="23" fillId="2" borderId="1" xfId="1" applyFont="1" applyFill="1" applyBorder="1" applyAlignment="1" applyProtection="1">
      <alignment vertical="center" wrapText="1"/>
    </xf>
    <xf numFmtId="0" fontId="18" fillId="0" borderId="1" xfId="0" applyFont="1" applyFill="1" applyBorder="1" applyAlignment="1" applyProtection="1">
      <alignment horizontal="center"/>
    </xf>
    <xf numFmtId="0" fontId="23" fillId="0" borderId="5" xfId="1" applyFont="1" applyFill="1" applyBorder="1" applyAlignment="1" applyProtection="1">
      <alignment horizontal="left" vertical="center" wrapText="1"/>
    </xf>
    <xf numFmtId="0" fontId="27" fillId="0" borderId="1" xfId="2" applyFont="1" applyFill="1" applyBorder="1" applyAlignment="1" applyProtection="1">
      <alignment horizontal="left" vertical="top" wrapText="1"/>
      <protection locked="0"/>
    </xf>
    <xf numFmtId="0" fontId="18" fillId="5" borderId="3" xfId="0" applyFont="1" applyFill="1" applyBorder="1" applyProtection="1">
      <protection locked="0"/>
    </xf>
    <xf numFmtId="0" fontId="0" fillId="5" borderId="3" xfId="0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vertical="center"/>
      <protection locked="0"/>
    </xf>
    <xf numFmtId="49" fontId="28" fillId="0" borderId="0" xfId="9" applyNumberFormat="1" applyFont="1" applyAlignment="1" applyProtection="1">
      <alignment vertical="center"/>
      <protection locked="0"/>
    </xf>
    <xf numFmtId="0" fontId="18" fillId="0" borderId="0" xfId="0" applyFont="1" applyAlignment="1">
      <alignment vertical="center"/>
    </xf>
    <xf numFmtId="0" fontId="20" fillId="2" borderId="0" xfId="9" applyFont="1" applyFill="1" applyBorder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/>
    </xf>
    <xf numFmtId="0" fontId="18" fillId="0" borderId="0" xfId="0" applyFont="1" applyAlignment="1" applyProtection="1">
      <alignment vertical="center"/>
      <protection locked="0"/>
    </xf>
    <xf numFmtId="14" fontId="20" fillId="2" borderId="3" xfId="9" applyNumberFormat="1" applyFont="1" applyFill="1" applyBorder="1" applyAlignment="1" applyProtection="1">
      <alignment vertical="center"/>
    </xf>
    <xf numFmtId="0" fontId="20" fillId="2" borderId="3" xfId="9" applyFont="1" applyFill="1" applyBorder="1" applyAlignment="1" applyProtection="1">
      <alignment vertical="center"/>
      <protection locked="0"/>
    </xf>
    <xf numFmtId="49" fontId="20" fillId="2" borderId="0" xfId="9" applyNumberFormat="1" applyFont="1" applyFill="1" applyBorder="1" applyAlignment="1" applyProtection="1">
      <alignment vertical="center"/>
      <protection locked="0"/>
    </xf>
    <xf numFmtId="0" fontId="20" fillId="0" borderId="0" xfId="9" applyFont="1" applyAlignment="1" applyProtection="1">
      <alignment vertical="center"/>
      <protection locked="0"/>
    </xf>
    <xf numFmtId="0" fontId="12" fillId="0" borderId="0" xfId="3" applyAlignment="1" applyProtection="1">
      <alignment vertical="center"/>
      <protection locked="0"/>
    </xf>
    <xf numFmtId="0" fontId="28" fillId="0" borderId="0" xfId="9" applyFont="1" applyAlignment="1" applyProtection="1">
      <alignment horizontal="center" vertical="center"/>
      <protection locked="0"/>
    </xf>
    <xf numFmtId="0" fontId="30" fillId="5" borderId="12" xfId="9" applyFont="1" applyFill="1" applyBorder="1" applyAlignment="1" applyProtection="1">
      <alignment horizontal="center" vertical="center"/>
    </xf>
    <xf numFmtId="0" fontId="30" fillId="5" borderId="16" xfId="9" applyFont="1" applyFill="1" applyBorder="1" applyAlignment="1" applyProtection="1">
      <alignment horizontal="center" vertical="center"/>
    </xf>
    <xf numFmtId="0" fontId="30" fillId="5" borderId="15" xfId="9" applyFont="1" applyFill="1" applyBorder="1" applyAlignment="1" applyProtection="1">
      <alignment horizontal="center" vertical="center"/>
    </xf>
    <xf numFmtId="0" fontId="30" fillId="5" borderId="13" xfId="9" applyFont="1" applyFill="1" applyBorder="1" applyAlignment="1" applyProtection="1">
      <alignment horizontal="center" vertical="center"/>
    </xf>
    <xf numFmtId="0" fontId="30" fillId="5" borderId="14" xfId="9" applyFont="1" applyFill="1" applyBorder="1" applyAlignment="1" applyProtection="1">
      <alignment horizontal="center" vertical="center"/>
    </xf>
    <xf numFmtId="0" fontId="30" fillId="0" borderId="0" xfId="9" applyFont="1" applyAlignment="1" applyProtection="1">
      <alignment horizontal="center" vertical="center" wrapText="1"/>
      <protection locked="0"/>
    </xf>
    <xf numFmtId="0" fontId="30" fillId="5" borderId="11" xfId="9" applyFont="1" applyFill="1" applyBorder="1" applyAlignment="1" applyProtection="1">
      <alignment horizontal="center" vertical="center" wrapText="1"/>
    </xf>
    <xf numFmtId="0" fontId="30" fillId="4" borderId="16" xfId="9" applyFont="1" applyFill="1" applyBorder="1" applyAlignment="1" applyProtection="1">
      <alignment horizontal="center" vertical="center" wrapText="1"/>
    </xf>
    <xf numFmtId="0" fontId="30" fillId="4" borderId="14" xfId="9" applyFont="1" applyFill="1" applyBorder="1" applyAlignment="1" applyProtection="1">
      <alignment horizontal="center" vertical="center" wrapText="1"/>
    </xf>
    <xf numFmtId="0" fontId="30" fillId="4" borderId="13" xfId="9" applyFont="1" applyFill="1" applyBorder="1" applyAlignment="1" applyProtection="1">
      <alignment horizontal="center" vertical="center" wrapText="1"/>
    </xf>
    <xf numFmtId="0" fontId="30" fillId="3" borderId="16" xfId="9" applyFont="1" applyFill="1" applyBorder="1" applyAlignment="1" applyProtection="1">
      <alignment horizontal="center" vertical="center" wrapText="1"/>
    </xf>
    <xf numFmtId="0" fontId="30" fillId="3" borderId="17" xfId="9" applyFont="1" applyFill="1" applyBorder="1" applyAlignment="1" applyProtection="1">
      <alignment horizontal="center" vertical="center" wrapText="1"/>
    </xf>
    <xf numFmtId="49" fontId="30" fillId="3" borderId="14" xfId="9" applyNumberFormat="1" applyFont="1" applyFill="1" applyBorder="1" applyAlignment="1" applyProtection="1">
      <alignment horizontal="center" vertical="center" wrapText="1"/>
    </xf>
    <xf numFmtId="0" fontId="30" fillId="3" borderId="10" xfId="9" applyFont="1" applyFill="1" applyBorder="1" applyAlignment="1" applyProtection="1">
      <alignment horizontal="center" vertical="center" wrapText="1"/>
    </xf>
    <xf numFmtId="0" fontId="30" fillId="5" borderId="15" xfId="9" applyFont="1" applyFill="1" applyBorder="1" applyAlignment="1" applyProtection="1">
      <alignment horizontal="center" vertical="center" wrapText="1"/>
    </xf>
    <xf numFmtId="0" fontId="30" fillId="5" borderId="14" xfId="9" applyFont="1" applyFill="1" applyBorder="1" applyAlignment="1" applyProtection="1">
      <alignment horizontal="center" vertical="center" wrapText="1"/>
    </xf>
    <xf numFmtId="0" fontId="30" fillId="5" borderId="13" xfId="9" applyFont="1" applyFill="1" applyBorder="1" applyAlignment="1" applyProtection="1">
      <alignment horizontal="center" vertical="center" wrapText="1"/>
    </xf>
    <xf numFmtId="0" fontId="28" fillId="5" borderId="41" xfId="9" applyFont="1" applyFill="1" applyBorder="1" applyAlignment="1" applyProtection="1">
      <alignment vertical="center"/>
    </xf>
    <xf numFmtId="0" fontId="18" fillId="5" borderId="0" xfId="0" applyFont="1" applyFill="1" applyBorder="1" applyAlignment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9" fillId="5" borderId="0" xfId="9" applyFont="1" applyFill="1" applyBorder="1" applyAlignment="1" applyProtection="1">
      <alignment vertical="center"/>
    </xf>
    <xf numFmtId="0" fontId="28" fillId="5" borderId="42" xfId="9" applyFont="1" applyFill="1" applyBorder="1" applyAlignment="1" applyProtection="1">
      <alignment vertical="center"/>
    </xf>
    <xf numFmtId="0" fontId="20" fillId="5" borderId="41" xfId="9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vertical="center"/>
      <protection locked="0"/>
    </xf>
    <xf numFmtId="49" fontId="20" fillId="5" borderId="0" xfId="9" applyNumberFormat="1" applyFont="1" applyFill="1" applyBorder="1" applyAlignment="1" applyProtection="1">
      <alignment vertical="center"/>
      <protection locked="0"/>
    </xf>
    <xf numFmtId="167" fontId="20" fillId="5" borderId="0" xfId="9" applyNumberFormat="1" applyFont="1" applyFill="1" applyBorder="1" applyAlignment="1" applyProtection="1">
      <alignment vertical="center"/>
      <protection locked="0"/>
    </xf>
    <xf numFmtId="0" fontId="22" fillId="5" borderId="0" xfId="9" applyFont="1" applyFill="1" applyBorder="1" applyAlignment="1" applyProtection="1">
      <alignment horizontal="right" vertical="center"/>
      <protection locked="0"/>
    </xf>
    <xf numFmtId="14" fontId="20" fillId="5" borderId="0" xfId="9" applyNumberFormat="1" applyFont="1" applyFill="1" applyBorder="1" applyAlignment="1" applyProtection="1">
      <alignment vertical="center"/>
    </xf>
    <xf numFmtId="167" fontId="20" fillId="5" borderId="0" xfId="9" applyNumberFormat="1" applyFont="1" applyFill="1" applyBorder="1" applyAlignment="1" applyProtection="1">
      <alignment vertical="center"/>
    </xf>
    <xf numFmtId="0" fontId="22" fillId="5" borderId="0" xfId="9" applyFont="1" applyFill="1" applyBorder="1" applyAlignment="1" applyProtection="1">
      <alignment horizontal="right" vertical="center"/>
    </xf>
    <xf numFmtId="0" fontId="20" fillId="5" borderId="42" xfId="9" applyFont="1" applyFill="1" applyBorder="1" applyAlignment="1" applyProtection="1">
      <alignment vertical="center"/>
    </xf>
    <xf numFmtId="0" fontId="18" fillId="5" borderId="0" xfId="0" applyFont="1" applyFill="1" applyBorder="1" applyAlignment="1" applyProtection="1">
      <alignment vertical="center"/>
    </xf>
    <xf numFmtId="0" fontId="18" fillId="5" borderId="42" xfId="0" applyFont="1" applyFill="1" applyBorder="1" applyAlignment="1" applyProtection="1">
      <alignment vertical="center"/>
    </xf>
    <xf numFmtId="0" fontId="20" fillId="5" borderId="41" xfId="9" applyFont="1" applyFill="1" applyBorder="1" applyAlignment="1" applyProtection="1">
      <alignment horizontal="right" vertical="center"/>
    </xf>
    <xf numFmtId="0" fontId="23" fillId="5" borderId="0" xfId="0" applyFont="1" applyFill="1" applyBorder="1" applyAlignment="1" applyProtection="1">
      <alignment vertical="center"/>
    </xf>
    <xf numFmtId="0" fontId="23" fillId="5" borderId="42" xfId="0" applyFont="1" applyFill="1" applyBorder="1" applyAlignment="1" applyProtection="1">
      <alignment vertical="center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0" fontId="20" fillId="2" borderId="0" xfId="10" applyFont="1" applyFill="1" applyBorder="1" applyAlignment="1" applyProtection="1">
      <alignment vertical="center"/>
      <protection locked="0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vertical="center"/>
    </xf>
    <xf numFmtId="14" fontId="22" fillId="2" borderId="0" xfId="10" applyNumberFormat="1" applyFont="1" applyFill="1" applyBorder="1" applyAlignment="1" applyProtection="1">
      <alignment vertical="center" wrapText="1"/>
    </xf>
    <xf numFmtId="0" fontId="18" fillId="2" borderId="0" xfId="1" applyFont="1" applyFill="1" applyBorder="1" applyAlignment="1" applyProtection="1">
      <alignment horizontal="left" vertical="center" wrapText="1" indent="1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3" fillId="5" borderId="1" xfId="0" applyFont="1" applyFill="1" applyBorder="1" applyProtection="1">
      <protection locked="0"/>
    </xf>
    <xf numFmtId="0" fontId="18" fillId="5" borderId="0" xfId="1" applyFont="1" applyFill="1" applyBorder="1" applyAlignment="1" applyProtection="1">
      <alignment horizontal="center" vertical="center"/>
    </xf>
    <xf numFmtId="0" fontId="27" fillId="5" borderId="6" xfId="2" applyFont="1" applyFill="1" applyBorder="1" applyAlignment="1" applyProtection="1">
      <alignment horizontal="center" vertical="center" wrapText="1"/>
    </xf>
    <xf numFmtId="1" fontId="27" fillId="5" borderId="6" xfId="2" applyNumberFormat="1" applyFont="1" applyFill="1" applyBorder="1" applyAlignment="1" applyProtection="1">
      <alignment horizontal="center" vertical="center" wrapText="1"/>
    </xf>
    <xf numFmtId="0" fontId="31" fillId="2" borderId="0" xfId="0" applyFont="1" applyFill="1" applyBorder="1" applyProtection="1"/>
    <xf numFmtId="0" fontId="31" fillId="2" borderId="0" xfId="0" applyFont="1" applyFill="1" applyBorder="1" applyAlignment="1" applyProtection="1">
      <alignment horizontal="center" vertical="center"/>
    </xf>
    <xf numFmtId="0" fontId="32" fillId="5" borderId="42" xfId="0" applyFont="1" applyFill="1" applyBorder="1" applyAlignment="1">
      <alignment vertical="center"/>
    </xf>
    <xf numFmtId="0" fontId="23" fillId="0" borderId="0" xfId="0" applyFont="1" applyBorder="1" applyProtection="1"/>
    <xf numFmtId="2" fontId="25" fillId="0" borderId="27" xfId="2" applyNumberFormat="1" applyFont="1" applyFill="1" applyBorder="1" applyAlignment="1" applyProtection="1">
      <alignment horizontal="left" vertical="top" wrapText="1"/>
    </xf>
    <xf numFmtId="0" fontId="18" fillId="0" borderId="0" xfId="0" applyFont="1" applyAlignment="1" applyProtection="1">
      <alignment vertical="top" wrapText="1"/>
      <protection locked="0"/>
    </xf>
    <xf numFmtId="14" fontId="18" fillId="0" borderId="0" xfId="1" applyNumberFormat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23" fillId="5" borderId="0" xfId="0" applyFont="1" applyFill="1" applyBorder="1" applyAlignment="1">
      <alignment horizontal="left" vertical="center"/>
    </xf>
    <xf numFmtId="14" fontId="22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left" vertical="center"/>
    </xf>
    <xf numFmtId="0" fontId="18" fillId="0" borderId="42" xfId="1" applyFont="1" applyFill="1" applyBorder="1" applyAlignment="1" applyProtection="1">
      <alignment horizontal="left" vertical="center"/>
    </xf>
    <xf numFmtId="0" fontId="18" fillId="5" borderId="0" xfId="3" applyFont="1" applyFill="1" applyBorder="1" applyProtection="1"/>
    <xf numFmtId="0" fontId="23" fillId="2" borderId="0" xfId="3" applyFont="1" applyFill="1" applyBorder="1" applyAlignment="1" applyProtection="1">
      <alignment horizontal="left"/>
    </xf>
    <xf numFmtId="0" fontId="18" fillId="2" borderId="0" xfId="3" applyFont="1" applyFill="1" applyBorder="1" applyProtection="1"/>
    <xf numFmtId="0" fontId="12" fillId="2" borderId="0" xfId="3" applyFill="1" applyBorder="1" applyProtection="1"/>
    <xf numFmtId="0" fontId="12" fillId="2" borderId="0" xfId="3" applyFill="1" applyProtection="1"/>
    <xf numFmtId="0" fontId="12" fillId="2" borderId="0" xfId="3" applyFill="1"/>
    <xf numFmtId="0" fontId="12" fillId="5" borderId="0" xfId="3" applyFont="1" applyFill="1" applyProtection="1"/>
    <xf numFmtId="0" fontId="22" fillId="5" borderId="5" xfId="15" applyFont="1" applyFill="1" applyBorder="1" applyAlignment="1" applyProtection="1">
      <alignment horizontal="center" vertical="center" wrapText="1"/>
    </xf>
    <xf numFmtId="0" fontId="22" fillId="5" borderId="1" xfId="15" applyFont="1" applyFill="1" applyBorder="1" applyAlignment="1" applyProtection="1">
      <alignment horizontal="center" vertical="center" wrapText="1"/>
    </xf>
    <xf numFmtId="0" fontId="20" fillId="0" borderId="1" xfId="15" applyFont="1" applyBorder="1" applyAlignment="1" applyProtection="1">
      <alignment horizontal="center" vertical="center" wrapText="1"/>
      <protection locked="0"/>
    </xf>
    <xf numFmtId="0" fontId="20" fillId="0" borderId="1" xfId="15" applyFont="1" applyBorder="1" applyAlignment="1" applyProtection="1">
      <alignment vertical="center" wrapText="1"/>
      <protection locked="0"/>
    </xf>
    <xf numFmtId="0" fontId="21" fillId="0" borderId="0" xfId="15" applyFont="1" applyProtection="1">
      <protection locked="0"/>
    </xf>
    <xf numFmtId="0" fontId="23" fillId="0" borderId="0" xfId="3" applyFont="1" applyAlignment="1" applyProtection="1">
      <alignment horizontal="center"/>
      <protection locked="0"/>
    </xf>
    <xf numFmtId="0" fontId="12" fillId="0" borderId="3" xfId="3" applyBorder="1"/>
    <xf numFmtId="0" fontId="12" fillId="2" borderId="0" xfId="3" applyFill="1" applyProtection="1">
      <protection locked="0"/>
    </xf>
    <xf numFmtId="0" fontId="21" fillId="2" borderId="0" xfId="15" applyFont="1" applyFill="1" applyProtection="1">
      <protection locked="0"/>
    </xf>
    <xf numFmtId="0" fontId="18" fillId="2" borderId="0" xfId="3" applyFont="1" applyFill="1" applyProtection="1">
      <protection locked="0"/>
    </xf>
    <xf numFmtId="0" fontId="23" fillId="2" borderId="0" xfId="3" applyFont="1" applyFill="1" applyAlignment="1" applyProtection="1">
      <alignment horizontal="center"/>
      <protection locked="0"/>
    </xf>
    <xf numFmtId="0" fontId="18" fillId="2" borderId="0" xfId="3" applyFont="1" applyFill="1" applyAlignment="1" applyProtection="1">
      <alignment horizontal="center" vertical="center"/>
      <protection locked="0"/>
    </xf>
    <xf numFmtId="0" fontId="18" fillId="2" borderId="3" xfId="3" applyFont="1" applyFill="1" applyBorder="1" applyProtection="1">
      <protection locked="0"/>
    </xf>
    <xf numFmtId="0" fontId="12" fillId="2" borderId="3" xfId="3" applyFill="1" applyBorder="1"/>
    <xf numFmtId="0" fontId="23" fillId="2" borderId="0" xfId="3" applyFont="1" applyFill="1" applyProtection="1">
      <protection locked="0"/>
    </xf>
    <xf numFmtId="0" fontId="18" fillId="2" borderId="0" xfId="3" applyFont="1" applyFill="1" applyBorder="1" applyProtection="1">
      <protection locked="0"/>
    </xf>
    <xf numFmtId="0" fontId="17" fillId="2" borderId="0" xfId="3" applyFont="1" applyFill="1"/>
    <xf numFmtId="0" fontId="32" fillId="5" borderId="0" xfId="0" applyFont="1" applyFill="1" applyProtection="1"/>
    <xf numFmtId="0" fontId="18" fillId="0" borderId="1" xfId="1" applyFont="1" applyBorder="1" applyAlignment="1">
      <alignment horizontal="left" vertical="center" wrapText="1"/>
    </xf>
    <xf numFmtId="0" fontId="18" fillId="0" borderId="1" xfId="3" applyFont="1" applyBorder="1" applyProtection="1">
      <protection locked="0"/>
    </xf>
    <xf numFmtId="0" fontId="18" fillId="5" borderId="0" xfId="3" applyFont="1" applyFill="1" applyAlignment="1" applyProtection="1">
      <alignment horizontal="left" vertical="center"/>
    </xf>
    <xf numFmtId="0" fontId="12" fillId="5" borderId="0" xfId="3" applyFill="1" applyBorder="1"/>
    <xf numFmtId="0" fontId="22" fillId="4" borderId="1" xfId="3" applyFont="1" applyFill="1" applyBorder="1" applyAlignment="1">
      <alignment horizontal="center" vertical="center"/>
    </xf>
    <xf numFmtId="0" fontId="22" fillId="4" borderId="1" xfId="3" applyFont="1" applyFill="1" applyBorder="1" applyAlignment="1">
      <alignment horizontal="center" vertical="center" wrapText="1"/>
    </xf>
    <xf numFmtId="0" fontId="22" fillId="0" borderId="1" xfId="3" applyFont="1" applyBorder="1" applyAlignment="1">
      <alignment horizontal="left" vertical="center"/>
    </xf>
    <xf numFmtId="0" fontId="20" fillId="0" borderId="1" xfId="3" applyFont="1" applyBorder="1"/>
    <xf numFmtId="0" fontId="20" fillId="2" borderId="1" xfId="3" applyFont="1" applyFill="1" applyBorder="1"/>
    <xf numFmtId="0" fontId="22" fillId="0" borderId="1" xfId="3" applyFont="1" applyBorder="1" applyAlignment="1">
      <alignment horizontal="center"/>
    </xf>
    <xf numFmtId="0" fontId="20" fillId="0" borderId="1" xfId="3" applyFont="1" applyBorder="1" applyAlignment="1">
      <alignment horizontal="right"/>
    </xf>
    <xf numFmtId="0" fontId="22" fillId="0" borderId="1" xfId="3" applyFont="1" applyBorder="1" applyAlignment="1">
      <alignment horizontal="center" vertical="center"/>
    </xf>
    <xf numFmtId="0" fontId="20" fillId="5" borderId="1" xfId="3" applyFont="1" applyFill="1" applyBorder="1"/>
    <xf numFmtId="0" fontId="20" fillId="0" borderId="1" xfId="3" applyFont="1" applyBorder="1" applyAlignment="1">
      <alignment horizontal="left" vertical="center"/>
    </xf>
    <xf numFmtId="0" fontId="20" fillId="0" borderId="0" xfId="3" applyFont="1" applyBorder="1" applyAlignment="1">
      <alignment horizontal="right"/>
    </xf>
    <xf numFmtId="0" fontId="20" fillId="0" borderId="0" xfId="3" applyFont="1" applyBorder="1" applyAlignment="1">
      <alignment horizontal="left" vertical="center"/>
    </xf>
    <xf numFmtId="0" fontId="20" fillId="0" borderId="0" xfId="3" applyFont="1" applyBorder="1"/>
    <xf numFmtId="0" fontId="18" fillId="0" borderId="0" xfId="3" applyFont="1" applyFill="1" applyProtection="1">
      <protection locked="0"/>
    </xf>
    <xf numFmtId="0" fontId="18" fillId="0" borderId="0" xfId="3" applyFont="1" applyFill="1" applyBorder="1" applyProtection="1">
      <protection locked="0"/>
    </xf>
    <xf numFmtId="0" fontId="17" fillId="0" borderId="0" xfId="3" applyFont="1"/>
    <xf numFmtId="0" fontId="12" fillId="0" borderId="0" xfId="3" applyFill="1"/>
    <xf numFmtId="14" fontId="18" fillId="0" borderId="0" xfId="1" applyNumberFormat="1" applyFont="1" applyFill="1" applyBorder="1" applyAlignment="1" applyProtection="1">
      <alignment horizontal="center" vertical="center"/>
    </xf>
    <xf numFmtId="0" fontId="18" fillId="0" borderId="2" xfId="1" applyFont="1" applyFill="1" applyBorder="1" applyAlignment="1" applyProtection="1">
      <alignment horizontal="left" vertical="center" wrapText="1" indent="1"/>
    </xf>
    <xf numFmtId="0" fontId="23" fillId="0" borderId="2" xfId="1" applyFont="1" applyFill="1" applyBorder="1" applyAlignment="1" applyProtection="1">
      <alignment horizontal="left" vertical="center" wrapText="1" indent="1"/>
    </xf>
    <xf numFmtId="3" fontId="20" fillId="2" borderId="1" xfId="3" applyNumberFormat="1" applyFont="1" applyFill="1" applyBorder="1"/>
    <xf numFmtId="3" fontId="20" fillId="0" borderId="1" xfId="3" applyNumberFormat="1" applyFont="1" applyBorder="1"/>
    <xf numFmtId="0" fontId="18" fillId="0" borderId="1" xfId="3" applyFont="1" applyBorder="1" applyAlignment="1" applyProtection="1">
      <alignment horizontal="center" vertical="center" wrapText="1"/>
      <protection locked="0"/>
    </xf>
    <xf numFmtId="0" fontId="20" fillId="0" borderId="19" xfId="11" applyFont="1" applyBorder="1" applyAlignment="1" applyProtection="1">
      <alignment horizontal="center" vertical="center" wrapText="1"/>
      <protection locked="0"/>
    </xf>
    <xf numFmtId="0" fontId="20" fillId="0" borderId="18" xfId="9" applyFont="1" applyBorder="1" applyAlignment="1" applyProtection="1">
      <alignment horizontal="center" vertical="center"/>
      <protection locked="0"/>
    </xf>
    <xf numFmtId="14" fontId="20" fillId="0" borderId="2" xfId="9" applyNumberFormat="1" applyFont="1" applyBorder="1" applyAlignment="1" applyProtection="1">
      <alignment horizontal="center" vertical="center" wrapText="1"/>
      <protection locked="0"/>
    </xf>
    <xf numFmtId="0" fontId="20" fillId="0" borderId="2" xfId="9" applyFont="1" applyBorder="1" applyAlignment="1" applyProtection="1">
      <alignment horizontal="center" vertical="center" wrapText="1"/>
      <protection locked="0"/>
    </xf>
    <xf numFmtId="0" fontId="20" fillId="0" borderId="19" xfId="9" applyFont="1" applyBorder="1" applyAlignment="1" applyProtection="1">
      <alignment horizontal="center" vertical="center"/>
      <protection locked="0"/>
    </xf>
    <xf numFmtId="0" fontId="20" fillId="0" borderId="18" xfId="9" applyFont="1" applyBorder="1" applyAlignment="1" applyProtection="1">
      <alignment horizontal="center" vertical="center" wrapText="1"/>
      <protection locked="0"/>
    </xf>
    <xf numFmtId="49" fontId="20" fillId="0" borderId="1" xfId="9" applyNumberFormat="1" applyFont="1" applyBorder="1" applyAlignment="1" applyProtection="1">
      <alignment horizontal="center" vertical="center"/>
      <protection locked="0"/>
    </xf>
    <xf numFmtId="0" fontId="20" fillId="4" borderId="18" xfId="9" applyFont="1" applyFill="1" applyBorder="1" applyAlignment="1" applyProtection="1">
      <alignment horizontal="center" vertical="center" wrapText="1"/>
      <protection locked="0"/>
    </xf>
    <xf numFmtId="0" fontId="20" fillId="0" borderId="40" xfId="9" applyFont="1" applyBorder="1" applyAlignment="1" applyProtection="1">
      <alignment vertical="center" wrapText="1"/>
      <protection locked="0"/>
    </xf>
    <xf numFmtId="49" fontId="20" fillId="0" borderId="2" xfId="9" applyNumberFormat="1" applyFont="1" applyBorder="1" applyAlignment="1" applyProtection="1">
      <alignment horizontal="center" vertical="center"/>
      <protection locked="0"/>
    </xf>
    <xf numFmtId="0" fontId="20" fillId="4" borderId="20" xfId="9" applyFont="1" applyFill="1" applyBorder="1" applyAlignment="1" applyProtection="1">
      <alignment vertical="center"/>
      <protection locked="0"/>
    </xf>
    <xf numFmtId="0" fontId="20" fillId="4" borderId="43" xfId="9" applyFont="1" applyFill="1" applyBorder="1" applyAlignment="1" applyProtection="1">
      <alignment horizontal="center" vertical="center" wrapText="1"/>
      <protection locked="0"/>
    </xf>
    <xf numFmtId="0" fontId="20" fillId="4" borderId="1" xfId="9" applyFont="1" applyFill="1" applyBorder="1" applyAlignment="1" applyProtection="1">
      <alignment horizontal="center" vertical="center" wrapText="1"/>
      <protection locked="0"/>
    </xf>
    <xf numFmtId="0" fontId="20" fillId="4" borderId="22" xfId="9" applyFont="1" applyFill="1" applyBorder="1" applyAlignment="1" applyProtection="1">
      <alignment vertical="center"/>
      <protection locked="0"/>
    </xf>
    <xf numFmtId="0" fontId="20" fillId="0" borderId="39" xfId="9" applyFont="1" applyBorder="1" applyAlignment="1" applyProtection="1">
      <alignment vertical="center" wrapText="1"/>
      <protection locked="0"/>
    </xf>
    <xf numFmtId="0" fontId="20" fillId="0" borderId="23" xfId="9" applyFont="1" applyBorder="1" applyAlignment="1" applyProtection="1">
      <alignment horizontal="center" vertical="center"/>
      <protection locked="0"/>
    </xf>
    <xf numFmtId="14" fontId="20" fillId="0" borderId="24" xfId="9" applyNumberFormat="1" applyFont="1" applyBorder="1" applyAlignment="1" applyProtection="1">
      <alignment vertical="center" wrapText="1"/>
      <protection locked="0"/>
    </xf>
    <xf numFmtId="0" fontId="20" fillId="0" borderId="24" xfId="9" applyFont="1" applyBorder="1" applyAlignment="1" applyProtection="1">
      <alignment vertical="center" wrapText="1"/>
      <protection locked="0"/>
    </xf>
    <xf numFmtId="0" fontId="20" fillId="0" borderId="25" xfId="9" applyFont="1" applyBorder="1" applyAlignment="1" applyProtection="1">
      <alignment vertical="center"/>
      <protection locked="0"/>
    </xf>
    <xf numFmtId="0" fontId="20" fillId="0" borderId="23" xfId="9" applyFont="1" applyBorder="1" applyAlignment="1" applyProtection="1">
      <alignment vertical="center" wrapText="1"/>
      <protection locked="0"/>
    </xf>
    <xf numFmtId="49" fontId="20" fillId="0" borderId="24" xfId="9" applyNumberFormat="1" applyFont="1" applyBorder="1" applyAlignment="1" applyProtection="1">
      <alignment vertical="center"/>
      <protection locked="0"/>
    </xf>
    <xf numFmtId="0" fontId="20" fillId="4" borderId="23" xfId="9" applyFont="1" applyFill="1" applyBorder="1" applyAlignment="1" applyProtection="1">
      <alignment vertical="center" wrapText="1"/>
      <protection locked="0"/>
    </xf>
    <xf numFmtId="0" fontId="20" fillId="4" borderId="24" xfId="9" applyFont="1" applyFill="1" applyBorder="1" applyAlignment="1" applyProtection="1">
      <alignment vertical="center" wrapText="1"/>
      <protection locked="0"/>
    </xf>
    <xf numFmtId="0" fontId="20" fillId="4" borderId="26" xfId="9" applyFont="1" applyFill="1" applyBorder="1" applyAlignment="1" applyProtection="1">
      <alignment vertical="center"/>
      <protection locked="0"/>
    </xf>
    <xf numFmtId="0" fontId="20" fillId="0" borderId="38" xfId="9" applyFont="1" applyBorder="1" applyAlignment="1" applyProtection="1">
      <alignment vertical="center" wrapText="1"/>
      <protection locked="0"/>
    </xf>
    <xf numFmtId="14" fontId="20" fillId="2" borderId="0" xfId="9" applyNumberFormat="1" applyFont="1" applyFill="1" applyBorder="1" applyAlignment="1" applyProtection="1">
      <alignment horizontal="center" vertical="center"/>
    </xf>
    <xf numFmtId="49" fontId="20" fillId="0" borderId="19" xfId="9" applyNumberFormat="1" applyFont="1" applyBorder="1" applyAlignment="1" applyProtection="1">
      <alignment horizontal="center" vertical="center"/>
      <protection locked="0"/>
    </xf>
    <xf numFmtId="49" fontId="20" fillId="0" borderId="25" xfId="9" applyNumberFormat="1" applyFont="1" applyBorder="1" applyAlignment="1" applyProtection="1">
      <alignment vertical="center"/>
      <protection locked="0"/>
    </xf>
    <xf numFmtId="0" fontId="20" fillId="4" borderId="44" xfId="9" applyFont="1" applyFill="1" applyBorder="1" applyAlignment="1" applyProtection="1">
      <alignment horizontal="center" vertical="center" wrapText="1"/>
      <protection locked="0"/>
    </xf>
    <xf numFmtId="0" fontId="20" fillId="4" borderId="45" xfId="9" applyFont="1" applyFill="1" applyBorder="1" applyAlignment="1" applyProtection="1">
      <alignment horizontal="center" vertical="center" wrapText="1"/>
      <protection locked="0"/>
    </xf>
    <xf numFmtId="0" fontId="20" fillId="4" borderId="46" xfId="9" applyFont="1" applyFill="1" applyBorder="1" applyAlignment="1" applyProtection="1">
      <alignment horizontal="center" vertical="center" wrapText="1"/>
      <protection locked="0"/>
    </xf>
    <xf numFmtId="4" fontId="23" fillId="5" borderId="1" xfId="0" applyNumberFormat="1" applyFont="1" applyFill="1" applyBorder="1" applyProtection="1"/>
    <xf numFmtId="4" fontId="18" fillId="0" borderId="1" xfId="0" applyNumberFormat="1" applyFont="1" applyBorder="1" applyProtection="1">
      <protection locked="0"/>
    </xf>
    <xf numFmtId="4" fontId="18" fillId="5" borderId="1" xfId="0" applyNumberFormat="1" applyFont="1" applyFill="1" applyBorder="1" applyProtection="1"/>
    <xf numFmtId="4" fontId="18" fillId="5" borderId="1" xfId="0" applyNumberFormat="1" applyFont="1" applyFill="1" applyBorder="1" applyProtection="1">
      <protection locked="0"/>
    </xf>
    <xf numFmtId="0" fontId="18" fillId="0" borderId="1" xfId="1" applyFont="1" applyFill="1" applyBorder="1" applyAlignment="1" applyProtection="1">
      <alignment horizontal="center" vertical="center" wrapText="1"/>
    </xf>
    <xf numFmtId="49" fontId="18" fillId="0" borderId="1" xfId="1" applyNumberFormat="1" applyFont="1" applyFill="1" applyBorder="1" applyAlignment="1" applyProtection="1">
      <alignment horizontal="center" vertical="center" wrapText="1"/>
    </xf>
    <xf numFmtId="0" fontId="18" fillId="0" borderId="1" xfId="1" applyFont="1" applyFill="1" applyBorder="1" applyAlignment="1" applyProtection="1">
      <alignment vertical="center" wrapText="1"/>
    </xf>
    <xf numFmtId="3" fontId="18" fillId="0" borderId="1" xfId="1" applyNumberFormat="1" applyFont="1" applyFill="1" applyBorder="1" applyAlignment="1" applyProtection="1">
      <alignment horizontal="center" vertical="center" wrapText="1"/>
    </xf>
    <xf numFmtId="3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8" fillId="0" borderId="2" xfId="11" applyFont="1" applyFill="1" applyBorder="1" applyAlignment="1" applyProtection="1">
      <alignment vertical="center" wrapText="1"/>
      <protection locked="0"/>
    </xf>
    <xf numFmtId="1" fontId="25" fillId="0" borderId="2" xfId="2" applyNumberFormat="1" applyFont="1" applyFill="1" applyBorder="1" applyAlignment="1" applyProtection="1">
      <alignment horizontal="left" vertical="center" wrapText="1"/>
      <protection locked="0"/>
    </xf>
    <xf numFmtId="1" fontId="25" fillId="0" borderId="30" xfId="2" applyNumberFormat="1" applyFont="1" applyFill="1" applyBorder="1" applyAlignment="1" applyProtection="1">
      <alignment horizontal="left" vertical="center" wrapText="1"/>
      <protection locked="0"/>
    </xf>
    <xf numFmtId="14" fontId="28" fillId="0" borderId="2" xfId="11" applyNumberFormat="1" applyFont="1" applyFill="1" applyBorder="1" applyAlignment="1" applyProtection="1">
      <alignment vertical="center" wrapText="1"/>
      <protection locked="0"/>
    </xf>
    <xf numFmtId="0" fontId="26" fillId="0" borderId="6" xfId="2" applyFont="1" applyFill="1" applyBorder="1" applyAlignment="1" applyProtection="1">
      <alignment horizontal="center" vertical="center" wrapText="1"/>
      <protection locked="0"/>
    </xf>
    <xf numFmtId="0" fontId="25" fillId="0" borderId="29" xfId="2" applyFont="1" applyFill="1" applyBorder="1" applyAlignment="1" applyProtection="1">
      <alignment horizontal="center" vertical="center" wrapText="1"/>
      <protection locked="0"/>
    </xf>
    <xf numFmtId="14" fontId="28" fillId="0" borderId="2" xfId="11" applyNumberFormat="1" applyFont="1" applyBorder="1" applyAlignment="1" applyProtection="1">
      <alignment horizontal="right" vertical="center" wrapText="1"/>
      <protection locked="0"/>
    </xf>
    <xf numFmtId="2" fontId="25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20" fillId="5" borderId="1" xfId="15" applyFont="1" applyFill="1" applyBorder="1" applyAlignment="1" applyProtection="1">
      <alignment vertical="center" wrapText="1"/>
    </xf>
    <xf numFmtId="0" fontId="20" fillId="0" borderId="1" xfId="15" applyFont="1" applyFill="1" applyBorder="1" applyAlignment="1" applyProtection="1">
      <alignment vertical="center" wrapText="1"/>
      <protection locked="0"/>
    </xf>
    <xf numFmtId="3" fontId="23" fillId="0" borderId="1" xfId="1" applyNumberFormat="1" applyFont="1" applyFill="1" applyBorder="1" applyAlignment="1" applyProtection="1">
      <alignment horizontal="right" vertical="center"/>
    </xf>
    <xf numFmtId="4" fontId="20" fillId="0" borderId="1" xfId="15" applyNumberFormat="1" applyFont="1" applyFill="1" applyBorder="1" applyAlignment="1" applyProtection="1">
      <alignment vertical="center" wrapText="1"/>
      <protection locked="0"/>
    </xf>
    <xf numFmtId="4" fontId="20" fillId="0" borderId="1" xfId="15" applyNumberFormat="1" applyFont="1" applyBorder="1" applyAlignment="1" applyProtection="1">
      <alignment vertical="center" wrapText="1"/>
      <protection locked="0"/>
    </xf>
    <xf numFmtId="14" fontId="12" fillId="0" borderId="1" xfId="3" applyNumberFormat="1" applyFont="1" applyFill="1" applyBorder="1" applyAlignment="1" applyProtection="1">
      <alignment horizontal="center" vertical="center"/>
      <protection locked="0"/>
    </xf>
    <xf numFmtId="1" fontId="25" fillId="0" borderId="1" xfId="2" applyNumberFormat="1" applyFont="1" applyFill="1" applyBorder="1" applyAlignment="1" applyProtection="1">
      <alignment horizontal="left" vertical="top" wrapText="1"/>
      <protection locked="0"/>
    </xf>
    <xf numFmtId="1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4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25" fillId="0" borderId="1" xfId="2" applyNumberFormat="1" applyFont="1" applyFill="1" applyBorder="1" applyAlignment="1" applyProtection="1">
      <alignment horizontal="right" vertical="center" wrapText="1"/>
      <protection locked="0"/>
    </xf>
    <xf numFmtId="14" fontId="12" fillId="0" borderId="36" xfId="3" applyNumberFormat="1" applyFont="1" applyFill="1" applyBorder="1" applyAlignment="1" applyProtection="1">
      <alignment horizontal="center" vertical="center"/>
      <protection locked="0"/>
    </xf>
    <xf numFmtId="0" fontId="25" fillId="0" borderId="1" xfId="2" applyFont="1" applyFill="1" applyBorder="1" applyAlignment="1" applyProtection="1">
      <alignment horizontal="center" vertical="center" wrapText="1"/>
      <protection locked="0"/>
    </xf>
    <xf numFmtId="49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25" fillId="0" borderId="1" xfId="2" applyNumberFormat="1" applyFont="1" applyFill="1" applyBorder="1" applyAlignment="1" applyProtection="1">
      <alignment horizontal="right" vertical="top" wrapText="1"/>
      <protection locked="0"/>
    </xf>
    <xf numFmtId="4" fontId="23" fillId="5" borderId="1" xfId="0" applyNumberFormat="1" applyFont="1" applyFill="1" applyBorder="1" applyAlignment="1" applyProtection="1">
      <alignment horizontal="right" vertical="center" wrapText="1"/>
    </xf>
    <xf numFmtId="4" fontId="18" fillId="0" borderId="0" xfId="0" applyNumberFormat="1" applyFont="1" applyProtection="1">
      <protection locked="0"/>
    </xf>
    <xf numFmtId="4" fontId="23" fillId="5" borderId="1" xfId="1" applyNumberFormat="1" applyFont="1" applyFill="1" applyBorder="1" applyAlignment="1" applyProtection="1">
      <alignment horizontal="right" vertical="center"/>
    </xf>
    <xf numFmtId="4" fontId="23" fillId="5" borderId="1" xfId="1" applyNumberFormat="1" applyFont="1" applyFill="1" applyBorder="1" applyAlignment="1" applyProtection="1">
      <alignment horizontal="right" vertical="center" wrapText="1"/>
    </xf>
    <xf numFmtId="4" fontId="23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3" fillId="2" borderId="1" xfId="1" applyNumberFormat="1" applyFont="1" applyFill="1" applyBorder="1" applyAlignment="1" applyProtection="1">
      <alignment horizontal="right" vertical="center"/>
      <protection locked="0"/>
    </xf>
    <xf numFmtId="4" fontId="18" fillId="5" borderId="1" xfId="1" applyNumberFormat="1" applyFont="1" applyFill="1" applyBorder="1" applyAlignment="1" applyProtection="1">
      <alignment horizontal="right" vertical="center" wrapText="1"/>
    </xf>
    <xf numFmtId="4" fontId="18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18" fillId="2" borderId="1" xfId="1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top"/>
      <protection locked="0"/>
    </xf>
    <xf numFmtId="4" fontId="18" fillId="5" borderId="1" xfId="2" applyNumberFormat="1" applyFont="1" applyFill="1" applyBorder="1" applyAlignment="1" applyProtection="1">
      <alignment horizontal="right" vertical="top"/>
    </xf>
    <xf numFmtId="4" fontId="18" fillId="5" borderId="36" xfId="1" applyNumberFormat="1" applyFont="1" applyFill="1" applyBorder="1" applyAlignment="1" applyProtection="1">
      <alignment horizontal="right" vertical="center" wrapText="1"/>
    </xf>
    <xf numFmtId="4" fontId="23" fillId="5" borderId="4" xfId="3" applyNumberFormat="1" applyFont="1" applyFill="1" applyBorder="1" applyAlignment="1" applyProtection="1">
      <alignment horizontal="right"/>
    </xf>
    <xf numFmtId="4" fontId="18" fillId="0" borderId="4" xfId="3" applyNumberFormat="1" applyFont="1" applyFill="1" applyBorder="1" applyAlignment="1" applyProtection="1">
      <alignment horizontal="right"/>
      <protection locked="0"/>
    </xf>
    <xf numFmtId="4" fontId="18" fillId="5" borderId="35" xfId="1" applyNumberFormat="1" applyFont="1" applyFill="1" applyBorder="1" applyAlignment="1" applyProtection="1">
      <alignment horizontal="right" vertical="center" wrapText="1"/>
    </xf>
    <xf numFmtId="4" fontId="18" fillId="0" borderId="4" xfId="3" applyNumberFormat="1" applyFont="1" applyBorder="1" applyAlignment="1" applyProtection="1">
      <alignment horizontal="right"/>
      <protection locked="0"/>
    </xf>
    <xf numFmtId="4" fontId="23" fillId="5" borderId="2" xfId="0" applyNumberFormat="1" applyFont="1" applyFill="1" applyBorder="1" applyProtection="1"/>
    <xf numFmtId="4" fontId="23" fillId="2" borderId="4" xfId="0" applyNumberFormat="1" applyFont="1" applyFill="1" applyBorder="1" applyProtection="1"/>
    <xf numFmtId="4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18" fillId="0" borderId="0" xfId="1" applyNumberFormat="1" applyFont="1" applyFill="1" applyBorder="1" applyAlignment="1" applyProtection="1">
      <alignment horizontal="left" vertical="center" wrapText="1"/>
    </xf>
    <xf numFmtId="4" fontId="23" fillId="7" borderId="1" xfId="1" applyNumberFormat="1" applyFont="1" applyFill="1" applyBorder="1" applyAlignment="1" applyProtection="1">
      <alignment horizontal="right" vertical="center" wrapText="1"/>
      <protection locked="0"/>
    </xf>
    <xf numFmtId="0" fontId="20" fillId="0" borderId="1" xfId="15" applyFont="1" applyFill="1" applyBorder="1" applyAlignment="1" applyProtection="1">
      <alignment horizontal="center" vertical="center" wrapText="1"/>
      <protection locked="0"/>
    </xf>
    <xf numFmtId="49" fontId="20" fillId="0" borderId="1" xfId="15" applyNumberFormat="1" applyFont="1" applyFill="1" applyBorder="1" applyAlignment="1" applyProtection="1">
      <alignment horizontal="center" vertical="center" wrapText="1"/>
      <protection locked="0"/>
    </xf>
    <xf numFmtId="49" fontId="20" fillId="0" borderId="1" xfId="15" applyNumberFormat="1" applyFont="1" applyBorder="1" applyAlignment="1" applyProtection="1">
      <alignment horizontal="center" vertical="center" wrapText="1"/>
      <protection locked="0"/>
    </xf>
    <xf numFmtId="0" fontId="20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37" fillId="0" borderId="1" xfId="0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center" vertical="center" wrapText="1"/>
    </xf>
    <xf numFmtId="0" fontId="18" fillId="0" borderId="36" xfId="15" applyFont="1" applyFill="1" applyBorder="1" applyAlignment="1" applyProtection="1">
      <alignment horizontal="center" vertical="center" wrapText="1"/>
      <protection locked="0"/>
    </xf>
    <xf numFmtId="4" fontId="28" fillId="0" borderId="36" xfId="0" applyNumberFormat="1" applyFont="1" applyBorder="1" applyAlignment="1">
      <alignment horizontal="center" vertical="center" wrapText="1"/>
    </xf>
    <xf numFmtId="49" fontId="20" fillId="0" borderId="1" xfId="15" applyNumberFormat="1" applyFont="1" applyBorder="1" applyAlignment="1" applyProtection="1">
      <alignment vertical="center" wrapText="1"/>
      <protection locked="0"/>
    </xf>
    <xf numFmtId="14" fontId="20" fillId="0" borderId="1" xfId="15" applyNumberFormat="1" applyFont="1" applyBorder="1" applyAlignment="1" applyProtection="1">
      <alignment horizontal="center" vertical="center" wrapText="1"/>
      <protection locked="0"/>
    </xf>
    <xf numFmtId="0" fontId="23" fillId="0" borderId="47" xfId="1" applyFont="1" applyFill="1" applyBorder="1" applyAlignment="1" applyProtection="1">
      <alignment horizontal="left" vertical="center" wrapText="1" indent="1"/>
    </xf>
    <xf numFmtId="0" fontId="12" fillId="2" borderId="47" xfId="0" applyFont="1" applyFill="1" applyBorder="1" applyAlignment="1">
      <alignment horizontal="center" vertical="center"/>
    </xf>
    <xf numFmtId="0" fontId="20" fillId="0" borderId="47" xfId="15" applyFont="1" applyBorder="1" applyAlignment="1" applyProtection="1">
      <alignment horizontal="center" vertical="center" wrapText="1"/>
      <protection locked="0"/>
    </xf>
    <xf numFmtId="49" fontId="20" fillId="0" borderId="47" xfId="15" applyNumberFormat="1" applyFont="1" applyBorder="1" applyAlignment="1" applyProtection="1">
      <alignment horizontal="center" vertical="center" wrapText="1"/>
      <protection locked="0"/>
    </xf>
    <xf numFmtId="0" fontId="38" fillId="0" borderId="0" xfId="0" applyFont="1" applyAlignment="1">
      <alignment horizontal="center" vertical="center"/>
    </xf>
    <xf numFmtId="0" fontId="32" fillId="0" borderId="21" xfId="3" applyFont="1" applyBorder="1" applyAlignment="1" applyProtection="1">
      <alignment horizontal="left" vertical="center" wrapText="1"/>
      <protection locked="0"/>
    </xf>
    <xf numFmtId="49" fontId="20" fillId="0" borderId="2" xfId="9" applyNumberFormat="1" applyFont="1" applyBorder="1" applyAlignment="1" applyProtection="1">
      <alignment horizontal="center" vertical="center" wrapText="1"/>
      <protection locked="0"/>
    </xf>
    <xf numFmtId="0" fontId="33" fillId="0" borderId="18" xfId="9" applyFont="1" applyFill="1" applyBorder="1" applyAlignment="1" applyProtection="1">
      <alignment horizontal="left" vertical="center" wrapText="1"/>
      <protection locked="0"/>
    </xf>
    <xf numFmtId="0" fontId="20" fillId="0" borderId="18" xfId="9" applyFont="1" applyFill="1" applyBorder="1" applyAlignment="1" applyProtection="1">
      <alignment horizontal="left" vertical="center" wrapText="1"/>
      <protection locked="0"/>
    </xf>
    <xf numFmtId="0" fontId="1" fillId="0" borderId="1" xfId="16" applyBorder="1" applyAlignment="1">
      <alignment horizontal="center" vertical="center"/>
    </xf>
    <xf numFmtId="0" fontId="12" fillId="0" borderId="1" xfId="3" applyBorder="1" applyAlignment="1" applyProtection="1">
      <alignment horizontal="center" vertical="center" wrapText="1"/>
      <protection locked="0"/>
    </xf>
    <xf numFmtId="0" fontId="32" fillId="0" borderId="1" xfId="0" applyFont="1" applyBorder="1" applyAlignment="1">
      <alignment wrapText="1"/>
    </xf>
    <xf numFmtId="0" fontId="32" fillId="0" borderId="1" xfId="0" applyFont="1" applyBorder="1" applyAlignment="1">
      <alignment vertical="center" wrapText="1"/>
    </xf>
    <xf numFmtId="0" fontId="18" fillId="0" borderId="0" xfId="0" applyFont="1" applyAlignment="1">
      <alignment horizontal="center" wrapText="1"/>
    </xf>
    <xf numFmtId="0" fontId="12" fillId="0" borderId="1" xfId="3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left" vertical="center" wrapText="1"/>
    </xf>
    <xf numFmtId="0" fontId="18" fillId="5" borderId="0" xfId="1" applyFont="1" applyFill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horizontal="center" vertical="center"/>
    </xf>
    <xf numFmtId="0" fontId="23" fillId="5" borderId="0" xfId="0" applyFont="1" applyFill="1" applyAlignment="1" applyProtection="1">
      <alignment horizontal="left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</xf>
    <xf numFmtId="14" fontId="12" fillId="0" borderId="1" xfId="3" applyNumberFormat="1" applyBorder="1" applyAlignment="1" applyProtection="1">
      <alignment horizontal="center" vertical="center"/>
      <protection locked="0"/>
    </xf>
    <xf numFmtId="1" fontId="25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25" fillId="0" borderId="6" xfId="2" applyFont="1" applyFill="1" applyBorder="1" applyAlignment="1" applyProtection="1">
      <alignment horizontal="center" vertical="center" wrapText="1"/>
      <protection locked="0"/>
    </xf>
    <xf numFmtId="0" fontId="25" fillId="0" borderId="1" xfId="2" applyFont="1" applyFill="1" applyBorder="1" applyAlignment="1" applyProtection="1">
      <alignment horizontal="right" vertical="top" wrapText="1"/>
      <protection locked="0"/>
    </xf>
    <xf numFmtId="0" fontId="25" fillId="0" borderId="6" xfId="2" applyFont="1" applyFill="1" applyBorder="1" applyAlignment="1" applyProtection="1">
      <alignment horizontal="right" vertical="top" wrapText="1"/>
      <protection locked="0"/>
    </xf>
    <xf numFmtId="0" fontId="25" fillId="0" borderId="6" xfId="2" applyFont="1" applyFill="1" applyBorder="1" applyAlignment="1" applyProtection="1">
      <alignment horizontal="right" vertical="center" wrapText="1"/>
      <protection locked="0"/>
    </xf>
    <xf numFmtId="1" fontId="25" fillId="0" borderId="6" xfId="2" applyNumberFormat="1" applyFont="1" applyFill="1" applyBorder="1" applyAlignment="1" applyProtection="1">
      <alignment horizontal="center" vertical="top" wrapText="1"/>
      <protection locked="0"/>
    </xf>
    <xf numFmtId="0" fontId="20" fillId="0" borderId="1" xfId="15" applyFont="1" applyBorder="1" applyAlignment="1" applyProtection="1">
      <alignment horizontal="left" vertical="center" wrapText="1"/>
      <protection locked="0"/>
    </xf>
    <xf numFmtId="0" fontId="32" fillId="0" borderId="1" xfId="0" applyFont="1" applyBorder="1" applyAlignment="1">
      <alignment horizontal="left" vertical="center" wrapText="1"/>
    </xf>
    <xf numFmtId="1" fontId="25" fillId="0" borderId="6" xfId="2" applyNumberFormat="1" applyFont="1" applyFill="1" applyBorder="1" applyAlignment="1" applyProtection="1">
      <alignment horizontal="left" vertical="center" wrapText="1"/>
      <protection locked="0"/>
    </xf>
    <xf numFmtId="0" fontId="20" fillId="0" borderId="48" xfId="15" applyFont="1" applyBorder="1" applyAlignment="1" applyProtection="1">
      <alignment horizontal="center" vertical="center" wrapText="1"/>
      <protection locked="0"/>
    </xf>
    <xf numFmtId="0" fontId="18" fillId="0" borderId="48" xfId="0" applyFont="1" applyBorder="1" applyAlignment="1">
      <alignment wrapText="1"/>
    </xf>
    <xf numFmtId="49" fontId="20" fillId="0" borderId="48" xfId="15" applyNumberFormat="1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>
      <alignment vertical="center" wrapText="1"/>
    </xf>
    <xf numFmtId="0" fontId="41" fillId="0" borderId="47" xfId="0" applyFont="1" applyBorder="1" applyAlignment="1">
      <alignment vertical="center"/>
    </xf>
    <xf numFmtId="49" fontId="20" fillId="0" borderId="47" xfId="9" applyNumberFormat="1" applyFont="1" applyBorder="1" applyAlignment="1" applyProtection="1">
      <alignment horizontal="center" vertical="center"/>
      <protection locked="0"/>
    </xf>
    <xf numFmtId="0" fontId="20" fillId="4" borderId="47" xfId="9" applyFont="1" applyFill="1" applyBorder="1" applyAlignment="1" applyProtection="1">
      <alignment horizontal="center" vertical="center" wrapText="1"/>
      <protection locked="0"/>
    </xf>
    <xf numFmtId="0" fontId="20" fillId="0" borderId="47" xfId="9" applyFont="1" applyBorder="1" applyAlignment="1" applyProtection="1">
      <alignment horizontal="center" vertical="center"/>
      <protection locked="0"/>
    </xf>
    <xf numFmtId="0" fontId="20" fillId="0" borderId="47" xfId="9" applyFont="1" applyBorder="1" applyAlignment="1" applyProtection="1">
      <alignment horizontal="center" vertical="center" wrapText="1"/>
      <protection locked="0"/>
    </xf>
    <xf numFmtId="0" fontId="18" fillId="0" borderId="47" xfId="3" applyFont="1" applyBorder="1" applyAlignment="1" applyProtection="1">
      <alignment horizontal="center" vertical="center" wrapText="1"/>
      <protection locked="0"/>
    </xf>
    <xf numFmtId="0" fontId="12" fillId="0" borderId="0" xfId="0" applyFont="1"/>
    <xf numFmtId="0" fontId="18" fillId="0" borderId="47" xfId="1" applyFont="1" applyFill="1" applyBorder="1" applyAlignment="1" applyProtection="1">
      <alignment horizontal="center" vertical="center" wrapText="1"/>
    </xf>
    <xf numFmtId="49" fontId="18" fillId="0" borderId="47" xfId="0" applyNumberFormat="1" applyFont="1" applyFill="1" applyBorder="1" applyAlignment="1">
      <alignment horizontal="center" vertical="center"/>
    </xf>
    <xf numFmtId="0" fontId="36" fillId="0" borderId="47" xfId="1" applyFont="1" applyFill="1" applyBorder="1" applyAlignment="1" applyProtection="1">
      <alignment horizontal="left" vertical="center" wrapText="1"/>
    </xf>
    <xf numFmtId="3" fontId="36" fillId="0" borderId="47" xfId="1" applyNumberFormat="1" applyFont="1" applyFill="1" applyBorder="1" applyAlignment="1" applyProtection="1">
      <alignment horizontal="left" vertical="center" wrapText="1"/>
    </xf>
    <xf numFmtId="3" fontId="23" fillId="0" borderId="47" xfId="1" applyNumberFormat="1" applyFont="1" applyFill="1" applyBorder="1" applyAlignment="1" applyProtection="1">
      <alignment horizontal="center" vertical="center" wrapText="1"/>
    </xf>
    <xf numFmtId="49" fontId="18" fillId="0" borderId="47" xfId="1" applyNumberFormat="1" applyFont="1" applyFill="1" applyBorder="1" applyAlignment="1" applyProtection="1">
      <alignment horizontal="center" vertical="center" wrapText="1"/>
    </xf>
    <xf numFmtId="0" fontId="18" fillId="0" borderId="47" xfId="0" applyFont="1" applyFill="1" applyBorder="1" applyAlignment="1">
      <alignment horizontal="center" vertical="center"/>
    </xf>
    <xf numFmtId="49" fontId="18" fillId="0" borderId="47" xfId="2" applyNumberFormat="1" applyFont="1" applyFill="1" applyBorder="1" applyAlignment="1">
      <alignment horizontal="center" vertical="center"/>
    </xf>
    <xf numFmtId="0" fontId="0" fillId="0" borderId="47" xfId="0" applyBorder="1"/>
    <xf numFmtId="0" fontId="0" fillId="0" borderId="47" xfId="0" applyBorder="1" applyAlignment="1">
      <alignment horizontal="left"/>
    </xf>
    <xf numFmtId="168" fontId="20" fillId="2" borderId="2" xfId="10" applyNumberFormat="1" applyFont="1" applyFill="1" applyBorder="1" applyAlignment="1" applyProtection="1">
      <alignment horizontal="left" vertical="center" wrapText="1"/>
      <protection locked="0"/>
    </xf>
    <xf numFmtId="168" fontId="20" fillId="2" borderId="47" xfId="10" applyNumberFormat="1" applyFont="1" applyFill="1" applyBorder="1" applyAlignment="1" applyProtection="1">
      <alignment horizontal="left" vertical="center" wrapText="1"/>
      <protection locked="0"/>
    </xf>
    <xf numFmtId="0" fontId="18" fillId="0" borderId="47" xfId="1" applyFont="1" applyFill="1" applyBorder="1" applyAlignment="1" applyProtection="1">
      <alignment horizontal="left" vertical="center" wrapText="1" indent="1"/>
    </xf>
    <xf numFmtId="0" fontId="18" fillId="0" borderId="47" xfId="1" applyFont="1" applyFill="1" applyBorder="1" applyAlignment="1" applyProtection="1">
      <alignment vertical="center" wrapText="1"/>
    </xf>
    <xf numFmtId="3" fontId="23" fillId="2" borderId="47" xfId="1" applyNumberFormat="1" applyFont="1" applyFill="1" applyBorder="1" applyAlignment="1" applyProtection="1">
      <alignment horizontal="center" vertical="center" wrapText="1"/>
      <protection locked="0"/>
    </xf>
    <xf numFmtId="0" fontId="23" fillId="0" borderId="47" xfId="1" applyFont="1" applyFill="1" applyBorder="1" applyAlignment="1" applyProtection="1">
      <alignment horizontal="center" vertical="center" wrapText="1"/>
    </xf>
    <xf numFmtId="169" fontId="23" fillId="2" borderId="47" xfId="1" applyNumberFormat="1" applyFont="1" applyFill="1" applyBorder="1" applyAlignment="1" applyProtection="1">
      <alignment horizontal="center" vertical="center" wrapText="1"/>
      <protection locked="0"/>
    </xf>
    <xf numFmtId="168" fontId="20" fillId="0" borderId="47" xfId="10" applyNumberFormat="1" applyFont="1" applyFill="1" applyBorder="1" applyAlignment="1" applyProtection="1">
      <alignment horizontal="left" vertical="center" wrapText="1"/>
      <protection locked="0"/>
    </xf>
    <xf numFmtId="169" fontId="23" fillId="0" borderId="47" xfId="1" applyNumberFormat="1" applyFont="1" applyFill="1" applyBorder="1" applyAlignment="1" applyProtection="1">
      <alignment horizontal="center" vertical="center" wrapText="1"/>
      <protection locked="0"/>
    </xf>
    <xf numFmtId="3" fontId="23" fillId="0" borderId="47" xfId="1" applyNumberFormat="1" applyFont="1" applyFill="1" applyBorder="1" applyAlignment="1" applyProtection="1">
      <alignment horizontal="center" vertical="center" wrapText="1"/>
      <protection locked="0"/>
    </xf>
    <xf numFmtId="4" fontId="23" fillId="0" borderId="47" xfId="1" applyNumberFormat="1" applyFont="1" applyFill="1" applyBorder="1" applyAlignment="1" applyProtection="1">
      <alignment horizontal="center" vertical="center" wrapText="1"/>
      <protection locked="0"/>
    </xf>
    <xf numFmtId="3" fontId="44" fillId="0" borderId="47" xfId="1" applyNumberFormat="1" applyFont="1" applyFill="1" applyBorder="1" applyAlignment="1" applyProtection="1">
      <alignment horizontal="center" vertical="center" wrapText="1"/>
    </xf>
    <xf numFmtId="0" fontId="45" fillId="0" borderId="0" xfId="1" applyFont="1" applyAlignment="1" applyProtection="1">
      <alignment horizontal="center" vertical="center"/>
      <protection locked="0"/>
    </xf>
    <xf numFmtId="14" fontId="22" fillId="2" borderId="0" xfId="9" applyNumberFormat="1" applyFont="1" applyFill="1" applyBorder="1" applyAlignment="1" applyProtection="1">
      <alignment horizontal="center" vertical="center"/>
    </xf>
    <xf numFmtId="0" fontId="20" fillId="2" borderId="0" xfId="9" applyFont="1" applyFill="1" applyBorder="1" applyAlignment="1" applyProtection="1">
      <alignment horizontal="left" vertical="center" wrapText="1"/>
      <protection locked="0"/>
    </xf>
    <xf numFmtId="0" fontId="30" fillId="4" borderId="10" xfId="9" applyFont="1" applyFill="1" applyBorder="1" applyAlignment="1" applyProtection="1">
      <alignment horizontal="center" vertical="center"/>
    </xf>
    <xf numFmtId="0" fontId="30" fillId="4" borderId="12" xfId="9" applyFont="1" applyFill="1" applyBorder="1" applyAlignment="1" applyProtection="1">
      <alignment horizontal="center" vertical="center"/>
    </xf>
    <xf numFmtId="0" fontId="30" fillId="4" borderId="11" xfId="9" applyFont="1" applyFill="1" applyBorder="1" applyAlignment="1" applyProtection="1">
      <alignment horizontal="center" vertical="center"/>
    </xf>
    <xf numFmtId="14" fontId="22" fillId="2" borderId="0" xfId="9" applyNumberFormat="1" applyFont="1" applyFill="1" applyBorder="1" applyAlignment="1" applyProtection="1">
      <alignment horizontal="left" vertical="center" wrapText="1"/>
    </xf>
    <xf numFmtId="14" fontId="22" fillId="2" borderId="37" xfId="9" applyNumberFormat="1" applyFont="1" applyFill="1" applyBorder="1" applyAlignment="1" applyProtection="1">
      <alignment horizontal="center" vertical="center" wrapText="1"/>
    </xf>
    <xf numFmtId="0" fontId="0" fillId="0" borderId="37" xfId="0" applyBorder="1" applyAlignment="1">
      <alignment vertical="center" wrapText="1"/>
    </xf>
    <xf numFmtId="14" fontId="22" fillId="2" borderId="0" xfId="9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 wrapText="1"/>
    </xf>
    <xf numFmtId="0" fontId="18" fillId="0" borderId="0" xfId="1" applyNumberFormat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center" vertical="center"/>
    </xf>
    <xf numFmtId="0" fontId="18" fillId="0" borderId="0" xfId="1" applyNumberFormat="1" applyFont="1" applyBorder="1" applyAlignment="1" applyProtection="1">
      <alignment horizontal="center" vertical="center"/>
    </xf>
    <xf numFmtId="0" fontId="18" fillId="2" borderId="0" xfId="1" applyFont="1" applyFill="1" applyBorder="1" applyAlignment="1" applyProtection="1">
      <alignment horizontal="left" vertical="center" wrapText="1"/>
    </xf>
    <xf numFmtId="0" fontId="18" fillId="0" borderId="0" xfId="0" applyFont="1" applyAlignment="1" applyProtection="1">
      <alignment horizontal="center" vertical="center"/>
      <protection locked="0"/>
    </xf>
    <xf numFmtId="14" fontId="18" fillId="0" borderId="0" xfId="1" applyNumberFormat="1" applyFont="1" applyFill="1" applyBorder="1" applyAlignment="1" applyProtection="1">
      <alignment horizontal="center" vertical="center"/>
    </xf>
    <xf numFmtId="0" fontId="18" fillId="2" borderId="0" xfId="0" applyFont="1" applyFill="1" applyAlignment="1" applyProtection="1">
      <alignment horizontal="center" wrapText="1"/>
      <protection locked="0"/>
    </xf>
    <xf numFmtId="14" fontId="22" fillId="2" borderId="0" xfId="10" applyNumberFormat="1" applyFont="1" applyFill="1" applyBorder="1" applyAlignment="1" applyProtection="1">
      <alignment horizontal="center" vertical="center"/>
    </xf>
    <xf numFmtId="0" fontId="23" fillId="5" borderId="0" xfId="0" applyFont="1" applyFill="1" applyAlignment="1" applyProtection="1">
      <alignment horizontal="left" vertical="center"/>
    </xf>
    <xf numFmtId="14" fontId="22" fillId="2" borderId="0" xfId="10" applyNumberFormat="1" applyFont="1" applyFill="1" applyBorder="1" applyAlignment="1" applyProtection="1">
      <alignment horizontal="left" vertical="center" wrapText="1"/>
    </xf>
    <xf numFmtId="14" fontId="22" fillId="2" borderId="37" xfId="10" applyNumberFormat="1" applyFont="1" applyFill="1" applyBorder="1" applyAlignment="1" applyProtection="1">
      <alignment horizontal="center" vertical="center"/>
    </xf>
    <xf numFmtId="14" fontId="22" fillId="2" borderId="37" xfId="10" applyNumberFormat="1" applyFont="1" applyFill="1" applyBorder="1" applyAlignment="1" applyProtection="1">
      <alignment horizontal="center" vertical="center" wrapText="1"/>
    </xf>
    <xf numFmtId="14" fontId="22" fillId="2" borderId="0" xfId="1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5" borderId="0" xfId="1" applyFont="1" applyFill="1" applyAlignment="1" applyProtection="1">
      <alignment horizontal="right" vertical="center"/>
    </xf>
    <xf numFmtId="14" fontId="18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1" applyFont="1" applyFill="1" applyBorder="1" applyAlignment="1" applyProtection="1">
      <alignment horizontal="center" vertical="center"/>
    </xf>
    <xf numFmtId="0" fontId="20" fillId="5" borderId="1" xfId="4" applyFont="1" applyFill="1" applyBorder="1" applyAlignment="1" applyProtection="1">
      <alignment horizontal="center" vertical="center" wrapText="1"/>
    </xf>
    <xf numFmtId="0" fontId="18" fillId="5" borderId="0" xfId="1" applyFont="1" applyFill="1" applyBorder="1" applyAlignment="1" applyProtection="1">
      <alignment horizontal="center" vertical="center"/>
    </xf>
    <xf numFmtId="0" fontId="18" fillId="0" borderId="3" xfId="3" applyFont="1" applyBorder="1" applyAlignment="1" applyProtection="1">
      <alignment horizontal="center"/>
      <protection locked="0"/>
    </xf>
    <xf numFmtId="0" fontId="23" fillId="0" borderId="37" xfId="3" applyFont="1" applyBorder="1" applyAlignment="1" applyProtection="1">
      <alignment horizontal="center" vertical="center"/>
      <protection locked="0"/>
    </xf>
    <xf numFmtId="0" fontId="18" fillId="0" borderId="37" xfId="3" applyFont="1" applyBorder="1" applyAlignment="1" applyProtection="1">
      <alignment horizontal="center" vertical="center" wrapText="1"/>
      <protection locked="0"/>
    </xf>
    <xf numFmtId="0" fontId="18" fillId="0" borderId="0" xfId="3" applyFont="1" applyBorder="1" applyAlignment="1" applyProtection="1">
      <alignment horizontal="center" vertical="center" wrapText="1"/>
      <protection locked="0"/>
    </xf>
    <xf numFmtId="0" fontId="17" fillId="0" borderId="0" xfId="3" applyFont="1" applyAlignment="1">
      <alignment horizontal="center" vertical="center"/>
    </xf>
    <xf numFmtId="0" fontId="35" fillId="5" borderId="0" xfId="3" applyFont="1" applyFill="1" applyBorder="1" applyAlignment="1">
      <alignment horizontal="left" vertical="center" wrapText="1"/>
    </xf>
    <xf numFmtId="0" fontId="18" fillId="5" borderId="0" xfId="3" applyFont="1" applyFill="1" applyBorder="1" applyAlignment="1" applyProtection="1">
      <alignment horizontal="left" vertical="center"/>
    </xf>
    <xf numFmtId="0" fontId="23" fillId="0" borderId="0" xfId="3" applyNumberFormat="1" applyFont="1" applyBorder="1" applyAlignment="1" applyProtection="1">
      <alignment horizontal="left" vertical="center"/>
    </xf>
    <xf numFmtId="0" fontId="20" fillId="0" borderId="32" xfId="3" applyFont="1" applyBorder="1" applyAlignment="1">
      <alignment horizontal="center" vertical="center"/>
    </xf>
  </cellXfs>
  <cellStyles count="17"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 8" xfId="16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82</xdr:row>
      <xdr:rowOff>171450</xdr:rowOff>
    </xdr:from>
    <xdr:to>
      <xdr:col>1</xdr:col>
      <xdr:colOff>1318532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82</xdr:row>
      <xdr:rowOff>180975</xdr:rowOff>
    </xdr:from>
    <xdr:to>
      <xdr:col>1</xdr:col>
      <xdr:colOff>4827200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171450</xdr:rowOff>
    </xdr:from>
    <xdr:to>
      <xdr:col>1</xdr:col>
      <xdr:colOff>1495425</xdr:colOff>
      <xdr:row>46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46</xdr:row>
      <xdr:rowOff>180975</xdr:rowOff>
    </xdr:from>
    <xdr:to>
      <xdr:col>6</xdr:col>
      <xdr:colOff>219075</xdr:colOff>
      <xdr:row>46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171450</xdr:rowOff>
    </xdr:from>
    <xdr:to>
      <xdr:col>1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485775" y="62579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30</xdr:row>
      <xdr:rowOff>180975</xdr:rowOff>
    </xdr:from>
    <xdr:to>
      <xdr:col>2</xdr:col>
      <xdr:colOff>545037</xdr:colOff>
      <xdr:row>30</xdr:row>
      <xdr:rowOff>182563</xdr:rowOff>
    </xdr:to>
    <xdr:cxnSp macro="">
      <xdr:nvCxnSpPr>
        <xdr:cNvPr id="3" name="Straight Connector 2"/>
        <xdr:cNvCxnSpPr/>
      </xdr:nvCxnSpPr>
      <xdr:spPr>
        <a:xfrm>
          <a:off x="3229500" y="6267450"/>
          <a:ext cx="162083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showGridLines="0" view="pageBreakPreview" topLeftCell="A19" zoomScaleNormal="100" zoomScaleSheetLayoutView="100" workbookViewId="0">
      <selection activeCell="A27" sqref="A27:L28"/>
    </sheetView>
  </sheetViews>
  <sheetFormatPr defaultRowHeight="15" x14ac:dyDescent="0.2"/>
  <cols>
    <col min="1" max="1" width="6.28515625" style="239" bestFit="1" customWidth="1"/>
    <col min="2" max="2" width="11.42578125" style="239" customWidth="1"/>
    <col min="3" max="3" width="16.28515625" style="239" customWidth="1"/>
    <col min="4" max="4" width="12.7109375" style="239" customWidth="1"/>
    <col min="5" max="5" width="23" style="239" customWidth="1"/>
    <col min="6" max="6" width="15.85546875" style="240" customWidth="1"/>
    <col min="7" max="7" width="19.140625" style="240" customWidth="1"/>
    <col min="8" max="8" width="13.5703125" style="240" customWidth="1"/>
    <col min="9" max="9" width="31.7109375" style="239" customWidth="1"/>
    <col min="10" max="10" width="17.42578125" style="239" customWidth="1"/>
    <col min="11" max="11" width="10.85546875" style="239" customWidth="1"/>
    <col min="12" max="12" width="20.28515625" style="239" customWidth="1"/>
    <col min="13" max="16384" width="9.140625" style="239"/>
  </cols>
  <sheetData>
    <row r="1" spans="1:12" s="248" customFormat="1" x14ac:dyDescent="0.2">
      <c r="A1" s="287" t="s">
        <v>289</v>
      </c>
      <c r="B1" s="274"/>
      <c r="C1" s="274"/>
      <c r="D1" s="274"/>
      <c r="E1" s="275"/>
      <c r="F1" s="269"/>
      <c r="G1" s="275"/>
      <c r="H1" s="286"/>
      <c r="I1" s="274"/>
      <c r="J1" s="275"/>
      <c r="K1" s="275"/>
      <c r="L1" s="285" t="s">
        <v>97</v>
      </c>
    </row>
    <row r="2" spans="1:12" s="248" customFormat="1" ht="15" customHeight="1" x14ac:dyDescent="0.2">
      <c r="A2" s="284" t="s">
        <v>128</v>
      </c>
      <c r="B2" s="274"/>
      <c r="C2" s="274"/>
      <c r="D2" s="274"/>
      <c r="E2" s="275"/>
      <c r="F2" s="269"/>
      <c r="G2" s="275"/>
      <c r="H2" s="283"/>
      <c r="I2" s="274"/>
      <c r="J2" s="275"/>
      <c r="K2" s="275"/>
      <c r="L2" s="452" t="s">
        <v>688</v>
      </c>
    </row>
    <row r="3" spans="1:12" s="248" customFormat="1" ht="7.5" customHeight="1" x14ac:dyDescent="0.2">
      <c r="A3" s="282"/>
      <c r="B3" s="274"/>
      <c r="C3" s="281"/>
      <c r="D3" s="280"/>
      <c r="E3" s="275"/>
      <c r="F3" s="279"/>
      <c r="G3" s="275"/>
      <c r="H3" s="275"/>
      <c r="I3" s="269"/>
      <c r="J3" s="274"/>
      <c r="K3" s="274"/>
      <c r="L3" s="273"/>
    </row>
    <row r="4" spans="1:12" s="248" customFormat="1" x14ac:dyDescent="0.2">
      <c r="A4" s="304" t="s">
        <v>257</v>
      </c>
      <c r="B4" s="269"/>
      <c r="C4" s="269"/>
      <c r="D4" s="312"/>
      <c r="E4" s="313"/>
      <c r="F4" s="276"/>
      <c r="G4" s="275"/>
      <c r="H4" s="314"/>
      <c r="I4" s="313"/>
      <c r="J4" s="274"/>
      <c r="K4" s="275"/>
      <c r="L4" s="273"/>
    </row>
    <row r="5" spans="1:12" s="248" customFormat="1" ht="15.75" thickBot="1" x14ac:dyDescent="0.25">
      <c r="A5" s="315" t="s">
        <v>474</v>
      </c>
      <c r="B5" s="275"/>
      <c r="C5" s="278"/>
      <c r="D5" s="277"/>
      <c r="E5" s="275"/>
      <c r="F5" s="276"/>
      <c r="G5" s="276"/>
      <c r="H5" s="276"/>
      <c r="I5" s="275"/>
      <c r="J5" s="274"/>
      <c r="K5" s="274"/>
      <c r="L5" s="273"/>
    </row>
    <row r="6" spans="1:12" ht="15.75" thickBot="1" x14ac:dyDescent="0.25">
      <c r="A6" s="272"/>
      <c r="B6" s="271"/>
      <c r="C6" s="270"/>
      <c r="D6" s="270"/>
      <c r="E6" s="270"/>
      <c r="F6" s="269"/>
      <c r="G6" s="269"/>
      <c r="H6" s="269"/>
      <c r="I6" s="536" t="s">
        <v>402</v>
      </c>
      <c r="J6" s="537"/>
      <c r="K6" s="538"/>
      <c r="L6" s="268"/>
    </row>
    <row r="7" spans="1:12" s="256" customFormat="1" ht="51.75" thickBot="1" x14ac:dyDescent="0.25">
      <c r="A7" s="267" t="s">
        <v>64</v>
      </c>
      <c r="B7" s="266" t="s">
        <v>129</v>
      </c>
      <c r="C7" s="266" t="s">
        <v>401</v>
      </c>
      <c r="D7" s="265" t="s">
        <v>263</v>
      </c>
      <c r="E7" s="264" t="s">
        <v>400</v>
      </c>
      <c r="F7" s="263" t="s">
        <v>399</v>
      </c>
      <c r="G7" s="262" t="s">
        <v>216</v>
      </c>
      <c r="H7" s="261" t="s">
        <v>213</v>
      </c>
      <c r="I7" s="260" t="s">
        <v>398</v>
      </c>
      <c r="J7" s="259" t="s">
        <v>260</v>
      </c>
      <c r="K7" s="258" t="s">
        <v>217</v>
      </c>
      <c r="L7" s="257" t="s">
        <v>218</v>
      </c>
    </row>
    <row r="8" spans="1:12" s="250" customFormat="1" ht="15.75" thickBot="1" x14ac:dyDescent="0.25">
      <c r="A8" s="254">
        <v>1</v>
      </c>
      <c r="B8" s="253">
        <v>2</v>
      </c>
      <c r="C8" s="255">
        <v>3</v>
      </c>
      <c r="D8" s="255">
        <v>4</v>
      </c>
      <c r="E8" s="254">
        <v>5</v>
      </c>
      <c r="F8" s="253">
        <v>6</v>
      </c>
      <c r="G8" s="255">
        <v>7</v>
      </c>
      <c r="H8" s="253">
        <v>8</v>
      </c>
      <c r="I8" s="254">
        <v>9</v>
      </c>
      <c r="J8" s="253">
        <v>10</v>
      </c>
      <c r="K8" s="252">
        <v>11</v>
      </c>
      <c r="L8" s="251">
        <v>12</v>
      </c>
    </row>
    <row r="9" spans="1:12" ht="71.25" customHeight="1" x14ac:dyDescent="0.2">
      <c r="A9" s="369">
        <v>1</v>
      </c>
      <c r="B9" s="370">
        <v>42994</v>
      </c>
      <c r="C9" s="371" t="s">
        <v>475</v>
      </c>
      <c r="D9" s="372">
        <v>400</v>
      </c>
      <c r="E9" s="373" t="s">
        <v>717</v>
      </c>
      <c r="F9" s="374" t="s">
        <v>636</v>
      </c>
      <c r="G9" s="367"/>
      <c r="H9" s="368"/>
      <c r="I9" s="474" t="s">
        <v>718</v>
      </c>
      <c r="J9" s="396"/>
      <c r="K9" s="397"/>
      <c r="L9" s="376"/>
    </row>
    <row r="10" spans="1:12" ht="74.25" customHeight="1" x14ac:dyDescent="0.2">
      <c r="A10" s="369">
        <v>2</v>
      </c>
      <c r="B10" s="370">
        <v>42994</v>
      </c>
      <c r="C10" s="371" t="s">
        <v>475</v>
      </c>
      <c r="D10" s="372">
        <v>375</v>
      </c>
      <c r="E10" s="373" t="s">
        <v>649</v>
      </c>
      <c r="F10" s="374" t="s">
        <v>648</v>
      </c>
      <c r="G10" s="367"/>
      <c r="H10" s="368"/>
      <c r="I10" s="474" t="s">
        <v>719</v>
      </c>
      <c r="J10" s="375"/>
      <c r="K10" s="398"/>
      <c r="L10" s="376"/>
    </row>
    <row r="11" spans="1:12" ht="81" customHeight="1" x14ac:dyDescent="0.2">
      <c r="A11" s="369">
        <v>3</v>
      </c>
      <c r="B11" s="370">
        <v>42996</v>
      </c>
      <c r="C11" s="371" t="s">
        <v>475</v>
      </c>
      <c r="D11" s="372">
        <v>600</v>
      </c>
      <c r="E11" s="373" t="s">
        <v>655</v>
      </c>
      <c r="F11" s="374" t="s">
        <v>654</v>
      </c>
      <c r="G11" s="367"/>
      <c r="H11" s="368"/>
      <c r="I11" s="474" t="s">
        <v>720</v>
      </c>
      <c r="J11" s="375"/>
      <c r="K11" s="398"/>
      <c r="L11" s="376"/>
    </row>
    <row r="12" spans="1:12" ht="86.25" customHeight="1" x14ac:dyDescent="0.2">
      <c r="A12" s="369">
        <v>4</v>
      </c>
      <c r="B12" s="370">
        <v>43000</v>
      </c>
      <c r="C12" s="371" t="s">
        <v>475</v>
      </c>
      <c r="D12" s="372">
        <v>500</v>
      </c>
      <c r="E12" s="373" t="s">
        <v>660</v>
      </c>
      <c r="F12" s="374" t="s">
        <v>659</v>
      </c>
      <c r="G12" s="367"/>
      <c r="H12" s="368"/>
      <c r="I12" s="476" t="s">
        <v>721</v>
      </c>
      <c r="J12" s="375"/>
      <c r="K12" s="398"/>
      <c r="L12" s="376"/>
    </row>
    <row r="13" spans="1:12" ht="59.25" customHeight="1" x14ac:dyDescent="0.2">
      <c r="A13" s="369">
        <v>5</v>
      </c>
      <c r="B13" s="370">
        <v>43000</v>
      </c>
      <c r="C13" s="371" t="s">
        <v>478</v>
      </c>
      <c r="D13" s="372">
        <v>500</v>
      </c>
      <c r="E13" s="373" t="s">
        <v>481</v>
      </c>
      <c r="F13" s="374" t="s">
        <v>482</v>
      </c>
      <c r="G13" s="367" t="s">
        <v>483</v>
      </c>
      <c r="H13" s="368" t="s">
        <v>480</v>
      </c>
      <c r="I13" s="375"/>
      <c r="J13" s="375"/>
      <c r="K13" s="378"/>
      <c r="L13" s="376"/>
    </row>
    <row r="14" spans="1:12" ht="77.25" customHeight="1" x14ac:dyDescent="0.2">
      <c r="A14" s="369">
        <v>6</v>
      </c>
      <c r="B14" s="370">
        <v>43001</v>
      </c>
      <c r="C14" s="371" t="s">
        <v>475</v>
      </c>
      <c r="D14" s="372">
        <v>3721.2</v>
      </c>
      <c r="E14" s="479" t="s">
        <v>724</v>
      </c>
      <c r="F14" s="478">
        <v>211752021</v>
      </c>
      <c r="G14" s="377"/>
      <c r="H14" s="368"/>
      <c r="I14" s="477" t="s">
        <v>723</v>
      </c>
      <c r="J14" s="375"/>
      <c r="K14" s="378"/>
      <c r="L14" s="376"/>
    </row>
    <row r="15" spans="1:12" ht="36.75" customHeight="1" x14ac:dyDescent="0.2">
      <c r="A15" s="369">
        <v>7</v>
      </c>
      <c r="B15" s="370">
        <v>43003</v>
      </c>
      <c r="C15" s="371" t="s">
        <v>478</v>
      </c>
      <c r="D15" s="372">
        <v>1000</v>
      </c>
      <c r="E15" s="373" t="s">
        <v>722</v>
      </c>
      <c r="F15" s="374" t="s">
        <v>488</v>
      </c>
      <c r="G15" s="475" t="s">
        <v>490</v>
      </c>
      <c r="H15" s="368" t="s">
        <v>480</v>
      </c>
      <c r="I15" s="375"/>
      <c r="J15" s="379"/>
      <c r="K15" s="378"/>
      <c r="L15" s="376"/>
    </row>
    <row r="16" spans="1:12" ht="36.75" customHeight="1" x14ac:dyDescent="0.2">
      <c r="A16" s="369">
        <v>8</v>
      </c>
      <c r="B16" s="370">
        <v>43004</v>
      </c>
      <c r="C16" s="371" t="s">
        <v>478</v>
      </c>
      <c r="D16" s="372">
        <v>1000</v>
      </c>
      <c r="E16" s="373" t="s">
        <v>725</v>
      </c>
      <c r="F16" s="374" t="s">
        <v>525</v>
      </c>
      <c r="G16" s="367" t="s">
        <v>726</v>
      </c>
      <c r="H16" s="368" t="s">
        <v>480</v>
      </c>
      <c r="I16" s="375"/>
      <c r="J16" s="379"/>
      <c r="K16" s="378"/>
      <c r="L16" s="376"/>
    </row>
    <row r="17" spans="1:12" ht="36.75" customHeight="1" x14ac:dyDescent="0.2">
      <c r="A17" s="369">
        <v>9</v>
      </c>
      <c r="B17" s="370">
        <v>43005</v>
      </c>
      <c r="C17" s="371" t="s">
        <v>478</v>
      </c>
      <c r="D17" s="372">
        <v>300</v>
      </c>
      <c r="E17" s="373" t="s">
        <v>727</v>
      </c>
      <c r="F17" s="374" t="s">
        <v>728</v>
      </c>
      <c r="G17" s="367" t="s">
        <v>730</v>
      </c>
      <c r="H17" s="368" t="s">
        <v>729</v>
      </c>
      <c r="I17" s="375"/>
      <c r="J17" s="379"/>
      <c r="K17" s="378"/>
      <c r="L17" s="376"/>
    </row>
    <row r="18" spans="1:12" ht="95.25" customHeight="1" x14ac:dyDescent="0.25">
      <c r="A18" s="369">
        <v>10</v>
      </c>
      <c r="B18" s="370">
        <v>43005</v>
      </c>
      <c r="C18" s="371" t="s">
        <v>475</v>
      </c>
      <c r="D18" s="372">
        <v>700</v>
      </c>
      <c r="E18" s="373" t="s">
        <v>699</v>
      </c>
      <c r="F18" s="374" t="s">
        <v>643</v>
      </c>
      <c r="G18" s="377"/>
      <c r="H18" s="368"/>
      <c r="I18" s="480" t="s">
        <v>731</v>
      </c>
      <c r="J18" s="379"/>
      <c r="K18" s="378"/>
      <c r="L18" s="376"/>
    </row>
    <row r="19" spans="1:12" ht="112.5" customHeight="1" x14ac:dyDescent="0.2">
      <c r="A19" s="369">
        <v>11</v>
      </c>
      <c r="B19" s="370">
        <v>43005</v>
      </c>
      <c r="C19" s="371" t="s">
        <v>475</v>
      </c>
      <c r="D19" s="372">
        <v>200</v>
      </c>
      <c r="E19" s="373" t="s">
        <v>669</v>
      </c>
      <c r="F19" s="374" t="s">
        <v>668</v>
      </c>
      <c r="G19" s="377"/>
      <c r="H19" s="368"/>
      <c r="I19" s="481" t="s">
        <v>732</v>
      </c>
      <c r="J19" s="379"/>
      <c r="K19" s="378"/>
      <c r="L19" s="376"/>
    </row>
    <row r="20" spans="1:12" ht="39.75" customHeight="1" x14ac:dyDescent="0.2">
      <c r="A20" s="369">
        <v>12</v>
      </c>
      <c r="B20" s="370">
        <v>43006</v>
      </c>
      <c r="C20" s="371" t="s">
        <v>478</v>
      </c>
      <c r="D20" s="372">
        <v>999</v>
      </c>
      <c r="E20" s="373" t="s">
        <v>733</v>
      </c>
      <c r="F20" s="374" t="s">
        <v>543</v>
      </c>
      <c r="G20" s="367" t="s">
        <v>734</v>
      </c>
      <c r="H20" s="368" t="s">
        <v>491</v>
      </c>
      <c r="I20" s="375"/>
      <c r="J20" s="379"/>
      <c r="K20" s="378"/>
      <c r="L20" s="376"/>
    </row>
    <row r="21" spans="1:12" ht="39.75" customHeight="1" x14ac:dyDescent="0.2">
      <c r="A21" s="369">
        <v>13</v>
      </c>
      <c r="B21" s="370">
        <v>43007</v>
      </c>
      <c r="C21" s="371" t="s">
        <v>478</v>
      </c>
      <c r="D21" s="372">
        <v>175</v>
      </c>
      <c r="E21" s="373" t="s">
        <v>735</v>
      </c>
      <c r="F21" s="374" t="s">
        <v>736</v>
      </c>
      <c r="G21" s="367" t="s">
        <v>739</v>
      </c>
      <c r="H21" s="368" t="s">
        <v>480</v>
      </c>
      <c r="I21" s="375"/>
      <c r="J21" s="379"/>
      <c r="K21" s="378"/>
      <c r="L21" s="376"/>
    </row>
    <row r="22" spans="1:12" ht="39.75" customHeight="1" x14ac:dyDescent="0.2">
      <c r="A22" s="369">
        <v>14</v>
      </c>
      <c r="B22" s="370">
        <v>43007</v>
      </c>
      <c r="C22" s="371" t="s">
        <v>478</v>
      </c>
      <c r="D22" s="372">
        <v>800</v>
      </c>
      <c r="E22" s="373" t="s">
        <v>738</v>
      </c>
      <c r="F22" s="374" t="s">
        <v>737</v>
      </c>
      <c r="G22" s="367" t="s">
        <v>740</v>
      </c>
      <c r="H22" s="368" t="s">
        <v>491</v>
      </c>
      <c r="I22" s="375"/>
      <c r="J22" s="380"/>
      <c r="K22" s="381"/>
      <c r="L22" s="382"/>
    </row>
    <row r="23" spans="1:12" ht="114.75" customHeight="1" x14ac:dyDescent="0.2">
      <c r="A23" s="369">
        <v>15</v>
      </c>
      <c r="B23" s="370">
        <v>43009</v>
      </c>
      <c r="C23" s="371" t="s">
        <v>475</v>
      </c>
      <c r="D23" s="507">
        <v>400</v>
      </c>
      <c r="E23" s="508" t="s">
        <v>771</v>
      </c>
      <c r="F23" s="505" t="s">
        <v>774</v>
      </c>
      <c r="G23" s="509"/>
      <c r="H23" s="368"/>
      <c r="I23" s="503" t="s">
        <v>775</v>
      </c>
      <c r="J23" s="506"/>
      <c r="K23" s="381"/>
      <c r="L23" s="382"/>
    </row>
    <row r="24" spans="1:12" ht="132" customHeight="1" x14ac:dyDescent="0.2">
      <c r="A24" s="369">
        <v>16</v>
      </c>
      <c r="B24" s="370">
        <v>43010</v>
      </c>
      <c r="C24" s="371" t="s">
        <v>475</v>
      </c>
      <c r="D24" s="372">
        <v>300</v>
      </c>
      <c r="E24" s="483" t="s">
        <v>754</v>
      </c>
      <c r="F24" s="456" t="s">
        <v>752</v>
      </c>
      <c r="G24" s="377"/>
      <c r="H24" s="394"/>
      <c r="I24" s="484" t="s">
        <v>776</v>
      </c>
      <c r="J24" s="380"/>
      <c r="K24" s="381"/>
      <c r="L24" s="382"/>
    </row>
    <row r="25" spans="1:12" ht="15.75" thickBot="1" x14ac:dyDescent="0.25">
      <c r="A25" s="383" t="s">
        <v>259</v>
      </c>
      <c r="B25" s="384"/>
      <c r="C25" s="385"/>
      <c r="D25" s="386"/>
      <c r="E25" s="387"/>
      <c r="F25" s="388"/>
      <c r="G25" s="388"/>
      <c r="H25" s="395"/>
      <c r="I25" s="389"/>
      <c r="J25" s="390"/>
      <c r="K25" s="391"/>
      <c r="L25" s="392"/>
    </row>
    <row r="26" spans="1:12" s="248" customFormat="1" x14ac:dyDescent="0.2">
      <c r="A26" s="535" t="s">
        <v>372</v>
      </c>
      <c r="B26" s="535"/>
      <c r="C26" s="535"/>
      <c r="D26" s="535"/>
      <c r="E26" s="535"/>
      <c r="F26" s="535"/>
      <c r="G26" s="535"/>
      <c r="H26" s="535"/>
      <c r="I26" s="535"/>
      <c r="J26" s="535"/>
      <c r="K26" s="535"/>
      <c r="L26" s="535"/>
    </row>
    <row r="27" spans="1:12" s="249" customFormat="1" ht="12.75" x14ac:dyDescent="0.2">
      <c r="A27" s="535" t="s">
        <v>397</v>
      </c>
      <c r="B27" s="535"/>
      <c r="C27" s="535"/>
      <c r="D27" s="535"/>
      <c r="E27" s="535"/>
      <c r="F27" s="535"/>
      <c r="G27" s="535"/>
      <c r="H27" s="535"/>
      <c r="I27" s="535"/>
      <c r="J27" s="535"/>
      <c r="K27" s="535"/>
      <c r="L27" s="535"/>
    </row>
    <row r="28" spans="1:12" s="249" customFormat="1" ht="12.75" x14ac:dyDescent="0.2">
      <c r="A28" s="535"/>
      <c r="B28" s="535"/>
      <c r="C28" s="535"/>
      <c r="D28" s="535"/>
      <c r="E28" s="535"/>
      <c r="F28" s="535"/>
      <c r="G28" s="535"/>
      <c r="H28" s="535"/>
      <c r="I28" s="535"/>
      <c r="J28" s="535"/>
      <c r="K28" s="535"/>
      <c r="L28" s="535"/>
    </row>
    <row r="29" spans="1:12" s="248" customFormat="1" x14ac:dyDescent="0.2">
      <c r="A29" s="535" t="s">
        <v>396</v>
      </c>
      <c r="B29" s="535"/>
      <c r="C29" s="535"/>
      <c r="D29" s="535"/>
      <c r="E29" s="535"/>
      <c r="F29" s="535"/>
      <c r="G29" s="535"/>
      <c r="H29" s="535"/>
      <c r="I29" s="535"/>
      <c r="J29" s="535"/>
      <c r="K29" s="535"/>
      <c r="L29" s="535"/>
    </row>
    <row r="30" spans="1:12" s="248" customFormat="1" x14ac:dyDescent="0.2">
      <c r="A30" s="535"/>
      <c r="B30" s="535"/>
      <c r="C30" s="535"/>
      <c r="D30" s="535"/>
      <c r="E30" s="535"/>
      <c r="F30" s="535"/>
      <c r="G30" s="535"/>
      <c r="H30" s="535"/>
      <c r="I30" s="535"/>
      <c r="J30" s="535"/>
      <c r="K30" s="535"/>
      <c r="L30" s="535"/>
    </row>
    <row r="31" spans="1:12" s="248" customFormat="1" x14ac:dyDescent="0.2">
      <c r="A31" s="535" t="s">
        <v>395</v>
      </c>
      <c r="B31" s="535"/>
      <c r="C31" s="535"/>
      <c r="D31" s="535"/>
      <c r="E31" s="535"/>
      <c r="F31" s="535"/>
      <c r="G31" s="535"/>
      <c r="H31" s="535"/>
      <c r="I31" s="535"/>
      <c r="J31" s="535"/>
      <c r="K31" s="535"/>
      <c r="L31" s="535"/>
    </row>
    <row r="32" spans="1:12" s="248" customFormat="1" x14ac:dyDescent="0.2">
      <c r="A32" s="242"/>
      <c r="B32" s="243"/>
      <c r="C32" s="242"/>
      <c r="D32" s="243"/>
      <c r="E32" s="242"/>
      <c r="F32" s="243"/>
      <c r="G32" s="242"/>
      <c r="H32" s="243"/>
      <c r="I32" s="242"/>
      <c r="J32" s="243"/>
      <c r="K32" s="242"/>
      <c r="L32" s="243"/>
    </row>
    <row r="33" spans="1:12" x14ac:dyDescent="0.2">
      <c r="A33" s="242"/>
      <c r="B33" s="247"/>
      <c r="C33" s="242"/>
      <c r="D33" s="247"/>
      <c r="E33" s="242"/>
      <c r="F33" s="247"/>
      <c r="G33" s="242"/>
      <c r="H33" s="247"/>
      <c r="I33" s="242"/>
      <c r="J33" s="247"/>
      <c r="K33" s="242"/>
      <c r="L33" s="247"/>
    </row>
    <row r="34" spans="1:12" s="244" customFormat="1" x14ac:dyDescent="0.2">
      <c r="A34" s="539" t="s">
        <v>96</v>
      </c>
      <c r="B34" s="539"/>
      <c r="C34" s="243"/>
      <c r="D34" s="242"/>
      <c r="E34" s="243"/>
      <c r="F34" s="243"/>
      <c r="G34" s="242"/>
      <c r="H34" s="243"/>
      <c r="I34" s="243"/>
      <c r="J34" s="242"/>
      <c r="K34" s="243"/>
      <c r="L34" s="242"/>
    </row>
    <row r="35" spans="1:12" s="244" customFormat="1" x14ac:dyDescent="0.2">
      <c r="A35" s="243"/>
      <c r="B35" s="242"/>
      <c r="C35" s="245"/>
      <c r="D35" s="246"/>
      <c r="E35" s="245"/>
      <c r="F35" s="243"/>
      <c r="G35" s="242"/>
      <c r="H35" s="393"/>
      <c r="I35" s="243"/>
      <c r="J35" s="242"/>
      <c r="K35" s="243"/>
      <c r="L35" s="242"/>
    </row>
    <row r="36" spans="1:12" s="244" customFormat="1" ht="15" customHeight="1" x14ac:dyDescent="0.2">
      <c r="A36" s="243"/>
      <c r="B36" s="242"/>
      <c r="C36" s="534" t="s">
        <v>251</v>
      </c>
      <c r="D36" s="534"/>
      <c r="E36" s="534"/>
      <c r="F36" s="243"/>
      <c r="G36" s="242"/>
      <c r="H36" s="540" t="s">
        <v>394</v>
      </c>
      <c r="I36" s="541"/>
      <c r="J36" s="242"/>
      <c r="K36" s="243"/>
      <c r="L36" s="242"/>
    </row>
    <row r="37" spans="1:12" s="244" customFormat="1" x14ac:dyDescent="0.2">
      <c r="A37" s="243"/>
      <c r="B37" s="242"/>
      <c r="C37" s="243"/>
      <c r="D37" s="242"/>
      <c r="E37" s="243"/>
      <c r="F37" s="243"/>
      <c r="G37" s="242"/>
      <c r="H37" s="542"/>
      <c r="I37" s="543"/>
      <c r="J37" s="242"/>
      <c r="K37" s="243"/>
      <c r="L37" s="242"/>
    </row>
    <row r="38" spans="1:12" s="241" customFormat="1" x14ac:dyDescent="0.2">
      <c r="A38" s="243"/>
      <c r="B38" s="242"/>
      <c r="C38" s="534" t="s">
        <v>127</v>
      </c>
      <c r="D38" s="534"/>
      <c r="E38" s="534"/>
      <c r="F38" s="243"/>
      <c r="G38" s="242"/>
      <c r="H38" s="243"/>
      <c r="I38" s="243"/>
      <c r="J38" s="242"/>
      <c r="K38" s="243"/>
      <c r="L38" s="242"/>
    </row>
    <row r="39" spans="1:12" s="241" customFormat="1" x14ac:dyDescent="0.2">
      <c r="E39" s="239"/>
    </row>
    <row r="40" spans="1:12" s="241" customFormat="1" x14ac:dyDescent="0.2">
      <c r="E40" s="239"/>
    </row>
    <row r="41" spans="1:12" s="241" customFormat="1" x14ac:dyDescent="0.2">
      <c r="E41" s="239"/>
    </row>
    <row r="42" spans="1:12" s="241" customFormat="1" x14ac:dyDescent="0.2">
      <c r="E42" s="239"/>
    </row>
    <row r="43" spans="1:12" s="241" customFormat="1" x14ac:dyDescent="0.2"/>
  </sheetData>
  <mergeCells count="9">
    <mergeCell ref="C38:E38"/>
    <mergeCell ref="A27:L28"/>
    <mergeCell ref="A29:L30"/>
    <mergeCell ref="A31:L31"/>
    <mergeCell ref="I6:K6"/>
    <mergeCell ref="A34:B34"/>
    <mergeCell ref="A26:L26"/>
    <mergeCell ref="C36:E36"/>
    <mergeCell ref="H36:I37"/>
  </mergeCells>
  <dataValidations xWindow="110" yWindow="393" count="4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23 F25">
      <formula1>11</formula1>
    </dataValidation>
    <dataValidation allowBlank="1" showInputMessage="1" showErrorMessage="1" error="თვე/დღე/წელი" prompt="თვე/დღე/წელი" sqref="B9:B25"/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H9:H2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5">
      <formula1>"ფულადი შემოწირულობა, არაფულადი შემოწირულობა, საწევრო"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B22" sqref="B22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66" t="s">
        <v>284</v>
      </c>
      <c r="B1" s="68"/>
      <c r="C1" s="545" t="s">
        <v>97</v>
      </c>
      <c r="D1" s="545"/>
      <c r="E1" s="100"/>
    </row>
    <row r="2" spans="1:7" x14ac:dyDescent="0.3">
      <c r="A2" s="68" t="s">
        <v>128</v>
      </c>
      <c r="B2" s="68"/>
      <c r="C2" s="544" t="s">
        <v>688</v>
      </c>
      <c r="D2" s="544"/>
      <c r="E2" s="100"/>
    </row>
    <row r="3" spans="1:7" x14ac:dyDescent="0.3">
      <c r="A3" s="66"/>
      <c r="B3" s="68"/>
      <c r="C3" s="67"/>
      <c r="D3" s="67"/>
      <c r="E3" s="100"/>
    </row>
    <row r="4" spans="1:7" x14ac:dyDescent="0.3">
      <c r="A4" s="69" t="s">
        <v>257</v>
      </c>
      <c r="B4" s="94"/>
      <c r="C4" s="95"/>
      <c r="D4" s="68"/>
      <c r="E4" s="100"/>
    </row>
    <row r="5" spans="1:7" x14ac:dyDescent="0.3">
      <c r="A5" s="305" t="str">
        <f>'ფორმა N1'!A5</f>
        <v>მოქალაქეთა პოლიტიკური გაერთიანება"ეროვნული ფორუმი"</v>
      </c>
      <c r="B5" s="12"/>
      <c r="C5" s="12"/>
      <c r="E5" s="100"/>
    </row>
    <row r="6" spans="1:7" x14ac:dyDescent="0.3">
      <c r="A6" s="96"/>
      <c r="B6" s="96"/>
      <c r="C6" s="96"/>
      <c r="D6" s="97"/>
      <c r="E6" s="100"/>
    </row>
    <row r="7" spans="1:7" x14ac:dyDescent="0.3">
      <c r="A7" s="68"/>
      <c r="B7" s="68"/>
      <c r="C7" s="68"/>
      <c r="D7" s="68"/>
      <c r="E7" s="100"/>
    </row>
    <row r="8" spans="1:7" s="6" customFormat="1" ht="39" customHeight="1" x14ac:dyDescent="0.3">
      <c r="A8" s="98" t="s">
        <v>64</v>
      </c>
      <c r="B8" s="71" t="s">
        <v>232</v>
      </c>
      <c r="C8" s="71" t="s">
        <v>66</v>
      </c>
      <c r="D8" s="71" t="s">
        <v>67</v>
      </c>
      <c r="E8" s="100"/>
    </row>
    <row r="9" spans="1:7" s="7" customFormat="1" ht="16.5" customHeight="1" x14ac:dyDescent="0.3">
      <c r="A9" s="206">
        <v>1</v>
      </c>
      <c r="B9" s="206" t="s">
        <v>65</v>
      </c>
      <c r="C9" s="77">
        <f>SUM(C10,C26)</f>
        <v>0</v>
      </c>
      <c r="D9" s="77">
        <f>SUM(D10,D26)</f>
        <v>0</v>
      </c>
      <c r="E9" s="100"/>
    </row>
    <row r="10" spans="1:7" s="7" customFormat="1" ht="16.5" customHeight="1" x14ac:dyDescent="0.3">
      <c r="A10" s="79">
        <v>1.1000000000000001</v>
      </c>
      <c r="B10" s="79" t="s">
        <v>69</v>
      </c>
      <c r="C10" s="77">
        <f>SUM(C11,C12,C16,C19,C25,C26)</f>
        <v>0</v>
      </c>
      <c r="D10" s="77">
        <f>SUM(D11,D12,D16,D19,D24,D25)</f>
        <v>0</v>
      </c>
      <c r="E10" s="100"/>
    </row>
    <row r="11" spans="1:7" s="9" customFormat="1" ht="16.5" customHeight="1" x14ac:dyDescent="0.3">
      <c r="A11" s="80" t="s">
        <v>30</v>
      </c>
      <c r="B11" s="80" t="s">
        <v>68</v>
      </c>
      <c r="C11" s="8"/>
      <c r="D11" s="8"/>
      <c r="E11" s="100"/>
    </row>
    <row r="12" spans="1:7" s="10" customFormat="1" ht="16.5" customHeight="1" x14ac:dyDescent="0.3">
      <c r="A12" s="80" t="s">
        <v>31</v>
      </c>
      <c r="B12" s="80" t="s">
        <v>290</v>
      </c>
      <c r="C12" s="99">
        <f>SUM(C14:C15)</f>
        <v>0</v>
      </c>
      <c r="D12" s="99">
        <f>SUM(D14:D15)</f>
        <v>0</v>
      </c>
      <c r="E12" s="100"/>
      <c r="G12" s="60"/>
    </row>
    <row r="13" spans="1:7" s="3" customFormat="1" ht="16.5" customHeight="1" x14ac:dyDescent="0.3">
      <c r="A13" s="89" t="s">
        <v>70</v>
      </c>
      <c r="B13" s="89" t="s">
        <v>293</v>
      </c>
      <c r="C13" s="8"/>
      <c r="D13" s="8"/>
      <c r="E13" s="100"/>
    </row>
    <row r="14" spans="1:7" s="3" customFormat="1" ht="16.5" customHeight="1" x14ac:dyDescent="0.3">
      <c r="A14" s="89" t="s">
        <v>434</v>
      </c>
      <c r="B14" s="89" t="s">
        <v>433</v>
      </c>
      <c r="C14" s="8"/>
      <c r="D14" s="8"/>
      <c r="E14" s="100"/>
    </row>
    <row r="15" spans="1:7" s="3" customFormat="1" ht="16.5" customHeight="1" x14ac:dyDescent="0.3">
      <c r="A15" s="89" t="s">
        <v>435</v>
      </c>
      <c r="B15" s="89" t="s">
        <v>86</v>
      </c>
      <c r="C15" s="8"/>
      <c r="D15" s="8"/>
      <c r="E15" s="100"/>
    </row>
    <row r="16" spans="1:7" s="3" customFormat="1" ht="16.5" customHeight="1" x14ac:dyDescent="0.3">
      <c r="A16" s="80" t="s">
        <v>71</v>
      </c>
      <c r="B16" s="80" t="s">
        <v>72</v>
      </c>
      <c r="C16" s="99">
        <f>SUM(C17:C18)</f>
        <v>0</v>
      </c>
      <c r="D16" s="99">
        <f>SUM(D17:D18)</f>
        <v>0</v>
      </c>
      <c r="E16" s="100"/>
    </row>
    <row r="17" spans="1:5" s="3" customFormat="1" ht="16.5" customHeight="1" x14ac:dyDescent="0.3">
      <c r="A17" s="89" t="s">
        <v>73</v>
      </c>
      <c r="B17" s="89" t="s">
        <v>75</v>
      </c>
      <c r="C17" s="8"/>
      <c r="D17" s="8"/>
      <c r="E17" s="100"/>
    </row>
    <row r="18" spans="1:5" s="3" customFormat="1" ht="30" x14ac:dyDescent="0.3">
      <c r="A18" s="89" t="s">
        <v>74</v>
      </c>
      <c r="B18" s="89" t="s">
        <v>98</v>
      </c>
      <c r="C18" s="8"/>
      <c r="D18" s="8"/>
      <c r="E18" s="100"/>
    </row>
    <row r="19" spans="1:5" s="3" customFormat="1" ht="16.5" customHeight="1" x14ac:dyDescent="0.3">
      <c r="A19" s="80" t="s">
        <v>76</v>
      </c>
      <c r="B19" s="80" t="s">
        <v>368</v>
      </c>
      <c r="C19" s="99">
        <f>SUM(C20:C23)</f>
        <v>0</v>
      </c>
      <c r="D19" s="99">
        <f>SUM(D20:D23)</f>
        <v>0</v>
      </c>
      <c r="E19" s="100"/>
    </row>
    <row r="20" spans="1:5" s="3" customFormat="1" ht="16.5" customHeight="1" x14ac:dyDescent="0.3">
      <c r="A20" s="89" t="s">
        <v>77</v>
      </c>
      <c r="B20" s="89" t="s">
        <v>78</v>
      </c>
      <c r="C20" s="8"/>
      <c r="D20" s="8"/>
      <c r="E20" s="100"/>
    </row>
    <row r="21" spans="1:5" s="3" customFormat="1" ht="30" x14ac:dyDescent="0.3">
      <c r="A21" s="89" t="s">
        <v>81</v>
      </c>
      <c r="B21" s="89" t="s">
        <v>79</v>
      </c>
      <c r="C21" s="8"/>
      <c r="D21" s="8"/>
      <c r="E21" s="100"/>
    </row>
    <row r="22" spans="1:5" s="3" customFormat="1" ht="16.5" customHeight="1" x14ac:dyDescent="0.3">
      <c r="A22" s="89" t="s">
        <v>82</v>
      </c>
      <c r="B22" s="89" t="s">
        <v>80</v>
      </c>
      <c r="C22" s="8"/>
      <c r="D22" s="8"/>
      <c r="E22" s="100"/>
    </row>
    <row r="23" spans="1:5" s="3" customFormat="1" ht="16.5" customHeight="1" x14ac:dyDescent="0.3">
      <c r="A23" s="89" t="s">
        <v>83</v>
      </c>
      <c r="B23" s="89" t="s">
        <v>381</v>
      </c>
      <c r="C23" s="8"/>
      <c r="D23" s="8"/>
      <c r="E23" s="100"/>
    </row>
    <row r="24" spans="1:5" s="3" customFormat="1" ht="16.5" customHeight="1" x14ac:dyDescent="0.3">
      <c r="A24" s="80" t="s">
        <v>84</v>
      </c>
      <c r="B24" s="80" t="s">
        <v>382</v>
      </c>
      <c r="C24" s="230"/>
      <c r="D24" s="8"/>
      <c r="E24" s="100"/>
    </row>
    <row r="25" spans="1:5" s="3" customFormat="1" x14ac:dyDescent="0.3">
      <c r="A25" s="80" t="s">
        <v>234</v>
      </c>
      <c r="B25" s="80" t="s">
        <v>388</v>
      </c>
      <c r="C25" s="8"/>
      <c r="D25" s="8"/>
      <c r="E25" s="100"/>
    </row>
    <row r="26" spans="1:5" ht="16.5" customHeight="1" x14ac:dyDescent="0.3">
      <c r="A26" s="79">
        <v>1.2</v>
      </c>
      <c r="B26" s="79" t="s">
        <v>85</v>
      </c>
      <c r="C26" s="77">
        <f>SUM(C27,C35)</f>
        <v>0</v>
      </c>
      <c r="D26" s="77">
        <f>SUM(D27,D35)</f>
        <v>0</v>
      </c>
      <c r="E26" s="100"/>
    </row>
    <row r="27" spans="1:5" ht="16.5" customHeight="1" x14ac:dyDescent="0.3">
      <c r="A27" s="80" t="s">
        <v>32</v>
      </c>
      <c r="B27" s="80" t="s">
        <v>293</v>
      </c>
      <c r="C27" s="99">
        <f>SUM(C28:C30)</f>
        <v>0</v>
      </c>
      <c r="D27" s="99">
        <f>SUM(D28:D30)</f>
        <v>0</v>
      </c>
      <c r="E27" s="100"/>
    </row>
    <row r="28" spans="1:5" x14ac:dyDescent="0.3">
      <c r="A28" s="214" t="s">
        <v>87</v>
      </c>
      <c r="B28" s="214" t="s">
        <v>291</v>
      </c>
      <c r="C28" s="8"/>
      <c r="D28" s="8"/>
      <c r="E28" s="100"/>
    </row>
    <row r="29" spans="1:5" x14ac:dyDescent="0.3">
      <c r="A29" s="214" t="s">
        <v>88</v>
      </c>
      <c r="B29" s="214" t="s">
        <v>294</v>
      </c>
      <c r="C29" s="8"/>
      <c r="D29" s="8"/>
      <c r="E29" s="100"/>
    </row>
    <row r="30" spans="1:5" x14ac:dyDescent="0.3">
      <c r="A30" s="214" t="s">
        <v>390</v>
      </c>
      <c r="B30" s="214" t="s">
        <v>292</v>
      </c>
      <c r="C30" s="8"/>
      <c r="D30" s="8"/>
      <c r="E30" s="100"/>
    </row>
    <row r="31" spans="1:5" x14ac:dyDescent="0.3">
      <c r="A31" s="80" t="s">
        <v>33</v>
      </c>
      <c r="B31" s="80" t="s">
        <v>433</v>
      </c>
      <c r="C31" s="99">
        <f>SUM(C32:C34)</f>
        <v>0</v>
      </c>
      <c r="D31" s="99">
        <f>SUM(D32:D34)</f>
        <v>0</v>
      </c>
      <c r="E31" s="100"/>
    </row>
    <row r="32" spans="1:5" x14ac:dyDescent="0.3">
      <c r="A32" s="214" t="s">
        <v>12</v>
      </c>
      <c r="B32" s="214" t="s">
        <v>436</v>
      </c>
      <c r="C32" s="8"/>
      <c r="D32" s="8"/>
      <c r="E32" s="100"/>
    </row>
    <row r="33" spans="1:9" x14ac:dyDescent="0.3">
      <c r="A33" s="214" t="s">
        <v>13</v>
      </c>
      <c r="B33" s="214" t="s">
        <v>437</v>
      </c>
      <c r="C33" s="8"/>
      <c r="D33" s="8"/>
      <c r="E33" s="100"/>
    </row>
    <row r="34" spans="1:9" x14ac:dyDescent="0.3">
      <c r="A34" s="214" t="s">
        <v>264</v>
      </c>
      <c r="B34" s="214" t="s">
        <v>438</v>
      </c>
      <c r="C34" s="8"/>
      <c r="D34" s="8"/>
      <c r="E34" s="100"/>
    </row>
    <row r="35" spans="1:9" x14ac:dyDescent="0.3">
      <c r="A35" s="80" t="s">
        <v>34</v>
      </c>
      <c r="B35" s="227" t="s">
        <v>387</v>
      </c>
      <c r="C35" s="8"/>
      <c r="D35" s="8"/>
      <c r="E35" s="100"/>
    </row>
    <row r="36" spans="1:9" x14ac:dyDescent="0.3">
      <c r="D36" s="27"/>
      <c r="E36" s="101"/>
      <c r="F36" s="27"/>
    </row>
    <row r="37" spans="1:9" x14ac:dyDescent="0.3">
      <c r="A37" s="1"/>
      <c r="D37" s="27"/>
      <c r="E37" s="101"/>
      <c r="F37" s="27"/>
    </row>
    <row r="38" spans="1:9" x14ac:dyDescent="0.3">
      <c r="D38" s="27"/>
      <c r="E38" s="101"/>
      <c r="F38" s="27"/>
    </row>
    <row r="39" spans="1:9" x14ac:dyDescent="0.3">
      <c r="D39" s="27"/>
      <c r="E39" s="101"/>
      <c r="F39" s="27"/>
    </row>
    <row r="40" spans="1:9" x14ac:dyDescent="0.3">
      <c r="A40" s="61" t="s">
        <v>96</v>
      </c>
      <c r="D40" s="27"/>
      <c r="E40" s="101"/>
      <c r="F40" s="27"/>
    </row>
    <row r="41" spans="1:9" x14ac:dyDescent="0.3">
      <c r="D41" s="27"/>
      <c r="E41" s="102"/>
      <c r="F41" s="102"/>
      <c r="G41"/>
      <c r="H41"/>
      <c r="I41"/>
    </row>
    <row r="42" spans="1:9" x14ac:dyDescent="0.3">
      <c r="D42" s="103"/>
      <c r="E42" s="102"/>
      <c r="F42" s="102"/>
      <c r="G42"/>
      <c r="H42"/>
      <c r="I42"/>
    </row>
    <row r="43" spans="1:9" x14ac:dyDescent="0.3">
      <c r="A43"/>
      <c r="B43" s="61" t="s">
        <v>254</v>
      </c>
      <c r="D43" s="103"/>
      <c r="E43" s="102"/>
      <c r="F43" s="102"/>
      <c r="G43"/>
      <c r="H43"/>
      <c r="I43"/>
    </row>
    <row r="44" spans="1:9" x14ac:dyDescent="0.3">
      <c r="A44"/>
      <c r="B44" s="2" t="s">
        <v>253</v>
      </c>
      <c r="D44" s="103"/>
      <c r="E44" s="102"/>
      <c r="F44" s="102"/>
      <c r="G44"/>
      <c r="H44"/>
      <c r="I44"/>
    </row>
    <row r="45" spans="1:9" customFormat="1" ht="12.75" x14ac:dyDescent="0.2">
      <c r="B45" s="58" t="s">
        <v>127</v>
      </c>
      <c r="D45" s="102"/>
      <c r="E45" s="102"/>
      <c r="F45" s="102"/>
    </row>
    <row r="46" spans="1:9" x14ac:dyDescent="0.3">
      <c r="D46" s="27"/>
      <c r="E46" s="101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C9" sqref="C9"/>
    </sheetView>
  </sheetViews>
  <sheetFormatPr defaultRowHeight="15" x14ac:dyDescent="0.3"/>
  <cols>
    <col min="1" max="1" width="14.28515625" style="21" bestFit="1" customWidth="1"/>
    <col min="2" max="2" width="80" style="223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66" t="s">
        <v>255</v>
      </c>
      <c r="B1" s="219"/>
      <c r="C1" s="545" t="s">
        <v>97</v>
      </c>
      <c r="D1" s="545"/>
      <c r="E1" s="105"/>
    </row>
    <row r="2" spans="1:12" s="6" customFormat="1" x14ac:dyDescent="0.3">
      <c r="A2" s="68" t="s">
        <v>128</v>
      </c>
      <c r="B2" s="219"/>
      <c r="C2" s="546" t="s">
        <v>688</v>
      </c>
      <c r="D2" s="546"/>
      <c r="E2" s="105"/>
    </row>
    <row r="3" spans="1:12" s="6" customFormat="1" x14ac:dyDescent="0.3">
      <c r="A3" s="68"/>
      <c r="B3" s="219"/>
      <c r="C3" s="67"/>
      <c r="D3" s="67"/>
      <c r="E3" s="105"/>
    </row>
    <row r="4" spans="1:12" s="2" customFormat="1" x14ac:dyDescent="0.3">
      <c r="A4" s="69" t="str">
        <f>'ფორმა N2'!A4</f>
        <v>ანგარიშვალდებული პირის დასახელება:</v>
      </c>
      <c r="B4" s="220"/>
      <c r="C4" s="68"/>
      <c r="D4" s="68"/>
      <c r="E4" s="100"/>
      <c r="L4" s="6"/>
    </row>
    <row r="5" spans="1:12" s="2" customFormat="1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221"/>
      <c r="C5" s="53"/>
      <c r="D5" s="53"/>
      <c r="E5" s="100"/>
    </row>
    <row r="6" spans="1:12" s="2" customFormat="1" x14ac:dyDescent="0.3">
      <c r="A6" s="69"/>
      <c r="B6" s="220"/>
      <c r="C6" s="68"/>
      <c r="D6" s="68"/>
      <c r="E6" s="100"/>
    </row>
    <row r="7" spans="1:12" s="6" customFormat="1" ht="18" x14ac:dyDescent="0.3">
      <c r="A7" s="92"/>
      <c r="B7" s="104"/>
      <c r="C7" s="70"/>
      <c r="D7" s="70"/>
      <c r="E7" s="105"/>
    </row>
    <row r="8" spans="1:12" s="6" customFormat="1" ht="30" x14ac:dyDescent="0.3">
      <c r="A8" s="98" t="s">
        <v>64</v>
      </c>
      <c r="B8" s="71" t="s">
        <v>232</v>
      </c>
      <c r="C8" s="71" t="s">
        <v>66</v>
      </c>
      <c r="D8" s="71" t="s">
        <v>67</v>
      </c>
      <c r="E8" s="105"/>
      <c r="F8" s="20"/>
    </row>
    <row r="9" spans="1:12" s="7" customFormat="1" x14ac:dyDescent="0.3">
      <c r="A9" s="206">
        <v>1</v>
      </c>
      <c r="B9" s="206" t="s">
        <v>65</v>
      </c>
      <c r="C9" s="399">
        <f>SUM(C10,C26)+G9</f>
        <v>31684.2</v>
      </c>
      <c r="D9" s="399">
        <f>SUM(D10,D26)</f>
        <v>24488</v>
      </c>
      <c r="E9" s="105"/>
      <c r="G9" s="533"/>
    </row>
    <row r="10" spans="1:12" s="7" customFormat="1" x14ac:dyDescent="0.3">
      <c r="A10" s="79">
        <v>1.1000000000000001</v>
      </c>
      <c r="B10" s="79" t="s">
        <v>69</v>
      </c>
      <c r="C10" s="399">
        <f>SUM(C11,C12,C16,C19,C25)</f>
        <v>24488</v>
      </c>
      <c r="D10" s="399">
        <f>SUM(D11,D12,D16,D19,D25)</f>
        <v>24488</v>
      </c>
      <c r="E10" s="105"/>
    </row>
    <row r="11" spans="1:12" s="9" customFormat="1" ht="18" x14ac:dyDescent="0.3">
      <c r="A11" s="80" t="s">
        <v>30</v>
      </c>
      <c r="B11" s="80" t="s">
        <v>68</v>
      </c>
      <c r="C11" s="400"/>
      <c r="D11" s="400"/>
      <c r="E11" s="105"/>
    </row>
    <row r="12" spans="1:12" s="10" customFormat="1" x14ac:dyDescent="0.3">
      <c r="A12" s="80" t="s">
        <v>31</v>
      </c>
      <c r="B12" s="80" t="s">
        <v>290</v>
      </c>
      <c r="C12" s="401">
        <f>SUM(C13:C15)</f>
        <v>4774</v>
      </c>
      <c r="D12" s="401">
        <f>SUM(D13:D15)</f>
        <v>4774</v>
      </c>
      <c r="E12" s="105"/>
    </row>
    <row r="13" spans="1:12" s="3" customFormat="1" x14ac:dyDescent="0.3">
      <c r="A13" s="89" t="s">
        <v>70</v>
      </c>
      <c r="B13" s="89" t="s">
        <v>293</v>
      </c>
      <c r="C13" s="400">
        <v>4774</v>
      </c>
      <c r="D13" s="400">
        <v>4774</v>
      </c>
      <c r="E13" s="105"/>
    </row>
    <row r="14" spans="1:12" s="3" customFormat="1" x14ac:dyDescent="0.3">
      <c r="A14" s="89" t="s">
        <v>434</v>
      </c>
      <c r="B14" s="89" t="s">
        <v>433</v>
      </c>
      <c r="C14" s="400">
        <v>0</v>
      </c>
      <c r="D14" s="400">
        <v>0</v>
      </c>
      <c r="E14" s="105"/>
    </row>
    <row r="15" spans="1:12" s="3" customFormat="1" x14ac:dyDescent="0.3">
      <c r="A15" s="89" t="s">
        <v>435</v>
      </c>
      <c r="B15" s="89" t="s">
        <v>86</v>
      </c>
      <c r="C15" s="400"/>
      <c r="D15" s="400"/>
      <c r="E15" s="105"/>
    </row>
    <row r="16" spans="1:12" s="3" customFormat="1" x14ac:dyDescent="0.3">
      <c r="A16" s="80" t="s">
        <v>71</v>
      </c>
      <c r="B16" s="80" t="s">
        <v>72</v>
      </c>
      <c r="C16" s="401">
        <f>SUM(C17:C18)</f>
        <v>19714</v>
      </c>
      <c r="D16" s="401">
        <f>SUM(D17:D18)</f>
        <v>19714</v>
      </c>
      <c r="E16" s="105"/>
    </row>
    <row r="17" spans="1:5" s="3" customFormat="1" x14ac:dyDescent="0.3">
      <c r="A17" s="89" t="s">
        <v>73</v>
      </c>
      <c r="B17" s="89" t="s">
        <v>75</v>
      </c>
      <c r="C17" s="400">
        <v>19714</v>
      </c>
      <c r="D17" s="400">
        <v>19714</v>
      </c>
      <c r="E17" s="105"/>
    </row>
    <row r="18" spans="1:5" s="3" customFormat="1" ht="30" x14ac:dyDescent="0.3">
      <c r="A18" s="89" t="s">
        <v>74</v>
      </c>
      <c r="B18" s="89" t="s">
        <v>98</v>
      </c>
      <c r="C18" s="400"/>
      <c r="D18" s="400"/>
      <c r="E18" s="105"/>
    </row>
    <row r="19" spans="1:5" s="3" customFormat="1" x14ac:dyDescent="0.3">
      <c r="A19" s="80" t="s">
        <v>76</v>
      </c>
      <c r="B19" s="80" t="s">
        <v>368</v>
      </c>
      <c r="C19" s="401">
        <f>SUM(C20:C23)</f>
        <v>0</v>
      </c>
      <c r="D19" s="401">
        <f>SUM(D20:D23)</f>
        <v>0</v>
      </c>
      <c r="E19" s="105"/>
    </row>
    <row r="20" spans="1:5" s="3" customFormat="1" x14ac:dyDescent="0.3">
      <c r="A20" s="89" t="s">
        <v>77</v>
      </c>
      <c r="B20" s="89" t="s">
        <v>78</v>
      </c>
      <c r="C20" s="400"/>
      <c r="D20" s="400"/>
      <c r="E20" s="105"/>
    </row>
    <row r="21" spans="1:5" s="3" customFormat="1" ht="30" x14ac:dyDescent="0.3">
      <c r="A21" s="89" t="s">
        <v>81</v>
      </c>
      <c r="B21" s="89" t="s">
        <v>79</v>
      </c>
      <c r="C21" s="400"/>
      <c r="D21" s="400"/>
      <c r="E21" s="105"/>
    </row>
    <row r="22" spans="1:5" s="3" customFormat="1" x14ac:dyDescent="0.3">
      <c r="A22" s="89" t="s">
        <v>82</v>
      </c>
      <c r="B22" s="89" t="s">
        <v>80</v>
      </c>
      <c r="C22" s="400"/>
      <c r="D22" s="400"/>
      <c r="E22" s="105"/>
    </row>
    <row r="23" spans="1:5" s="3" customFormat="1" x14ac:dyDescent="0.3">
      <c r="A23" s="89" t="s">
        <v>83</v>
      </c>
      <c r="B23" s="89" t="s">
        <v>381</v>
      </c>
      <c r="C23" s="400"/>
      <c r="D23" s="400"/>
      <c r="E23" s="105"/>
    </row>
    <row r="24" spans="1:5" s="3" customFormat="1" x14ac:dyDescent="0.3">
      <c r="A24" s="80" t="s">
        <v>84</v>
      </c>
      <c r="B24" s="80" t="s">
        <v>382</v>
      </c>
      <c r="C24" s="402"/>
      <c r="D24" s="400"/>
      <c r="E24" s="105"/>
    </row>
    <row r="25" spans="1:5" s="3" customFormat="1" x14ac:dyDescent="0.3">
      <c r="A25" s="80" t="s">
        <v>234</v>
      </c>
      <c r="B25" s="80" t="s">
        <v>388</v>
      </c>
      <c r="C25" s="400"/>
      <c r="D25" s="400"/>
      <c r="E25" s="105"/>
    </row>
    <row r="26" spans="1:5" x14ac:dyDescent="0.3">
      <c r="A26" s="79">
        <v>1.2</v>
      </c>
      <c r="B26" s="79" t="s">
        <v>85</v>
      </c>
      <c r="C26" s="399">
        <f>SUM(C27,C31,C35)</f>
        <v>7196.2</v>
      </c>
      <c r="D26" s="399">
        <f>SUM(D27,D31,D35)</f>
        <v>0</v>
      </c>
      <c r="E26" s="105"/>
    </row>
    <row r="27" spans="1:5" x14ac:dyDescent="0.3">
      <c r="A27" s="80" t="s">
        <v>32</v>
      </c>
      <c r="B27" s="80" t="s">
        <v>293</v>
      </c>
      <c r="C27" s="401">
        <f>SUM(C28:C30)</f>
        <v>3175</v>
      </c>
      <c r="D27" s="401">
        <f>SUM(D28:D30)</f>
        <v>0</v>
      </c>
      <c r="E27" s="105"/>
    </row>
    <row r="28" spans="1:5" x14ac:dyDescent="0.3">
      <c r="A28" s="214" t="s">
        <v>87</v>
      </c>
      <c r="B28" s="214" t="s">
        <v>291</v>
      </c>
      <c r="C28" s="400">
        <v>3175</v>
      </c>
      <c r="D28" s="400"/>
      <c r="E28" s="105"/>
    </row>
    <row r="29" spans="1:5" x14ac:dyDescent="0.3">
      <c r="A29" s="214" t="s">
        <v>88</v>
      </c>
      <c r="B29" s="214" t="s">
        <v>294</v>
      </c>
      <c r="C29" s="400"/>
      <c r="D29" s="400"/>
      <c r="E29" s="105"/>
    </row>
    <row r="30" spans="1:5" x14ac:dyDescent="0.3">
      <c r="A30" s="214" t="s">
        <v>390</v>
      </c>
      <c r="B30" s="214" t="s">
        <v>292</v>
      </c>
      <c r="C30" s="400"/>
      <c r="D30" s="400"/>
      <c r="E30" s="105"/>
    </row>
    <row r="31" spans="1:5" x14ac:dyDescent="0.3">
      <c r="A31" s="80" t="s">
        <v>33</v>
      </c>
      <c r="B31" s="80" t="s">
        <v>433</v>
      </c>
      <c r="C31" s="401">
        <f>SUM(C32:C34)</f>
        <v>4021.2</v>
      </c>
      <c r="D31" s="401">
        <f>SUM(D32:D34)</f>
        <v>0</v>
      </c>
      <c r="E31" s="105"/>
    </row>
    <row r="32" spans="1:5" x14ac:dyDescent="0.3">
      <c r="A32" s="214" t="s">
        <v>12</v>
      </c>
      <c r="B32" s="214" t="s">
        <v>436</v>
      </c>
      <c r="C32" s="400">
        <f>3721.2+300</f>
        <v>4021.2</v>
      </c>
      <c r="D32" s="400"/>
      <c r="E32" s="105"/>
    </row>
    <row r="33" spans="1:9" x14ac:dyDescent="0.3">
      <c r="A33" s="214" t="s">
        <v>13</v>
      </c>
      <c r="B33" s="214" t="s">
        <v>437</v>
      </c>
      <c r="C33" s="400"/>
      <c r="D33" s="400"/>
      <c r="E33" s="105"/>
    </row>
    <row r="34" spans="1:9" x14ac:dyDescent="0.3">
      <c r="A34" s="214" t="s">
        <v>264</v>
      </c>
      <c r="B34" s="214" t="s">
        <v>438</v>
      </c>
      <c r="C34" s="400"/>
      <c r="D34" s="400"/>
      <c r="E34" s="105"/>
    </row>
    <row r="35" spans="1:9" s="23" customFormat="1" x14ac:dyDescent="0.3">
      <c r="A35" s="80" t="s">
        <v>34</v>
      </c>
      <c r="B35" s="227" t="s">
        <v>387</v>
      </c>
      <c r="C35" s="400"/>
      <c r="D35" s="400"/>
    </row>
    <row r="36" spans="1:9" s="2" customFormat="1" x14ac:dyDescent="0.3">
      <c r="A36" s="1"/>
      <c r="B36" s="222"/>
      <c r="E36" s="5"/>
    </row>
    <row r="37" spans="1:9" s="2" customFormat="1" x14ac:dyDescent="0.3">
      <c r="B37" s="222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61" t="s">
        <v>96</v>
      </c>
      <c r="B40" s="222"/>
      <c r="E40" s="5"/>
    </row>
    <row r="41" spans="1:9" s="2" customFormat="1" x14ac:dyDescent="0.3">
      <c r="B41" s="222"/>
      <c r="E41"/>
      <c r="F41"/>
      <c r="G41"/>
      <c r="H41"/>
      <c r="I41"/>
    </row>
    <row r="42" spans="1:9" s="2" customFormat="1" x14ac:dyDescent="0.3">
      <c r="B42" s="222"/>
      <c r="D42" s="12"/>
      <c r="E42"/>
      <c r="F42"/>
      <c r="G42"/>
      <c r="H42"/>
      <c r="I42"/>
    </row>
    <row r="43" spans="1:9" s="2" customFormat="1" x14ac:dyDescent="0.3">
      <c r="A43"/>
      <c r="B43" s="224" t="s">
        <v>385</v>
      </c>
      <c r="D43" s="12"/>
      <c r="E43"/>
      <c r="F43"/>
      <c r="G43"/>
      <c r="H43"/>
      <c r="I43"/>
    </row>
    <row r="44" spans="1:9" s="2" customFormat="1" x14ac:dyDescent="0.3">
      <c r="A44"/>
      <c r="B44" s="222" t="s">
        <v>253</v>
      </c>
      <c r="D44" s="12"/>
      <c r="E44"/>
      <c r="F44"/>
      <c r="G44"/>
      <c r="H44"/>
      <c r="I44"/>
    </row>
    <row r="45" spans="1:9" customFormat="1" ht="12.75" x14ac:dyDescent="0.2">
      <c r="B45" s="225" t="s">
        <v>127</v>
      </c>
    </row>
    <row r="46" spans="1:9" customFormat="1" ht="12.75" x14ac:dyDescent="0.2">
      <c r="B46" s="226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showGridLines="0" view="pageBreakPreview" zoomScale="80" zoomScaleNormal="100" zoomScaleSheetLayoutView="80" workbookViewId="0">
      <selection activeCell="B20" sqref="B20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66" t="s">
        <v>450</v>
      </c>
      <c r="B1" s="203"/>
      <c r="C1" s="545" t="s">
        <v>97</v>
      </c>
      <c r="D1" s="545"/>
      <c r="E1" s="83"/>
    </row>
    <row r="2" spans="1:5" s="6" customFormat="1" x14ac:dyDescent="0.3">
      <c r="A2" s="340" t="s">
        <v>451</v>
      </c>
      <c r="B2" s="203"/>
      <c r="C2" s="544" t="s">
        <v>688</v>
      </c>
      <c r="D2" s="544"/>
      <c r="E2" s="83"/>
    </row>
    <row r="3" spans="1:5" s="6" customFormat="1" x14ac:dyDescent="0.3">
      <c r="A3" s="340" t="s">
        <v>449</v>
      </c>
      <c r="B3" s="203"/>
      <c r="C3" s="204"/>
      <c r="D3" s="204"/>
      <c r="E3" s="83"/>
    </row>
    <row r="4" spans="1:5" s="6" customFormat="1" x14ac:dyDescent="0.3">
      <c r="A4" s="68" t="s">
        <v>128</v>
      </c>
      <c r="B4" s="203"/>
      <c r="C4" s="204"/>
      <c r="D4" s="204"/>
      <c r="E4" s="83"/>
    </row>
    <row r="5" spans="1:5" s="6" customFormat="1" x14ac:dyDescent="0.3">
      <c r="A5" s="68"/>
      <c r="B5" s="203"/>
      <c r="C5" s="204"/>
      <c r="D5" s="204"/>
      <c r="E5" s="83"/>
    </row>
    <row r="6" spans="1:5" x14ac:dyDescent="0.3">
      <c r="A6" s="69" t="str">
        <f>'[1]ფორმა N2'!A4</f>
        <v>ანგარიშვალდებული პირის დასახელება:</v>
      </c>
      <c r="B6" s="69"/>
      <c r="C6" s="68"/>
      <c r="D6" s="68"/>
      <c r="E6" s="84"/>
    </row>
    <row r="7" spans="1:5" x14ac:dyDescent="0.3">
      <c r="A7" s="205" t="str">
        <f>'ფორმა N1'!A5</f>
        <v>მოქალაქეთა პოლიტიკური გაერთიანება"ეროვნული ფორუმი"</v>
      </c>
      <c r="B7" s="72"/>
      <c r="C7" s="73"/>
      <c r="D7" s="73"/>
      <c r="E7" s="84"/>
    </row>
    <row r="8" spans="1:5" x14ac:dyDescent="0.3">
      <c r="A8" s="69"/>
      <c r="B8" s="69"/>
      <c r="C8" s="68"/>
      <c r="D8" s="68"/>
      <c r="E8" s="84"/>
    </row>
    <row r="9" spans="1:5" s="6" customFormat="1" x14ac:dyDescent="0.3">
      <c r="A9" s="203"/>
      <c r="B9" s="203"/>
      <c r="C9" s="70"/>
      <c r="D9" s="70"/>
      <c r="E9" s="83"/>
    </row>
    <row r="10" spans="1:5" s="6" customFormat="1" ht="30" x14ac:dyDescent="0.3">
      <c r="A10" s="81" t="s">
        <v>64</v>
      </c>
      <c r="B10" s="82" t="s">
        <v>11</v>
      </c>
      <c r="C10" s="71" t="s">
        <v>10</v>
      </c>
      <c r="D10" s="71" t="s">
        <v>9</v>
      </c>
      <c r="E10" s="83"/>
    </row>
    <row r="11" spans="1:5" s="7" customFormat="1" x14ac:dyDescent="0.2">
      <c r="A11" s="206">
        <v>1</v>
      </c>
      <c r="B11" s="206" t="s">
        <v>57</v>
      </c>
      <c r="C11" s="74">
        <f>SUM(C12,C16,C56,C59,C60,C61,C79)</f>
        <v>0</v>
      </c>
      <c r="D11" s="74">
        <f>SUM(D12,D16,D56,D59,D60,D61,D67,D75,D76)</f>
        <v>0</v>
      </c>
      <c r="E11" s="207"/>
    </row>
    <row r="12" spans="1:5" s="9" customFormat="1" ht="18" x14ac:dyDescent="0.2">
      <c r="A12" s="79">
        <v>1.1000000000000001</v>
      </c>
      <c r="B12" s="79" t="s">
        <v>58</v>
      </c>
      <c r="C12" s="75">
        <f>SUM(C13:C14)</f>
        <v>0</v>
      </c>
      <c r="D12" s="75">
        <f>SUM(D13:D14)</f>
        <v>0</v>
      </c>
      <c r="E12" s="85"/>
    </row>
    <row r="13" spans="1:5" s="10" customFormat="1" x14ac:dyDescent="0.2">
      <c r="A13" s="80" t="s">
        <v>30</v>
      </c>
      <c r="B13" s="80" t="s">
        <v>59</v>
      </c>
      <c r="C13" s="4"/>
      <c r="D13" s="4"/>
      <c r="E13" s="86"/>
    </row>
    <row r="14" spans="1:5" s="3" customFormat="1" x14ac:dyDescent="0.2">
      <c r="A14" s="80" t="s">
        <v>31</v>
      </c>
      <c r="B14" s="80" t="s">
        <v>0</v>
      </c>
      <c r="C14" s="4"/>
      <c r="D14" s="4"/>
      <c r="E14" s="87"/>
    </row>
    <row r="15" spans="1:5" s="3" customFormat="1" x14ac:dyDescent="0.3">
      <c r="A15" s="341" t="s">
        <v>452</v>
      </c>
      <c r="B15" s="342" t="s">
        <v>453</v>
      </c>
      <c r="C15" s="4"/>
      <c r="D15" s="4"/>
      <c r="E15" s="87"/>
    </row>
    <row r="16" spans="1:5" s="7" customFormat="1" x14ac:dyDescent="0.2">
      <c r="A16" s="79">
        <v>1.2</v>
      </c>
      <c r="B16" s="79" t="s">
        <v>60</v>
      </c>
      <c r="C16" s="76">
        <f>SUM(C17,C20,C32,C33,C34,C35,C38,C39,C46:C50,C54,C55)</f>
        <v>0</v>
      </c>
      <c r="D16" s="76">
        <f>SUM(D17,D20,D32,D33,D34,D35,D38,D39,D46:D50,D54,D55)</f>
        <v>0</v>
      </c>
      <c r="E16" s="207"/>
    </row>
    <row r="17" spans="1:6" s="3" customFormat="1" x14ac:dyDescent="0.2">
      <c r="A17" s="80" t="s">
        <v>32</v>
      </c>
      <c r="B17" s="80" t="s">
        <v>1</v>
      </c>
      <c r="C17" s="75">
        <f>SUM(C18:C19)</f>
        <v>0</v>
      </c>
      <c r="D17" s="75">
        <f>SUM(D18:D19)</f>
        <v>0</v>
      </c>
      <c r="E17" s="87"/>
    </row>
    <row r="18" spans="1:6" s="3" customFormat="1" x14ac:dyDescent="0.2">
      <c r="A18" s="89" t="s">
        <v>87</v>
      </c>
      <c r="B18" s="89" t="s">
        <v>61</v>
      </c>
      <c r="C18" s="4"/>
      <c r="D18" s="208"/>
      <c r="E18" s="87"/>
    </row>
    <row r="19" spans="1:6" s="3" customFormat="1" x14ac:dyDescent="0.2">
      <c r="A19" s="89" t="s">
        <v>88</v>
      </c>
      <c r="B19" s="89" t="s">
        <v>62</v>
      </c>
      <c r="C19" s="4"/>
      <c r="D19" s="208"/>
      <c r="E19" s="87"/>
    </row>
    <row r="20" spans="1:6" s="3" customFormat="1" x14ac:dyDescent="0.2">
      <c r="A20" s="80" t="s">
        <v>33</v>
      </c>
      <c r="B20" s="80" t="s">
        <v>2</v>
      </c>
      <c r="C20" s="75">
        <f>SUM(C21:C26,C31)</f>
        <v>0</v>
      </c>
      <c r="D20" s="75">
        <f>SUM(D21:D26,D31)</f>
        <v>0</v>
      </c>
      <c r="E20" s="209"/>
      <c r="F20" s="210"/>
    </row>
    <row r="21" spans="1:6" s="213" customFormat="1" ht="30" x14ac:dyDescent="0.2">
      <c r="A21" s="89" t="s">
        <v>12</v>
      </c>
      <c r="B21" s="89" t="s">
        <v>233</v>
      </c>
      <c r="C21" s="211"/>
      <c r="D21" s="34"/>
      <c r="E21" s="212"/>
    </row>
    <row r="22" spans="1:6" s="213" customFormat="1" x14ac:dyDescent="0.2">
      <c r="A22" s="89" t="s">
        <v>13</v>
      </c>
      <c r="B22" s="89" t="s">
        <v>14</v>
      </c>
      <c r="C22" s="211"/>
      <c r="D22" s="35"/>
      <c r="E22" s="212"/>
    </row>
    <row r="23" spans="1:6" s="213" customFormat="1" ht="30" x14ac:dyDescent="0.2">
      <c r="A23" s="89" t="s">
        <v>264</v>
      </c>
      <c r="B23" s="89" t="s">
        <v>22</v>
      </c>
      <c r="C23" s="211"/>
      <c r="D23" s="36"/>
      <c r="E23" s="212"/>
    </row>
    <row r="24" spans="1:6" s="213" customFormat="1" ht="16.5" customHeight="1" x14ac:dyDescent="0.2">
      <c r="A24" s="89" t="s">
        <v>265</v>
      </c>
      <c r="B24" s="89" t="s">
        <v>15</v>
      </c>
      <c r="C24" s="211"/>
      <c r="D24" s="36"/>
      <c r="E24" s="212"/>
    </row>
    <row r="25" spans="1:6" s="213" customFormat="1" ht="16.5" customHeight="1" x14ac:dyDescent="0.2">
      <c r="A25" s="89" t="s">
        <v>266</v>
      </c>
      <c r="B25" s="89" t="s">
        <v>16</v>
      </c>
      <c r="C25" s="211"/>
      <c r="D25" s="36"/>
      <c r="E25" s="212"/>
    </row>
    <row r="26" spans="1:6" s="213" customFormat="1" ht="16.5" customHeight="1" x14ac:dyDescent="0.2">
      <c r="A26" s="89" t="s">
        <v>267</v>
      </c>
      <c r="B26" s="89" t="s">
        <v>17</v>
      </c>
      <c r="C26" s="75">
        <f>SUM(C27:C30)</f>
        <v>0</v>
      </c>
      <c r="D26" s="75">
        <f>SUM(D27:D30)</f>
        <v>0</v>
      </c>
      <c r="E26" s="212"/>
    </row>
    <row r="27" spans="1:6" s="213" customFormat="1" ht="16.5" customHeight="1" x14ac:dyDescent="0.2">
      <c r="A27" s="214" t="s">
        <v>268</v>
      </c>
      <c r="B27" s="214" t="s">
        <v>18</v>
      </c>
      <c r="C27" s="211"/>
      <c r="D27" s="36"/>
      <c r="E27" s="212"/>
    </row>
    <row r="28" spans="1:6" s="213" customFormat="1" ht="16.5" customHeight="1" x14ac:dyDescent="0.2">
      <c r="A28" s="214" t="s">
        <v>269</v>
      </c>
      <c r="B28" s="214" t="s">
        <v>19</v>
      </c>
      <c r="C28" s="211"/>
      <c r="D28" s="36"/>
      <c r="E28" s="212"/>
    </row>
    <row r="29" spans="1:6" s="213" customFormat="1" ht="16.5" customHeight="1" x14ac:dyDescent="0.2">
      <c r="A29" s="214" t="s">
        <v>270</v>
      </c>
      <c r="B29" s="214" t="s">
        <v>20</v>
      </c>
      <c r="C29" s="211"/>
      <c r="D29" s="36"/>
      <c r="E29" s="212"/>
    </row>
    <row r="30" spans="1:6" s="213" customFormat="1" ht="16.5" customHeight="1" x14ac:dyDescent="0.2">
      <c r="A30" s="214" t="s">
        <v>271</v>
      </c>
      <c r="B30" s="214" t="s">
        <v>23</v>
      </c>
      <c r="C30" s="211"/>
      <c r="D30" s="37"/>
      <c r="E30" s="212"/>
    </row>
    <row r="31" spans="1:6" s="213" customFormat="1" ht="16.5" customHeight="1" x14ac:dyDescent="0.2">
      <c r="A31" s="89" t="s">
        <v>272</v>
      </c>
      <c r="B31" s="89" t="s">
        <v>21</v>
      </c>
      <c r="C31" s="211"/>
      <c r="D31" s="37"/>
      <c r="E31" s="212"/>
    </row>
    <row r="32" spans="1:6" s="3" customFormat="1" ht="16.5" customHeight="1" x14ac:dyDescent="0.2">
      <c r="A32" s="80" t="s">
        <v>34</v>
      </c>
      <c r="B32" s="80" t="s">
        <v>3</v>
      </c>
      <c r="C32" s="4"/>
      <c r="D32" s="208"/>
      <c r="E32" s="209"/>
    </row>
    <row r="33" spans="1:5" s="3" customFormat="1" ht="16.5" customHeight="1" x14ac:dyDescent="0.2">
      <c r="A33" s="80" t="s">
        <v>35</v>
      </c>
      <c r="B33" s="80" t="s">
        <v>4</v>
      </c>
      <c r="C33" s="4"/>
      <c r="D33" s="208"/>
      <c r="E33" s="87"/>
    </row>
    <row r="34" spans="1:5" s="3" customFormat="1" ht="16.5" customHeight="1" x14ac:dyDescent="0.2">
      <c r="A34" s="80" t="s">
        <v>36</v>
      </c>
      <c r="B34" s="80" t="s">
        <v>5</v>
      </c>
      <c r="C34" s="4"/>
      <c r="D34" s="208"/>
      <c r="E34" s="87"/>
    </row>
    <row r="35" spans="1:5" s="3" customFormat="1" x14ac:dyDescent="0.2">
      <c r="A35" s="80" t="s">
        <v>37</v>
      </c>
      <c r="B35" s="80" t="s">
        <v>63</v>
      </c>
      <c r="C35" s="75">
        <f>SUM(C36:C37)</f>
        <v>0</v>
      </c>
      <c r="D35" s="75">
        <f>SUM(D36:D37)</f>
        <v>0</v>
      </c>
      <c r="E35" s="87"/>
    </row>
    <row r="36" spans="1:5" s="3" customFormat="1" ht="16.5" customHeight="1" x14ac:dyDescent="0.2">
      <c r="A36" s="89" t="s">
        <v>273</v>
      </c>
      <c r="B36" s="89" t="s">
        <v>56</v>
      </c>
      <c r="C36" s="4"/>
      <c r="D36" s="208"/>
      <c r="E36" s="87"/>
    </row>
    <row r="37" spans="1:5" s="3" customFormat="1" ht="16.5" customHeight="1" x14ac:dyDescent="0.2">
      <c r="A37" s="89" t="s">
        <v>274</v>
      </c>
      <c r="B37" s="89" t="s">
        <v>55</v>
      </c>
      <c r="C37" s="4"/>
      <c r="D37" s="208"/>
      <c r="E37" s="87"/>
    </row>
    <row r="38" spans="1:5" s="3" customFormat="1" ht="16.5" customHeight="1" x14ac:dyDescent="0.2">
      <c r="A38" s="80" t="s">
        <v>38</v>
      </c>
      <c r="B38" s="80" t="s">
        <v>49</v>
      </c>
      <c r="C38" s="4"/>
      <c r="D38" s="208"/>
      <c r="E38" s="87"/>
    </row>
    <row r="39" spans="1:5" s="3" customFormat="1" ht="16.5" customHeight="1" x14ac:dyDescent="0.2">
      <c r="A39" s="80" t="s">
        <v>39</v>
      </c>
      <c r="B39" s="80" t="s">
        <v>360</v>
      </c>
      <c r="C39" s="75">
        <f>SUM(C40:C45)</f>
        <v>0</v>
      </c>
      <c r="D39" s="75">
        <f>SUM(D40:D45)</f>
        <v>0</v>
      </c>
      <c r="E39" s="87"/>
    </row>
    <row r="40" spans="1:5" s="3" customFormat="1" ht="16.5" customHeight="1" x14ac:dyDescent="0.2">
      <c r="A40" s="17" t="s">
        <v>321</v>
      </c>
      <c r="B40" s="17" t="s">
        <v>325</v>
      </c>
      <c r="C40" s="4"/>
      <c r="D40" s="208"/>
      <c r="E40" s="87"/>
    </row>
    <row r="41" spans="1:5" s="3" customFormat="1" ht="16.5" customHeight="1" x14ac:dyDescent="0.2">
      <c r="A41" s="17" t="s">
        <v>322</v>
      </c>
      <c r="B41" s="17" t="s">
        <v>326</v>
      </c>
      <c r="C41" s="4"/>
      <c r="D41" s="208"/>
      <c r="E41" s="87"/>
    </row>
    <row r="42" spans="1:5" s="3" customFormat="1" ht="16.5" customHeight="1" x14ac:dyDescent="0.2">
      <c r="A42" s="17" t="s">
        <v>323</v>
      </c>
      <c r="B42" s="17" t="s">
        <v>329</v>
      </c>
      <c r="C42" s="4"/>
      <c r="D42" s="208"/>
      <c r="E42" s="87"/>
    </row>
    <row r="43" spans="1:5" s="3" customFormat="1" ht="16.5" customHeight="1" x14ac:dyDescent="0.2">
      <c r="A43" s="17" t="s">
        <v>328</v>
      </c>
      <c r="B43" s="17" t="s">
        <v>330</v>
      </c>
      <c r="C43" s="4"/>
      <c r="D43" s="208"/>
      <c r="E43" s="87"/>
    </row>
    <row r="44" spans="1:5" s="3" customFormat="1" ht="16.5" customHeight="1" x14ac:dyDescent="0.2">
      <c r="A44" s="17" t="s">
        <v>331</v>
      </c>
      <c r="B44" s="17" t="s">
        <v>426</v>
      </c>
      <c r="C44" s="4"/>
      <c r="D44" s="208"/>
      <c r="E44" s="87"/>
    </row>
    <row r="45" spans="1:5" s="3" customFormat="1" ht="16.5" customHeight="1" x14ac:dyDescent="0.2">
      <c r="A45" s="17" t="s">
        <v>427</v>
      </c>
      <c r="B45" s="17" t="s">
        <v>327</v>
      </c>
      <c r="C45" s="4"/>
      <c r="D45" s="208"/>
      <c r="E45" s="87"/>
    </row>
    <row r="46" spans="1:5" s="3" customFormat="1" ht="30" x14ac:dyDescent="0.2">
      <c r="A46" s="80" t="s">
        <v>40</v>
      </c>
      <c r="B46" s="80" t="s">
        <v>28</v>
      </c>
      <c r="C46" s="4"/>
      <c r="D46" s="208"/>
      <c r="E46" s="87"/>
    </row>
    <row r="47" spans="1:5" s="3" customFormat="1" ht="16.5" customHeight="1" x14ac:dyDescent="0.2">
      <c r="A47" s="80" t="s">
        <v>41</v>
      </c>
      <c r="B47" s="80" t="s">
        <v>24</v>
      </c>
      <c r="C47" s="4"/>
      <c r="D47" s="208"/>
      <c r="E47" s="87"/>
    </row>
    <row r="48" spans="1:5" s="3" customFormat="1" ht="16.5" customHeight="1" x14ac:dyDescent="0.2">
      <c r="A48" s="80" t="s">
        <v>42</v>
      </c>
      <c r="B48" s="80" t="s">
        <v>25</v>
      </c>
      <c r="C48" s="4"/>
      <c r="D48" s="208"/>
      <c r="E48" s="87"/>
    </row>
    <row r="49" spans="1:6" s="3" customFormat="1" ht="16.5" customHeight="1" x14ac:dyDescent="0.2">
      <c r="A49" s="80" t="s">
        <v>43</v>
      </c>
      <c r="B49" s="80" t="s">
        <v>26</v>
      </c>
      <c r="C49" s="4"/>
      <c r="D49" s="208"/>
      <c r="E49" s="87"/>
    </row>
    <row r="50" spans="1:6" s="3" customFormat="1" ht="16.5" customHeight="1" x14ac:dyDescent="0.2">
      <c r="A50" s="80" t="s">
        <v>44</v>
      </c>
      <c r="B50" s="80" t="s">
        <v>361</v>
      </c>
      <c r="C50" s="75">
        <f>SUM(C51:C53)</f>
        <v>0</v>
      </c>
      <c r="D50" s="75">
        <f>SUM(D51:D53)</f>
        <v>0</v>
      </c>
      <c r="E50" s="87"/>
    </row>
    <row r="51" spans="1:6" s="3" customFormat="1" ht="16.5" customHeight="1" x14ac:dyDescent="0.2">
      <c r="A51" s="89" t="s">
        <v>336</v>
      </c>
      <c r="B51" s="89" t="s">
        <v>339</v>
      </c>
      <c r="C51" s="4"/>
      <c r="D51" s="208"/>
      <c r="E51" s="87"/>
    </row>
    <row r="52" spans="1:6" s="3" customFormat="1" ht="16.5" customHeight="1" x14ac:dyDescent="0.2">
      <c r="A52" s="89" t="s">
        <v>337</v>
      </c>
      <c r="B52" s="89" t="s">
        <v>338</v>
      </c>
      <c r="C52" s="4"/>
      <c r="D52" s="208"/>
      <c r="E52" s="87"/>
    </row>
    <row r="53" spans="1:6" s="3" customFormat="1" ht="16.5" customHeight="1" x14ac:dyDescent="0.2">
      <c r="A53" s="89" t="s">
        <v>340</v>
      </c>
      <c r="B53" s="89" t="s">
        <v>341</v>
      </c>
      <c r="C53" s="4"/>
      <c r="D53" s="208"/>
      <c r="E53" s="87"/>
    </row>
    <row r="54" spans="1:6" s="3" customFormat="1" x14ac:dyDescent="0.2">
      <c r="A54" s="80" t="s">
        <v>45</v>
      </c>
      <c r="B54" s="80" t="s">
        <v>29</v>
      </c>
      <c r="C54" s="4"/>
      <c r="D54" s="208"/>
      <c r="E54" s="87"/>
    </row>
    <row r="55" spans="1:6" s="3" customFormat="1" ht="16.5" customHeight="1" x14ac:dyDescent="0.2">
      <c r="A55" s="80" t="s">
        <v>46</v>
      </c>
      <c r="B55" s="80" t="s">
        <v>6</v>
      </c>
      <c r="C55" s="4"/>
      <c r="D55" s="208"/>
      <c r="E55" s="209"/>
      <c r="F55" s="210"/>
    </row>
    <row r="56" spans="1:6" s="3" customFormat="1" ht="30" x14ac:dyDescent="0.2">
      <c r="A56" s="79">
        <v>1.3</v>
      </c>
      <c r="B56" s="79" t="s">
        <v>365</v>
      </c>
      <c r="C56" s="76">
        <f>SUM(C57:C58)</f>
        <v>0</v>
      </c>
      <c r="D56" s="76">
        <f>SUM(D57:D58)</f>
        <v>0</v>
      </c>
      <c r="E56" s="209"/>
      <c r="F56" s="210"/>
    </row>
    <row r="57" spans="1:6" s="3" customFormat="1" ht="30" x14ac:dyDescent="0.2">
      <c r="A57" s="80" t="s">
        <v>50</v>
      </c>
      <c r="B57" s="80" t="s">
        <v>48</v>
      </c>
      <c r="C57" s="4"/>
      <c r="D57" s="208"/>
      <c r="E57" s="209"/>
      <c r="F57" s="210"/>
    </row>
    <row r="58" spans="1:6" s="3" customFormat="1" ht="16.5" customHeight="1" x14ac:dyDescent="0.2">
      <c r="A58" s="80" t="s">
        <v>51</v>
      </c>
      <c r="B58" s="80" t="s">
        <v>47</v>
      </c>
      <c r="C58" s="4"/>
      <c r="D58" s="208"/>
      <c r="E58" s="209"/>
      <c r="F58" s="210"/>
    </row>
    <row r="59" spans="1:6" s="3" customFormat="1" x14ac:dyDescent="0.2">
      <c r="A59" s="79">
        <v>1.4</v>
      </c>
      <c r="B59" s="79" t="s">
        <v>367</v>
      </c>
      <c r="C59" s="4"/>
      <c r="D59" s="208"/>
      <c r="E59" s="209"/>
      <c r="F59" s="210"/>
    </row>
    <row r="60" spans="1:6" s="213" customFormat="1" x14ac:dyDescent="0.2">
      <c r="A60" s="79">
        <v>1.5</v>
      </c>
      <c r="B60" s="79" t="s">
        <v>7</v>
      </c>
      <c r="C60" s="211"/>
      <c r="D60" s="36"/>
      <c r="E60" s="212"/>
    </row>
    <row r="61" spans="1:6" s="213" customFormat="1" x14ac:dyDescent="0.3">
      <c r="A61" s="79">
        <v>1.6</v>
      </c>
      <c r="B61" s="39" t="s">
        <v>8</v>
      </c>
      <c r="C61" s="77">
        <f>SUM(C62:C66)</f>
        <v>0</v>
      </c>
      <c r="D61" s="78">
        <f>SUM(D62:D66)</f>
        <v>0</v>
      </c>
      <c r="E61" s="212"/>
    </row>
    <row r="62" spans="1:6" s="213" customFormat="1" x14ac:dyDescent="0.2">
      <c r="A62" s="80" t="s">
        <v>280</v>
      </c>
      <c r="B62" s="40" t="s">
        <v>52</v>
      </c>
      <c r="C62" s="211"/>
      <c r="D62" s="36"/>
      <c r="E62" s="212"/>
    </row>
    <row r="63" spans="1:6" s="213" customFormat="1" ht="30" x14ac:dyDescent="0.2">
      <c r="A63" s="80" t="s">
        <v>281</v>
      </c>
      <c r="B63" s="40" t="s">
        <v>54</v>
      </c>
      <c r="C63" s="211"/>
      <c r="D63" s="36"/>
      <c r="E63" s="212"/>
    </row>
    <row r="64" spans="1:6" s="213" customFormat="1" x14ac:dyDescent="0.2">
      <c r="A64" s="80" t="s">
        <v>282</v>
      </c>
      <c r="B64" s="40" t="s">
        <v>53</v>
      </c>
      <c r="C64" s="36"/>
      <c r="D64" s="36"/>
      <c r="E64" s="212"/>
    </row>
    <row r="65" spans="1:5" s="213" customFormat="1" x14ac:dyDescent="0.2">
      <c r="A65" s="80" t="s">
        <v>283</v>
      </c>
      <c r="B65" s="40" t="s">
        <v>27</v>
      </c>
      <c r="C65" s="211"/>
      <c r="D65" s="36"/>
      <c r="E65" s="212"/>
    </row>
    <row r="66" spans="1:5" s="213" customFormat="1" x14ac:dyDescent="0.2">
      <c r="A66" s="80" t="s">
        <v>307</v>
      </c>
      <c r="B66" s="40" t="s">
        <v>308</v>
      </c>
      <c r="C66" s="211"/>
      <c r="D66" s="36"/>
      <c r="E66" s="212"/>
    </row>
    <row r="67" spans="1:5" x14ac:dyDescent="0.3">
      <c r="A67" s="206">
        <v>2</v>
      </c>
      <c r="B67" s="206" t="s">
        <v>362</v>
      </c>
      <c r="C67" s="215"/>
      <c r="D67" s="77">
        <f>SUM(D68:D74)</f>
        <v>0</v>
      </c>
      <c r="E67" s="88"/>
    </row>
    <row r="68" spans="1:5" x14ac:dyDescent="0.3">
      <c r="A68" s="90">
        <v>2.1</v>
      </c>
      <c r="B68" s="216" t="s">
        <v>89</v>
      </c>
      <c r="C68" s="217"/>
      <c r="D68" s="22"/>
      <c r="E68" s="88"/>
    </row>
    <row r="69" spans="1:5" x14ac:dyDescent="0.3">
      <c r="A69" s="90">
        <v>2.2000000000000002</v>
      </c>
      <c r="B69" s="216" t="s">
        <v>363</v>
      </c>
      <c r="C69" s="217"/>
      <c r="D69" s="22"/>
      <c r="E69" s="88"/>
    </row>
    <row r="70" spans="1:5" x14ac:dyDescent="0.3">
      <c r="A70" s="90">
        <v>2.2999999999999998</v>
      </c>
      <c r="B70" s="216" t="s">
        <v>93</v>
      </c>
      <c r="C70" s="217"/>
      <c r="D70" s="22"/>
      <c r="E70" s="88"/>
    </row>
    <row r="71" spans="1:5" x14ac:dyDescent="0.3">
      <c r="A71" s="90">
        <v>2.4</v>
      </c>
      <c r="B71" s="216" t="s">
        <v>92</v>
      </c>
      <c r="C71" s="217"/>
      <c r="D71" s="22"/>
      <c r="E71" s="88"/>
    </row>
    <row r="72" spans="1:5" x14ac:dyDescent="0.3">
      <c r="A72" s="90">
        <v>2.5</v>
      </c>
      <c r="B72" s="216" t="s">
        <v>364</v>
      </c>
      <c r="C72" s="217"/>
      <c r="D72" s="22"/>
      <c r="E72" s="88"/>
    </row>
    <row r="73" spans="1:5" x14ac:dyDescent="0.3">
      <c r="A73" s="90">
        <v>2.6</v>
      </c>
      <c r="B73" s="216" t="s">
        <v>90</v>
      </c>
      <c r="C73" s="217"/>
      <c r="D73" s="22"/>
      <c r="E73" s="88"/>
    </row>
    <row r="74" spans="1:5" x14ac:dyDescent="0.3">
      <c r="A74" s="90">
        <v>2.7</v>
      </c>
      <c r="B74" s="216" t="s">
        <v>91</v>
      </c>
      <c r="C74" s="218"/>
      <c r="D74" s="22"/>
      <c r="E74" s="88"/>
    </row>
    <row r="75" spans="1:5" x14ac:dyDescent="0.3">
      <c r="A75" s="206">
        <v>3</v>
      </c>
      <c r="B75" s="206" t="s">
        <v>386</v>
      </c>
      <c r="C75" s="77"/>
      <c r="D75" s="22"/>
      <c r="E75" s="88"/>
    </row>
    <row r="76" spans="1:5" x14ac:dyDescent="0.3">
      <c r="A76" s="206">
        <v>4</v>
      </c>
      <c r="B76" s="206" t="s">
        <v>235</v>
      </c>
      <c r="C76" s="77"/>
      <c r="D76" s="77">
        <f>SUM(D77:D78)</f>
        <v>0</v>
      </c>
      <c r="E76" s="88"/>
    </row>
    <row r="77" spans="1:5" x14ac:dyDescent="0.3">
      <c r="A77" s="90">
        <v>4.0999999999999996</v>
      </c>
      <c r="B77" s="90" t="s">
        <v>236</v>
      </c>
      <c r="C77" s="217"/>
      <c r="D77" s="8"/>
      <c r="E77" s="88"/>
    </row>
    <row r="78" spans="1:5" x14ac:dyDescent="0.3">
      <c r="A78" s="90">
        <v>4.2</v>
      </c>
      <c r="B78" s="90" t="s">
        <v>237</v>
      </c>
      <c r="C78" s="218"/>
      <c r="D78" s="8"/>
      <c r="E78" s="88"/>
    </row>
    <row r="79" spans="1:5" x14ac:dyDescent="0.3">
      <c r="A79" s="206">
        <v>5</v>
      </c>
      <c r="B79" s="206" t="s">
        <v>262</v>
      </c>
      <c r="C79" s="232"/>
      <c r="D79" s="218"/>
      <c r="E79" s="88"/>
    </row>
    <row r="80" spans="1:5" x14ac:dyDescent="0.3">
      <c r="B80" s="38"/>
    </row>
    <row r="81" spans="1:9" x14ac:dyDescent="0.3">
      <c r="A81" s="547" t="s">
        <v>428</v>
      </c>
      <c r="B81" s="547"/>
      <c r="C81" s="547"/>
      <c r="D81" s="547"/>
      <c r="E81" s="5"/>
    </row>
    <row r="82" spans="1:9" x14ac:dyDescent="0.3">
      <c r="B82" s="38"/>
    </row>
    <row r="83" spans="1:9" s="23" customFormat="1" ht="12.75" x14ac:dyDescent="0.2"/>
    <row r="84" spans="1:9" x14ac:dyDescent="0.3">
      <c r="A84" s="61" t="s">
        <v>96</v>
      </c>
      <c r="E84" s="5"/>
    </row>
    <row r="85" spans="1:9" x14ac:dyDescent="0.3">
      <c r="E85"/>
      <c r="F85"/>
      <c r="G85"/>
      <c r="H85"/>
      <c r="I85"/>
    </row>
    <row r="86" spans="1:9" x14ac:dyDescent="0.3">
      <c r="D86" s="12"/>
      <c r="E86"/>
      <c r="F86"/>
      <c r="G86"/>
      <c r="H86"/>
      <c r="I86"/>
    </row>
    <row r="87" spans="1:9" x14ac:dyDescent="0.3">
      <c r="A87"/>
      <c r="B87" s="61" t="s">
        <v>383</v>
      </c>
      <c r="D87" s="12"/>
      <c r="E87"/>
      <c r="F87"/>
      <c r="G87"/>
      <c r="H87"/>
      <c r="I87"/>
    </row>
    <row r="88" spans="1:9" x14ac:dyDescent="0.3">
      <c r="A88"/>
      <c r="B88" s="2" t="s">
        <v>384</v>
      </c>
      <c r="D88" s="12"/>
      <c r="E88"/>
      <c r="F88"/>
      <c r="G88"/>
      <c r="H88"/>
      <c r="I88"/>
    </row>
    <row r="89" spans="1:9" customFormat="1" ht="12.75" x14ac:dyDescent="0.2">
      <c r="B89" s="58" t="s">
        <v>127</v>
      </c>
    </row>
    <row r="90" spans="1:9" s="23" customFormat="1" ht="12.75" x14ac:dyDescent="0.2"/>
  </sheetData>
  <mergeCells count="3">
    <mergeCell ref="C1:D1"/>
    <mergeCell ref="C2:D2"/>
    <mergeCell ref="A81:D81"/>
  </mergeCells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rowBreaks count="1" manualBreakCount="1">
    <brk id="55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9"/>
  <sheetViews>
    <sheetView showGridLines="0" view="pageBreakPreview" topLeftCell="A55" zoomScale="80" zoomScaleSheetLayoutView="80" workbookViewId="0">
      <selection activeCell="H1" sqref="H1:H1048576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3.5703125" style="21" customWidth="1"/>
    <col min="4" max="4" width="13.42578125" style="21" customWidth="1"/>
    <col min="5" max="5" width="0.7109375" style="21" customWidth="1"/>
    <col min="6" max="16384" width="9.140625" style="21"/>
  </cols>
  <sheetData>
    <row r="1" spans="1:11" x14ac:dyDescent="0.3">
      <c r="A1" s="66" t="s">
        <v>285</v>
      </c>
      <c r="B1" s="106"/>
      <c r="C1" s="545" t="s">
        <v>97</v>
      </c>
      <c r="D1" s="545"/>
      <c r="E1" s="137"/>
    </row>
    <row r="2" spans="1:11" x14ac:dyDescent="0.3">
      <c r="A2" s="68" t="s">
        <v>128</v>
      </c>
      <c r="B2" s="106"/>
      <c r="C2" s="544" t="str">
        <f>'ფორმა N1'!L2</f>
        <v>09.12.2017-10.02.2017</v>
      </c>
      <c r="D2" s="544"/>
      <c r="E2" s="137"/>
    </row>
    <row r="3" spans="1:11" x14ac:dyDescent="0.3">
      <c r="A3" s="68"/>
      <c r="B3" s="106"/>
      <c r="C3" s="289"/>
      <c r="D3" s="289"/>
      <c r="E3" s="137"/>
    </row>
    <row r="4" spans="1:11" s="2" customFormat="1" x14ac:dyDescent="0.3">
      <c r="A4" s="69" t="s">
        <v>257</v>
      </c>
      <c r="B4" s="69"/>
      <c r="C4" s="68"/>
      <c r="D4" s="68"/>
      <c r="E4" s="100"/>
      <c r="K4" s="21"/>
    </row>
    <row r="5" spans="1:11" s="2" customFormat="1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103"/>
      <c r="C5" s="53"/>
      <c r="D5" s="53"/>
      <c r="E5" s="100"/>
    </row>
    <row r="6" spans="1:11" s="2" customFormat="1" x14ac:dyDescent="0.3">
      <c r="A6" s="69"/>
      <c r="B6" s="69"/>
      <c r="C6" s="68"/>
      <c r="D6" s="68"/>
      <c r="E6" s="100"/>
    </row>
    <row r="7" spans="1:11" s="6" customFormat="1" x14ac:dyDescent="0.3">
      <c r="A7" s="288"/>
      <c r="B7" s="288"/>
      <c r="C7" s="70"/>
      <c r="D7" s="70"/>
      <c r="E7" s="138"/>
    </row>
    <row r="8" spans="1:11" s="6" customFormat="1" ht="30" x14ac:dyDescent="0.3">
      <c r="A8" s="98" t="s">
        <v>64</v>
      </c>
      <c r="B8" s="71" t="s">
        <v>11</v>
      </c>
      <c r="C8" s="71" t="s">
        <v>10</v>
      </c>
      <c r="D8" s="71" t="s">
        <v>9</v>
      </c>
      <c r="E8" s="138"/>
    </row>
    <row r="9" spans="1:11" s="9" customFormat="1" ht="18" x14ac:dyDescent="0.2">
      <c r="A9" s="13">
        <v>1</v>
      </c>
      <c r="B9" s="13" t="s">
        <v>57</v>
      </c>
      <c r="C9" s="435">
        <f>SUM(C10,C14,C54,C57,C58,C59,C76)</f>
        <v>41429.199999999997</v>
      </c>
      <c r="D9" s="435">
        <f>SUM(D10,D14,D54,D57,D58,D59,D65,D72,D73)</f>
        <v>26492.77</v>
      </c>
      <c r="E9" s="139"/>
    </row>
    <row r="10" spans="1:11" s="9" customFormat="1" ht="18" x14ac:dyDescent="0.2">
      <c r="A10" s="14">
        <v>1.1000000000000001</v>
      </c>
      <c r="B10" s="14" t="s">
        <v>58</v>
      </c>
      <c r="C10" s="436">
        <f>SUM(C11:C12)</f>
        <v>9625</v>
      </c>
      <c r="D10" s="436">
        <f>SUM(D11:D12)</f>
        <v>8725</v>
      </c>
      <c r="E10" s="139"/>
    </row>
    <row r="11" spans="1:11" s="9" customFormat="1" ht="16.5" customHeight="1" x14ac:dyDescent="0.2">
      <c r="A11" s="16" t="s">
        <v>30</v>
      </c>
      <c r="B11" s="16" t="s">
        <v>59</v>
      </c>
      <c r="C11" s="437">
        <v>9625</v>
      </c>
      <c r="D11" s="438">
        <v>8725</v>
      </c>
      <c r="E11" s="139"/>
    </row>
    <row r="12" spans="1:11" ht="16.5" customHeight="1" x14ac:dyDescent="0.3">
      <c r="A12" s="16" t="s">
        <v>31</v>
      </c>
      <c r="B12" s="16" t="s">
        <v>0</v>
      </c>
      <c r="C12" s="437"/>
      <c r="D12" s="438"/>
      <c r="E12" s="137"/>
    </row>
    <row r="13" spans="1:11" ht="16.5" customHeight="1" x14ac:dyDescent="0.3">
      <c r="A13" s="341" t="s">
        <v>452</v>
      </c>
      <c r="B13" s="342" t="s">
        <v>453</v>
      </c>
      <c r="C13" s="437"/>
      <c r="D13" s="438"/>
      <c r="E13" s="137"/>
    </row>
    <row r="14" spans="1:11" x14ac:dyDescent="0.3">
      <c r="A14" s="14">
        <v>1.2</v>
      </c>
      <c r="B14" s="14" t="s">
        <v>60</v>
      </c>
      <c r="C14" s="436">
        <f>SUM(C15,C18,C30:C33,C36,C37,C44,C45,C46,C47,C48,C52,C53)</f>
        <v>30356.7</v>
      </c>
      <c r="D14" s="436">
        <f>SUM(D15,D18,D30:D33,D36,D37,D44,D45,D46,D47,D48,D52,D53)</f>
        <v>16318.27</v>
      </c>
      <c r="E14" s="137"/>
    </row>
    <row r="15" spans="1:11" x14ac:dyDescent="0.3">
      <c r="A15" s="16" t="s">
        <v>32</v>
      </c>
      <c r="B15" s="16" t="s">
        <v>1</v>
      </c>
      <c r="C15" s="439">
        <f>SUM(C16:C17)</f>
        <v>4905</v>
      </c>
      <c r="D15" s="439">
        <f>SUM(D16:D17)</f>
        <v>4425</v>
      </c>
      <c r="E15" s="137"/>
    </row>
    <row r="16" spans="1:11" ht="17.25" customHeight="1" x14ac:dyDescent="0.3">
      <c r="A16" s="17" t="s">
        <v>87</v>
      </c>
      <c r="B16" s="17" t="s">
        <v>61</v>
      </c>
      <c r="C16" s="440">
        <f>1200+3195+510</f>
        <v>4905</v>
      </c>
      <c r="D16" s="441">
        <f>510+3735+180</f>
        <v>4425</v>
      </c>
      <c r="E16" s="137"/>
    </row>
    <row r="17" spans="1:5" ht="17.25" customHeight="1" x14ac:dyDescent="0.3">
      <c r="A17" s="17" t="s">
        <v>88</v>
      </c>
      <c r="B17" s="17" t="s">
        <v>62</v>
      </c>
      <c r="C17" s="440"/>
      <c r="D17" s="441"/>
      <c r="E17" s="137"/>
    </row>
    <row r="18" spans="1:5" x14ac:dyDescent="0.3">
      <c r="A18" s="16" t="s">
        <v>33</v>
      </c>
      <c r="B18" s="16" t="s">
        <v>2</v>
      </c>
      <c r="C18" s="439">
        <f>SUM(C19:C24,C29)</f>
        <v>845.18000000000006</v>
      </c>
      <c r="D18" s="439">
        <f>SUM(D19:D24,D29)</f>
        <v>845.18000000000006</v>
      </c>
      <c r="E18" s="137"/>
    </row>
    <row r="19" spans="1:5" ht="30" x14ac:dyDescent="0.3">
      <c r="A19" s="17" t="s">
        <v>12</v>
      </c>
      <c r="B19" s="17" t="s">
        <v>233</v>
      </c>
      <c r="C19" s="442">
        <f>178.83+129.9</f>
        <v>308.73</v>
      </c>
      <c r="D19" s="36">
        <f>129.9+178.83</f>
        <v>308.73</v>
      </c>
      <c r="E19" s="137"/>
    </row>
    <row r="20" spans="1:5" x14ac:dyDescent="0.3">
      <c r="A20" s="17" t="s">
        <v>13</v>
      </c>
      <c r="B20" s="17" t="s">
        <v>14</v>
      </c>
      <c r="C20" s="442"/>
      <c r="D20" s="36"/>
      <c r="E20" s="137"/>
    </row>
    <row r="21" spans="1:5" ht="30" x14ac:dyDescent="0.3">
      <c r="A21" s="17" t="s">
        <v>264</v>
      </c>
      <c r="B21" s="17" t="s">
        <v>22</v>
      </c>
      <c r="C21" s="442"/>
      <c r="D21" s="36"/>
      <c r="E21" s="137"/>
    </row>
    <row r="22" spans="1:5" x14ac:dyDescent="0.3">
      <c r="A22" s="17" t="s">
        <v>265</v>
      </c>
      <c r="B22" s="17" t="s">
        <v>15</v>
      </c>
      <c r="C22" s="442">
        <v>283.98</v>
      </c>
      <c r="D22" s="36">
        <v>283.98</v>
      </c>
      <c r="E22" s="137"/>
    </row>
    <row r="23" spans="1:5" x14ac:dyDescent="0.3">
      <c r="A23" s="17" t="s">
        <v>266</v>
      </c>
      <c r="B23" s="17" t="s">
        <v>16</v>
      </c>
      <c r="C23" s="442"/>
      <c r="D23" s="36"/>
      <c r="E23" s="137"/>
    </row>
    <row r="24" spans="1:5" x14ac:dyDescent="0.3">
      <c r="A24" s="17" t="s">
        <v>267</v>
      </c>
      <c r="B24" s="17" t="s">
        <v>17</v>
      </c>
      <c r="C24" s="443">
        <f>SUM(C25:C28)</f>
        <v>252.47</v>
      </c>
      <c r="D24" s="443">
        <f>SUM(D25:D28)</f>
        <v>252.47</v>
      </c>
      <c r="E24" s="137"/>
    </row>
    <row r="25" spans="1:5" ht="16.5" customHeight="1" x14ac:dyDescent="0.3">
      <c r="A25" s="18" t="s">
        <v>268</v>
      </c>
      <c r="B25" s="18" t="s">
        <v>18</v>
      </c>
      <c r="C25" s="442">
        <v>6.3</v>
      </c>
      <c r="D25" s="36">
        <v>6.3</v>
      </c>
      <c r="E25" s="137"/>
    </row>
    <row r="26" spans="1:5" ht="16.5" customHeight="1" x14ac:dyDescent="0.3">
      <c r="A26" s="18" t="s">
        <v>269</v>
      </c>
      <c r="B26" s="18" t="s">
        <v>19</v>
      </c>
      <c r="C26" s="442">
        <v>97.17</v>
      </c>
      <c r="D26" s="36">
        <v>97.17</v>
      </c>
      <c r="E26" s="137"/>
    </row>
    <row r="27" spans="1:5" ht="16.5" customHeight="1" x14ac:dyDescent="0.3">
      <c r="A27" s="18" t="s">
        <v>270</v>
      </c>
      <c r="B27" s="18" t="s">
        <v>20</v>
      </c>
      <c r="C27" s="442"/>
      <c r="D27" s="36"/>
      <c r="E27" s="137"/>
    </row>
    <row r="28" spans="1:5" ht="16.5" customHeight="1" x14ac:dyDescent="0.3">
      <c r="A28" s="18" t="s">
        <v>271</v>
      </c>
      <c r="B28" s="18" t="s">
        <v>23</v>
      </c>
      <c r="C28" s="442">
        <v>149</v>
      </c>
      <c r="D28" s="36">
        <v>149</v>
      </c>
      <c r="E28" s="137"/>
    </row>
    <row r="29" spans="1:5" x14ac:dyDescent="0.3">
      <c r="A29" s="17" t="s">
        <v>272</v>
      </c>
      <c r="B29" s="17" t="s">
        <v>21</v>
      </c>
      <c r="C29" s="442"/>
      <c r="D29" s="36"/>
      <c r="E29" s="137"/>
    </row>
    <row r="30" spans="1:5" x14ac:dyDescent="0.3">
      <c r="A30" s="16" t="s">
        <v>34</v>
      </c>
      <c r="B30" s="16" t="s">
        <v>3</v>
      </c>
      <c r="C30" s="437">
        <v>150</v>
      </c>
      <c r="D30" s="438">
        <v>150</v>
      </c>
      <c r="E30" s="137"/>
    </row>
    <row r="31" spans="1:5" x14ac:dyDescent="0.3">
      <c r="A31" s="16" t="s">
        <v>35</v>
      </c>
      <c r="B31" s="16" t="s">
        <v>4</v>
      </c>
      <c r="C31" s="437"/>
      <c r="D31" s="438"/>
      <c r="E31" s="137"/>
    </row>
    <row r="32" spans="1:5" x14ac:dyDescent="0.3">
      <c r="A32" s="16" t="s">
        <v>36</v>
      </c>
      <c r="B32" s="16" t="s">
        <v>5</v>
      </c>
      <c r="C32" s="437"/>
      <c r="D32" s="438"/>
      <c r="E32" s="137"/>
    </row>
    <row r="33" spans="1:5" x14ac:dyDescent="0.3">
      <c r="A33" s="16" t="s">
        <v>37</v>
      </c>
      <c r="B33" s="16" t="s">
        <v>63</v>
      </c>
      <c r="C33" s="439">
        <f>SUM(C34:C35)</f>
        <v>2240.98</v>
      </c>
      <c r="D33" s="439">
        <f>SUM(D34:D35)</f>
        <v>2381</v>
      </c>
      <c r="E33" s="137"/>
    </row>
    <row r="34" spans="1:5" x14ac:dyDescent="0.3">
      <c r="A34" s="17" t="s">
        <v>273</v>
      </c>
      <c r="B34" s="17" t="s">
        <v>56</v>
      </c>
      <c r="C34" s="437">
        <v>2119.98</v>
      </c>
      <c r="D34" s="438">
        <v>2260</v>
      </c>
      <c r="E34" s="137"/>
    </row>
    <row r="35" spans="1:5" x14ac:dyDescent="0.3">
      <c r="A35" s="17" t="s">
        <v>274</v>
      </c>
      <c r="B35" s="17" t="s">
        <v>55</v>
      </c>
      <c r="C35" s="437">
        <v>121</v>
      </c>
      <c r="D35" s="438">
        <v>121</v>
      </c>
      <c r="E35" s="137"/>
    </row>
    <row r="36" spans="1:5" x14ac:dyDescent="0.3">
      <c r="A36" s="16" t="s">
        <v>38</v>
      </c>
      <c r="B36" s="16" t="s">
        <v>49</v>
      </c>
      <c r="C36" s="437">
        <v>39.590000000000003</v>
      </c>
      <c r="D36" s="438">
        <v>39.590000000000003</v>
      </c>
      <c r="E36" s="137"/>
    </row>
    <row r="37" spans="1:5" x14ac:dyDescent="0.3">
      <c r="A37" s="16" t="s">
        <v>39</v>
      </c>
      <c r="B37" s="16" t="s">
        <v>324</v>
      </c>
      <c r="C37" s="439">
        <f>SUM(C38:C43)</f>
        <v>5092</v>
      </c>
      <c r="D37" s="439">
        <f>SUM(D38:D43)</f>
        <v>3042</v>
      </c>
      <c r="E37" s="137"/>
    </row>
    <row r="38" spans="1:5" x14ac:dyDescent="0.3">
      <c r="A38" s="17" t="s">
        <v>321</v>
      </c>
      <c r="B38" s="17" t="s">
        <v>325</v>
      </c>
      <c r="C38" s="437"/>
      <c r="D38" s="437"/>
      <c r="E38" s="137"/>
    </row>
    <row r="39" spans="1:5" x14ac:dyDescent="0.3">
      <c r="A39" s="17" t="s">
        <v>322</v>
      </c>
      <c r="B39" s="17" t="s">
        <v>326</v>
      </c>
      <c r="C39" s="437">
        <f>2692+2400</f>
        <v>5092</v>
      </c>
      <c r="D39" s="437">
        <f>350+2692</f>
        <v>3042</v>
      </c>
      <c r="E39" s="137"/>
    </row>
    <row r="40" spans="1:5" x14ac:dyDescent="0.3">
      <c r="A40" s="17" t="s">
        <v>323</v>
      </c>
      <c r="B40" s="17" t="s">
        <v>329</v>
      </c>
      <c r="C40" s="437"/>
      <c r="D40" s="438"/>
      <c r="E40" s="137"/>
    </row>
    <row r="41" spans="1:5" x14ac:dyDescent="0.3">
      <c r="A41" s="17" t="s">
        <v>328</v>
      </c>
      <c r="B41" s="17" t="s">
        <v>330</v>
      </c>
      <c r="C41" s="437"/>
      <c r="D41" s="438"/>
      <c r="E41" s="137"/>
    </row>
    <row r="42" spans="1:5" x14ac:dyDescent="0.3">
      <c r="A42" s="17" t="s">
        <v>331</v>
      </c>
      <c r="B42" s="17" t="s">
        <v>426</v>
      </c>
      <c r="C42" s="437"/>
      <c r="D42" s="438"/>
      <c r="E42" s="137"/>
    </row>
    <row r="43" spans="1:5" x14ac:dyDescent="0.3">
      <c r="A43" s="17" t="s">
        <v>427</v>
      </c>
      <c r="B43" s="17" t="s">
        <v>327</v>
      </c>
      <c r="C43" s="437"/>
      <c r="D43" s="438"/>
      <c r="E43" s="137"/>
    </row>
    <row r="44" spans="1:5" ht="30" x14ac:dyDescent="0.3">
      <c r="A44" s="16" t="s">
        <v>40</v>
      </c>
      <c r="B44" s="16" t="s">
        <v>28</v>
      </c>
      <c r="C44" s="437">
        <v>250</v>
      </c>
      <c r="D44" s="438">
        <v>250</v>
      </c>
      <c r="E44" s="137"/>
    </row>
    <row r="45" spans="1:5" x14ac:dyDescent="0.3">
      <c r="A45" s="16" t="s">
        <v>41</v>
      </c>
      <c r="B45" s="16" t="s">
        <v>24</v>
      </c>
      <c r="C45" s="437"/>
      <c r="D45" s="438"/>
      <c r="E45" s="137"/>
    </row>
    <row r="46" spans="1:5" x14ac:dyDescent="0.3">
      <c r="A46" s="16" t="s">
        <v>42</v>
      </c>
      <c r="B46" s="16" t="s">
        <v>25</v>
      </c>
      <c r="C46" s="437"/>
      <c r="D46" s="438"/>
      <c r="E46" s="137"/>
    </row>
    <row r="47" spans="1:5" x14ac:dyDescent="0.3">
      <c r="A47" s="16" t="s">
        <v>43</v>
      </c>
      <c r="B47" s="16" t="s">
        <v>26</v>
      </c>
      <c r="C47" s="437"/>
      <c r="D47" s="438"/>
      <c r="E47" s="137"/>
    </row>
    <row r="48" spans="1:5" x14ac:dyDescent="0.3">
      <c r="A48" s="16" t="s">
        <v>44</v>
      </c>
      <c r="B48" s="16" t="s">
        <v>279</v>
      </c>
      <c r="C48" s="439">
        <f>SUM(C49:C51)</f>
        <v>16771.45</v>
      </c>
      <c r="D48" s="439">
        <f>SUM(D49:D51)</f>
        <v>5123</v>
      </c>
      <c r="E48" s="137"/>
    </row>
    <row r="49" spans="1:5" x14ac:dyDescent="0.3">
      <c r="A49" s="89" t="s">
        <v>336</v>
      </c>
      <c r="B49" s="89" t="s">
        <v>339</v>
      </c>
      <c r="C49" s="453">
        <f>8675.25+7196.2</f>
        <v>15871.45</v>
      </c>
      <c r="D49" s="438">
        <v>4223</v>
      </c>
      <c r="E49" s="137"/>
    </row>
    <row r="50" spans="1:5" x14ac:dyDescent="0.3">
      <c r="A50" s="89" t="s">
        <v>337</v>
      </c>
      <c r="B50" s="89" t="s">
        <v>338</v>
      </c>
      <c r="C50" s="437">
        <v>900</v>
      </c>
      <c r="D50" s="438">
        <v>900</v>
      </c>
      <c r="E50" s="137"/>
    </row>
    <row r="51" spans="1:5" x14ac:dyDescent="0.3">
      <c r="A51" s="89" t="s">
        <v>340</v>
      </c>
      <c r="B51" s="89" t="s">
        <v>341</v>
      </c>
      <c r="C51" s="437"/>
      <c r="D51" s="438"/>
      <c r="E51" s="137"/>
    </row>
    <row r="52" spans="1:5" ht="26.25" customHeight="1" x14ac:dyDescent="0.3">
      <c r="A52" s="16" t="s">
        <v>45</v>
      </c>
      <c r="B52" s="16" t="s">
        <v>29</v>
      </c>
      <c r="C52" s="437"/>
      <c r="D52" s="438"/>
      <c r="E52" s="137"/>
    </row>
    <row r="53" spans="1:5" x14ac:dyDescent="0.3">
      <c r="A53" s="16" t="s">
        <v>46</v>
      </c>
      <c r="B53" s="16" t="s">
        <v>6</v>
      </c>
      <c r="C53" s="453">
        <v>62.5</v>
      </c>
      <c r="D53" s="438">
        <f>62.5</f>
        <v>62.5</v>
      </c>
      <c r="E53" s="137"/>
    </row>
    <row r="54" spans="1:5" ht="26.25" customHeight="1" x14ac:dyDescent="0.3">
      <c r="A54" s="14">
        <v>1.3</v>
      </c>
      <c r="B54" s="79" t="s">
        <v>365</v>
      </c>
      <c r="C54" s="436">
        <f>SUM(C55:C56)</f>
        <v>130</v>
      </c>
      <c r="D54" s="436">
        <f>SUM(D55:D56)</f>
        <v>130</v>
      </c>
      <c r="E54" s="137"/>
    </row>
    <row r="55" spans="1:5" ht="21.75" customHeight="1" x14ac:dyDescent="0.3">
      <c r="A55" s="16" t="s">
        <v>50</v>
      </c>
      <c r="B55" s="16" t="s">
        <v>48</v>
      </c>
      <c r="C55" s="437">
        <v>130</v>
      </c>
      <c r="D55" s="438">
        <v>130</v>
      </c>
      <c r="E55" s="137"/>
    </row>
    <row r="56" spans="1:5" x14ac:dyDescent="0.3">
      <c r="A56" s="16" t="s">
        <v>51</v>
      </c>
      <c r="B56" s="16" t="s">
        <v>47</v>
      </c>
      <c r="C56" s="437"/>
      <c r="D56" s="438"/>
      <c r="E56" s="137"/>
    </row>
    <row r="57" spans="1:5" x14ac:dyDescent="0.3">
      <c r="A57" s="14">
        <v>1.4</v>
      </c>
      <c r="B57" s="14" t="s">
        <v>367</v>
      </c>
      <c r="C57" s="437"/>
      <c r="D57" s="438"/>
      <c r="E57" s="137"/>
    </row>
    <row r="58" spans="1:5" x14ac:dyDescent="0.3">
      <c r="A58" s="14">
        <v>1.5</v>
      </c>
      <c r="B58" s="14" t="s">
        <v>7</v>
      </c>
      <c r="C58" s="442"/>
      <c r="D58" s="36"/>
      <c r="E58" s="137"/>
    </row>
    <row r="59" spans="1:5" x14ac:dyDescent="0.3">
      <c r="A59" s="14">
        <v>1.6</v>
      </c>
      <c r="B59" s="39" t="s">
        <v>8</v>
      </c>
      <c r="C59" s="436">
        <f>SUM(C60:C64)</f>
        <v>1317.5</v>
      </c>
      <c r="D59" s="436">
        <f>SUM(D60:D64)</f>
        <v>1317.5</v>
      </c>
      <c r="E59" s="137"/>
    </row>
    <row r="60" spans="1:5" x14ac:dyDescent="0.3">
      <c r="A60" s="16" t="s">
        <v>280</v>
      </c>
      <c r="B60" s="40" t="s">
        <v>52</v>
      </c>
      <c r="C60" s="442">
        <f>263.5+1054</f>
        <v>1317.5</v>
      </c>
      <c r="D60" s="36">
        <v>1317.5</v>
      </c>
      <c r="E60" s="137"/>
    </row>
    <row r="61" spans="1:5" ht="30" x14ac:dyDescent="0.3">
      <c r="A61" s="16" t="s">
        <v>281</v>
      </c>
      <c r="B61" s="40" t="s">
        <v>54</v>
      </c>
      <c r="C61" s="442"/>
      <c r="D61" s="36"/>
      <c r="E61" s="137"/>
    </row>
    <row r="62" spans="1:5" x14ac:dyDescent="0.3">
      <c r="A62" s="16" t="s">
        <v>282</v>
      </c>
      <c r="B62" s="40" t="s">
        <v>53</v>
      </c>
      <c r="C62" s="36"/>
      <c r="D62" s="36"/>
      <c r="E62" s="137"/>
    </row>
    <row r="63" spans="1:5" x14ac:dyDescent="0.3">
      <c r="A63" s="16" t="s">
        <v>283</v>
      </c>
      <c r="B63" s="40" t="s">
        <v>27</v>
      </c>
      <c r="C63" s="442"/>
      <c r="D63" s="36"/>
      <c r="E63" s="137"/>
    </row>
    <row r="64" spans="1:5" x14ac:dyDescent="0.3">
      <c r="A64" s="16" t="s">
        <v>307</v>
      </c>
      <c r="B64" s="186" t="s">
        <v>308</v>
      </c>
      <c r="C64" s="442"/>
      <c r="D64" s="187"/>
      <c r="E64" s="137"/>
    </row>
    <row r="65" spans="1:5" x14ac:dyDescent="0.3">
      <c r="A65" s="13">
        <v>2</v>
      </c>
      <c r="B65" s="41" t="s">
        <v>95</v>
      </c>
      <c r="C65" s="444"/>
      <c r="D65" s="445">
        <f>SUM(D66:D71)</f>
        <v>0</v>
      </c>
      <c r="E65" s="137"/>
    </row>
    <row r="66" spans="1:5" x14ac:dyDescent="0.3">
      <c r="A66" s="15">
        <v>2.1</v>
      </c>
      <c r="B66" s="42" t="s">
        <v>89</v>
      </c>
      <c r="C66" s="444"/>
      <c r="D66" s="446"/>
      <c r="E66" s="137"/>
    </row>
    <row r="67" spans="1:5" x14ac:dyDescent="0.3">
      <c r="A67" s="15">
        <v>2.2000000000000002</v>
      </c>
      <c r="B67" s="42" t="s">
        <v>93</v>
      </c>
      <c r="C67" s="447"/>
      <c r="D67" s="448"/>
      <c r="E67" s="137"/>
    </row>
    <row r="68" spans="1:5" x14ac:dyDescent="0.3">
      <c r="A68" s="15">
        <v>2.2999999999999998</v>
      </c>
      <c r="B68" s="42" t="s">
        <v>92</v>
      </c>
      <c r="C68" s="447"/>
      <c r="D68" s="448"/>
      <c r="E68" s="137"/>
    </row>
    <row r="69" spans="1:5" x14ac:dyDescent="0.3">
      <c r="A69" s="15">
        <v>2.4</v>
      </c>
      <c r="B69" s="42" t="s">
        <v>94</v>
      </c>
      <c r="C69" s="447"/>
      <c r="D69" s="448"/>
      <c r="E69" s="137"/>
    </row>
    <row r="70" spans="1:5" x14ac:dyDescent="0.3">
      <c r="A70" s="15">
        <v>2.5</v>
      </c>
      <c r="B70" s="42" t="s">
        <v>90</v>
      </c>
      <c r="C70" s="447"/>
      <c r="D70" s="448"/>
      <c r="E70" s="137"/>
    </row>
    <row r="71" spans="1:5" x14ac:dyDescent="0.3">
      <c r="A71" s="15">
        <v>2.6</v>
      </c>
      <c r="B71" s="42" t="s">
        <v>91</v>
      </c>
      <c r="C71" s="447"/>
      <c r="D71" s="448"/>
      <c r="E71" s="137"/>
    </row>
    <row r="72" spans="1:5" s="2" customFormat="1" x14ac:dyDescent="0.3">
      <c r="A72" s="13">
        <v>3</v>
      </c>
      <c r="B72" s="233" t="s">
        <v>386</v>
      </c>
      <c r="C72" s="449"/>
      <c r="D72" s="450">
        <v>2</v>
      </c>
      <c r="E72" s="97"/>
    </row>
    <row r="73" spans="1:5" s="2" customFormat="1" x14ac:dyDescent="0.3">
      <c r="A73" s="13">
        <v>4</v>
      </c>
      <c r="B73" s="13" t="s">
        <v>235</v>
      </c>
      <c r="C73" s="449">
        <f>SUM(C74:C75)</f>
        <v>0</v>
      </c>
      <c r="D73" s="399">
        <f>SUM(D74:D75)</f>
        <v>0</v>
      </c>
      <c r="E73" s="97"/>
    </row>
    <row r="74" spans="1:5" s="2" customFormat="1" x14ac:dyDescent="0.3">
      <c r="A74" s="15">
        <v>4.0999999999999996</v>
      </c>
      <c r="B74" s="15" t="s">
        <v>236</v>
      </c>
      <c r="C74" s="400"/>
      <c r="D74" s="400"/>
      <c r="E74" s="97"/>
    </row>
    <row r="75" spans="1:5" s="2" customFormat="1" x14ac:dyDescent="0.3">
      <c r="A75" s="15">
        <v>4.2</v>
      </c>
      <c r="B75" s="15" t="s">
        <v>237</v>
      </c>
      <c r="C75" s="400"/>
      <c r="D75" s="400"/>
      <c r="E75" s="97"/>
    </row>
    <row r="76" spans="1:5" s="2" customFormat="1" x14ac:dyDescent="0.3">
      <c r="A76" s="13">
        <v>5</v>
      </c>
      <c r="B76" s="231" t="s">
        <v>262</v>
      </c>
      <c r="C76" s="400"/>
      <c r="D76" s="399"/>
      <c r="E76" s="97"/>
    </row>
    <row r="77" spans="1:5" s="2" customFormat="1" x14ac:dyDescent="0.3">
      <c r="A77" s="295"/>
      <c r="B77" s="295"/>
      <c r="C77" s="12"/>
      <c r="D77" s="12"/>
      <c r="E77" s="97"/>
    </row>
    <row r="78" spans="1:5" s="2" customFormat="1" x14ac:dyDescent="0.3">
      <c r="A78" s="547" t="s">
        <v>428</v>
      </c>
      <c r="B78" s="547"/>
      <c r="C78" s="547"/>
      <c r="D78" s="547"/>
      <c r="E78" s="97"/>
    </row>
    <row r="79" spans="1:5" s="2" customFormat="1" x14ac:dyDescent="0.3">
      <c r="A79" s="295"/>
      <c r="B79" s="295"/>
      <c r="C79" s="12"/>
      <c r="D79" s="12"/>
      <c r="E79" s="97"/>
    </row>
    <row r="80" spans="1:5" s="23" customFormat="1" ht="12.75" x14ac:dyDescent="0.2"/>
    <row r="81" spans="1:8" s="2" customFormat="1" x14ac:dyDescent="0.3">
      <c r="A81" s="61" t="s">
        <v>96</v>
      </c>
      <c r="E81" s="5"/>
    </row>
    <row r="82" spans="1:8" s="2" customFormat="1" x14ac:dyDescent="0.3">
      <c r="E82"/>
      <c r="F82"/>
      <c r="G82"/>
      <c r="H82"/>
    </row>
    <row r="83" spans="1:8" s="2" customFormat="1" x14ac:dyDescent="0.3">
      <c r="D83" s="12"/>
      <c r="E83"/>
      <c r="F83"/>
      <c r="G83"/>
      <c r="H83"/>
    </row>
    <row r="84" spans="1:8" s="2" customFormat="1" x14ac:dyDescent="0.3">
      <c r="A84"/>
      <c r="B84" s="38" t="s">
        <v>429</v>
      </c>
      <c r="D84" s="12"/>
      <c r="E84"/>
      <c r="F84"/>
      <c r="G84"/>
      <c r="H84"/>
    </row>
    <row r="85" spans="1:8" s="2" customFormat="1" x14ac:dyDescent="0.3">
      <c r="A85"/>
      <c r="B85" s="548" t="s">
        <v>430</v>
      </c>
      <c r="C85" s="548"/>
      <c r="D85" s="548"/>
      <c r="E85"/>
      <c r="F85"/>
      <c r="G85"/>
      <c r="H85"/>
    </row>
    <row r="86" spans="1:8" customFormat="1" ht="12.75" x14ac:dyDescent="0.2">
      <c r="B86" s="58" t="s">
        <v>431</v>
      </c>
    </row>
    <row r="87" spans="1:8" s="2" customFormat="1" x14ac:dyDescent="0.3">
      <c r="A87" s="11"/>
      <c r="B87" s="548" t="s">
        <v>432</v>
      </c>
      <c r="C87" s="548"/>
      <c r="D87" s="548"/>
    </row>
    <row r="88" spans="1:8" s="23" customFormat="1" ht="12.75" x14ac:dyDescent="0.2"/>
    <row r="89" spans="1:8" s="23" customFormat="1" ht="12.75" x14ac:dyDescent="0.2"/>
  </sheetData>
  <mergeCells count="5">
    <mergeCell ref="C1:D1"/>
    <mergeCell ref="C2:D2"/>
    <mergeCell ref="A78:D78"/>
    <mergeCell ref="B85:D85"/>
    <mergeCell ref="B87:D87"/>
  </mergeCells>
  <printOptions gridLines="1"/>
  <pageMargins left="0.5" right="0.5" top="0.5" bottom="0.5" header="0.5" footer="0.5"/>
  <pageSetup paperSize="9" scale="80" fitToHeight="0" orientation="portrait" r:id="rId1"/>
  <headerFooter alignWithMargins="0"/>
  <rowBreaks count="1" manualBreakCount="1">
    <brk id="58" max="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view="pageBreakPreview" zoomScale="80" zoomScaleNormal="100" zoomScaleSheetLayoutView="80" workbookViewId="0">
      <selection activeCell="B36" sqref="B36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66" t="s">
        <v>305</v>
      </c>
      <c r="B1" s="69"/>
      <c r="C1" s="545" t="s">
        <v>97</v>
      </c>
      <c r="D1" s="545"/>
      <c r="E1" s="83"/>
    </row>
    <row r="2" spans="1:5" s="6" customFormat="1" x14ac:dyDescent="0.3">
      <c r="A2" s="66" t="s">
        <v>301</v>
      </c>
      <c r="B2" s="69"/>
      <c r="C2" s="549" t="str">
        <f>'ფორმა N1'!L2</f>
        <v>09.12.2017-10.02.2017</v>
      </c>
      <c r="D2" s="549"/>
      <c r="E2" s="83"/>
    </row>
    <row r="3" spans="1:5" s="6" customFormat="1" x14ac:dyDescent="0.3">
      <c r="A3" s="68" t="s">
        <v>128</v>
      </c>
      <c r="B3" s="66"/>
      <c r="C3" s="146"/>
      <c r="D3" s="146"/>
      <c r="E3" s="83"/>
    </row>
    <row r="4" spans="1:5" s="6" customFormat="1" x14ac:dyDescent="0.3">
      <c r="A4" s="69" t="s">
        <v>257</v>
      </c>
      <c r="B4" s="68"/>
      <c r="C4" s="146"/>
      <c r="D4" s="146"/>
      <c r="E4" s="83"/>
    </row>
    <row r="5" spans="1:5" x14ac:dyDescent="0.3">
      <c r="A5" s="69" t="str">
        <f>'ფორმა N2'!A5</f>
        <v>მოქალაქეთა პოლიტიკური გაერთიანება"ეროვნული ფორუმი"</v>
      </c>
      <c r="B5" s="69"/>
      <c r="C5" s="68"/>
      <c r="D5" s="68"/>
      <c r="E5" s="84"/>
    </row>
    <row r="6" spans="1:5" x14ac:dyDescent="0.3">
      <c r="A6" s="69"/>
      <c r="B6" s="69"/>
      <c r="C6" s="68"/>
      <c r="D6" s="68"/>
      <c r="E6" s="84"/>
    </row>
    <row r="7" spans="1:5" x14ac:dyDescent="0.3">
      <c r="A7" s="69"/>
      <c r="B7" s="69"/>
      <c r="C7" s="68"/>
      <c r="D7" s="68"/>
      <c r="E7" s="84"/>
    </row>
    <row r="8" spans="1:5" s="6" customFormat="1" x14ac:dyDescent="0.3">
      <c r="A8" s="145"/>
      <c r="B8" s="145"/>
      <c r="C8" s="70"/>
      <c r="D8" s="70"/>
      <c r="E8" s="83"/>
    </row>
    <row r="9" spans="1:5" s="6" customFormat="1" ht="30" x14ac:dyDescent="0.3">
      <c r="A9" s="81" t="s">
        <v>64</v>
      </c>
      <c r="B9" s="81" t="s">
        <v>304</v>
      </c>
      <c r="C9" s="71" t="s">
        <v>10</v>
      </c>
      <c r="D9" s="71" t="s">
        <v>9</v>
      </c>
      <c r="E9" s="83"/>
    </row>
    <row r="10" spans="1:5" s="9" customFormat="1" ht="18" x14ac:dyDescent="0.2">
      <c r="A10" s="90" t="s">
        <v>302</v>
      </c>
      <c r="B10" s="90"/>
      <c r="C10" s="4"/>
      <c r="D10" s="4"/>
      <c r="E10" s="85"/>
    </row>
    <row r="11" spans="1:5" s="10" customFormat="1" x14ac:dyDescent="0.2">
      <c r="A11" s="90" t="s">
        <v>303</v>
      </c>
      <c r="B11" s="90"/>
      <c r="C11" s="4"/>
      <c r="D11" s="4"/>
      <c r="E11" s="86"/>
    </row>
    <row r="12" spans="1:5" s="10" customFormat="1" x14ac:dyDescent="0.2">
      <c r="A12" s="79" t="s">
        <v>261</v>
      </c>
      <c r="B12" s="79"/>
      <c r="C12" s="4"/>
      <c r="D12" s="4"/>
      <c r="E12" s="86"/>
    </row>
    <row r="13" spans="1:5" s="10" customFormat="1" x14ac:dyDescent="0.2">
      <c r="A13" s="79" t="s">
        <v>261</v>
      </c>
      <c r="B13" s="79"/>
      <c r="C13" s="4"/>
      <c r="D13" s="4"/>
      <c r="E13" s="86"/>
    </row>
    <row r="14" spans="1:5" s="10" customFormat="1" x14ac:dyDescent="0.2">
      <c r="A14" s="79" t="s">
        <v>261</v>
      </c>
      <c r="B14" s="79"/>
      <c r="C14" s="4"/>
      <c r="D14" s="4"/>
      <c r="E14" s="86"/>
    </row>
    <row r="15" spans="1:5" s="10" customFormat="1" x14ac:dyDescent="0.2">
      <c r="A15" s="79" t="s">
        <v>261</v>
      </c>
      <c r="B15" s="79"/>
      <c r="C15" s="4"/>
      <c r="D15" s="4"/>
      <c r="E15" s="86"/>
    </row>
    <row r="16" spans="1:5" s="10" customFormat="1" x14ac:dyDescent="0.2">
      <c r="A16" s="79" t="s">
        <v>261</v>
      </c>
      <c r="B16" s="79"/>
      <c r="C16" s="4"/>
      <c r="D16" s="4"/>
      <c r="E16" s="86"/>
    </row>
    <row r="17" spans="1:5" s="10" customFormat="1" ht="32.25" customHeight="1" x14ac:dyDescent="0.2">
      <c r="A17" s="90" t="s">
        <v>568</v>
      </c>
      <c r="B17" s="79" t="s">
        <v>567</v>
      </c>
      <c r="C17" s="451">
        <v>62.5</v>
      </c>
      <c r="D17" s="451">
        <v>62.5</v>
      </c>
      <c r="E17" s="86"/>
    </row>
    <row r="18" spans="1:5" s="10" customFormat="1" ht="38.25" customHeight="1" x14ac:dyDescent="0.2">
      <c r="A18" s="90" t="s">
        <v>568</v>
      </c>
      <c r="B18" s="79"/>
      <c r="C18" s="451"/>
      <c r="D18" s="451"/>
      <c r="E18" s="86"/>
    </row>
    <row r="19" spans="1:5" s="10" customFormat="1" x14ac:dyDescent="0.2">
      <c r="A19" s="79" t="s">
        <v>261</v>
      </c>
      <c r="B19" s="79"/>
      <c r="C19" s="451"/>
      <c r="D19" s="451"/>
      <c r="E19" s="86"/>
    </row>
    <row r="20" spans="1:5" s="10" customFormat="1" x14ac:dyDescent="0.2">
      <c r="A20" s="79" t="s">
        <v>261</v>
      </c>
      <c r="B20" s="79"/>
      <c r="C20" s="451"/>
      <c r="D20" s="451"/>
      <c r="E20" s="86"/>
    </row>
    <row r="21" spans="1:5" s="10" customFormat="1" x14ac:dyDescent="0.2">
      <c r="A21" s="79" t="s">
        <v>261</v>
      </c>
      <c r="B21" s="79"/>
      <c r="C21" s="451"/>
      <c r="D21" s="451"/>
      <c r="E21" s="86"/>
    </row>
    <row r="22" spans="1:5" s="10" customFormat="1" x14ac:dyDescent="0.2">
      <c r="A22" s="79" t="s">
        <v>261</v>
      </c>
      <c r="B22" s="79"/>
      <c r="C22" s="451"/>
      <c r="D22" s="451"/>
      <c r="E22" s="86"/>
    </row>
    <row r="23" spans="1:5" s="3" customFormat="1" x14ac:dyDescent="0.2">
      <c r="A23" s="80"/>
      <c r="B23" s="80"/>
      <c r="C23" s="451"/>
      <c r="D23" s="451"/>
      <c r="E23" s="87"/>
    </row>
    <row r="24" spans="1:5" x14ac:dyDescent="0.3">
      <c r="A24" s="91"/>
      <c r="B24" s="91" t="s">
        <v>306</v>
      </c>
      <c r="C24" s="399">
        <f>SUM(C10:C23)</f>
        <v>62.5</v>
      </c>
      <c r="D24" s="399">
        <f>SUM(D10:D23)</f>
        <v>62.5</v>
      </c>
      <c r="E24" s="88"/>
    </row>
    <row r="25" spans="1:5" x14ac:dyDescent="0.3">
      <c r="A25" s="38"/>
      <c r="B25" s="38"/>
    </row>
    <row r="26" spans="1:5" x14ac:dyDescent="0.3">
      <c r="A26" s="2" t="s">
        <v>374</v>
      </c>
      <c r="E26" s="5"/>
    </row>
    <row r="27" spans="1:5" x14ac:dyDescent="0.3">
      <c r="A27" s="2" t="s">
        <v>369</v>
      </c>
    </row>
    <row r="28" spans="1:5" x14ac:dyDescent="0.3">
      <c r="A28" s="185" t="s">
        <v>370</v>
      </c>
    </row>
    <row r="29" spans="1:5" x14ac:dyDescent="0.3">
      <c r="A29" s="185"/>
    </row>
    <row r="30" spans="1:5" x14ac:dyDescent="0.3">
      <c r="A30" s="185" t="s">
        <v>319</v>
      </c>
    </row>
    <row r="31" spans="1:5" s="23" customFormat="1" ht="12.75" x14ac:dyDescent="0.2"/>
    <row r="32" spans="1:5" x14ac:dyDescent="0.3">
      <c r="A32" s="61" t="s">
        <v>96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61"/>
      <c r="B35" s="61" t="s">
        <v>254</v>
      </c>
      <c r="D35" s="12"/>
      <c r="E35"/>
      <c r="F35"/>
      <c r="G35"/>
      <c r="H35"/>
      <c r="I35"/>
    </row>
    <row r="36" spans="1:9" x14ac:dyDescent="0.3">
      <c r="B36" s="2" t="s">
        <v>253</v>
      </c>
      <c r="D36" s="12"/>
      <c r="E36"/>
      <c r="F36"/>
      <c r="G36"/>
      <c r="H36"/>
      <c r="I36"/>
    </row>
    <row r="37" spans="1:9" customFormat="1" ht="12.75" x14ac:dyDescent="0.2">
      <c r="A37" s="58"/>
      <c r="B37" s="58" t="s">
        <v>127</v>
      </c>
    </row>
    <row r="38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E17" sqref="E17"/>
    </sheetView>
  </sheetViews>
  <sheetFormatPr defaultRowHeight="12.75" x14ac:dyDescent="0.2"/>
  <cols>
    <col min="1" max="1" width="5.42578125" style="169" customWidth="1"/>
    <col min="2" max="2" width="20.85546875" style="169" customWidth="1"/>
    <col min="3" max="3" width="26" style="169" customWidth="1"/>
    <col min="4" max="4" width="17" style="169" customWidth="1"/>
    <col min="5" max="5" width="18.140625" style="169" customWidth="1"/>
    <col min="6" max="6" width="14.7109375" style="169" customWidth="1"/>
    <col min="7" max="7" width="15.5703125" style="169" customWidth="1"/>
    <col min="8" max="8" width="14.7109375" style="169" customWidth="1"/>
    <col min="9" max="9" width="29.7109375" style="169" customWidth="1"/>
    <col min="10" max="10" width="0" style="169" hidden="1" customWidth="1"/>
    <col min="11" max="16384" width="9.140625" style="169"/>
  </cols>
  <sheetData>
    <row r="1" spans="1:10" ht="15" x14ac:dyDescent="0.3">
      <c r="A1" s="66" t="s">
        <v>403</v>
      </c>
      <c r="B1" s="66"/>
      <c r="C1" s="69"/>
      <c r="D1" s="69"/>
      <c r="E1" s="69"/>
      <c r="F1" s="69"/>
      <c r="G1" s="238"/>
      <c r="H1" s="238"/>
      <c r="I1" s="545" t="s">
        <v>97</v>
      </c>
      <c r="J1" s="545"/>
    </row>
    <row r="2" spans="1:10" ht="15" x14ac:dyDescent="0.3">
      <c r="A2" s="68" t="s">
        <v>128</v>
      </c>
      <c r="B2" s="66"/>
      <c r="C2" s="69"/>
      <c r="D2" s="69"/>
      <c r="E2" s="69"/>
      <c r="F2" s="69"/>
      <c r="G2" s="238"/>
      <c r="H2" s="238"/>
      <c r="I2" s="549" t="str">
        <f>'ფორმა N1'!L2</f>
        <v>09.12.2017-10.02.2017</v>
      </c>
      <c r="J2" s="549"/>
    </row>
    <row r="3" spans="1:10" ht="15" x14ac:dyDescent="0.3">
      <c r="A3" s="68"/>
      <c r="B3" s="68"/>
      <c r="C3" s="66"/>
      <c r="D3" s="66"/>
      <c r="E3" s="66"/>
      <c r="F3" s="66"/>
      <c r="G3" s="238"/>
      <c r="H3" s="238"/>
      <c r="I3" s="238"/>
    </row>
    <row r="4" spans="1:10" ht="15" x14ac:dyDescent="0.3">
      <c r="A4" s="69" t="s">
        <v>257</v>
      </c>
      <c r="B4" s="69"/>
      <c r="C4" s="69"/>
      <c r="D4" s="69"/>
      <c r="E4" s="69"/>
      <c r="F4" s="69"/>
      <c r="G4" s="68"/>
      <c r="H4" s="68"/>
      <c r="I4" s="68"/>
    </row>
    <row r="5" spans="1:10" ht="15" x14ac:dyDescent="0.3">
      <c r="A5" s="72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72"/>
      <c r="E5" s="72"/>
      <c r="F5" s="72"/>
      <c r="G5" s="73"/>
      <c r="H5" s="73"/>
      <c r="I5" s="73"/>
    </row>
    <row r="6" spans="1:10" ht="15" x14ac:dyDescent="0.3">
      <c r="A6" s="69"/>
      <c r="B6" s="69"/>
      <c r="C6" s="69"/>
      <c r="D6" s="69"/>
      <c r="E6" s="69"/>
      <c r="F6" s="69"/>
      <c r="G6" s="68"/>
      <c r="H6" s="68"/>
      <c r="I6" s="68"/>
    </row>
    <row r="7" spans="1:10" ht="45" x14ac:dyDescent="0.2">
      <c r="A7" s="82" t="s">
        <v>64</v>
      </c>
      <c r="B7" s="82" t="s">
        <v>310</v>
      </c>
      <c r="C7" s="82" t="s">
        <v>311</v>
      </c>
      <c r="D7" s="82" t="s">
        <v>215</v>
      </c>
      <c r="E7" s="82" t="s">
        <v>315</v>
      </c>
      <c r="F7" s="82" t="s">
        <v>318</v>
      </c>
      <c r="G7" s="71" t="s">
        <v>10</v>
      </c>
      <c r="H7" s="71" t="s">
        <v>9</v>
      </c>
      <c r="I7" s="71" t="s">
        <v>354</v>
      </c>
      <c r="J7" s="197" t="s">
        <v>317</v>
      </c>
    </row>
    <row r="8" spans="1:10" ht="15" x14ac:dyDescent="0.2">
      <c r="A8" s="90">
        <v>1</v>
      </c>
      <c r="B8" s="403" t="s">
        <v>492</v>
      </c>
      <c r="C8" s="403" t="s">
        <v>493</v>
      </c>
      <c r="D8" s="404" t="s">
        <v>482</v>
      </c>
      <c r="E8" s="405" t="s">
        <v>494</v>
      </c>
      <c r="F8" s="403" t="s">
        <v>317</v>
      </c>
      <c r="G8" s="406">
        <v>600</v>
      </c>
      <c r="H8" s="406">
        <v>600</v>
      </c>
      <c r="I8" s="407">
        <f t="shared" ref="I8:I11" si="0">H8*20%</f>
        <v>120</v>
      </c>
      <c r="J8" s="197" t="s">
        <v>0</v>
      </c>
    </row>
    <row r="9" spans="1:10" ht="15" x14ac:dyDescent="0.2">
      <c r="A9" s="90">
        <v>2</v>
      </c>
      <c r="B9" s="403" t="s">
        <v>495</v>
      </c>
      <c r="C9" s="403" t="s">
        <v>496</v>
      </c>
      <c r="D9" s="404" t="s">
        <v>497</v>
      </c>
      <c r="E9" s="405" t="s">
        <v>494</v>
      </c>
      <c r="F9" s="403" t="s">
        <v>317</v>
      </c>
      <c r="G9" s="406">
        <v>600</v>
      </c>
      <c r="H9" s="406">
        <v>600</v>
      </c>
      <c r="I9" s="407">
        <f t="shared" si="0"/>
        <v>120</v>
      </c>
    </row>
    <row r="10" spans="1:10" ht="15" x14ac:dyDescent="0.2">
      <c r="A10" s="90">
        <v>3</v>
      </c>
      <c r="B10" s="403" t="s">
        <v>498</v>
      </c>
      <c r="C10" s="403" t="s">
        <v>499</v>
      </c>
      <c r="D10" s="404" t="s">
        <v>500</v>
      </c>
      <c r="E10" s="405" t="s">
        <v>494</v>
      </c>
      <c r="F10" s="403" t="s">
        <v>317</v>
      </c>
      <c r="G10" s="406">
        <v>600</v>
      </c>
      <c r="H10" s="406">
        <v>600</v>
      </c>
      <c r="I10" s="407">
        <f t="shared" si="0"/>
        <v>120</v>
      </c>
    </row>
    <row r="11" spans="1:10" ht="15" x14ac:dyDescent="0.2">
      <c r="A11" s="90">
        <v>4</v>
      </c>
      <c r="B11" s="403" t="s">
        <v>501</v>
      </c>
      <c r="C11" s="403" t="s">
        <v>502</v>
      </c>
      <c r="D11" s="403">
        <v>65002007395</v>
      </c>
      <c r="E11" s="405" t="s">
        <v>494</v>
      </c>
      <c r="F11" s="403" t="s">
        <v>317</v>
      </c>
      <c r="G11" s="406">
        <v>600</v>
      </c>
      <c r="H11" s="406">
        <v>600</v>
      </c>
      <c r="I11" s="407">
        <f t="shared" si="0"/>
        <v>120</v>
      </c>
    </row>
    <row r="12" spans="1:10" ht="15" x14ac:dyDescent="0.2">
      <c r="A12" s="90">
        <v>5</v>
      </c>
      <c r="B12" s="403" t="s">
        <v>503</v>
      </c>
      <c r="C12" s="403" t="s">
        <v>504</v>
      </c>
      <c r="D12" s="408" t="s">
        <v>488</v>
      </c>
      <c r="E12" s="405" t="s">
        <v>494</v>
      </c>
      <c r="F12" s="403" t="s">
        <v>317</v>
      </c>
      <c r="G12" s="406">
        <v>600</v>
      </c>
      <c r="H12" s="406">
        <v>600</v>
      </c>
      <c r="I12" s="407">
        <f>H12*20%</f>
        <v>120</v>
      </c>
    </row>
    <row r="13" spans="1:10" ht="15" x14ac:dyDescent="0.2">
      <c r="A13" s="90">
        <v>6</v>
      </c>
      <c r="B13" s="403" t="s">
        <v>505</v>
      </c>
      <c r="C13" s="403" t="s">
        <v>506</v>
      </c>
      <c r="D13" s="404" t="s">
        <v>507</v>
      </c>
      <c r="E13" s="405" t="s">
        <v>494</v>
      </c>
      <c r="F13" s="403" t="s">
        <v>317</v>
      </c>
      <c r="G13" s="406">
        <v>600</v>
      </c>
      <c r="H13" s="406">
        <v>600</v>
      </c>
      <c r="I13" s="407">
        <f t="shared" ref="I13:I24" si="1">H13*20%</f>
        <v>120</v>
      </c>
    </row>
    <row r="14" spans="1:10" ht="15" x14ac:dyDescent="0.2">
      <c r="A14" s="90">
        <v>7</v>
      </c>
      <c r="B14" s="403" t="s">
        <v>508</v>
      </c>
      <c r="C14" s="403" t="s">
        <v>509</v>
      </c>
      <c r="D14" s="404" t="s">
        <v>510</v>
      </c>
      <c r="E14" s="405" t="s">
        <v>494</v>
      </c>
      <c r="F14" s="403" t="s">
        <v>317</v>
      </c>
      <c r="G14" s="406">
        <v>600</v>
      </c>
      <c r="H14" s="406">
        <v>600</v>
      </c>
      <c r="I14" s="407">
        <f t="shared" si="1"/>
        <v>120</v>
      </c>
    </row>
    <row r="15" spans="1:10" ht="15" x14ac:dyDescent="0.2">
      <c r="A15" s="90">
        <v>8</v>
      </c>
      <c r="B15" s="403" t="s">
        <v>511</v>
      </c>
      <c r="C15" s="403" t="s">
        <v>512</v>
      </c>
      <c r="D15" s="404" t="s">
        <v>486</v>
      </c>
      <c r="E15" s="405" t="s">
        <v>494</v>
      </c>
      <c r="F15" s="403" t="s">
        <v>317</v>
      </c>
      <c r="G15" s="406">
        <v>0</v>
      </c>
      <c r="H15" s="406">
        <v>600</v>
      </c>
      <c r="I15" s="407">
        <f t="shared" si="1"/>
        <v>120</v>
      </c>
    </row>
    <row r="16" spans="1:10" ht="15" x14ac:dyDescent="0.2">
      <c r="A16" s="90">
        <v>9</v>
      </c>
      <c r="B16" s="403" t="s">
        <v>513</v>
      </c>
      <c r="C16" s="403" t="s">
        <v>514</v>
      </c>
      <c r="D16" s="404" t="s">
        <v>515</v>
      </c>
      <c r="E16" s="405" t="s">
        <v>494</v>
      </c>
      <c r="F16" s="403" t="s">
        <v>317</v>
      </c>
      <c r="G16" s="406">
        <v>600</v>
      </c>
      <c r="H16" s="406">
        <v>600</v>
      </c>
      <c r="I16" s="407">
        <f t="shared" si="1"/>
        <v>120</v>
      </c>
    </row>
    <row r="17" spans="1:9" ht="15" x14ac:dyDescent="0.2">
      <c r="A17" s="90">
        <v>10</v>
      </c>
      <c r="B17" s="403" t="s">
        <v>516</v>
      </c>
      <c r="C17" s="403" t="s">
        <v>517</v>
      </c>
      <c r="D17" s="404" t="s">
        <v>485</v>
      </c>
      <c r="E17" s="405" t="s">
        <v>494</v>
      </c>
      <c r="F17" s="403" t="s">
        <v>317</v>
      </c>
      <c r="G17" s="406">
        <v>300</v>
      </c>
      <c r="H17" s="406">
        <v>600</v>
      </c>
      <c r="I17" s="407">
        <f t="shared" si="1"/>
        <v>120</v>
      </c>
    </row>
    <row r="18" spans="1:9" ht="15" x14ac:dyDescent="0.2">
      <c r="A18" s="90">
        <v>11</v>
      </c>
      <c r="B18" s="403" t="s">
        <v>518</v>
      </c>
      <c r="C18" s="403" t="s">
        <v>519</v>
      </c>
      <c r="D18" s="404" t="s">
        <v>484</v>
      </c>
      <c r="E18" s="405" t="s">
        <v>494</v>
      </c>
      <c r="F18" s="403" t="s">
        <v>317</v>
      </c>
      <c r="G18" s="406">
        <v>600</v>
      </c>
      <c r="H18" s="406">
        <v>600</v>
      </c>
      <c r="I18" s="407">
        <f t="shared" si="1"/>
        <v>120</v>
      </c>
    </row>
    <row r="19" spans="1:9" ht="15" x14ac:dyDescent="0.2">
      <c r="A19" s="90">
        <v>12</v>
      </c>
      <c r="B19" s="403" t="s">
        <v>520</v>
      </c>
      <c r="C19" s="403" t="s">
        <v>521</v>
      </c>
      <c r="D19" s="404" t="s">
        <v>522</v>
      </c>
      <c r="E19" s="405" t="s">
        <v>494</v>
      </c>
      <c r="F19" s="403" t="s">
        <v>317</v>
      </c>
      <c r="G19" s="406">
        <v>600</v>
      </c>
      <c r="H19" s="406">
        <v>600</v>
      </c>
      <c r="I19" s="407">
        <f>H19*20%</f>
        <v>120</v>
      </c>
    </row>
    <row r="20" spans="1:9" ht="15" x14ac:dyDescent="0.2">
      <c r="A20" s="90">
        <v>13</v>
      </c>
      <c r="B20" s="403" t="s">
        <v>523</v>
      </c>
      <c r="C20" s="403" t="s">
        <v>524</v>
      </c>
      <c r="D20" s="404" t="s">
        <v>525</v>
      </c>
      <c r="E20" s="405" t="s">
        <v>494</v>
      </c>
      <c r="F20" s="403" t="s">
        <v>317</v>
      </c>
      <c r="G20" s="406">
        <v>600</v>
      </c>
      <c r="H20" s="406">
        <v>600</v>
      </c>
      <c r="I20" s="407">
        <f t="shared" si="1"/>
        <v>120</v>
      </c>
    </row>
    <row r="21" spans="1:9" ht="15" x14ac:dyDescent="0.2">
      <c r="A21" s="90">
        <v>14</v>
      </c>
      <c r="B21" s="403" t="s">
        <v>501</v>
      </c>
      <c r="C21" s="403" t="s">
        <v>526</v>
      </c>
      <c r="D21" s="404" t="s">
        <v>527</v>
      </c>
      <c r="E21" s="405" t="s">
        <v>494</v>
      </c>
      <c r="F21" s="403" t="s">
        <v>317</v>
      </c>
      <c r="G21" s="406">
        <v>600</v>
      </c>
      <c r="H21" s="406">
        <v>600</v>
      </c>
      <c r="I21" s="407">
        <f t="shared" si="1"/>
        <v>120</v>
      </c>
    </row>
    <row r="22" spans="1:9" ht="15" x14ac:dyDescent="0.2">
      <c r="A22" s="90">
        <v>15</v>
      </c>
      <c r="B22" s="403" t="s">
        <v>528</v>
      </c>
      <c r="C22" s="403" t="s">
        <v>529</v>
      </c>
      <c r="D22" s="404" t="s">
        <v>530</v>
      </c>
      <c r="E22" s="405" t="s">
        <v>494</v>
      </c>
      <c r="F22" s="403" t="s">
        <v>317</v>
      </c>
      <c r="G22" s="406">
        <v>600</v>
      </c>
      <c r="H22" s="406">
        <v>600</v>
      </c>
      <c r="I22" s="407">
        <f t="shared" si="1"/>
        <v>120</v>
      </c>
    </row>
    <row r="23" spans="1:9" ht="15" x14ac:dyDescent="0.2">
      <c r="A23" s="90">
        <v>16</v>
      </c>
      <c r="B23" s="403" t="s">
        <v>531</v>
      </c>
      <c r="C23" s="403" t="s">
        <v>532</v>
      </c>
      <c r="D23" s="404" t="s">
        <v>533</v>
      </c>
      <c r="E23" s="405" t="s">
        <v>494</v>
      </c>
      <c r="F23" s="403" t="s">
        <v>317</v>
      </c>
      <c r="G23" s="406">
        <v>250</v>
      </c>
      <c r="H23" s="406">
        <v>250</v>
      </c>
      <c r="I23" s="407">
        <f>H23*20%</f>
        <v>50</v>
      </c>
    </row>
    <row r="24" spans="1:9" ht="15" x14ac:dyDescent="0.2">
      <c r="A24" s="90">
        <v>17</v>
      </c>
      <c r="B24" s="403" t="s">
        <v>534</v>
      </c>
      <c r="C24" s="403" t="s">
        <v>535</v>
      </c>
      <c r="D24" s="404" t="s">
        <v>536</v>
      </c>
      <c r="E24" s="405" t="s">
        <v>494</v>
      </c>
      <c r="F24" s="403" t="s">
        <v>317</v>
      </c>
      <c r="G24" s="406">
        <v>375</v>
      </c>
      <c r="H24" s="406">
        <v>375</v>
      </c>
      <c r="I24" s="407">
        <f t="shared" si="1"/>
        <v>75</v>
      </c>
    </row>
    <row r="25" spans="1:9" ht="15" x14ac:dyDescent="0.2">
      <c r="A25" s="90">
        <v>19</v>
      </c>
      <c r="B25" s="79"/>
      <c r="C25" s="79"/>
      <c r="D25" s="79"/>
      <c r="E25" s="79"/>
      <c r="F25" s="90"/>
      <c r="G25" s="4"/>
      <c r="H25" s="4"/>
      <c r="I25" s="4"/>
    </row>
    <row r="26" spans="1:9" ht="15" x14ac:dyDescent="0.2">
      <c r="A26" s="79" t="s">
        <v>259</v>
      </c>
      <c r="B26" s="79"/>
      <c r="C26" s="79"/>
      <c r="D26" s="79"/>
      <c r="E26" s="79"/>
      <c r="F26" s="90"/>
      <c r="G26" s="4"/>
      <c r="H26" s="4"/>
      <c r="I26" s="4"/>
    </row>
    <row r="27" spans="1:9" ht="15" x14ac:dyDescent="0.3">
      <c r="A27" s="79"/>
      <c r="B27" s="91"/>
      <c r="C27" s="91"/>
      <c r="D27" s="91"/>
      <c r="E27" s="91"/>
      <c r="F27" s="79" t="s">
        <v>391</v>
      </c>
      <c r="G27" s="78">
        <f>SUM(G8:G26)</f>
        <v>8725</v>
      </c>
      <c r="H27" s="78">
        <f>SUM(H8:H26)</f>
        <v>9625</v>
      </c>
      <c r="I27" s="78">
        <f>SUM(I8:I26)</f>
        <v>1925</v>
      </c>
    </row>
    <row r="28" spans="1:9" ht="15" x14ac:dyDescent="0.3">
      <c r="A28" s="195"/>
      <c r="B28" s="195"/>
      <c r="C28" s="195"/>
      <c r="D28" s="195"/>
      <c r="E28" s="195"/>
      <c r="F28" s="195"/>
      <c r="G28" s="195"/>
      <c r="H28" s="168"/>
      <c r="I28" s="168"/>
    </row>
    <row r="29" spans="1:9" ht="15" x14ac:dyDescent="0.3">
      <c r="A29" s="196" t="s">
        <v>404</v>
      </c>
      <c r="B29" s="196"/>
      <c r="C29" s="195"/>
      <c r="D29" s="195"/>
      <c r="E29" s="195"/>
      <c r="F29" s="195"/>
      <c r="G29" s="195"/>
      <c r="H29" s="168"/>
      <c r="I29" s="168"/>
    </row>
    <row r="30" spans="1:9" ht="15" x14ac:dyDescent="0.3">
      <c r="A30" s="196"/>
      <c r="B30" s="196"/>
      <c r="C30" s="195"/>
      <c r="D30" s="195"/>
      <c r="E30" s="195"/>
      <c r="F30" s="195"/>
      <c r="G30" s="195"/>
      <c r="H30" s="168"/>
      <c r="I30" s="168"/>
    </row>
    <row r="31" spans="1:9" x14ac:dyDescent="0.2">
      <c r="A31" s="193"/>
      <c r="B31" s="193"/>
      <c r="C31" s="193"/>
      <c r="D31" s="193"/>
      <c r="E31" s="193"/>
      <c r="F31" s="193"/>
      <c r="G31" s="193"/>
      <c r="H31" s="193"/>
      <c r="I31" s="193"/>
    </row>
    <row r="32" spans="1:9" ht="15" x14ac:dyDescent="0.3">
      <c r="A32" s="174" t="s">
        <v>96</v>
      </c>
      <c r="B32" s="174"/>
      <c r="C32" s="168"/>
      <c r="D32" s="168"/>
      <c r="E32" s="168"/>
      <c r="F32" s="168"/>
      <c r="G32" s="168"/>
      <c r="H32" s="168"/>
      <c r="I32" s="168"/>
    </row>
    <row r="33" spans="1:9" ht="15" x14ac:dyDescent="0.3">
      <c r="A33" s="168"/>
      <c r="B33" s="168"/>
      <c r="C33" s="168"/>
      <c r="D33" s="168"/>
      <c r="E33" s="168"/>
      <c r="F33" s="168"/>
      <c r="G33" s="168"/>
      <c r="H33" s="168"/>
      <c r="I33" s="168"/>
    </row>
    <row r="34" spans="1:9" ht="15" x14ac:dyDescent="0.3">
      <c r="A34" s="168"/>
      <c r="B34" s="168"/>
      <c r="C34" s="168"/>
      <c r="D34" s="168"/>
      <c r="E34" s="172"/>
      <c r="F34" s="172"/>
      <c r="G34" s="172"/>
      <c r="H34" s="168"/>
      <c r="I34" s="168"/>
    </row>
    <row r="35" spans="1:9" ht="15" x14ac:dyDescent="0.3">
      <c r="A35" s="174"/>
      <c r="B35" s="174"/>
      <c r="C35" s="174" t="s">
        <v>353</v>
      </c>
      <c r="D35" s="174"/>
      <c r="E35" s="174"/>
      <c r="F35" s="174"/>
      <c r="G35" s="174"/>
      <c r="H35" s="168"/>
      <c r="I35" s="168"/>
    </row>
    <row r="36" spans="1:9" ht="15" x14ac:dyDescent="0.3">
      <c r="A36" s="168"/>
      <c r="B36" s="168"/>
      <c r="C36" s="176" t="s">
        <v>127</v>
      </c>
      <c r="D36" s="168"/>
      <c r="E36" s="550"/>
      <c r="F36" s="550"/>
      <c r="G36" s="550"/>
      <c r="H36" s="168"/>
    </row>
    <row r="37" spans="1:9" x14ac:dyDescent="0.2">
      <c r="A37" s="176"/>
      <c r="B37" s="176"/>
      <c r="D37" s="176"/>
      <c r="E37" s="176"/>
      <c r="F37" s="176"/>
      <c r="G37" s="176"/>
    </row>
  </sheetData>
  <mergeCells count="3">
    <mergeCell ref="I1:J1"/>
    <mergeCell ref="I2:J2"/>
    <mergeCell ref="E36:G36"/>
  </mergeCells>
  <printOptions gridLines="1"/>
  <pageMargins left="0.25" right="0.25" top="0.75" bottom="0.75" header="0.3" footer="0.3"/>
  <pageSetup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view="pageBreakPreview" topLeftCell="A27" zoomScale="80" zoomScaleSheetLayoutView="80" workbookViewId="0">
      <selection activeCell="A45" sqref="A45:I50"/>
    </sheetView>
  </sheetViews>
  <sheetFormatPr defaultRowHeight="12.75" x14ac:dyDescent="0.2"/>
  <cols>
    <col min="1" max="1" width="4.42578125" customWidth="1"/>
    <col min="2" max="2" width="16.140625" customWidth="1"/>
    <col min="3" max="3" width="17.5703125" customWidth="1"/>
    <col min="4" max="4" width="16.28515625" customWidth="1"/>
    <col min="5" max="5" width="17.85546875" customWidth="1"/>
    <col min="6" max="6" width="17.28515625" customWidth="1"/>
    <col min="7" max="7" width="15" customWidth="1"/>
    <col min="8" max="8" width="12" customWidth="1"/>
  </cols>
  <sheetData>
    <row r="1" spans="1:9" ht="15" x14ac:dyDescent="0.3">
      <c r="A1" s="66" t="s">
        <v>405</v>
      </c>
      <c r="B1" s="69"/>
      <c r="C1" s="69"/>
      <c r="D1" s="69"/>
      <c r="E1" s="69"/>
      <c r="F1" s="69"/>
      <c r="G1" s="545" t="s">
        <v>97</v>
      </c>
      <c r="H1" s="545"/>
      <c r="I1" s="299"/>
    </row>
    <row r="2" spans="1:9" ht="15" x14ac:dyDescent="0.3">
      <c r="A2" s="68" t="s">
        <v>128</v>
      </c>
      <c r="B2" s="69"/>
      <c r="C2" s="69"/>
      <c r="D2" s="69"/>
      <c r="E2" s="69"/>
      <c r="F2" s="69"/>
      <c r="G2" s="549" t="str">
        <f>'ფორმა N1'!L2</f>
        <v>09.12.2017-10.02.2017</v>
      </c>
      <c r="H2" s="549"/>
      <c r="I2" s="68"/>
    </row>
    <row r="3" spans="1:9" ht="15" x14ac:dyDescent="0.3">
      <c r="A3" s="68"/>
      <c r="B3" s="68"/>
      <c r="C3" s="68"/>
      <c r="D3" s="68"/>
      <c r="E3" s="68"/>
      <c r="F3" s="68"/>
      <c r="G3" s="238"/>
      <c r="H3" s="238"/>
      <c r="I3" s="299"/>
    </row>
    <row r="4" spans="1:9" ht="15" x14ac:dyDescent="0.3">
      <c r="A4" s="69" t="s">
        <v>257</v>
      </c>
      <c r="B4" s="69"/>
      <c r="C4" s="69"/>
      <c r="D4" s="69"/>
      <c r="E4" s="69"/>
      <c r="F4" s="69"/>
      <c r="G4" s="68"/>
      <c r="H4" s="68"/>
      <c r="I4" s="68"/>
    </row>
    <row r="5" spans="1:9" ht="15" x14ac:dyDescent="0.3">
      <c r="A5" s="72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72"/>
      <c r="E5" s="72"/>
      <c r="F5" s="72"/>
      <c r="G5" s="73"/>
      <c r="H5" s="73"/>
      <c r="I5" s="73"/>
    </row>
    <row r="6" spans="1:9" ht="15" x14ac:dyDescent="0.3">
      <c r="A6" s="69"/>
      <c r="B6" s="69"/>
      <c r="C6" s="69"/>
      <c r="D6" s="69"/>
      <c r="E6" s="69"/>
      <c r="F6" s="69"/>
      <c r="G6" s="68"/>
      <c r="H6" s="68"/>
      <c r="I6" s="68"/>
    </row>
    <row r="7" spans="1:9" ht="15" x14ac:dyDescent="0.2">
      <c r="A7" s="237"/>
      <c r="B7" s="237"/>
      <c r="C7" s="237"/>
      <c r="D7" s="237"/>
      <c r="E7" s="237"/>
      <c r="F7" s="237"/>
      <c r="G7" s="70"/>
      <c r="H7" s="70"/>
      <c r="I7" s="299"/>
    </row>
    <row r="8" spans="1:9" ht="45" x14ac:dyDescent="0.2">
      <c r="A8" s="296" t="s">
        <v>64</v>
      </c>
      <c r="B8" s="71" t="s">
        <v>310</v>
      </c>
      <c r="C8" s="82" t="s">
        <v>311</v>
      </c>
      <c r="D8" s="82" t="s">
        <v>215</v>
      </c>
      <c r="E8" s="82" t="s">
        <v>314</v>
      </c>
      <c r="F8" s="82" t="s">
        <v>313</v>
      </c>
      <c r="G8" s="82" t="s">
        <v>350</v>
      </c>
      <c r="H8" s="71" t="s">
        <v>10</v>
      </c>
      <c r="I8" s="71" t="s">
        <v>9</v>
      </c>
    </row>
    <row r="9" spans="1:9" ht="78.75" customHeight="1" x14ac:dyDescent="0.2">
      <c r="A9" s="296">
        <v>1</v>
      </c>
      <c r="B9" s="511" t="s">
        <v>492</v>
      </c>
      <c r="C9" s="511" t="s">
        <v>493</v>
      </c>
      <c r="D9" s="512" t="s">
        <v>482</v>
      </c>
      <c r="E9" s="513" t="s">
        <v>544</v>
      </c>
      <c r="F9" s="514" t="s">
        <v>749</v>
      </c>
      <c r="G9" s="515">
        <v>4</v>
      </c>
      <c r="H9" s="511">
        <f>160+170</f>
        <v>330</v>
      </c>
      <c r="I9" s="511">
        <f>160+170</f>
        <v>330</v>
      </c>
    </row>
    <row r="10" spans="1:9" ht="78.75" customHeight="1" x14ac:dyDescent="0.2">
      <c r="A10" s="296">
        <v>2</v>
      </c>
      <c r="B10" s="511" t="s">
        <v>518</v>
      </c>
      <c r="C10" s="511" t="s">
        <v>519</v>
      </c>
      <c r="D10" s="512" t="s">
        <v>484</v>
      </c>
      <c r="E10" s="513" t="s">
        <v>544</v>
      </c>
      <c r="F10" s="514" t="s">
        <v>749</v>
      </c>
      <c r="G10" s="515">
        <v>4</v>
      </c>
      <c r="H10" s="511">
        <f t="shared" ref="H10:I11" si="0">160+170</f>
        <v>330</v>
      </c>
      <c r="I10" s="511">
        <f t="shared" si="0"/>
        <v>330</v>
      </c>
    </row>
    <row r="11" spans="1:9" ht="78.75" customHeight="1" x14ac:dyDescent="0.2">
      <c r="A11" s="296">
        <v>3</v>
      </c>
      <c r="B11" s="511" t="s">
        <v>516</v>
      </c>
      <c r="C11" s="511" t="s">
        <v>517</v>
      </c>
      <c r="D11" s="516" t="s">
        <v>485</v>
      </c>
      <c r="E11" s="513" t="s">
        <v>544</v>
      </c>
      <c r="F11" s="514" t="s">
        <v>749</v>
      </c>
      <c r="G11" s="515">
        <v>4</v>
      </c>
      <c r="H11" s="511">
        <f t="shared" si="0"/>
        <v>330</v>
      </c>
      <c r="I11" s="511">
        <f t="shared" si="0"/>
        <v>330</v>
      </c>
    </row>
    <row r="12" spans="1:9" ht="78.75" customHeight="1" x14ac:dyDescent="0.2">
      <c r="A12" s="296">
        <v>4</v>
      </c>
      <c r="B12" s="511" t="s">
        <v>523</v>
      </c>
      <c r="C12" s="511" t="s">
        <v>524</v>
      </c>
      <c r="D12" s="516" t="s">
        <v>525</v>
      </c>
      <c r="E12" s="513" t="s">
        <v>544</v>
      </c>
      <c r="F12" s="514" t="s">
        <v>749</v>
      </c>
      <c r="G12" s="515">
        <v>4</v>
      </c>
      <c r="H12" s="511">
        <v>160</v>
      </c>
      <c r="I12" s="511">
        <v>160</v>
      </c>
    </row>
    <row r="13" spans="1:9" ht="48" customHeight="1" x14ac:dyDescent="0.2">
      <c r="A13" s="296">
        <v>1</v>
      </c>
      <c r="B13" s="511" t="s">
        <v>539</v>
      </c>
      <c r="C13" s="511" t="s">
        <v>504</v>
      </c>
      <c r="D13" s="516" t="s">
        <v>542</v>
      </c>
      <c r="E13" s="513" t="s">
        <v>544</v>
      </c>
      <c r="F13" s="515" t="s">
        <v>756</v>
      </c>
      <c r="G13" s="515">
        <v>1</v>
      </c>
      <c r="H13" s="511">
        <v>40</v>
      </c>
      <c r="I13" s="517">
        <v>40</v>
      </c>
    </row>
    <row r="14" spans="1:9" s="510" customFormat="1" ht="48" customHeight="1" x14ac:dyDescent="0.2">
      <c r="A14" s="296">
        <v>2</v>
      </c>
      <c r="B14" s="511" t="s">
        <v>511</v>
      </c>
      <c r="C14" s="511" t="s">
        <v>512</v>
      </c>
      <c r="D14" s="516" t="s">
        <v>486</v>
      </c>
      <c r="E14" s="513" t="s">
        <v>544</v>
      </c>
      <c r="F14" s="515" t="s">
        <v>756</v>
      </c>
      <c r="G14" s="515">
        <v>1</v>
      </c>
      <c r="H14" s="511">
        <v>40</v>
      </c>
      <c r="I14" s="517">
        <v>40</v>
      </c>
    </row>
    <row r="15" spans="1:9" s="510" customFormat="1" ht="48" customHeight="1" x14ac:dyDescent="0.2">
      <c r="A15" s="296">
        <v>3</v>
      </c>
      <c r="B15" s="511" t="s">
        <v>537</v>
      </c>
      <c r="C15" s="511" t="s">
        <v>538</v>
      </c>
      <c r="D15" s="516" t="s">
        <v>497</v>
      </c>
      <c r="E15" s="513" t="s">
        <v>544</v>
      </c>
      <c r="F15" s="515" t="s">
        <v>756</v>
      </c>
      <c r="G15" s="515">
        <v>1</v>
      </c>
      <c r="H15" s="511">
        <v>40</v>
      </c>
      <c r="I15" s="517">
        <v>40</v>
      </c>
    </row>
    <row r="16" spans="1:9" s="510" customFormat="1" ht="48" customHeight="1" x14ac:dyDescent="0.2">
      <c r="A16" s="296">
        <v>4</v>
      </c>
      <c r="B16" s="511" t="s">
        <v>498</v>
      </c>
      <c r="C16" s="511" t="s">
        <v>499</v>
      </c>
      <c r="D16" s="516" t="s">
        <v>500</v>
      </c>
      <c r="E16" s="513" t="s">
        <v>544</v>
      </c>
      <c r="F16" s="515" t="s">
        <v>756</v>
      </c>
      <c r="G16" s="515">
        <v>1</v>
      </c>
      <c r="H16" s="511">
        <v>40</v>
      </c>
      <c r="I16" s="517">
        <v>40</v>
      </c>
    </row>
    <row r="17" spans="1:9" s="510" customFormat="1" ht="43.5" customHeight="1" x14ac:dyDescent="0.2">
      <c r="A17" s="296">
        <v>5</v>
      </c>
      <c r="B17" s="511" t="s">
        <v>501</v>
      </c>
      <c r="C17" s="511" t="s">
        <v>502</v>
      </c>
      <c r="D17" s="516">
        <v>65002007395</v>
      </c>
      <c r="E17" s="513" t="s">
        <v>544</v>
      </c>
      <c r="F17" s="515" t="s">
        <v>756</v>
      </c>
      <c r="G17" s="515">
        <v>1</v>
      </c>
      <c r="H17" s="511">
        <v>40</v>
      </c>
      <c r="I17" s="517">
        <v>40</v>
      </c>
    </row>
    <row r="18" spans="1:9" s="510" customFormat="1" ht="43.5" customHeight="1" x14ac:dyDescent="0.2">
      <c r="A18" s="296">
        <v>6</v>
      </c>
      <c r="B18" s="511" t="s">
        <v>528</v>
      </c>
      <c r="C18" s="511" t="s">
        <v>529</v>
      </c>
      <c r="D18" s="516" t="s">
        <v>530</v>
      </c>
      <c r="E18" s="513" t="s">
        <v>544</v>
      </c>
      <c r="F18" s="515" t="s">
        <v>756</v>
      </c>
      <c r="G18" s="515">
        <v>1</v>
      </c>
      <c r="H18" s="511">
        <v>40</v>
      </c>
      <c r="I18" s="517">
        <v>40</v>
      </c>
    </row>
    <row r="19" spans="1:9" s="510" customFormat="1" ht="39.75" customHeight="1" x14ac:dyDescent="0.2">
      <c r="A19" s="296">
        <v>1</v>
      </c>
      <c r="B19" s="511" t="s">
        <v>539</v>
      </c>
      <c r="C19" s="511" t="s">
        <v>504</v>
      </c>
      <c r="D19" s="516" t="s">
        <v>542</v>
      </c>
      <c r="E19" s="513" t="s">
        <v>544</v>
      </c>
      <c r="F19" s="532" t="s">
        <v>755</v>
      </c>
      <c r="G19" s="515">
        <v>2</v>
      </c>
      <c r="H19" s="511">
        <v>80</v>
      </c>
      <c r="I19" s="511">
        <v>80</v>
      </c>
    </row>
    <row r="20" spans="1:9" s="510" customFormat="1" ht="39.75" customHeight="1" x14ac:dyDescent="0.2">
      <c r="A20" s="296">
        <v>2</v>
      </c>
      <c r="B20" s="511" t="s">
        <v>511</v>
      </c>
      <c r="C20" s="511" t="s">
        <v>512</v>
      </c>
      <c r="D20" s="516" t="s">
        <v>486</v>
      </c>
      <c r="E20" s="513" t="s">
        <v>544</v>
      </c>
      <c r="F20" s="532" t="s">
        <v>755</v>
      </c>
      <c r="G20" s="515">
        <v>2</v>
      </c>
      <c r="H20" s="511">
        <v>80</v>
      </c>
      <c r="I20" s="511">
        <v>80</v>
      </c>
    </row>
    <row r="21" spans="1:9" s="510" customFormat="1" ht="39.75" customHeight="1" x14ac:dyDescent="0.2">
      <c r="A21" s="296">
        <v>3</v>
      </c>
      <c r="B21" s="511" t="s">
        <v>537</v>
      </c>
      <c r="C21" s="511" t="s">
        <v>538</v>
      </c>
      <c r="D21" s="516" t="s">
        <v>497</v>
      </c>
      <c r="E21" s="513" t="s">
        <v>544</v>
      </c>
      <c r="F21" s="532" t="s">
        <v>755</v>
      </c>
      <c r="G21" s="515">
        <v>2</v>
      </c>
      <c r="H21" s="511">
        <v>80</v>
      </c>
      <c r="I21" s="511">
        <v>80</v>
      </c>
    </row>
    <row r="22" spans="1:9" s="510" customFormat="1" ht="39.75" customHeight="1" x14ac:dyDescent="0.2">
      <c r="A22" s="296">
        <v>4</v>
      </c>
      <c r="B22" s="511" t="s">
        <v>498</v>
      </c>
      <c r="C22" s="511" t="s">
        <v>499</v>
      </c>
      <c r="D22" s="516" t="s">
        <v>500</v>
      </c>
      <c r="E22" s="513" t="s">
        <v>544</v>
      </c>
      <c r="F22" s="532" t="s">
        <v>755</v>
      </c>
      <c r="G22" s="515">
        <v>2</v>
      </c>
      <c r="H22" s="511">
        <v>80</v>
      </c>
      <c r="I22" s="511">
        <v>80</v>
      </c>
    </row>
    <row r="23" spans="1:9" s="510" customFormat="1" ht="39.75" customHeight="1" x14ac:dyDescent="0.2">
      <c r="A23" s="296">
        <v>5</v>
      </c>
      <c r="B23" s="511" t="s">
        <v>501</v>
      </c>
      <c r="C23" s="511" t="s">
        <v>502</v>
      </c>
      <c r="D23" s="516">
        <v>65002007395</v>
      </c>
      <c r="E23" s="513" t="s">
        <v>544</v>
      </c>
      <c r="F23" s="532" t="s">
        <v>755</v>
      </c>
      <c r="G23" s="515">
        <v>2</v>
      </c>
      <c r="H23" s="511">
        <v>80</v>
      </c>
      <c r="I23" s="511">
        <v>80</v>
      </c>
    </row>
    <row r="24" spans="1:9" s="510" customFormat="1" ht="39.75" customHeight="1" x14ac:dyDescent="0.2">
      <c r="A24" s="296">
        <v>6</v>
      </c>
      <c r="B24" s="511" t="s">
        <v>492</v>
      </c>
      <c r="C24" s="511" t="s">
        <v>493</v>
      </c>
      <c r="D24" s="512" t="s">
        <v>482</v>
      </c>
      <c r="E24" s="513" t="s">
        <v>544</v>
      </c>
      <c r="F24" s="532" t="s">
        <v>755</v>
      </c>
      <c r="G24" s="515">
        <v>2</v>
      </c>
      <c r="H24" s="511">
        <v>80</v>
      </c>
      <c r="I24" s="511">
        <v>80</v>
      </c>
    </row>
    <row r="25" spans="1:9" s="510" customFormat="1" ht="39.75" customHeight="1" x14ac:dyDescent="0.2">
      <c r="A25" s="296">
        <v>7</v>
      </c>
      <c r="B25" s="511" t="s">
        <v>540</v>
      </c>
      <c r="C25" s="511" t="s">
        <v>541</v>
      </c>
      <c r="D25" s="516" t="s">
        <v>543</v>
      </c>
      <c r="E25" s="513" t="s">
        <v>544</v>
      </c>
      <c r="F25" s="515" t="s">
        <v>755</v>
      </c>
      <c r="G25" s="515">
        <v>2</v>
      </c>
      <c r="H25" s="511">
        <v>80</v>
      </c>
      <c r="I25" s="511">
        <v>80</v>
      </c>
    </row>
    <row r="26" spans="1:9" ht="44.25" customHeight="1" x14ac:dyDescent="0.2">
      <c r="A26" s="296">
        <v>1</v>
      </c>
      <c r="B26" s="511" t="s">
        <v>741</v>
      </c>
      <c r="C26" s="511" t="s">
        <v>742</v>
      </c>
      <c r="D26" s="516" t="s">
        <v>746</v>
      </c>
      <c r="E26" s="513" t="s">
        <v>544</v>
      </c>
      <c r="F26" s="515" t="s">
        <v>772</v>
      </c>
      <c r="G26" s="515">
        <v>27</v>
      </c>
      <c r="H26" s="511">
        <v>405</v>
      </c>
      <c r="I26" s="511">
        <v>405</v>
      </c>
    </row>
    <row r="27" spans="1:9" ht="44.25" customHeight="1" x14ac:dyDescent="0.2">
      <c r="A27" s="296">
        <v>2</v>
      </c>
      <c r="B27" s="517" t="s">
        <v>539</v>
      </c>
      <c r="C27" s="517" t="s">
        <v>743</v>
      </c>
      <c r="D27" s="518" t="s">
        <v>747</v>
      </c>
      <c r="E27" s="513" t="s">
        <v>544</v>
      </c>
      <c r="F27" s="515" t="s">
        <v>772</v>
      </c>
      <c r="G27" s="515">
        <v>27</v>
      </c>
      <c r="H27" s="511">
        <v>405</v>
      </c>
      <c r="I27" s="511">
        <v>405</v>
      </c>
    </row>
    <row r="28" spans="1:9" ht="44.25" customHeight="1" x14ac:dyDescent="0.2">
      <c r="A28" s="296">
        <v>3</v>
      </c>
      <c r="B28" s="511" t="s">
        <v>501</v>
      </c>
      <c r="C28" s="511" t="s">
        <v>526</v>
      </c>
      <c r="D28" s="516" t="s">
        <v>527</v>
      </c>
      <c r="E28" s="513" t="s">
        <v>544</v>
      </c>
      <c r="F28" s="515" t="s">
        <v>772</v>
      </c>
      <c r="G28" s="515">
        <v>27</v>
      </c>
      <c r="H28" s="511">
        <v>405</v>
      </c>
      <c r="I28" s="511">
        <v>405</v>
      </c>
    </row>
    <row r="29" spans="1:9" ht="44.25" customHeight="1" x14ac:dyDescent="0.2">
      <c r="A29" s="296">
        <v>1</v>
      </c>
      <c r="B29" s="511" t="s">
        <v>744</v>
      </c>
      <c r="C29" s="511" t="s">
        <v>745</v>
      </c>
      <c r="D29" s="516" t="s">
        <v>748</v>
      </c>
      <c r="E29" s="513" t="s">
        <v>544</v>
      </c>
      <c r="F29" s="532" t="s">
        <v>773</v>
      </c>
      <c r="G29" s="515">
        <v>28</v>
      </c>
      <c r="H29" s="511">
        <v>420</v>
      </c>
      <c r="I29" s="511">
        <v>420</v>
      </c>
    </row>
    <row r="30" spans="1:9" ht="41.25" customHeight="1" x14ac:dyDescent="0.2">
      <c r="A30" s="296">
        <v>2</v>
      </c>
      <c r="B30" s="511" t="s">
        <v>528</v>
      </c>
      <c r="C30" s="511" t="s">
        <v>529</v>
      </c>
      <c r="D30" s="516" t="s">
        <v>530</v>
      </c>
      <c r="E30" s="513" t="s">
        <v>544</v>
      </c>
      <c r="F30" s="532" t="s">
        <v>773</v>
      </c>
      <c r="G30" s="515">
        <v>28</v>
      </c>
      <c r="H30" s="511">
        <v>420</v>
      </c>
      <c r="I30" s="511">
        <v>420</v>
      </c>
    </row>
    <row r="31" spans="1:9" ht="41.25" customHeight="1" x14ac:dyDescent="0.2">
      <c r="A31" s="296">
        <v>3</v>
      </c>
      <c r="B31" s="511" t="s">
        <v>523</v>
      </c>
      <c r="C31" s="511" t="s">
        <v>524</v>
      </c>
      <c r="D31" s="516" t="s">
        <v>525</v>
      </c>
      <c r="E31" s="513" t="s">
        <v>544</v>
      </c>
      <c r="F31" s="532" t="s">
        <v>773</v>
      </c>
      <c r="G31" s="515">
        <v>28</v>
      </c>
      <c r="H31" s="511">
        <v>420</v>
      </c>
      <c r="I31" s="511">
        <v>420</v>
      </c>
    </row>
    <row r="32" spans="1:9" ht="41.25" customHeight="1" x14ac:dyDescent="0.2">
      <c r="A32" s="296">
        <v>1</v>
      </c>
      <c r="B32" s="511" t="s">
        <v>511</v>
      </c>
      <c r="C32" s="511" t="s">
        <v>512</v>
      </c>
      <c r="D32" s="516" t="s">
        <v>486</v>
      </c>
      <c r="E32" s="513" t="s">
        <v>544</v>
      </c>
      <c r="F32" s="532" t="s">
        <v>757</v>
      </c>
      <c r="G32" s="515">
        <v>2</v>
      </c>
      <c r="H32" s="511">
        <v>80</v>
      </c>
      <c r="I32" s="511">
        <v>0</v>
      </c>
    </row>
    <row r="33" spans="1:9" ht="41.25" customHeight="1" x14ac:dyDescent="0.2">
      <c r="A33" s="296">
        <v>2</v>
      </c>
      <c r="B33" s="511" t="s">
        <v>498</v>
      </c>
      <c r="C33" s="511" t="s">
        <v>499</v>
      </c>
      <c r="D33" s="516" t="s">
        <v>500</v>
      </c>
      <c r="E33" s="513" t="s">
        <v>544</v>
      </c>
      <c r="F33" s="532" t="s">
        <v>755</v>
      </c>
      <c r="G33" s="515">
        <v>2</v>
      </c>
      <c r="H33" s="511">
        <v>80</v>
      </c>
      <c r="I33" s="511">
        <v>0</v>
      </c>
    </row>
    <row r="34" spans="1:9" ht="41.25" customHeight="1" x14ac:dyDescent="0.2">
      <c r="A34" s="296">
        <v>3</v>
      </c>
      <c r="B34" s="511" t="s">
        <v>501</v>
      </c>
      <c r="C34" s="511" t="s">
        <v>502</v>
      </c>
      <c r="D34" s="516">
        <v>65002007395</v>
      </c>
      <c r="E34" s="513" t="s">
        <v>544</v>
      </c>
      <c r="F34" s="532" t="s">
        <v>755</v>
      </c>
      <c r="G34" s="515">
        <v>2</v>
      </c>
      <c r="H34" s="511">
        <v>80</v>
      </c>
      <c r="I34" s="511">
        <v>0</v>
      </c>
    </row>
    <row r="35" spans="1:9" ht="41.25" customHeight="1" x14ac:dyDescent="0.2">
      <c r="A35" s="296">
        <v>4</v>
      </c>
      <c r="B35" s="511" t="s">
        <v>537</v>
      </c>
      <c r="C35" s="511" t="s">
        <v>538</v>
      </c>
      <c r="D35" s="516" t="s">
        <v>497</v>
      </c>
      <c r="E35" s="513" t="s">
        <v>544</v>
      </c>
      <c r="F35" s="532" t="s">
        <v>755</v>
      </c>
      <c r="G35" s="515">
        <v>2</v>
      </c>
      <c r="H35" s="511">
        <v>80</v>
      </c>
      <c r="I35" s="511">
        <v>0</v>
      </c>
    </row>
    <row r="36" spans="1:9" ht="41.25" customHeight="1" x14ac:dyDescent="0.2">
      <c r="A36" s="296">
        <v>5</v>
      </c>
      <c r="B36" s="511" t="s">
        <v>539</v>
      </c>
      <c r="C36" s="511" t="s">
        <v>504</v>
      </c>
      <c r="D36" s="516" t="s">
        <v>542</v>
      </c>
      <c r="E36" s="513" t="s">
        <v>544</v>
      </c>
      <c r="F36" s="532" t="s">
        <v>755</v>
      </c>
      <c r="G36" s="515">
        <v>2</v>
      </c>
      <c r="H36" s="511">
        <v>80</v>
      </c>
      <c r="I36" s="511">
        <v>0</v>
      </c>
    </row>
    <row r="37" spans="1:9" ht="41.25" customHeight="1" x14ac:dyDescent="0.2">
      <c r="A37" s="296">
        <v>6</v>
      </c>
      <c r="B37" s="511" t="s">
        <v>540</v>
      </c>
      <c r="C37" s="511" t="s">
        <v>541</v>
      </c>
      <c r="D37" s="516" t="s">
        <v>543</v>
      </c>
      <c r="E37" s="513" t="s">
        <v>544</v>
      </c>
      <c r="F37" s="532" t="s">
        <v>755</v>
      </c>
      <c r="G37" s="515">
        <v>2</v>
      </c>
      <c r="H37" s="511">
        <v>80</v>
      </c>
      <c r="I37" s="511">
        <v>0</v>
      </c>
    </row>
    <row r="38" spans="1:9" x14ac:dyDescent="0.2">
      <c r="A38" s="296"/>
      <c r="B38" s="519"/>
      <c r="C38" s="519"/>
      <c r="D38" s="519"/>
      <c r="E38" s="520"/>
      <c r="F38" s="519"/>
      <c r="G38" s="519"/>
      <c r="H38" s="519"/>
      <c r="I38" s="519"/>
    </row>
    <row r="39" spans="1:9" ht="24.75" customHeight="1" x14ac:dyDescent="0.3">
      <c r="A39" s="297"/>
      <c r="B39" s="298"/>
      <c r="C39" s="91"/>
      <c r="D39" s="91"/>
      <c r="E39" s="91"/>
      <c r="F39" s="91"/>
      <c r="G39" s="91" t="s">
        <v>309</v>
      </c>
      <c r="H39" s="78">
        <f>SUM(H9:H38)</f>
        <v>4905</v>
      </c>
      <c r="I39" s="78">
        <f>SUM(I9:I38)</f>
        <v>4425</v>
      </c>
    </row>
    <row r="40" spans="1:9" ht="15" x14ac:dyDescent="0.3">
      <c r="A40" s="38"/>
      <c r="B40" s="38"/>
      <c r="C40" s="38"/>
      <c r="D40" s="38"/>
      <c r="E40" s="38"/>
      <c r="F40" s="38"/>
      <c r="G40" s="2"/>
      <c r="H40" s="2"/>
    </row>
    <row r="41" spans="1:9" ht="15" x14ac:dyDescent="0.3">
      <c r="A41" s="185" t="s">
        <v>406</v>
      </c>
      <c r="B41" s="38"/>
      <c r="C41" s="38"/>
      <c r="D41" s="38"/>
      <c r="E41" s="38"/>
      <c r="F41" s="38"/>
      <c r="G41" s="2"/>
      <c r="H41" s="2"/>
    </row>
    <row r="42" spans="1:9" ht="15" x14ac:dyDescent="0.3">
      <c r="A42" s="185"/>
      <c r="B42" s="38"/>
      <c r="C42" s="38"/>
      <c r="D42" s="38"/>
      <c r="E42" s="38"/>
      <c r="F42" s="38"/>
      <c r="G42" s="2"/>
      <c r="H42" s="2"/>
    </row>
    <row r="43" spans="1:9" ht="15" x14ac:dyDescent="0.3">
      <c r="A43" s="185"/>
      <c r="B43" s="2"/>
      <c r="C43" s="2"/>
      <c r="D43" s="2"/>
      <c r="E43" s="2"/>
      <c r="F43" s="2"/>
      <c r="G43" s="2"/>
      <c r="H43" s="2"/>
    </row>
    <row r="44" spans="1:9" x14ac:dyDescent="0.2">
      <c r="A44" s="23"/>
      <c r="B44" s="23"/>
      <c r="C44" s="23"/>
      <c r="D44" s="23"/>
      <c r="E44" s="23"/>
      <c r="F44" s="23"/>
      <c r="G44" s="23"/>
      <c r="H44" s="23"/>
    </row>
    <row r="45" spans="1:9" ht="15" x14ac:dyDescent="0.3">
      <c r="A45" s="61" t="s">
        <v>96</v>
      </c>
      <c r="B45" s="2"/>
      <c r="C45" s="2"/>
      <c r="D45" s="2"/>
      <c r="E45" s="2"/>
      <c r="F45" s="2"/>
      <c r="G45" s="2"/>
      <c r="H45" s="2"/>
    </row>
    <row r="46" spans="1:9" ht="15" x14ac:dyDescent="0.3">
      <c r="A46" s="2"/>
      <c r="B46" s="2"/>
      <c r="C46" s="2"/>
      <c r="D46" s="2"/>
      <c r="E46" s="2"/>
      <c r="F46" s="2"/>
      <c r="G46" s="2"/>
      <c r="H46" s="2"/>
    </row>
    <row r="47" spans="1:9" ht="15" x14ac:dyDescent="0.3">
      <c r="A47" s="2"/>
      <c r="B47" s="2"/>
      <c r="C47" s="2"/>
      <c r="D47" s="2"/>
      <c r="E47" s="2"/>
      <c r="F47" s="2"/>
      <c r="G47" s="2"/>
      <c r="H47" s="12"/>
    </row>
    <row r="48" spans="1:9" ht="15" x14ac:dyDescent="0.3">
      <c r="A48" s="61"/>
      <c r="B48" s="61" t="s">
        <v>254</v>
      </c>
      <c r="C48" s="61"/>
      <c r="D48" s="61"/>
      <c r="E48" s="61"/>
      <c r="F48" s="61"/>
      <c r="G48" s="2"/>
      <c r="H48" s="12"/>
    </row>
    <row r="49" spans="1:8" ht="15" x14ac:dyDescent="0.3">
      <c r="A49" s="2"/>
      <c r="B49" s="2" t="s">
        <v>253</v>
      </c>
      <c r="C49" s="2"/>
      <c r="D49" s="2"/>
      <c r="E49" s="2"/>
      <c r="F49" s="2"/>
      <c r="G49" s="2"/>
      <c r="H49" s="12"/>
    </row>
    <row r="50" spans="1:8" x14ac:dyDescent="0.2">
      <c r="A50" s="58"/>
      <c r="B50" s="58" t="s">
        <v>127</v>
      </c>
      <c r="C50" s="58"/>
      <c r="D50" s="58"/>
      <c r="E50" s="58"/>
      <c r="F50" s="58"/>
    </row>
  </sheetData>
  <mergeCells count="2">
    <mergeCell ref="G1:H1"/>
    <mergeCell ref="G2:H2"/>
  </mergeCells>
  <printOptions gridLines="1"/>
  <pageMargins left="0.25" right="0.25" top="0.5" bottom="0.5" header="0.3" footer="0.3"/>
  <pageSetup scale="82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3" sqref="G3"/>
    </sheetView>
  </sheetViews>
  <sheetFormatPr defaultRowHeight="12.75" x14ac:dyDescent="0.2"/>
  <cols>
    <col min="1" max="1" width="5.42578125" style="169" customWidth="1"/>
    <col min="2" max="2" width="13.140625" style="169" customWidth="1"/>
    <col min="3" max="3" width="15.140625" style="169" customWidth="1"/>
    <col min="4" max="4" width="18" style="169" customWidth="1"/>
    <col min="5" max="5" width="20.5703125" style="169" customWidth="1"/>
    <col min="6" max="6" width="21.28515625" style="169" customWidth="1"/>
    <col min="7" max="7" width="15.140625" style="169" customWidth="1"/>
    <col min="8" max="8" width="15.5703125" style="169" customWidth="1"/>
    <col min="9" max="9" width="13.42578125" style="169" customWidth="1"/>
    <col min="10" max="10" width="0" style="169" hidden="1" customWidth="1"/>
    <col min="11" max="16384" width="9.140625" style="169"/>
  </cols>
  <sheetData>
    <row r="1" spans="1:10" ht="15" x14ac:dyDescent="0.3">
      <c r="A1" s="66" t="s">
        <v>407</v>
      </c>
      <c r="B1" s="66"/>
      <c r="C1" s="69"/>
      <c r="D1" s="69"/>
      <c r="E1" s="69"/>
      <c r="F1" s="69"/>
      <c r="G1" s="545" t="s">
        <v>97</v>
      </c>
      <c r="H1" s="545"/>
    </row>
    <row r="2" spans="1:10" ht="15" x14ac:dyDescent="0.3">
      <c r="A2" s="68" t="s">
        <v>128</v>
      </c>
      <c r="B2" s="66"/>
      <c r="C2" s="69"/>
      <c r="D2" s="69"/>
      <c r="E2" s="69"/>
      <c r="F2" s="69"/>
      <c r="G2" s="549" t="str">
        <f>'ფორმა N1'!L2</f>
        <v>09.12.2017-10.02.2017</v>
      </c>
      <c r="H2" s="549"/>
    </row>
    <row r="3" spans="1:10" ht="15" x14ac:dyDescent="0.3">
      <c r="A3" s="68"/>
      <c r="B3" s="68"/>
      <c r="C3" s="68"/>
      <c r="D3" s="68"/>
      <c r="E3" s="68"/>
      <c r="F3" s="68"/>
      <c r="G3" s="238"/>
      <c r="H3" s="238"/>
    </row>
    <row r="4" spans="1:10" ht="15" x14ac:dyDescent="0.3">
      <c r="A4" s="69" t="s">
        <v>257</v>
      </c>
      <c r="B4" s="69"/>
      <c r="C4" s="69"/>
      <c r="D4" s="69"/>
      <c r="E4" s="69"/>
      <c r="F4" s="69"/>
      <c r="G4" s="68"/>
      <c r="H4" s="68"/>
    </row>
    <row r="5" spans="1:10" ht="15" x14ac:dyDescent="0.3">
      <c r="A5" s="72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72"/>
      <c r="E5" s="72"/>
      <c r="F5" s="72"/>
      <c r="G5" s="73"/>
      <c r="H5" s="73"/>
    </row>
    <row r="6" spans="1:10" ht="15" x14ac:dyDescent="0.3">
      <c r="A6" s="69"/>
      <c r="B6" s="69"/>
      <c r="C6" s="69"/>
      <c r="D6" s="69"/>
      <c r="E6" s="69"/>
      <c r="F6" s="69"/>
      <c r="G6" s="68"/>
      <c r="H6" s="68"/>
    </row>
    <row r="7" spans="1:10" ht="15" x14ac:dyDescent="0.2">
      <c r="A7" s="237"/>
      <c r="B7" s="237"/>
      <c r="C7" s="237"/>
      <c r="D7" s="237"/>
      <c r="E7" s="237"/>
      <c r="F7" s="237"/>
      <c r="G7" s="70"/>
      <c r="H7" s="70"/>
    </row>
    <row r="8" spans="1:10" ht="30" x14ac:dyDescent="0.2">
      <c r="A8" s="82" t="s">
        <v>64</v>
      </c>
      <c r="B8" s="82" t="s">
        <v>310</v>
      </c>
      <c r="C8" s="82" t="s">
        <v>311</v>
      </c>
      <c r="D8" s="82" t="s">
        <v>215</v>
      </c>
      <c r="E8" s="82" t="s">
        <v>318</v>
      </c>
      <c r="F8" s="82" t="s">
        <v>312</v>
      </c>
      <c r="G8" s="71" t="s">
        <v>10</v>
      </c>
      <c r="H8" s="71" t="s">
        <v>9</v>
      </c>
      <c r="J8" s="197" t="s">
        <v>317</v>
      </c>
    </row>
    <row r="9" spans="1:10" ht="15" x14ac:dyDescent="0.2">
      <c r="A9" s="90"/>
      <c r="B9" s="90"/>
      <c r="C9" s="90"/>
      <c r="D9" s="90"/>
      <c r="E9" s="90"/>
      <c r="F9" s="90"/>
      <c r="G9" s="4"/>
      <c r="H9" s="4"/>
      <c r="J9" s="197" t="s">
        <v>0</v>
      </c>
    </row>
    <row r="10" spans="1:10" ht="15" x14ac:dyDescent="0.2">
      <c r="A10" s="90"/>
      <c r="B10" s="90"/>
      <c r="C10" s="90"/>
      <c r="D10" s="90"/>
      <c r="E10" s="90"/>
      <c r="F10" s="90"/>
      <c r="G10" s="4"/>
      <c r="H10" s="4"/>
    </row>
    <row r="11" spans="1:10" ht="15" x14ac:dyDescent="0.2">
      <c r="A11" s="79"/>
      <c r="B11" s="79"/>
      <c r="C11" s="79"/>
      <c r="D11" s="79"/>
      <c r="E11" s="79"/>
      <c r="F11" s="79"/>
      <c r="G11" s="4"/>
      <c r="H11" s="4"/>
    </row>
    <row r="12" spans="1:10" ht="15" x14ac:dyDescent="0.2">
      <c r="A12" s="79"/>
      <c r="B12" s="79"/>
      <c r="C12" s="79"/>
      <c r="D12" s="79"/>
      <c r="E12" s="79"/>
      <c r="F12" s="79"/>
      <c r="G12" s="4"/>
      <c r="H12" s="4"/>
    </row>
    <row r="13" spans="1:10" ht="15" x14ac:dyDescent="0.2">
      <c r="A13" s="79"/>
      <c r="B13" s="79"/>
      <c r="C13" s="79"/>
      <c r="D13" s="79"/>
      <c r="E13" s="79"/>
      <c r="F13" s="79"/>
      <c r="G13" s="4"/>
      <c r="H13" s="4"/>
    </row>
    <row r="14" spans="1:10" ht="15" x14ac:dyDescent="0.2">
      <c r="A14" s="79"/>
      <c r="B14" s="79"/>
      <c r="C14" s="79"/>
      <c r="D14" s="79"/>
      <c r="E14" s="79"/>
      <c r="F14" s="79"/>
      <c r="G14" s="4"/>
      <c r="H14" s="4"/>
    </row>
    <row r="15" spans="1:10" ht="15" x14ac:dyDescent="0.2">
      <c r="A15" s="79"/>
      <c r="B15" s="79"/>
      <c r="C15" s="79"/>
      <c r="D15" s="79"/>
      <c r="E15" s="79"/>
      <c r="F15" s="79"/>
      <c r="G15" s="4"/>
      <c r="H15" s="4"/>
    </row>
    <row r="16" spans="1:10" ht="15" x14ac:dyDescent="0.2">
      <c r="A16" s="79"/>
      <c r="B16" s="79"/>
      <c r="C16" s="79"/>
      <c r="D16" s="79"/>
      <c r="E16" s="79"/>
      <c r="F16" s="79"/>
      <c r="G16" s="4"/>
      <c r="H16" s="4"/>
    </row>
    <row r="17" spans="1:8" ht="15" x14ac:dyDescent="0.2">
      <c r="A17" s="79"/>
      <c r="B17" s="79"/>
      <c r="C17" s="79"/>
      <c r="D17" s="79"/>
      <c r="E17" s="79"/>
      <c r="F17" s="79"/>
      <c r="G17" s="4"/>
      <c r="H17" s="4"/>
    </row>
    <row r="18" spans="1:8" ht="15" x14ac:dyDescent="0.2">
      <c r="A18" s="79"/>
      <c r="B18" s="79"/>
      <c r="C18" s="79"/>
      <c r="D18" s="79"/>
      <c r="E18" s="79"/>
      <c r="F18" s="79"/>
      <c r="G18" s="4"/>
      <c r="H18" s="4"/>
    </row>
    <row r="19" spans="1:8" ht="15" x14ac:dyDescent="0.2">
      <c r="A19" s="79"/>
      <c r="B19" s="79"/>
      <c r="C19" s="79"/>
      <c r="D19" s="79"/>
      <c r="E19" s="79"/>
      <c r="F19" s="79"/>
      <c r="G19" s="4"/>
      <c r="H19" s="4"/>
    </row>
    <row r="20" spans="1:8" ht="15" x14ac:dyDescent="0.2">
      <c r="A20" s="79"/>
      <c r="B20" s="79"/>
      <c r="C20" s="79"/>
      <c r="D20" s="79"/>
      <c r="E20" s="79"/>
      <c r="F20" s="79"/>
      <c r="G20" s="4"/>
      <c r="H20" s="4"/>
    </row>
    <row r="21" spans="1:8" ht="15" x14ac:dyDescent="0.2">
      <c r="A21" s="79"/>
      <c r="B21" s="79"/>
      <c r="C21" s="79"/>
      <c r="D21" s="79"/>
      <c r="E21" s="79"/>
      <c r="F21" s="79"/>
      <c r="G21" s="4"/>
      <c r="H21" s="4"/>
    </row>
    <row r="22" spans="1:8" ht="15" x14ac:dyDescent="0.2">
      <c r="A22" s="79"/>
      <c r="B22" s="79"/>
      <c r="C22" s="79"/>
      <c r="D22" s="79"/>
      <c r="E22" s="79"/>
      <c r="F22" s="79"/>
      <c r="G22" s="4"/>
      <c r="H22" s="4"/>
    </row>
    <row r="23" spans="1:8" ht="15" x14ac:dyDescent="0.2">
      <c r="A23" s="79"/>
      <c r="B23" s="79"/>
      <c r="C23" s="79"/>
      <c r="D23" s="79"/>
      <c r="E23" s="79"/>
      <c r="F23" s="79"/>
      <c r="G23" s="4"/>
      <c r="H23" s="4"/>
    </row>
    <row r="24" spans="1:8" ht="15" x14ac:dyDescent="0.2">
      <c r="A24" s="79"/>
      <c r="B24" s="79"/>
      <c r="C24" s="79"/>
      <c r="D24" s="79"/>
      <c r="E24" s="79"/>
      <c r="F24" s="79"/>
      <c r="G24" s="4"/>
      <c r="H24" s="4"/>
    </row>
    <row r="25" spans="1:8" ht="15" x14ac:dyDescent="0.2">
      <c r="A25" s="79"/>
      <c r="B25" s="79"/>
      <c r="C25" s="79"/>
      <c r="D25" s="79"/>
      <c r="E25" s="79"/>
      <c r="F25" s="79"/>
      <c r="G25" s="4"/>
      <c r="H25" s="4"/>
    </row>
    <row r="26" spans="1:8" ht="15" x14ac:dyDescent="0.2">
      <c r="A26" s="79"/>
      <c r="B26" s="79"/>
      <c r="C26" s="79"/>
      <c r="D26" s="79"/>
      <c r="E26" s="79"/>
      <c r="F26" s="79"/>
      <c r="G26" s="4"/>
      <c r="H26" s="4"/>
    </row>
    <row r="27" spans="1:8" ht="15" x14ac:dyDescent="0.2">
      <c r="A27" s="79"/>
      <c r="B27" s="79"/>
      <c r="C27" s="79"/>
      <c r="D27" s="79"/>
      <c r="E27" s="79"/>
      <c r="F27" s="79"/>
      <c r="G27" s="4"/>
      <c r="H27" s="4"/>
    </row>
    <row r="28" spans="1:8" ht="15" x14ac:dyDescent="0.2">
      <c r="A28" s="79"/>
      <c r="B28" s="79"/>
      <c r="C28" s="79"/>
      <c r="D28" s="79"/>
      <c r="E28" s="79"/>
      <c r="F28" s="79"/>
      <c r="G28" s="4"/>
      <c r="H28" s="4"/>
    </row>
    <row r="29" spans="1:8" ht="15" x14ac:dyDescent="0.2">
      <c r="A29" s="79"/>
      <c r="B29" s="79"/>
      <c r="C29" s="79"/>
      <c r="D29" s="79"/>
      <c r="E29" s="79"/>
      <c r="F29" s="79"/>
      <c r="G29" s="4"/>
      <c r="H29" s="4"/>
    </row>
    <row r="30" spans="1:8" ht="15" x14ac:dyDescent="0.2">
      <c r="A30" s="79"/>
      <c r="B30" s="79"/>
      <c r="C30" s="79"/>
      <c r="D30" s="79"/>
      <c r="E30" s="79"/>
      <c r="F30" s="79"/>
      <c r="G30" s="4"/>
      <c r="H30" s="4"/>
    </row>
    <row r="31" spans="1:8" ht="15" x14ac:dyDescent="0.2">
      <c r="A31" s="79"/>
      <c r="B31" s="79"/>
      <c r="C31" s="79"/>
      <c r="D31" s="79"/>
      <c r="E31" s="79"/>
      <c r="F31" s="79"/>
      <c r="G31" s="4"/>
      <c r="H31" s="4"/>
    </row>
    <row r="32" spans="1:8" ht="15" x14ac:dyDescent="0.2">
      <c r="A32" s="79"/>
      <c r="B32" s="79"/>
      <c r="C32" s="79"/>
      <c r="D32" s="79"/>
      <c r="E32" s="79"/>
      <c r="F32" s="79"/>
      <c r="G32" s="4"/>
      <c r="H32" s="4"/>
    </row>
    <row r="33" spans="1:9" ht="15" x14ac:dyDescent="0.2">
      <c r="A33" s="79"/>
      <c r="B33" s="79"/>
      <c r="C33" s="79"/>
      <c r="D33" s="79"/>
      <c r="E33" s="79"/>
      <c r="F33" s="79"/>
      <c r="G33" s="4"/>
      <c r="H33" s="4"/>
    </row>
    <row r="34" spans="1:9" ht="15" x14ac:dyDescent="0.3">
      <c r="A34" s="79"/>
      <c r="B34" s="91"/>
      <c r="C34" s="91"/>
      <c r="D34" s="91"/>
      <c r="E34" s="91"/>
      <c r="F34" s="91" t="s">
        <v>316</v>
      </c>
      <c r="G34" s="78">
        <f>SUM(G9:G33)</f>
        <v>0</v>
      </c>
      <c r="H34" s="78">
        <f>SUM(H9:H33)</f>
        <v>0</v>
      </c>
    </row>
    <row r="35" spans="1:9" ht="15" x14ac:dyDescent="0.3">
      <c r="A35" s="195"/>
      <c r="B35" s="195"/>
      <c r="C35" s="195"/>
      <c r="D35" s="195"/>
      <c r="E35" s="195"/>
      <c r="F35" s="195"/>
      <c r="G35" s="195"/>
      <c r="H35" s="168"/>
      <c r="I35" s="168"/>
    </row>
    <row r="36" spans="1:9" ht="15" x14ac:dyDescent="0.3">
      <c r="A36" s="196" t="s">
        <v>408</v>
      </c>
      <c r="B36" s="196"/>
      <c r="C36" s="195"/>
      <c r="D36" s="195"/>
      <c r="E36" s="195"/>
      <c r="F36" s="195"/>
      <c r="G36" s="195"/>
      <c r="H36" s="168"/>
      <c r="I36" s="168"/>
    </row>
    <row r="37" spans="1:9" ht="15" x14ac:dyDescent="0.3">
      <c r="A37" s="196"/>
      <c r="B37" s="196"/>
      <c r="C37" s="195"/>
      <c r="D37" s="195"/>
      <c r="E37" s="195"/>
      <c r="F37" s="195"/>
      <c r="G37" s="195"/>
      <c r="H37" s="168"/>
      <c r="I37" s="168"/>
    </row>
    <row r="38" spans="1:9" ht="15" x14ac:dyDescent="0.3">
      <c r="A38" s="196"/>
      <c r="B38" s="196"/>
      <c r="C38" s="168"/>
      <c r="D38" s="168"/>
      <c r="E38" s="168"/>
      <c r="F38" s="168"/>
      <c r="G38" s="168"/>
      <c r="H38" s="168"/>
      <c r="I38" s="168"/>
    </row>
    <row r="39" spans="1:9" ht="15" x14ac:dyDescent="0.3">
      <c r="A39" s="196"/>
      <c r="B39" s="196"/>
      <c r="C39" s="168"/>
      <c r="D39" s="168"/>
      <c r="E39" s="168"/>
      <c r="F39" s="168"/>
      <c r="G39" s="168"/>
      <c r="H39" s="168"/>
      <c r="I39" s="168"/>
    </row>
    <row r="40" spans="1:9" x14ac:dyDescent="0.2">
      <c r="A40" s="193"/>
      <c r="B40" s="193"/>
      <c r="C40" s="193"/>
      <c r="D40" s="193"/>
      <c r="E40" s="193"/>
      <c r="F40" s="193"/>
      <c r="G40" s="193"/>
      <c r="H40" s="193"/>
      <c r="I40" s="193"/>
    </row>
    <row r="41" spans="1:9" ht="15" x14ac:dyDescent="0.3">
      <c r="A41" s="174" t="s">
        <v>96</v>
      </c>
      <c r="B41" s="174"/>
      <c r="C41" s="168"/>
      <c r="D41" s="168"/>
      <c r="E41" s="168"/>
      <c r="F41" s="168"/>
      <c r="G41" s="168"/>
      <c r="H41" s="168"/>
      <c r="I41" s="168"/>
    </row>
    <row r="42" spans="1:9" ht="15" x14ac:dyDescent="0.3">
      <c r="A42" s="168"/>
      <c r="B42" s="168"/>
      <c r="C42" s="168"/>
      <c r="D42" s="168"/>
      <c r="E42" s="168"/>
      <c r="F42" s="168"/>
      <c r="G42" s="168"/>
      <c r="H42" s="168"/>
      <c r="I42" s="168"/>
    </row>
    <row r="43" spans="1:9" ht="15" x14ac:dyDescent="0.3">
      <c r="A43" s="168"/>
      <c r="B43" s="168"/>
      <c r="C43" s="168"/>
      <c r="D43" s="168"/>
      <c r="E43" s="168"/>
      <c r="F43" s="168"/>
      <c r="G43" s="168"/>
      <c r="H43" s="168"/>
      <c r="I43" s="175"/>
    </row>
    <row r="44" spans="1:9" ht="15" x14ac:dyDescent="0.3">
      <c r="A44" s="174"/>
      <c r="B44" s="174"/>
      <c r="C44" s="174" t="s">
        <v>373</v>
      </c>
      <c r="D44" s="174"/>
      <c r="E44" s="195"/>
      <c r="F44" s="174"/>
      <c r="G44" s="174"/>
      <c r="H44" s="168"/>
      <c r="I44" s="175"/>
    </row>
    <row r="45" spans="1:9" ht="15" x14ac:dyDescent="0.3">
      <c r="A45" s="168"/>
      <c r="B45" s="168"/>
      <c r="C45" s="168" t="s">
        <v>253</v>
      </c>
      <c r="D45" s="168"/>
      <c r="E45" s="168"/>
      <c r="F45" s="168"/>
      <c r="G45" s="168"/>
      <c r="H45" s="168"/>
      <c r="I45" s="175"/>
    </row>
    <row r="46" spans="1:9" x14ac:dyDescent="0.2">
      <c r="A46" s="176"/>
      <c r="B46" s="176"/>
      <c r="C46" s="176" t="s">
        <v>127</v>
      </c>
      <c r="D46" s="176"/>
      <c r="E46" s="176"/>
      <c r="F46" s="176"/>
      <c r="G46" s="176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view="pageBreakPreview" topLeftCell="A22" zoomScale="80" zoomScaleSheetLayoutView="80" workbookViewId="0">
      <selection activeCell="C27" sqref="C27:L29"/>
    </sheetView>
  </sheetViews>
  <sheetFormatPr defaultRowHeight="12.75" x14ac:dyDescent="0.2"/>
  <cols>
    <col min="1" max="1" width="5.42578125" style="197" customWidth="1"/>
    <col min="2" max="2" width="20" style="197" customWidth="1"/>
    <col min="3" max="3" width="27.5703125" style="197" customWidth="1"/>
    <col min="4" max="4" width="19.28515625" style="197" customWidth="1"/>
    <col min="5" max="5" width="23.140625" style="197" customWidth="1"/>
    <col min="6" max="6" width="13.140625" style="197" customWidth="1"/>
    <col min="7" max="7" width="17" style="197" customWidth="1"/>
    <col min="8" max="8" width="13.7109375" style="197" customWidth="1"/>
    <col min="9" max="9" width="21.42578125" style="197" customWidth="1"/>
    <col min="10" max="10" width="18.5703125" style="197" bestFit="1" customWidth="1"/>
    <col min="11" max="11" width="16.7109375" style="197" customWidth="1"/>
    <col min="12" max="12" width="17.7109375" style="197" customWidth="1"/>
    <col min="13" max="13" width="12.85546875" style="197" customWidth="1"/>
    <col min="14" max="16384" width="9.140625" style="197"/>
  </cols>
  <sheetData>
    <row r="2" spans="1:13" ht="15" x14ac:dyDescent="0.3">
      <c r="A2" s="552" t="s">
        <v>409</v>
      </c>
      <c r="B2" s="552"/>
      <c r="C2" s="552"/>
      <c r="D2" s="552"/>
      <c r="E2" s="552"/>
      <c r="F2" s="487"/>
      <c r="G2" s="69"/>
      <c r="H2" s="69"/>
      <c r="I2" s="69"/>
      <c r="J2" s="69"/>
      <c r="K2" s="489"/>
      <c r="L2" s="488"/>
      <c r="M2" s="488" t="s">
        <v>97</v>
      </c>
    </row>
    <row r="3" spans="1:13" ht="15" x14ac:dyDescent="0.3">
      <c r="A3" s="68" t="s">
        <v>128</v>
      </c>
      <c r="B3" s="68"/>
      <c r="C3" s="66"/>
      <c r="D3" s="69"/>
      <c r="E3" s="69"/>
      <c r="F3" s="69"/>
      <c r="G3" s="69"/>
      <c r="H3" s="69"/>
      <c r="I3" s="69"/>
      <c r="J3" s="69"/>
      <c r="K3" s="489"/>
      <c r="L3" s="549" t="str">
        <f>'ფორმა N1'!L2</f>
        <v>09.12.2017-10.02.2017</v>
      </c>
      <c r="M3" s="549"/>
    </row>
    <row r="4" spans="1:13" ht="15" x14ac:dyDescent="0.3">
      <c r="A4" s="68"/>
      <c r="B4" s="68"/>
      <c r="C4" s="68"/>
      <c r="D4" s="66"/>
      <c r="E4" s="66"/>
      <c r="F4" s="66"/>
      <c r="G4" s="66"/>
      <c r="H4" s="66"/>
      <c r="I4" s="66"/>
      <c r="J4" s="66"/>
      <c r="K4" s="489"/>
      <c r="L4" s="489"/>
      <c r="M4" s="489"/>
    </row>
    <row r="5" spans="1:13" ht="15" x14ac:dyDescent="0.3">
      <c r="A5" s="69" t="s">
        <v>257</v>
      </c>
      <c r="B5" s="69"/>
      <c r="C5" s="69"/>
      <c r="D5" s="69"/>
      <c r="E5" s="69"/>
      <c r="F5" s="69"/>
      <c r="G5" s="69"/>
      <c r="H5" s="69"/>
      <c r="I5" s="69"/>
      <c r="J5" s="69"/>
      <c r="K5" s="68"/>
      <c r="L5" s="68"/>
      <c r="M5" s="68"/>
    </row>
    <row r="6" spans="1:13" ht="15" x14ac:dyDescent="0.3">
      <c r="A6" s="72" t="str">
        <f>'ფორმა N1'!A5</f>
        <v>მოქალაქეთა პოლიტიკური გაერთიანება"ეროვნული ფორუმი"</v>
      </c>
      <c r="B6" s="72"/>
      <c r="C6" s="72"/>
      <c r="D6" s="72"/>
      <c r="E6" s="72"/>
      <c r="F6" s="72"/>
      <c r="G6" s="72"/>
      <c r="H6" s="72"/>
      <c r="I6" s="72"/>
      <c r="J6" s="72"/>
      <c r="K6" s="73"/>
      <c r="L6" s="73"/>
    </row>
    <row r="7" spans="1:13" ht="15" x14ac:dyDescent="0.3">
      <c r="A7" s="69"/>
      <c r="B7" s="69"/>
      <c r="C7" s="69"/>
      <c r="D7" s="69"/>
      <c r="E7" s="69"/>
      <c r="F7" s="69"/>
      <c r="G7" s="69"/>
      <c r="H7" s="69"/>
      <c r="I7" s="69"/>
      <c r="J7" s="69"/>
      <c r="K7" s="68"/>
      <c r="L7" s="68"/>
      <c r="M7" s="68"/>
    </row>
    <row r="8" spans="1:13" ht="15" x14ac:dyDescent="0.2">
      <c r="A8" s="485"/>
      <c r="B8" s="485"/>
      <c r="C8" s="485"/>
      <c r="D8" s="485"/>
      <c r="E8" s="485"/>
      <c r="F8" s="485"/>
      <c r="G8" s="485"/>
      <c r="H8" s="485"/>
      <c r="I8" s="485"/>
      <c r="J8" s="485"/>
      <c r="K8" s="70"/>
      <c r="L8" s="70"/>
      <c r="M8" s="70"/>
    </row>
    <row r="9" spans="1:13" ht="45" x14ac:dyDescent="0.2">
      <c r="A9" s="82" t="s">
        <v>64</v>
      </c>
      <c r="B9" s="82" t="s">
        <v>472</v>
      </c>
      <c r="C9" s="82" t="s">
        <v>410</v>
      </c>
      <c r="D9" s="82" t="s">
        <v>411</v>
      </c>
      <c r="E9" s="82" t="s">
        <v>412</v>
      </c>
      <c r="F9" s="82" t="s">
        <v>413</v>
      </c>
      <c r="G9" s="82" t="s">
        <v>414</v>
      </c>
      <c r="H9" s="82" t="s">
        <v>415</v>
      </c>
      <c r="I9" s="82" t="s">
        <v>416</v>
      </c>
      <c r="J9" s="82" t="s">
        <v>417</v>
      </c>
      <c r="K9" s="82" t="s">
        <v>418</v>
      </c>
      <c r="L9" s="82" t="s">
        <v>419</v>
      </c>
      <c r="M9" s="82" t="s">
        <v>299</v>
      </c>
    </row>
    <row r="10" spans="1:13" ht="45" x14ac:dyDescent="0.2">
      <c r="A10" s="90">
        <v>1</v>
      </c>
      <c r="B10" s="470" t="s">
        <v>762</v>
      </c>
      <c r="C10" s="522" t="s">
        <v>690</v>
      </c>
      <c r="D10" s="523" t="s">
        <v>758</v>
      </c>
      <c r="E10" s="523">
        <v>205166210</v>
      </c>
      <c r="F10" s="524" t="s">
        <v>691</v>
      </c>
      <c r="G10" s="523" t="s">
        <v>692</v>
      </c>
      <c r="H10" s="511">
        <v>15</v>
      </c>
      <c r="I10" s="469" t="s">
        <v>763</v>
      </c>
      <c r="J10" s="523" t="s">
        <v>694</v>
      </c>
      <c r="K10" s="525">
        <v>25</v>
      </c>
      <c r="L10" s="525">
        <v>375</v>
      </c>
      <c r="M10" s="90"/>
    </row>
    <row r="11" spans="1:13" ht="45" x14ac:dyDescent="0.2">
      <c r="A11" s="90">
        <v>2</v>
      </c>
      <c r="B11" s="470" t="s">
        <v>762</v>
      </c>
      <c r="C11" s="522" t="s">
        <v>690</v>
      </c>
      <c r="D11" s="523" t="s">
        <v>758</v>
      </c>
      <c r="E11" s="523">
        <v>205166210</v>
      </c>
      <c r="F11" s="524" t="s">
        <v>691</v>
      </c>
      <c r="G11" s="523" t="s">
        <v>692</v>
      </c>
      <c r="H11" s="511">
        <v>9</v>
      </c>
      <c r="I11" s="469" t="s">
        <v>764</v>
      </c>
      <c r="J11" s="523" t="s">
        <v>694</v>
      </c>
      <c r="K11" s="525">
        <v>20</v>
      </c>
      <c r="L11" s="525">
        <v>180</v>
      </c>
      <c r="M11" s="90"/>
    </row>
    <row r="12" spans="1:13" ht="45" x14ac:dyDescent="0.2">
      <c r="A12" s="90">
        <v>3</v>
      </c>
      <c r="B12" s="470" t="s">
        <v>762</v>
      </c>
      <c r="C12" s="522" t="s">
        <v>690</v>
      </c>
      <c r="D12" s="523" t="s">
        <v>758</v>
      </c>
      <c r="E12" s="523">
        <v>205166210</v>
      </c>
      <c r="F12" s="524" t="s">
        <v>691</v>
      </c>
      <c r="G12" s="523" t="s">
        <v>692</v>
      </c>
      <c r="H12" s="511">
        <v>1.25</v>
      </c>
      <c r="I12" s="469" t="s">
        <v>764</v>
      </c>
      <c r="J12" s="523" t="s">
        <v>694</v>
      </c>
      <c r="K12" s="525">
        <v>20</v>
      </c>
      <c r="L12" s="525">
        <v>25</v>
      </c>
      <c r="M12" s="90"/>
    </row>
    <row r="13" spans="1:13" ht="45" x14ac:dyDescent="0.2">
      <c r="A13" s="90">
        <v>4</v>
      </c>
      <c r="B13" s="470" t="s">
        <v>702</v>
      </c>
      <c r="C13" s="522" t="s">
        <v>690</v>
      </c>
      <c r="D13" s="523" t="s">
        <v>758</v>
      </c>
      <c r="E13" s="523">
        <v>205166210</v>
      </c>
      <c r="F13" s="524" t="s">
        <v>691</v>
      </c>
      <c r="G13" s="523" t="s">
        <v>692</v>
      </c>
      <c r="H13" s="511">
        <v>9</v>
      </c>
      <c r="I13" s="469" t="s">
        <v>693</v>
      </c>
      <c r="J13" s="523" t="s">
        <v>694</v>
      </c>
      <c r="K13" s="525">
        <v>16</v>
      </c>
      <c r="L13" s="525">
        <v>144</v>
      </c>
      <c r="M13" s="90"/>
    </row>
    <row r="14" spans="1:13" ht="45" x14ac:dyDescent="0.2">
      <c r="A14" s="90">
        <v>5</v>
      </c>
      <c r="B14" s="470" t="s">
        <v>703</v>
      </c>
      <c r="C14" s="522" t="s">
        <v>690</v>
      </c>
      <c r="D14" s="523" t="s">
        <v>758</v>
      </c>
      <c r="E14" s="523">
        <v>205166210</v>
      </c>
      <c r="F14" s="524" t="s">
        <v>691</v>
      </c>
      <c r="G14" s="523" t="s">
        <v>692</v>
      </c>
      <c r="H14" s="511">
        <v>5</v>
      </c>
      <c r="I14" s="469" t="s">
        <v>695</v>
      </c>
      <c r="J14" s="523" t="s">
        <v>694</v>
      </c>
      <c r="K14" s="525">
        <v>16</v>
      </c>
      <c r="L14" s="525">
        <v>80</v>
      </c>
      <c r="M14" s="90"/>
    </row>
    <row r="15" spans="1:13" ht="45" x14ac:dyDescent="0.2">
      <c r="A15" s="90">
        <v>6</v>
      </c>
      <c r="B15" s="470" t="s">
        <v>704</v>
      </c>
      <c r="C15" s="522" t="s">
        <v>690</v>
      </c>
      <c r="D15" s="523" t="s">
        <v>758</v>
      </c>
      <c r="E15" s="523">
        <v>205166210</v>
      </c>
      <c r="F15" s="524" t="s">
        <v>691</v>
      </c>
      <c r="G15" s="523" t="s">
        <v>692</v>
      </c>
      <c r="H15" s="526">
        <v>5</v>
      </c>
      <c r="I15" s="469" t="s">
        <v>479</v>
      </c>
      <c r="J15" s="523" t="s">
        <v>694</v>
      </c>
      <c r="K15" s="525">
        <v>16</v>
      </c>
      <c r="L15" s="525">
        <v>80</v>
      </c>
      <c r="M15" s="79"/>
    </row>
    <row r="16" spans="1:13" ht="45" x14ac:dyDescent="0.2">
      <c r="A16" s="90">
        <v>7</v>
      </c>
      <c r="B16" s="470" t="s">
        <v>704</v>
      </c>
      <c r="C16" s="522" t="s">
        <v>690</v>
      </c>
      <c r="D16" s="523" t="s">
        <v>758</v>
      </c>
      <c r="E16" s="523">
        <v>205166210</v>
      </c>
      <c r="F16" s="524" t="s">
        <v>691</v>
      </c>
      <c r="G16" s="523" t="s">
        <v>692</v>
      </c>
      <c r="H16" s="526">
        <v>5</v>
      </c>
      <c r="I16" s="469" t="s">
        <v>759</v>
      </c>
      <c r="J16" s="523" t="s">
        <v>694</v>
      </c>
      <c r="K16" s="525">
        <v>16</v>
      </c>
      <c r="L16" s="525">
        <v>80</v>
      </c>
      <c r="M16" s="469"/>
    </row>
    <row r="17" spans="1:13" ht="45" x14ac:dyDescent="0.2">
      <c r="A17" s="90">
        <v>8</v>
      </c>
      <c r="B17" s="470" t="s">
        <v>704</v>
      </c>
      <c r="C17" s="522" t="s">
        <v>690</v>
      </c>
      <c r="D17" s="523" t="s">
        <v>758</v>
      </c>
      <c r="E17" s="523">
        <v>205166210</v>
      </c>
      <c r="F17" s="524" t="s">
        <v>691</v>
      </c>
      <c r="G17" s="523" t="s">
        <v>692</v>
      </c>
      <c r="H17" s="526">
        <v>5</v>
      </c>
      <c r="I17" s="469" t="s">
        <v>699</v>
      </c>
      <c r="J17" s="523" t="s">
        <v>694</v>
      </c>
      <c r="K17" s="525">
        <v>16</v>
      </c>
      <c r="L17" s="525">
        <v>80</v>
      </c>
      <c r="M17" s="79"/>
    </row>
    <row r="18" spans="1:13" ht="45" x14ac:dyDescent="0.2">
      <c r="A18" s="90">
        <v>9</v>
      </c>
      <c r="B18" s="470" t="s">
        <v>704</v>
      </c>
      <c r="C18" s="522" t="s">
        <v>690</v>
      </c>
      <c r="D18" s="523" t="s">
        <v>758</v>
      </c>
      <c r="E18" s="523">
        <v>205166210</v>
      </c>
      <c r="F18" s="524" t="s">
        <v>691</v>
      </c>
      <c r="G18" s="523" t="s">
        <v>692</v>
      </c>
      <c r="H18" s="526">
        <v>15</v>
      </c>
      <c r="I18" s="469" t="s">
        <v>709</v>
      </c>
      <c r="J18" s="523" t="s">
        <v>694</v>
      </c>
      <c r="K18" s="525">
        <v>16</v>
      </c>
      <c r="L18" s="525">
        <v>240</v>
      </c>
      <c r="M18" s="79"/>
    </row>
    <row r="19" spans="1:13" ht="45" x14ac:dyDescent="0.2">
      <c r="A19" s="90">
        <v>10</v>
      </c>
      <c r="B19" s="470" t="s">
        <v>704</v>
      </c>
      <c r="C19" s="522" t="s">
        <v>690</v>
      </c>
      <c r="D19" s="523" t="s">
        <v>758</v>
      </c>
      <c r="E19" s="523">
        <v>205166210</v>
      </c>
      <c r="F19" s="524" t="s">
        <v>691</v>
      </c>
      <c r="G19" s="523" t="s">
        <v>692</v>
      </c>
      <c r="H19" s="526">
        <v>24</v>
      </c>
      <c r="I19" s="469" t="s">
        <v>709</v>
      </c>
      <c r="J19" s="523" t="s">
        <v>694</v>
      </c>
      <c r="K19" s="525">
        <v>16</v>
      </c>
      <c r="L19" s="525">
        <v>384</v>
      </c>
      <c r="M19" s="79"/>
    </row>
    <row r="20" spans="1:13" ht="45" x14ac:dyDescent="0.2">
      <c r="A20" s="90">
        <v>11</v>
      </c>
      <c r="B20" s="470" t="s">
        <v>701</v>
      </c>
      <c r="C20" s="522" t="s">
        <v>690</v>
      </c>
      <c r="D20" s="523" t="s">
        <v>758</v>
      </c>
      <c r="E20" s="523">
        <v>205166210</v>
      </c>
      <c r="F20" s="524" t="s">
        <v>691</v>
      </c>
      <c r="G20" s="523" t="s">
        <v>692</v>
      </c>
      <c r="H20" s="526">
        <v>24</v>
      </c>
      <c r="I20" s="469" t="s">
        <v>760</v>
      </c>
      <c r="J20" s="523" t="s">
        <v>694</v>
      </c>
      <c r="K20" s="525">
        <v>16</v>
      </c>
      <c r="L20" s="525">
        <v>384</v>
      </c>
      <c r="M20" s="79"/>
    </row>
    <row r="21" spans="1:13" ht="45" x14ac:dyDescent="0.2">
      <c r="A21" s="90">
        <v>12</v>
      </c>
      <c r="B21" s="470" t="s">
        <v>701</v>
      </c>
      <c r="C21" s="522" t="s">
        <v>690</v>
      </c>
      <c r="D21" s="523" t="s">
        <v>758</v>
      </c>
      <c r="E21" s="523">
        <v>205166210</v>
      </c>
      <c r="F21" s="524" t="s">
        <v>691</v>
      </c>
      <c r="G21" s="523" t="s">
        <v>692</v>
      </c>
      <c r="H21" s="526">
        <v>9</v>
      </c>
      <c r="I21" s="469" t="s">
        <v>708</v>
      </c>
      <c r="J21" s="523" t="s">
        <v>694</v>
      </c>
      <c r="K21" s="525">
        <v>16</v>
      </c>
      <c r="L21" s="525">
        <v>144</v>
      </c>
      <c r="M21" s="79"/>
    </row>
    <row r="22" spans="1:13" ht="45" x14ac:dyDescent="0.2">
      <c r="A22" s="90">
        <v>13</v>
      </c>
      <c r="B22" s="470" t="s">
        <v>701</v>
      </c>
      <c r="C22" s="522" t="s">
        <v>690</v>
      </c>
      <c r="D22" s="523" t="s">
        <v>758</v>
      </c>
      <c r="E22" s="523">
        <v>205166210</v>
      </c>
      <c r="F22" s="524" t="s">
        <v>691</v>
      </c>
      <c r="G22" s="523" t="s">
        <v>692</v>
      </c>
      <c r="H22" s="526">
        <v>3</v>
      </c>
      <c r="I22" s="469" t="s">
        <v>708</v>
      </c>
      <c r="J22" s="523" t="s">
        <v>694</v>
      </c>
      <c r="K22" s="525">
        <v>16</v>
      </c>
      <c r="L22" s="525">
        <v>48</v>
      </c>
      <c r="M22" s="469"/>
    </row>
    <row r="23" spans="1:13" ht="45" x14ac:dyDescent="0.2">
      <c r="A23" s="90">
        <v>14</v>
      </c>
      <c r="B23" s="470" t="s">
        <v>701</v>
      </c>
      <c r="C23" s="522" t="s">
        <v>690</v>
      </c>
      <c r="D23" s="523" t="s">
        <v>761</v>
      </c>
      <c r="E23" s="523">
        <v>203822220</v>
      </c>
      <c r="F23" s="524" t="s">
        <v>691</v>
      </c>
      <c r="G23" s="523" t="s">
        <v>692</v>
      </c>
      <c r="H23" s="469">
        <v>10000</v>
      </c>
      <c r="I23" s="469" t="s">
        <v>699</v>
      </c>
      <c r="J23" s="523" t="s">
        <v>700</v>
      </c>
      <c r="K23" s="527">
        <v>3.5000000000000003E-2</v>
      </c>
      <c r="L23" s="525">
        <v>350</v>
      </c>
      <c r="M23" s="79"/>
    </row>
    <row r="24" spans="1:13" ht="45" x14ac:dyDescent="0.2">
      <c r="A24" s="90">
        <v>15</v>
      </c>
      <c r="B24" s="470" t="s">
        <v>705</v>
      </c>
      <c r="C24" s="522" t="s">
        <v>690</v>
      </c>
      <c r="D24" s="523" t="s">
        <v>758</v>
      </c>
      <c r="E24" s="523">
        <v>205166210</v>
      </c>
      <c r="F24" s="524" t="s">
        <v>691</v>
      </c>
      <c r="G24" s="523" t="s">
        <v>692</v>
      </c>
      <c r="H24" s="526">
        <v>6</v>
      </c>
      <c r="I24" s="469" t="s">
        <v>696</v>
      </c>
      <c r="J24" s="523" t="s">
        <v>694</v>
      </c>
      <c r="K24" s="525">
        <v>16</v>
      </c>
      <c r="L24" s="525">
        <v>96</v>
      </c>
      <c r="M24" s="79"/>
    </row>
    <row r="25" spans="1:13" ht="45" x14ac:dyDescent="0.2">
      <c r="A25" s="90">
        <v>16</v>
      </c>
      <c r="B25" s="470" t="s">
        <v>705</v>
      </c>
      <c r="C25" s="522" t="s">
        <v>690</v>
      </c>
      <c r="D25" s="523" t="s">
        <v>758</v>
      </c>
      <c r="E25" s="523">
        <v>205166210</v>
      </c>
      <c r="F25" s="524" t="s">
        <v>691</v>
      </c>
      <c r="G25" s="523" t="s">
        <v>692</v>
      </c>
      <c r="H25" s="526">
        <v>10</v>
      </c>
      <c r="I25" s="469" t="s">
        <v>697</v>
      </c>
      <c r="J25" s="523" t="s">
        <v>694</v>
      </c>
      <c r="K25" s="525">
        <v>16</v>
      </c>
      <c r="L25" s="525">
        <v>160</v>
      </c>
      <c r="M25" s="79"/>
    </row>
    <row r="26" spans="1:13" ht="45" x14ac:dyDescent="0.2">
      <c r="A26" s="90">
        <v>17</v>
      </c>
      <c r="B26" s="470" t="s">
        <v>705</v>
      </c>
      <c r="C26" s="522" t="s">
        <v>690</v>
      </c>
      <c r="D26" s="523" t="s">
        <v>758</v>
      </c>
      <c r="E26" s="523">
        <v>205166210</v>
      </c>
      <c r="F26" s="524" t="s">
        <v>691</v>
      </c>
      <c r="G26" s="523" t="s">
        <v>692</v>
      </c>
      <c r="H26" s="526">
        <v>12</v>
      </c>
      <c r="I26" s="469" t="s">
        <v>698</v>
      </c>
      <c r="J26" s="523" t="s">
        <v>694</v>
      </c>
      <c r="K26" s="525">
        <v>16</v>
      </c>
      <c r="L26" s="525">
        <v>192</v>
      </c>
      <c r="M26" s="79"/>
    </row>
    <row r="27" spans="1:13" ht="45" x14ac:dyDescent="0.2">
      <c r="A27" s="90">
        <v>18</v>
      </c>
      <c r="B27" s="470" t="s">
        <v>705</v>
      </c>
      <c r="C27" s="528" t="s">
        <v>690</v>
      </c>
      <c r="D27" s="523" t="s">
        <v>765</v>
      </c>
      <c r="E27" s="523">
        <v>415093320</v>
      </c>
      <c r="F27" s="524" t="s">
        <v>691</v>
      </c>
      <c r="G27" s="523" t="s">
        <v>692</v>
      </c>
      <c r="H27" s="526">
        <v>5000</v>
      </c>
      <c r="I27" s="469" t="s">
        <v>706</v>
      </c>
      <c r="J27" s="523" t="s">
        <v>700</v>
      </c>
      <c r="K27" s="529">
        <v>0.08</v>
      </c>
      <c r="L27" s="530">
        <f>H27*K27</f>
        <v>400</v>
      </c>
      <c r="M27" s="79"/>
    </row>
    <row r="28" spans="1:13" ht="45" x14ac:dyDescent="0.2">
      <c r="A28" s="90">
        <v>19</v>
      </c>
      <c r="B28" s="470" t="s">
        <v>705</v>
      </c>
      <c r="C28" s="528" t="s">
        <v>690</v>
      </c>
      <c r="D28" s="523" t="s">
        <v>765</v>
      </c>
      <c r="E28" s="523">
        <v>415093320</v>
      </c>
      <c r="F28" s="524" t="s">
        <v>691</v>
      </c>
      <c r="G28" s="523" t="s">
        <v>692</v>
      </c>
      <c r="H28" s="526">
        <v>10000</v>
      </c>
      <c r="I28" s="469" t="s">
        <v>706</v>
      </c>
      <c r="J28" s="523" t="s">
        <v>700</v>
      </c>
      <c r="K28" s="531">
        <v>0.04</v>
      </c>
      <c r="L28" s="530">
        <f>K28*H28</f>
        <v>400</v>
      </c>
      <c r="M28" s="79"/>
    </row>
    <row r="29" spans="1:13" ht="45" x14ac:dyDescent="0.2">
      <c r="A29" s="90">
        <v>20</v>
      </c>
      <c r="B29" s="470" t="s">
        <v>705</v>
      </c>
      <c r="C29" s="528" t="s">
        <v>690</v>
      </c>
      <c r="D29" s="523" t="s">
        <v>765</v>
      </c>
      <c r="E29" s="523">
        <v>415093320</v>
      </c>
      <c r="F29" s="524" t="s">
        <v>691</v>
      </c>
      <c r="G29" s="523" t="s">
        <v>692</v>
      </c>
      <c r="H29" s="526">
        <v>25000</v>
      </c>
      <c r="I29" s="469" t="s">
        <v>707</v>
      </c>
      <c r="J29" s="523" t="s">
        <v>700</v>
      </c>
      <c r="K29" s="531">
        <v>0.05</v>
      </c>
      <c r="L29" s="530">
        <f>K29*H29</f>
        <v>1250</v>
      </c>
      <c r="M29" s="79"/>
    </row>
    <row r="30" spans="1:13" ht="15" x14ac:dyDescent="0.2">
      <c r="A30" s="90">
        <v>21</v>
      </c>
      <c r="B30" s="363"/>
      <c r="C30" s="521"/>
      <c r="D30" s="79"/>
      <c r="E30" s="79"/>
      <c r="F30" s="79"/>
      <c r="G30" s="79"/>
      <c r="H30" s="79"/>
      <c r="I30" s="79"/>
      <c r="J30" s="79"/>
      <c r="K30" s="4"/>
      <c r="L30" s="4"/>
      <c r="M30" s="79"/>
    </row>
    <row r="31" spans="1:13" ht="15" x14ac:dyDescent="0.2">
      <c r="A31" s="90">
        <v>22</v>
      </c>
      <c r="B31" s="363"/>
      <c r="C31" s="521"/>
      <c r="D31" s="79"/>
      <c r="E31" s="79"/>
      <c r="F31" s="79"/>
      <c r="G31" s="79"/>
      <c r="H31" s="79"/>
      <c r="I31" s="79"/>
      <c r="J31" s="79"/>
      <c r="K31" s="4"/>
      <c r="L31" s="4"/>
      <c r="M31" s="79"/>
    </row>
    <row r="32" spans="1:13" ht="15" x14ac:dyDescent="0.2">
      <c r="A32" s="90">
        <v>23</v>
      </c>
      <c r="B32" s="363"/>
      <c r="C32" s="521"/>
      <c r="D32" s="79"/>
      <c r="E32" s="79"/>
      <c r="F32" s="79"/>
      <c r="G32" s="79"/>
      <c r="H32" s="79"/>
      <c r="I32" s="79"/>
      <c r="J32" s="79"/>
      <c r="K32" s="4"/>
      <c r="L32" s="4"/>
      <c r="M32" s="79"/>
    </row>
    <row r="33" spans="1:13" ht="15" x14ac:dyDescent="0.2">
      <c r="A33" s="90">
        <v>24</v>
      </c>
      <c r="B33" s="363"/>
      <c r="C33" s="521"/>
      <c r="D33" s="79"/>
      <c r="E33" s="79"/>
      <c r="F33" s="79"/>
      <c r="G33" s="79"/>
      <c r="H33" s="79"/>
      <c r="I33" s="79"/>
      <c r="J33" s="79"/>
      <c r="K33" s="4"/>
      <c r="L33" s="4"/>
      <c r="M33" s="79"/>
    </row>
    <row r="34" spans="1:13" ht="15" x14ac:dyDescent="0.2">
      <c r="A34" s="90">
        <v>25</v>
      </c>
      <c r="B34" s="363"/>
      <c r="C34" s="521"/>
      <c r="D34" s="79"/>
      <c r="E34" s="79"/>
      <c r="F34" s="79"/>
      <c r="G34" s="79"/>
      <c r="H34" s="79"/>
      <c r="I34" s="79"/>
      <c r="J34" s="79"/>
      <c r="K34" s="4"/>
      <c r="L34" s="4"/>
      <c r="M34" s="79"/>
    </row>
    <row r="35" spans="1:13" ht="15" x14ac:dyDescent="0.2">
      <c r="A35" s="79" t="s">
        <v>259</v>
      </c>
      <c r="B35" s="364"/>
      <c r="C35" s="521"/>
      <c r="D35" s="79"/>
      <c r="E35" s="79"/>
      <c r="F35" s="79"/>
      <c r="G35" s="79"/>
      <c r="H35" s="79"/>
      <c r="I35" s="79"/>
      <c r="J35" s="79"/>
      <c r="K35" s="4"/>
      <c r="L35" s="4"/>
      <c r="M35" s="79"/>
    </row>
    <row r="36" spans="1:13" ht="15" x14ac:dyDescent="0.3">
      <c r="A36" s="79"/>
      <c r="B36" s="364"/>
      <c r="C36" s="521"/>
      <c r="D36" s="91"/>
      <c r="E36" s="91"/>
      <c r="F36" s="91"/>
      <c r="G36" s="91"/>
      <c r="H36" s="79"/>
      <c r="I36" s="79"/>
      <c r="J36" s="79"/>
      <c r="K36" s="79" t="s">
        <v>420</v>
      </c>
      <c r="L36" s="78">
        <f>SUM(L10:L35)</f>
        <v>5092</v>
      </c>
      <c r="M36" s="79"/>
    </row>
    <row r="37" spans="1:13" ht="15" x14ac:dyDescent="0.3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68"/>
    </row>
    <row r="38" spans="1:13" ht="15" x14ac:dyDescent="0.3">
      <c r="A38" s="196" t="s">
        <v>421</v>
      </c>
      <c r="B38" s="196"/>
      <c r="C38" s="196"/>
      <c r="D38" s="195"/>
      <c r="E38" s="195"/>
      <c r="F38" s="195"/>
      <c r="G38" s="195"/>
      <c r="H38" s="195"/>
      <c r="I38" s="195"/>
      <c r="J38" s="195"/>
      <c r="K38" s="195"/>
      <c r="L38" s="168"/>
    </row>
    <row r="39" spans="1:13" ht="15" x14ac:dyDescent="0.3">
      <c r="A39" s="196" t="s">
        <v>422</v>
      </c>
      <c r="B39" s="196"/>
      <c r="C39" s="196"/>
      <c r="D39" s="195"/>
      <c r="E39" s="195"/>
      <c r="F39" s="195"/>
      <c r="G39" s="195"/>
      <c r="H39" s="195"/>
      <c r="I39" s="195"/>
      <c r="J39" s="195"/>
      <c r="K39" s="195"/>
      <c r="L39" s="168"/>
    </row>
    <row r="40" spans="1:13" ht="15" x14ac:dyDescent="0.3">
      <c r="A40" s="185" t="s">
        <v>423</v>
      </c>
      <c r="B40" s="185"/>
      <c r="C40" s="196"/>
      <c r="D40" s="168"/>
      <c r="E40" s="168"/>
      <c r="F40" s="168"/>
      <c r="G40" s="168"/>
      <c r="H40" s="168"/>
      <c r="I40" s="168"/>
      <c r="J40" s="168"/>
      <c r="K40" s="168"/>
      <c r="L40" s="168"/>
    </row>
    <row r="41" spans="1:13" ht="15" x14ac:dyDescent="0.3">
      <c r="A41" s="185" t="s">
        <v>424</v>
      </c>
      <c r="B41" s="185"/>
      <c r="C41" s="196"/>
      <c r="D41" s="168"/>
      <c r="E41" s="168"/>
      <c r="F41" s="168"/>
      <c r="G41" s="168"/>
      <c r="H41" s="168"/>
      <c r="I41" s="168"/>
      <c r="J41" s="168"/>
      <c r="K41" s="168"/>
      <c r="L41" s="168"/>
    </row>
    <row r="42" spans="1:13" ht="15" customHeight="1" x14ac:dyDescent="0.2">
      <c r="A42" s="557" t="s">
        <v>439</v>
      </c>
      <c r="B42" s="557"/>
      <c r="C42" s="557"/>
      <c r="D42" s="557"/>
      <c r="E42" s="557"/>
      <c r="F42" s="557"/>
      <c r="G42" s="557"/>
      <c r="H42" s="557"/>
      <c r="I42" s="557"/>
      <c r="J42" s="557"/>
      <c r="K42" s="557"/>
      <c r="L42" s="557"/>
    </row>
    <row r="43" spans="1:13" ht="15" customHeight="1" x14ac:dyDescent="0.2">
      <c r="A43" s="557"/>
      <c r="B43" s="557"/>
      <c r="C43" s="557"/>
      <c r="D43" s="557"/>
      <c r="E43" s="557"/>
      <c r="F43" s="557"/>
      <c r="G43" s="557"/>
      <c r="H43" s="557"/>
      <c r="I43" s="557"/>
      <c r="J43" s="557"/>
      <c r="K43" s="557"/>
      <c r="L43" s="557"/>
    </row>
    <row r="44" spans="1:13" ht="12.75" customHeight="1" x14ac:dyDescent="0.2">
      <c r="A44" s="307"/>
      <c r="B44" s="307"/>
      <c r="C44" s="307"/>
      <c r="D44" s="307"/>
      <c r="E44" s="307"/>
      <c r="F44" s="307"/>
      <c r="G44" s="307"/>
      <c r="H44" s="307"/>
      <c r="I44" s="307"/>
      <c r="J44" s="307"/>
      <c r="K44" s="307"/>
      <c r="L44" s="307"/>
    </row>
    <row r="45" spans="1:13" ht="15" x14ac:dyDescent="0.3">
      <c r="A45" s="553" t="s">
        <v>96</v>
      </c>
      <c r="B45" s="553"/>
      <c r="C45" s="553"/>
      <c r="D45" s="290"/>
      <c r="E45" s="291"/>
      <c r="F45" s="291"/>
      <c r="G45" s="290"/>
      <c r="H45" s="290"/>
      <c r="I45" s="290"/>
      <c r="J45" s="290"/>
      <c r="K45" s="290"/>
      <c r="L45" s="168"/>
    </row>
    <row r="46" spans="1:13" ht="15" x14ac:dyDescent="0.3">
      <c r="A46" s="290"/>
      <c r="B46" s="290"/>
      <c r="C46" s="291"/>
      <c r="D46" s="290"/>
      <c r="E46" s="291"/>
      <c r="F46" s="291"/>
      <c r="G46" s="290"/>
      <c r="H46" s="290"/>
      <c r="I46" s="290"/>
      <c r="J46" s="290"/>
      <c r="K46" s="292"/>
      <c r="L46" s="168"/>
    </row>
    <row r="47" spans="1:13" ht="15" customHeight="1" x14ac:dyDescent="0.3">
      <c r="A47" s="290"/>
      <c r="B47" s="290"/>
      <c r="C47" s="291"/>
      <c r="D47" s="554" t="s">
        <v>251</v>
      </c>
      <c r="E47" s="554"/>
      <c r="F47" s="486"/>
      <c r="G47" s="293"/>
      <c r="H47" s="555" t="s">
        <v>425</v>
      </c>
      <c r="I47" s="555"/>
      <c r="J47" s="555"/>
      <c r="K47" s="294"/>
      <c r="L47" s="168"/>
    </row>
    <row r="48" spans="1:13" ht="15" x14ac:dyDescent="0.3">
      <c r="A48" s="290"/>
      <c r="B48" s="290"/>
      <c r="C48" s="291"/>
      <c r="D48" s="290"/>
      <c r="E48" s="291"/>
      <c r="F48" s="291"/>
      <c r="G48" s="290"/>
      <c r="H48" s="556"/>
      <c r="I48" s="556"/>
      <c r="J48" s="556"/>
      <c r="K48" s="294"/>
      <c r="L48" s="168"/>
    </row>
    <row r="49" spans="1:12" ht="15" x14ac:dyDescent="0.3">
      <c r="A49" s="290"/>
      <c r="B49" s="290"/>
      <c r="C49" s="291"/>
      <c r="D49" s="551" t="s">
        <v>127</v>
      </c>
      <c r="E49" s="551"/>
      <c r="F49" s="486"/>
      <c r="G49" s="293"/>
      <c r="H49" s="290"/>
      <c r="I49" s="290"/>
      <c r="J49" s="290"/>
      <c r="K49" s="290"/>
      <c r="L49" s="168"/>
    </row>
  </sheetData>
  <mergeCells count="7">
    <mergeCell ref="D49:E49"/>
    <mergeCell ref="A2:E2"/>
    <mergeCell ref="L3:M3"/>
    <mergeCell ref="A45:C45"/>
    <mergeCell ref="D47:E47"/>
    <mergeCell ref="H47:J48"/>
    <mergeCell ref="A42:L43"/>
  </mergeCells>
  <dataValidations count="1">
    <dataValidation type="list" allowBlank="1" showInputMessage="1" showErrorMessage="1" sqref="C10:C36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3"/>
  <sheetViews>
    <sheetView showGridLines="0" view="pageBreakPreview" topLeftCell="A40" zoomScale="80" zoomScaleNormal="100" zoomScaleSheetLayoutView="80" workbookViewId="0">
      <selection activeCell="R11" sqref="R11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66" t="s">
        <v>212</v>
      </c>
      <c r="B1" s="111"/>
      <c r="C1" s="558" t="s">
        <v>186</v>
      </c>
      <c r="D1" s="558"/>
      <c r="E1" s="97"/>
    </row>
    <row r="2" spans="1:5" x14ac:dyDescent="0.3">
      <c r="A2" s="68" t="s">
        <v>128</v>
      </c>
      <c r="B2" s="111"/>
      <c r="C2" s="559" t="str">
        <f>'ფორმა N1'!L2</f>
        <v>09.12.2017-10.02.2017</v>
      </c>
      <c r="D2" s="560"/>
      <c r="E2" s="97"/>
    </row>
    <row r="3" spans="1:5" x14ac:dyDescent="0.3">
      <c r="A3" s="108"/>
      <c r="B3" s="111"/>
      <c r="C3" s="69"/>
      <c r="D3" s="69"/>
      <c r="E3" s="97"/>
    </row>
    <row r="4" spans="1:5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68"/>
      <c r="E4" s="100"/>
    </row>
    <row r="5" spans="1:5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110"/>
      <c r="C5" s="110"/>
      <c r="D5" s="53"/>
      <c r="E5" s="100"/>
    </row>
    <row r="6" spans="1:5" x14ac:dyDescent="0.3">
      <c r="A6" s="69"/>
      <c r="B6" s="68"/>
      <c r="C6" s="68"/>
      <c r="D6" s="68"/>
      <c r="E6" s="100"/>
    </row>
    <row r="7" spans="1:5" x14ac:dyDescent="0.3">
      <c r="A7" s="107"/>
      <c r="B7" s="112"/>
      <c r="C7" s="113"/>
      <c r="D7" s="113"/>
      <c r="E7" s="97"/>
    </row>
    <row r="8" spans="1:5" ht="45" x14ac:dyDescent="0.3">
      <c r="A8" s="114" t="s">
        <v>101</v>
      </c>
      <c r="B8" s="114" t="s">
        <v>178</v>
      </c>
      <c r="C8" s="114" t="s">
        <v>286</v>
      </c>
      <c r="D8" s="114" t="s">
        <v>240</v>
      </c>
      <c r="E8" s="97"/>
    </row>
    <row r="9" spans="1:5" x14ac:dyDescent="0.3">
      <c r="A9" s="43"/>
      <c r="B9" s="44"/>
      <c r="C9" s="142"/>
      <c r="D9" s="142"/>
      <c r="E9" s="97"/>
    </row>
    <row r="10" spans="1:5" x14ac:dyDescent="0.3">
      <c r="A10" s="45" t="s">
        <v>179</v>
      </c>
      <c r="B10" s="46"/>
      <c r="C10" s="433">
        <f>SUM(C11,C34)</f>
        <v>10451.689999999999</v>
      </c>
      <c r="D10" s="433">
        <f>SUM(D11,D34)</f>
        <v>5688.9400000000005</v>
      </c>
      <c r="E10" s="97"/>
    </row>
    <row r="11" spans="1:5" x14ac:dyDescent="0.3">
      <c r="A11" s="47" t="s">
        <v>180</v>
      </c>
      <c r="B11" s="48"/>
      <c r="C11" s="399">
        <f>SUM(C12:C32)</f>
        <v>6317.61</v>
      </c>
      <c r="D11" s="399">
        <f>SUM(D12:D32)</f>
        <v>1414.8400000000001</v>
      </c>
      <c r="E11" s="97"/>
    </row>
    <row r="12" spans="1:5" x14ac:dyDescent="0.3">
      <c r="A12" s="51">
        <v>1110</v>
      </c>
      <c r="B12" s="50" t="s">
        <v>130</v>
      </c>
      <c r="C12" s="400">
        <v>2053.35</v>
      </c>
      <c r="D12" s="400">
        <v>948.35</v>
      </c>
      <c r="E12" s="97"/>
    </row>
    <row r="13" spans="1:5" x14ac:dyDescent="0.3">
      <c r="A13" s="51">
        <v>1120</v>
      </c>
      <c r="B13" s="50" t="s">
        <v>131</v>
      </c>
      <c r="C13" s="400"/>
      <c r="D13" s="400"/>
      <c r="E13" s="97"/>
    </row>
    <row r="14" spans="1:5" x14ac:dyDescent="0.3">
      <c r="A14" s="51">
        <v>1211</v>
      </c>
      <c r="B14" s="50" t="s">
        <v>132</v>
      </c>
      <c r="C14" s="400">
        <v>1031.33</v>
      </c>
      <c r="D14" s="400">
        <v>131.56</v>
      </c>
      <c r="E14" s="97"/>
    </row>
    <row r="15" spans="1:5" x14ac:dyDescent="0.3">
      <c r="A15" s="51">
        <v>1212</v>
      </c>
      <c r="B15" s="50" t="s">
        <v>133</v>
      </c>
      <c r="C15" s="400"/>
      <c r="D15" s="400"/>
      <c r="E15" s="97"/>
    </row>
    <row r="16" spans="1:5" x14ac:dyDescent="0.3">
      <c r="A16" s="51">
        <v>1213</v>
      </c>
      <c r="B16" s="50" t="s">
        <v>134</v>
      </c>
      <c r="C16" s="400"/>
      <c r="D16" s="400"/>
      <c r="E16" s="97"/>
    </row>
    <row r="17" spans="1:5" x14ac:dyDescent="0.3">
      <c r="A17" s="51">
        <v>1214</v>
      </c>
      <c r="B17" s="50" t="s">
        <v>135</v>
      </c>
      <c r="C17" s="400"/>
      <c r="D17" s="400"/>
      <c r="E17" s="97"/>
    </row>
    <row r="18" spans="1:5" x14ac:dyDescent="0.3">
      <c r="A18" s="51">
        <v>1215</v>
      </c>
      <c r="B18" s="50" t="s">
        <v>136</v>
      </c>
      <c r="C18" s="400"/>
      <c r="D18" s="400"/>
      <c r="E18" s="97"/>
    </row>
    <row r="19" spans="1:5" x14ac:dyDescent="0.3">
      <c r="A19" s="51">
        <v>1300</v>
      </c>
      <c r="B19" s="50" t="s">
        <v>137</v>
      </c>
      <c r="C19" s="400"/>
      <c r="D19" s="400"/>
      <c r="E19" s="97"/>
    </row>
    <row r="20" spans="1:5" x14ac:dyDescent="0.3">
      <c r="A20" s="51">
        <v>1410</v>
      </c>
      <c r="B20" s="50" t="s">
        <v>138</v>
      </c>
      <c r="C20" s="400"/>
      <c r="D20" s="400"/>
      <c r="E20" s="97"/>
    </row>
    <row r="21" spans="1:5" x14ac:dyDescent="0.3">
      <c r="A21" s="51">
        <v>1421</v>
      </c>
      <c r="B21" s="50" t="s">
        <v>139</v>
      </c>
      <c r="C21" s="400"/>
      <c r="D21" s="400"/>
      <c r="E21" s="97"/>
    </row>
    <row r="22" spans="1:5" x14ac:dyDescent="0.3">
      <c r="A22" s="51">
        <v>1422</v>
      </c>
      <c r="B22" s="50" t="s">
        <v>140</v>
      </c>
      <c r="C22" s="400"/>
      <c r="D22" s="400"/>
      <c r="E22" s="97"/>
    </row>
    <row r="23" spans="1:5" x14ac:dyDescent="0.3">
      <c r="A23" s="51">
        <v>1423</v>
      </c>
      <c r="B23" s="50" t="s">
        <v>141</v>
      </c>
      <c r="C23" s="400"/>
      <c r="D23" s="400"/>
      <c r="E23" s="97"/>
    </row>
    <row r="24" spans="1:5" x14ac:dyDescent="0.3">
      <c r="A24" s="51">
        <v>1431</v>
      </c>
      <c r="B24" s="50" t="s">
        <v>142</v>
      </c>
      <c r="C24" s="400"/>
      <c r="D24" s="400"/>
      <c r="E24" s="97"/>
    </row>
    <row r="25" spans="1:5" x14ac:dyDescent="0.3">
      <c r="A25" s="51">
        <v>1432</v>
      </c>
      <c r="B25" s="50" t="s">
        <v>143</v>
      </c>
      <c r="C25" s="400"/>
      <c r="D25" s="400"/>
      <c r="E25" s="97"/>
    </row>
    <row r="26" spans="1:5" x14ac:dyDescent="0.3">
      <c r="A26" s="51">
        <v>1433</v>
      </c>
      <c r="B26" s="50" t="s">
        <v>144</v>
      </c>
      <c r="C26" s="400">
        <v>332.93</v>
      </c>
      <c r="D26" s="400">
        <v>334.93</v>
      </c>
      <c r="E26" s="97"/>
    </row>
    <row r="27" spans="1:5" x14ac:dyDescent="0.3">
      <c r="A27" s="51">
        <v>1441</v>
      </c>
      <c r="B27" s="50" t="s">
        <v>145</v>
      </c>
      <c r="C27" s="400">
        <v>2000</v>
      </c>
      <c r="D27" s="400">
        <v>0</v>
      </c>
      <c r="E27" s="97"/>
    </row>
    <row r="28" spans="1:5" x14ac:dyDescent="0.3">
      <c r="A28" s="51">
        <v>1442</v>
      </c>
      <c r="B28" s="50" t="s">
        <v>146</v>
      </c>
      <c r="C28" s="400">
        <v>900</v>
      </c>
      <c r="D28" s="400">
        <v>0</v>
      </c>
      <c r="E28" s="97"/>
    </row>
    <row r="29" spans="1:5" x14ac:dyDescent="0.3">
      <c r="A29" s="51">
        <v>1443</v>
      </c>
      <c r="B29" s="50" t="s">
        <v>147</v>
      </c>
      <c r="C29" s="400"/>
      <c r="D29" s="400"/>
      <c r="E29" s="97"/>
    </row>
    <row r="30" spans="1:5" x14ac:dyDescent="0.3">
      <c r="A30" s="51">
        <v>1444</v>
      </c>
      <c r="B30" s="50" t="s">
        <v>148</v>
      </c>
      <c r="C30" s="400"/>
      <c r="D30" s="400"/>
      <c r="E30" s="97"/>
    </row>
    <row r="31" spans="1:5" x14ac:dyDescent="0.3">
      <c r="A31" s="51">
        <v>1445</v>
      </c>
      <c r="B31" s="50" t="s">
        <v>149</v>
      </c>
      <c r="C31" s="400"/>
      <c r="D31" s="400"/>
      <c r="E31" s="97"/>
    </row>
    <row r="32" spans="1:5" x14ac:dyDescent="0.3">
      <c r="A32" s="51">
        <v>1446</v>
      </c>
      <c r="B32" s="50" t="s">
        <v>150</v>
      </c>
      <c r="C32" s="400"/>
      <c r="D32" s="400">
        <v>0</v>
      </c>
      <c r="E32" s="97"/>
    </row>
    <row r="33" spans="1:5" x14ac:dyDescent="0.3">
      <c r="A33" s="31"/>
      <c r="C33" s="434"/>
      <c r="D33" s="434"/>
      <c r="E33" s="97"/>
    </row>
    <row r="34" spans="1:5" x14ac:dyDescent="0.3">
      <c r="A34" s="52" t="s">
        <v>181</v>
      </c>
      <c r="B34" s="50"/>
      <c r="C34" s="399">
        <f>SUM(C35:C42)</f>
        <v>4134.08</v>
      </c>
      <c r="D34" s="399">
        <f>SUM(D35:D42)</f>
        <v>4274.1000000000004</v>
      </c>
      <c r="E34" s="97"/>
    </row>
    <row r="35" spans="1:5" x14ac:dyDescent="0.3">
      <c r="A35" s="51">
        <v>2110</v>
      </c>
      <c r="B35" s="50" t="s">
        <v>89</v>
      </c>
      <c r="C35" s="400"/>
      <c r="D35" s="400"/>
      <c r="E35" s="97"/>
    </row>
    <row r="36" spans="1:5" x14ac:dyDescent="0.3">
      <c r="A36" s="51">
        <v>2120</v>
      </c>
      <c r="B36" s="50" t="s">
        <v>151</v>
      </c>
      <c r="C36" s="400">
        <v>3503.83</v>
      </c>
      <c r="D36" s="400">
        <v>3503.83</v>
      </c>
      <c r="E36" s="97"/>
    </row>
    <row r="37" spans="1:5" x14ac:dyDescent="0.3">
      <c r="A37" s="51">
        <v>2130</v>
      </c>
      <c r="B37" s="50" t="s">
        <v>90</v>
      </c>
      <c r="C37" s="400">
        <v>386.3</v>
      </c>
      <c r="D37" s="400">
        <v>386.3</v>
      </c>
      <c r="E37" s="97"/>
    </row>
    <row r="38" spans="1:5" x14ac:dyDescent="0.3">
      <c r="A38" s="51">
        <v>2140</v>
      </c>
      <c r="B38" s="50" t="s">
        <v>363</v>
      </c>
      <c r="C38" s="400"/>
      <c r="D38" s="400"/>
      <c r="E38" s="97"/>
    </row>
    <row r="39" spans="1:5" x14ac:dyDescent="0.3">
      <c r="A39" s="51">
        <v>2150</v>
      </c>
      <c r="B39" s="50" t="s">
        <v>366</v>
      </c>
      <c r="C39" s="400"/>
      <c r="D39" s="400"/>
      <c r="E39" s="97"/>
    </row>
    <row r="40" spans="1:5" x14ac:dyDescent="0.3">
      <c r="A40" s="51">
        <v>2220</v>
      </c>
      <c r="B40" s="50" t="s">
        <v>91</v>
      </c>
      <c r="C40" s="400">
        <v>243.95</v>
      </c>
      <c r="D40" s="400">
        <v>383.97</v>
      </c>
      <c r="E40" s="97"/>
    </row>
    <row r="41" spans="1:5" x14ac:dyDescent="0.3">
      <c r="A41" s="51">
        <v>2300</v>
      </c>
      <c r="B41" s="50" t="s">
        <v>152</v>
      </c>
      <c r="C41" s="400"/>
      <c r="D41" s="400"/>
      <c r="E41" s="97"/>
    </row>
    <row r="42" spans="1:5" x14ac:dyDescent="0.3">
      <c r="A42" s="51">
        <v>2400</v>
      </c>
      <c r="B42" s="50" t="s">
        <v>153</v>
      </c>
      <c r="C42" s="400"/>
      <c r="D42" s="400"/>
      <c r="E42" s="97"/>
    </row>
    <row r="43" spans="1:5" x14ac:dyDescent="0.3">
      <c r="A43" s="32"/>
      <c r="C43" s="434"/>
      <c r="D43" s="434"/>
      <c r="E43" s="97"/>
    </row>
    <row r="44" spans="1:5" x14ac:dyDescent="0.3">
      <c r="A44" s="49" t="s">
        <v>185</v>
      </c>
      <c r="B44" s="50"/>
      <c r="C44" s="399">
        <f>SUM(C45,C64)</f>
        <v>10451.690000000002</v>
      </c>
      <c r="D44" s="399">
        <f>SUM(D45,D64)</f>
        <v>5688.9400000000023</v>
      </c>
      <c r="E44" s="97"/>
    </row>
    <row r="45" spans="1:5" x14ac:dyDescent="0.3">
      <c r="A45" s="52" t="s">
        <v>182</v>
      </c>
      <c r="B45" s="50"/>
      <c r="C45" s="399">
        <f>SUM(C46:C61)</f>
        <v>151102.87</v>
      </c>
      <c r="D45" s="399">
        <f>SUM(D46:D61)</f>
        <v>156085.12</v>
      </c>
      <c r="E45" s="97"/>
    </row>
    <row r="46" spans="1:5" x14ac:dyDescent="0.3">
      <c r="A46" s="51">
        <v>3100</v>
      </c>
      <c r="B46" s="50" t="s">
        <v>154</v>
      </c>
      <c r="C46" s="400"/>
      <c r="D46" s="400"/>
      <c r="E46" s="97"/>
    </row>
    <row r="47" spans="1:5" x14ac:dyDescent="0.3">
      <c r="A47" s="51">
        <v>3210</v>
      </c>
      <c r="B47" s="50" t="s">
        <v>155</v>
      </c>
      <c r="C47" s="400">
        <v>151102.87</v>
      </c>
      <c r="D47" s="400">
        <f>'ფორმა N 9.7'!I32</f>
        <v>156085.12</v>
      </c>
      <c r="E47" s="97"/>
    </row>
    <row r="48" spans="1:5" x14ac:dyDescent="0.3">
      <c r="A48" s="51">
        <v>3221</v>
      </c>
      <c r="B48" s="50" t="s">
        <v>156</v>
      </c>
      <c r="C48" s="400"/>
      <c r="D48" s="400"/>
      <c r="E48" s="97"/>
    </row>
    <row r="49" spans="1:5" x14ac:dyDescent="0.3">
      <c r="A49" s="51">
        <v>3222</v>
      </c>
      <c r="B49" s="50" t="s">
        <v>157</v>
      </c>
      <c r="C49" s="400"/>
      <c r="D49" s="400"/>
      <c r="E49" s="97"/>
    </row>
    <row r="50" spans="1:5" x14ac:dyDescent="0.3">
      <c r="A50" s="51">
        <v>3223</v>
      </c>
      <c r="B50" s="50" t="s">
        <v>158</v>
      </c>
      <c r="C50" s="400"/>
      <c r="D50" s="400"/>
      <c r="E50" s="97"/>
    </row>
    <row r="51" spans="1:5" x14ac:dyDescent="0.3">
      <c r="A51" s="51">
        <v>3224</v>
      </c>
      <c r="B51" s="50" t="s">
        <v>159</v>
      </c>
      <c r="C51" s="400"/>
      <c r="D51" s="400"/>
      <c r="E51" s="97"/>
    </row>
    <row r="52" spans="1:5" x14ac:dyDescent="0.3">
      <c r="A52" s="51">
        <v>3231</v>
      </c>
      <c r="B52" s="50" t="s">
        <v>160</v>
      </c>
      <c r="C52" s="400"/>
      <c r="D52" s="400"/>
      <c r="E52" s="97"/>
    </row>
    <row r="53" spans="1:5" x14ac:dyDescent="0.3">
      <c r="A53" s="51">
        <v>3232</v>
      </c>
      <c r="B53" s="50" t="s">
        <v>161</v>
      </c>
      <c r="C53" s="400"/>
      <c r="D53" s="400"/>
      <c r="E53" s="97"/>
    </row>
    <row r="54" spans="1:5" x14ac:dyDescent="0.3">
      <c r="A54" s="51">
        <v>3234</v>
      </c>
      <c r="B54" s="50" t="s">
        <v>162</v>
      </c>
      <c r="C54" s="400"/>
      <c r="D54" s="400"/>
      <c r="E54" s="97"/>
    </row>
    <row r="55" spans="1:5" ht="30" x14ac:dyDescent="0.3">
      <c r="A55" s="51">
        <v>3236</v>
      </c>
      <c r="B55" s="50" t="s">
        <v>177</v>
      </c>
      <c r="C55" s="400"/>
      <c r="D55" s="400"/>
      <c r="E55" s="97"/>
    </row>
    <row r="56" spans="1:5" ht="45" x14ac:dyDescent="0.3">
      <c r="A56" s="51">
        <v>3237</v>
      </c>
      <c r="B56" s="50" t="s">
        <v>163</v>
      </c>
      <c r="C56" s="400"/>
      <c r="D56" s="400"/>
      <c r="E56" s="97"/>
    </row>
    <row r="57" spans="1:5" x14ac:dyDescent="0.3">
      <c r="A57" s="51">
        <v>3241</v>
      </c>
      <c r="B57" s="50" t="s">
        <v>164</v>
      </c>
      <c r="C57" s="400"/>
      <c r="D57" s="400"/>
      <c r="E57" s="97"/>
    </row>
    <row r="58" spans="1:5" x14ac:dyDescent="0.3">
      <c r="A58" s="51">
        <v>3242</v>
      </c>
      <c r="B58" s="50" t="s">
        <v>165</v>
      </c>
      <c r="C58" s="400"/>
      <c r="D58" s="400"/>
      <c r="E58" s="97"/>
    </row>
    <row r="59" spans="1:5" x14ac:dyDescent="0.3">
      <c r="A59" s="51">
        <v>3243</v>
      </c>
      <c r="B59" s="50" t="s">
        <v>166</v>
      </c>
      <c r="C59" s="400"/>
      <c r="D59" s="400"/>
      <c r="E59" s="97"/>
    </row>
    <row r="60" spans="1:5" x14ac:dyDescent="0.3">
      <c r="A60" s="51">
        <v>3245</v>
      </c>
      <c r="B60" s="50" t="s">
        <v>167</v>
      </c>
      <c r="C60" s="400"/>
      <c r="D60" s="400"/>
      <c r="E60" s="97"/>
    </row>
    <row r="61" spans="1:5" x14ac:dyDescent="0.3">
      <c r="A61" s="51">
        <v>3246</v>
      </c>
      <c r="B61" s="50" t="s">
        <v>168</v>
      </c>
      <c r="C61" s="400"/>
      <c r="D61" s="400"/>
      <c r="E61" s="97"/>
    </row>
    <row r="62" spans="1:5" x14ac:dyDescent="0.3">
      <c r="A62" s="32"/>
      <c r="C62" s="434"/>
      <c r="D62" s="434"/>
      <c r="E62" s="97"/>
    </row>
    <row r="63" spans="1:5" x14ac:dyDescent="0.3">
      <c r="A63" s="33"/>
      <c r="C63" s="434"/>
      <c r="D63" s="434"/>
      <c r="E63" s="97"/>
    </row>
    <row r="64" spans="1:5" x14ac:dyDescent="0.3">
      <c r="A64" s="52" t="s">
        <v>183</v>
      </c>
      <c r="B64" s="50"/>
      <c r="C64" s="399">
        <f>SUM(C65:C67)</f>
        <v>-140651.18</v>
      </c>
      <c r="D64" s="399">
        <f>SUM(D65:D67)</f>
        <v>-150396.18</v>
      </c>
      <c r="E64" s="97"/>
    </row>
    <row r="65" spans="1:5" x14ac:dyDescent="0.3">
      <c r="A65" s="51">
        <v>5100</v>
      </c>
      <c r="B65" s="50" t="s">
        <v>238</v>
      </c>
      <c r="C65" s="400"/>
      <c r="D65" s="400"/>
      <c r="E65" s="97"/>
    </row>
    <row r="66" spans="1:5" x14ac:dyDescent="0.3">
      <c r="A66" s="51">
        <v>5220</v>
      </c>
      <c r="B66" s="50" t="s">
        <v>375</v>
      </c>
      <c r="C66" s="400"/>
      <c r="D66" s="400"/>
      <c r="E66" s="97"/>
    </row>
    <row r="67" spans="1:5" x14ac:dyDescent="0.3">
      <c r="A67" s="51">
        <v>5230</v>
      </c>
      <c r="B67" s="50" t="s">
        <v>376</v>
      </c>
      <c r="C67" s="400">
        <v>-140651.18</v>
      </c>
      <c r="D67" s="400">
        <v>-150396.18</v>
      </c>
      <c r="E67" s="97"/>
    </row>
    <row r="68" spans="1:5" x14ac:dyDescent="0.3">
      <c r="A68" s="32"/>
      <c r="C68" s="434"/>
      <c r="D68" s="434"/>
      <c r="E68" s="97"/>
    </row>
    <row r="69" spans="1:5" x14ac:dyDescent="0.3">
      <c r="A69" s="2"/>
      <c r="C69" s="434"/>
      <c r="D69" s="434"/>
      <c r="E69" s="97"/>
    </row>
    <row r="70" spans="1:5" x14ac:dyDescent="0.3">
      <c r="A70" s="49" t="s">
        <v>184</v>
      </c>
      <c r="B70" s="50"/>
      <c r="C70" s="400"/>
      <c r="D70" s="400"/>
      <c r="E70" s="97"/>
    </row>
    <row r="71" spans="1:5" ht="30" x14ac:dyDescent="0.3">
      <c r="A71" s="51">
        <v>1</v>
      </c>
      <c r="B71" s="50" t="s">
        <v>169</v>
      </c>
      <c r="C71" s="400"/>
      <c r="D71" s="400"/>
      <c r="E71" s="97"/>
    </row>
    <row r="72" spans="1:5" x14ac:dyDescent="0.3">
      <c r="A72" s="51">
        <v>2</v>
      </c>
      <c r="B72" s="50" t="s">
        <v>170</v>
      </c>
      <c r="C72" s="400"/>
      <c r="D72" s="400"/>
      <c r="E72" s="97"/>
    </row>
    <row r="73" spans="1:5" x14ac:dyDescent="0.3">
      <c r="A73" s="51">
        <v>3</v>
      </c>
      <c r="B73" s="50" t="s">
        <v>171</v>
      </c>
      <c r="C73" s="400"/>
      <c r="D73" s="400"/>
      <c r="E73" s="97"/>
    </row>
    <row r="74" spans="1:5" x14ac:dyDescent="0.3">
      <c r="A74" s="51">
        <v>4</v>
      </c>
      <c r="B74" s="50" t="s">
        <v>332</v>
      </c>
      <c r="C74" s="400"/>
      <c r="D74" s="400"/>
      <c r="E74" s="97"/>
    </row>
    <row r="75" spans="1:5" x14ac:dyDescent="0.3">
      <c r="A75" s="51">
        <v>5</v>
      </c>
      <c r="B75" s="50" t="s">
        <v>172</v>
      </c>
      <c r="C75" s="400"/>
      <c r="D75" s="400"/>
      <c r="E75" s="97"/>
    </row>
    <row r="76" spans="1:5" x14ac:dyDescent="0.3">
      <c r="A76" s="51">
        <v>6</v>
      </c>
      <c r="B76" s="50" t="s">
        <v>173</v>
      </c>
      <c r="C76" s="400"/>
      <c r="D76" s="400"/>
      <c r="E76" s="97"/>
    </row>
    <row r="77" spans="1:5" x14ac:dyDescent="0.3">
      <c r="A77" s="51">
        <v>7</v>
      </c>
      <c r="B77" s="50" t="s">
        <v>174</v>
      </c>
      <c r="C77" s="8"/>
      <c r="D77" s="8"/>
      <c r="E77" s="97"/>
    </row>
    <row r="78" spans="1:5" x14ac:dyDescent="0.3">
      <c r="A78" s="51">
        <v>8</v>
      </c>
      <c r="B78" s="50" t="s">
        <v>175</v>
      </c>
      <c r="C78" s="8"/>
      <c r="D78" s="8"/>
      <c r="E78" s="97"/>
    </row>
    <row r="79" spans="1:5" x14ac:dyDescent="0.3">
      <c r="A79" s="51">
        <v>9</v>
      </c>
      <c r="B79" s="50" t="s">
        <v>176</v>
      </c>
      <c r="C79" s="8"/>
      <c r="D79" s="8"/>
      <c r="E79" s="97"/>
    </row>
    <row r="83" spans="1:6" x14ac:dyDescent="0.3">
      <c r="A83" s="2"/>
      <c r="B83" s="2"/>
    </row>
    <row r="84" spans="1:6" x14ac:dyDescent="0.3">
      <c r="A84" s="61" t="s">
        <v>96</v>
      </c>
      <c r="B84" s="2"/>
      <c r="E84" s="5"/>
    </row>
    <row r="85" spans="1:6" x14ac:dyDescent="0.3">
      <c r="A85" s="2"/>
      <c r="B85" s="2"/>
      <c r="E85"/>
      <c r="F85"/>
    </row>
    <row r="86" spans="1:6" x14ac:dyDescent="0.3">
      <c r="A86" s="2"/>
      <c r="B86" s="2"/>
      <c r="D86" s="12"/>
      <c r="E86"/>
      <c r="F86"/>
    </row>
    <row r="87" spans="1:6" x14ac:dyDescent="0.3">
      <c r="A87"/>
      <c r="B87" s="61" t="s">
        <v>383</v>
      </c>
      <c r="D87" s="12"/>
      <c r="E87"/>
      <c r="F87"/>
    </row>
    <row r="88" spans="1:6" x14ac:dyDescent="0.3">
      <c r="A88"/>
      <c r="B88" s="2" t="s">
        <v>384</v>
      </c>
      <c r="D88" s="12"/>
      <c r="E88"/>
      <c r="F88"/>
    </row>
    <row r="89" spans="1:6" customFormat="1" ht="12.75" x14ac:dyDescent="0.2">
      <c r="B89" s="58" t="s">
        <v>127</v>
      </c>
    </row>
    <row r="90" spans="1:6" customFormat="1" ht="12.75" x14ac:dyDescent="0.2"/>
    <row r="91" spans="1:6" customFormat="1" ht="12.75" x14ac:dyDescent="0.2"/>
    <row r="92" spans="1:6" customFormat="1" ht="12.75" x14ac:dyDescent="0.2"/>
    <row r="93" spans="1:6" customFormat="1" ht="12.75" x14ac:dyDescent="0.2"/>
  </sheetData>
  <mergeCells count="2">
    <mergeCell ref="C1:D1"/>
    <mergeCell ref="C2:D2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80" zoomScaleNormal="100" zoomScaleSheetLayoutView="80" workbookViewId="0">
      <selection activeCell="N1" sqref="N1:U1048576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66" t="s">
        <v>389</v>
      </c>
      <c r="B1" s="68"/>
      <c r="C1" s="68"/>
      <c r="D1" s="68"/>
      <c r="E1" s="68"/>
      <c r="F1" s="68"/>
      <c r="G1" s="68"/>
      <c r="H1" s="68"/>
      <c r="I1" s="545" t="s">
        <v>97</v>
      </c>
      <c r="J1" s="545"/>
      <c r="K1" s="97"/>
    </row>
    <row r="2" spans="1:11" x14ac:dyDescent="0.3">
      <c r="A2" s="68" t="s">
        <v>128</v>
      </c>
      <c r="B2" s="68"/>
      <c r="C2" s="68"/>
      <c r="D2" s="68"/>
      <c r="E2" s="68"/>
      <c r="F2" s="68"/>
      <c r="G2" s="68"/>
      <c r="H2" s="68"/>
      <c r="I2" s="549" t="str">
        <f>'ფორმა N1'!L2</f>
        <v>09.12.2017-10.02.2017</v>
      </c>
      <c r="J2" s="561"/>
      <c r="K2" s="97"/>
    </row>
    <row r="3" spans="1:11" x14ac:dyDescent="0.3">
      <c r="A3" s="68"/>
      <c r="B3" s="68"/>
      <c r="C3" s="68"/>
      <c r="D3" s="68"/>
      <c r="E3" s="68"/>
      <c r="F3" s="68"/>
      <c r="G3" s="68"/>
      <c r="H3" s="68"/>
      <c r="I3" s="67"/>
      <c r="J3" s="67"/>
      <c r="K3" s="97"/>
    </row>
    <row r="4" spans="1:11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68"/>
      <c r="E4" s="68"/>
      <c r="F4" s="115"/>
      <c r="G4" s="68"/>
      <c r="H4" s="68"/>
      <c r="I4" s="68"/>
      <c r="J4" s="68"/>
      <c r="K4" s="97"/>
    </row>
    <row r="5" spans="1:11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302"/>
      <c r="C5" s="302"/>
      <c r="D5" s="302"/>
      <c r="E5" s="302"/>
      <c r="F5" s="303"/>
      <c r="G5" s="302"/>
      <c r="H5" s="302"/>
      <c r="I5" s="302"/>
      <c r="J5" s="302"/>
      <c r="K5" s="97"/>
    </row>
    <row r="6" spans="1:11" x14ac:dyDescent="0.3">
      <c r="A6" s="69"/>
      <c r="B6" s="69"/>
      <c r="C6" s="68"/>
      <c r="D6" s="68"/>
      <c r="E6" s="68"/>
      <c r="F6" s="115"/>
      <c r="G6" s="68"/>
      <c r="H6" s="68"/>
      <c r="I6" s="68"/>
      <c r="J6" s="68"/>
      <c r="K6" s="97"/>
    </row>
    <row r="7" spans="1:11" x14ac:dyDescent="0.3">
      <c r="A7" s="116"/>
      <c r="B7" s="113"/>
      <c r="C7" s="113"/>
      <c r="D7" s="113"/>
      <c r="E7" s="113"/>
      <c r="F7" s="113"/>
      <c r="G7" s="113"/>
      <c r="H7" s="113"/>
      <c r="I7" s="113"/>
      <c r="J7" s="113"/>
      <c r="K7" s="97"/>
    </row>
    <row r="8" spans="1:11" s="27" customFormat="1" ht="45" x14ac:dyDescent="0.3">
      <c r="A8" s="118" t="s">
        <v>64</v>
      </c>
      <c r="B8" s="118" t="s">
        <v>99</v>
      </c>
      <c r="C8" s="119" t="s">
        <v>101</v>
      </c>
      <c r="D8" s="119" t="s">
        <v>258</v>
      </c>
      <c r="E8" s="119" t="s">
        <v>100</v>
      </c>
      <c r="F8" s="117" t="s">
        <v>239</v>
      </c>
      <c r="G8" s="117" t="s">
        <v>277</v>
      </c>
      <c r="H8" s="117" t="s">
        <v>278</v>
      </c>
      <c r="I8" s="117" t="s">
        <v>240</v>
      </c>
      <c r="J8" s="120" t="s">
        <v>102</v>
      </c>
      <c r="K8" s="97"/>
    </row>
    <row r="9" spans="1:11" s="27" customFormat="1" x14ac:dyDescent="0.3">
      <c r="A9" s="143">
        <v>1</v>
      </c>
      <c r="B9" s="143">
        <v>2</v>
      </c>
      <c r="C9" s="144">
        <v>3</v>
      </c>
      <c r="D9" s="144">
        <v>4</v>
      </c>
      <c r="E9" s="144">
        <v>5</v>
      </c>
      <c r="F9" s="144">
        <v>6</v>
      </c>
      <c r="G9" s="144">
        <v>7</v>
      </c>
      <c r="H9" s="144">
        <v>8</v>
      </c>
      <c r="I9" s="144">
        <v>9</v>
      </c>
      <c r="J9" s="144">
        <v>10</v>
      </c>
      <c r="K9" s="97"/>
    </row>
    <row r="10" spans="1:11" s="27" customFormat="1" ht="39.75" customHeight="1" x14ac:dyDescent="0.3">
      <c r="A10" s="415">
        <v>1</v>
      </c>
      <c r="B10" s="410" t="s">
        <v>480</v>
      </c>
      <c r="C10" s="411" t="s">
        <v>545</v>
      </c>
      <c r="D10" s="412" t="s">
        <v>209</v>
      </c>
      <c r="E10" s="413" t="s">
        <v>546</v>
      </c>
      <c r="F10" s="414">
        <v>1031.33</v>
      </c>
      <c r="G10" s="414">
        <v>24488</v>
      </c>
      <c r="H10" s="414">
        <v>25387.77</v>
      </c>
      <c r="I10" s="414">
        <f>F10+G10-H10</f>
        <v>131.56000000000131</v>
      </c>
      <c r="J10" s="28"/>
      <c r="K10" s="97"/>
    </row>
    <row r="11" spans="1:11" x14ac:dyDescent="0.3">
      <c r="A11" s="96"/>
      <c r="B11" s="96"/>
      <c r="C11" s="96"/>
      <c r="D11" s="96"/>
      <c r="E11" s="96"/>
      <c r="F11" s="96"/>
      <c r="G11" s="96"/>
      <c r="H11" s="96"/>
      <c r="I11" s="96"/>
      <c r="J11" s="96"/>
    </row>
    <row r="12" spans="1:11" x14ac:dyDescent="0.3">
      <c r="A12" s="96"/>
      <c r="B12" s="96"/>
      <c r="C12" s="96"/>
      <c r="D12" s="96"/>
      <c r="E12" s="96"/>
      <c r="F12" s="96"/>
      <c r="G12" s="96"/>
      <c r="H12" s="96"/>
      <c r="I12" s="96"/>
      <c r="J12" s="96"/>
    </row>
    <row r="13" spans="1:11" x14ac:dyDescent="0.3">
      <c r="A13" s="96"/>
      <c r="B13" s="96"/>
      <c r="C13" s="96"/>
      <c r="D13" s="96"/>
      <c r="E13" s="96"/>
      <c r="F13" s="96"/>
      <c r="G13" s="96"/>
      <c r="H13" s="96"/>
      <c r="I13" s="96"/>
      <c r="J13" s="96"/>
    </row>
    <row r="14" spans="1:11" x14ac:dyDescent="0.3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1" x14ac:dyDescent="0.3">
      <c r="A15" s="96"/>
      <c r="B15" s="199" t="s">
        <v>96</v>
      </c>
      <c r="C15" s="96"/>
      <c r="D15" s="96"/>
      <c r="E15" s="96"/>
      <c r="F15" s="200"/>
      <c r="G15" s="96"/>
      <c r="H15" s="96"/>
      <c r="I15" s="96"/>
      <c r="J15" s="96"/>
    </row>
    <row r="16" spans="1:11" x14ac:dyDescent="0.3">
      <c r="A16" s="96"/>
      <c r="B16" s="96"/>
      <c r="C16" s="96"/>
      <c r="D16" s="96"/>
      <c r="E16" s="96"/>
      <c r="F16" s="93"/>
      <c r="G16" s="93"/>
      <c r="H16" s="93"/>
      <c r="I16" s="93"/>
      <c r="J16" s="93"/>
    </row>
    <row r="17" spans="1:10" x14ac:dyDescent="0.3">
      <c r="A17" s="96"/>
      <c r="B17" s="96"/>
      <c r="C17" s="235"/>
      <c r="D17" s="96"/>
      <c r="E17" s="96"/>
      <c r="F17" s="235"/>
      <c r="G17" s="236"/>
      <c r="H17" s="236"/>
      <c r="I17" s="93"/>
      <c r="J17" s="93"/>
    </row>
    <row r="18" spans="1:10" x14ac:dyDescent="0.3">
      <c r="A18" s="93"/>
      <c r="B18" s="96"/>
      <c r="C18" s="201" t="s">
        <v>251</v>
      </c>
      <c r="D18" s="201"/>
      <c r="E18" s="96"/>
      <c r="F18" s="96" t="s">
        <v>256</v>
      </c>
      <c r="G18" s="93"/>
      <c r="H18" s="93"/>
      <c r="I18" s="93"/>
      <c r="J18" s="93"/>
    </row>
    <row r="19" spans="1:10" x14ac:dyDescent="0.3">
      <c r="A19" s="93"/>
      <c r="B19" s="96"/>
      <c r="C19" s="202" t="s">
        <v>127</v>
      </c>
      <c r="D19" s="96"/>
      <c r="E19" s="96"/>
      <c r="F19" s="96" t="s">
        <v>252</v>
      </c>
      <c r="G19" s="93"/>
      <c r="H19" s="93"/>
      <c r="I19" s="93"/>
      <c r="J19" s="93"/>
    </row>
    <row r="20" spans="1:10" customFormat="1" x14ac:dyDescent="0.3">
      <c r="A20" s="93"/>
      <c r="B20" s="96"/>
      <c r="C20" s="96"/>
      <c r="D20" s="202"/>
      <c r="E20" s="93"/>
      <c r="F20" s="93"/>
      <c r="G20" s="93"/>
      <c r="H20" s="93"/>
      <c r="I20" s="93"/>
      <c r="J20" s="93"/>
    </row>
    <row r="21" spans="1:10" customFormat="1" ht="12.75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view="pageBreakPreview" zoomScale="80" zoomScaleNormal="100" zoomScaleSheetLayoutView="80" workbookViewId="0">
      <selection activeCell="M29" sqref="M29"/>
    </sheetView>
  </sheetViews>
  <sheetFormatPr defaultRowHeight="15" x14ac:dyDescent="0.3"/>
  <cols>
    <col min="1" max="1" width="12" style="168" customWidth="1"/>
    <col min="2" max="2" width="13.28515625" style="168" customWidth="1"/>
    <col min="3" max="3" width="21.42578125" style="168" customWidth="1"/>
    <col min="4" max="4" width="17.85546875" style="168" customWidth="1"/>
    <col min="5" max="5" width="12.7109375" style="168" customWidth="1"/>
    <col min="6" max="6" width="36.85546875" style="168" customWidth="1"/>
    <col min="7" max="7" width="22.28515625" style="168" customWidth="1"/>
    <col min="8" max="8" width="0.5703125" style="168" customWidth="1"/>
    <col min="9" max="16384" width="9.140625" style="168"/>
  </cols>
  <sheetData>
    <row r="1" spans="1:8" x14ac:dyDescent="0.3">
      <c r="A1" s="66" t="s">
        <v>335</v>
      </c>
      <c r="B1" s="68"/>
      <c r="C1" s="68"/>
      <c r="D1" s="68"/>
      <c r="E1" s="68"/>
      <c r="F1" s="68"/>
      <c r="G1" s="147" t="s">
        <v>97</v>
      </c>
      <c r="H1" s="148"/>
    </row>
    <row r="2" spans="1:8" x14ac:dyDescent="0.3">
      <c r="A2" s="68" t="s">
        <v>128</v>
      </c>
      <c r="B2" s="68"/>
      <c r="C2" s="68"/>
      <c r="D2" s="68"/>
      <c r="E2" s="68"/>
      <c r="F2" s="68"/>
      <c r="G2" s="149" t="str">
        <f>'ფორმა N1'!L2</f>
        <v>09.12.2017-10.02.2017</v>
      </c>
      <c r="H2" s="148"/>
    </row>
    <row r="3" spans="1:8" x14ac:dyDescent="0.3">
      <c r="A3" s="68"/>
      <c r="B3" s="68"/>
      <c r="C3" s="68"/>
      <c r="D3" s="68"/>
      <c r="E3" s="68"/>
      <c r="F3" s="68"/>
      <c r="G3" s="94"/>
      <c r="H3" s="148"/>
    </row>
    <row r="4" spans="1:8" x14ac:dyDescent="0.3">
      <c r="A4" s="69" t="str">
        <f>'[2]ფორმა N2'!A4</f>
        <v>ანგარიშვალდებული პირის დასახელება:</v>
      </c>
      <c r="B4" s="68"/>
      <c r="C4" s="68"/>
      <c r="D4" s="68"/>
      <c r="E4" s="68"/>
      <c r="F4" s="68"/>
      <c r="G4" s="68"/>
      <c r="H4" s="96"/>
    </row>
    <row r="5" spans="1:8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190"/>
      <c r="C5" s="190"/>
      <c r="D5" s="190"/>
      <c r="E5" s="190"/>
      <c r="F5" s="190"/>
      <c r="G5" s="190"/>
      <c r="H5" s="96"/>
    </row>
    <row r="6" spans="1:8" x14ac:dyDescent="0.3">
      <c r="A6" s="69"/>
      <c r="B6" s="68"/>
      <c r="C6" s="68"/>
      <c r="D6" s="68"/>
      <c r="E6" s="68"/>
      <c r="F6" s="68"/>
      <c r="G6" s="68"/>
      <c r="H6" s="96"/>
    </row>
    <row r="7" spans="1:8" x14ac:dyDescent="0.3">
      <c r="A7" s="68"/>
      <c r="B7" s="68"/>
      <c r="C7" s="68"/>
      <c r="D7" s="68"/>
      <c r="E7" s="68"/>
      <c r="F7" s="68"/>
      <c r="G7" s="68"/>
      <c r="H7" s="97"/>
    </row>
    <row r="8" spans="1:8" ht="45.75" customHeight="1" x14ac:dyDescent="0.3">
      <c r="A8" s="150" t="s">
        <v>295</v>
      </c>
      <c r="B8" s="150" t="s">
        <v>129</v>
      </c>
      <c r="C8" s="151" t="s">
        <v>333</v>
      </c>
      <c r="D8" s="151" t="s">
        <v>334</v>
      </c>
      <c r="E8" s="151" t="s">
        <v>258</v>
      </c>
      <c r="F8" s="150" t="s">
        <v>300</v>
      </c>
      <c r="G8" s="151" t="s">
        <v>296</v>
      </c>
      <c r="H8" s="97"/>
    </row>
    <row r="9" spans="1:8" x14ac:dyDescent="0.3">
      <c r="A9" s="152" t="s">
        <v>297</v>
      </c>
      <c r="B9" s="153"/>
      <c r="C9" s="154"/>
      <c r="D9" s="155"/>
      <c r="E9" s="155"/>
      <c r="F9" s="155"/>
      <c r="G9" s="156">
        <v>2053.35</v>
      </c>
      <c r="H9" s="97"/>
    </row>
    <row r="10" spans="1:8" ht="22.5" customHeight="1" x14ac:dyDescent="0.3">
      <c r="A10" s="153">
        <v>1</v>
      </c>
      <c r="B10" s="416">
        <v>42993</v>
      </c>
      <c r="C10" s="417"/>
      <c r="D10" s="417">
        <v>480</v>
      </c>
      <c r="E10" s="158" t="s">
        <v>209</v>
      </c>
      <c r="F10" s="157" t="s">
        <v>317</v>
      </c>
      <c r="G10" s="159">
        <f>IF(ISBLANK(B10),"",G9+C10-D10)</f>
        <v>1573.35</v>
      </c>
      <c r="H10" s="97"/>
    </row>
    <row r="11" spans="1:8" ht="22.5" customHeight="1" x14ac:dyDescent="0.3">
      <c r="A11" s="153">
        <v>2</v>
      </c>
      <c r="B11" s="416">
        <v>42993</v>
      </c>
      <c r="C11" s="417"/>
      <c r="D11" s="417">
        <v>480</v>
      </c>
      <c r="E11" s="158" t="s">
        <v>209</v>
      </c>
      <c r="F11" s="157" t="s">
        <v>317</v>
      </c>
      <c r="G11" s="159">
        <f t="shared" ref="G11:G28" si="0">IF(ISBLANK(B11),"",G10+C11-D11)</f>
        <v>1093.3499999999999</v>
      </c>
      <c r="H11" s="97"/>
    </row>
    <row r="12" spans="1:8" ht="22.5" customHeight="1" x14ac:dyDescent="0.3">
      <c r="A12" s="153">
        <v>3</v>
      </c>
      <c r="B12" s="416">
        <v>42993</v>
      </c>
      <c r="C12" s="417">
        <v>5000</v>
      </c>
      <c r="D12" s="417"/>
      <c r="E12" s="158" t="s">
        <v>209</v>
      </c>
      <c r="F12" s="157" t="s">
        <v>686</v>
      </c>
      <c r="G12" s="159">
        <f t="shared" si="0"/>
        <v>6093.35</v>
      </c>
      <c r="H12" s="97"/>
    </row>
    <row r="13" spans="1:8" ht="22.5" customHeight="1" x14ac:dyDescent="0.3">
      <c r="A13" s="153">
        <v>4</v>
      </c>
      <c r="B13" s="416">
        <v>42993</v>
      </c>
      <c r="C13" s="153"/>
      <c r="D13" s="417">
        <v>480</v>
      </c>
      <c r="E13" s="158" t="s">
        <v>209</v>
      </c>
      <c r="F13" s="157" t="s">
        <v>317</v>
      </c>
      <c r="G13" s="159">
        <f t="shared" si="0"/>
        <v>5613.35</v>
      </c>
      <c r="H13" s="97"/>
    </row>
    <row r="14" spans="1:8" ht="22.5" customHeight="1" x14ac:dyDescent="0.3">
      <c r="A14" s="153">
        <v>5</v>
      </c>
      <c r="B14" s="416">
        <v>42993</v>
      </c>
      <c r="C14" s="153"/>
      <c r="D14" s="417">
        <v>480</v>
      </c>
      <c r="E14" s="158" t="s">
        <v>209</v>
      </c>
      <c r="F14" s="157" t="s">
        <v>317</v>
      </c>
      <c r="G14" s="159">
        <f t="shared" si="0"/>
        <v>5133.3500000000004</v>
      </c>
      <c r="H14" s="97"/>
    </row>
    <row r="15" spans="1:8" ht="22.5" customHeight="1" x14ac:dyDescent="0.3">
      <c r="A15" s="153">
        <v>6</v>
      </c>
      <c r="B15" s="416">
        <v>42993</v>
      </c>
      <c r="C15" s="153"/>
      <c r="D15" s="417">
        <v>300</v>
      </c>
      <c r="E15" s="158" t="s">
        <v>209</v>
      </c>
      <c r="F15" s="157" t="s">
        <v>317</v>
      </c>
      <c r="G15" s="159">
        <f t="shared" si="0"/>
        <v>4833.3500000000004</v>
      </c>
      <c r="H15" s="97"/>
    </row>
    <row r="16" spans="1:8" ht="22.5" customHeight="1" x14ac:dyDescent="0.3">
      <c r="A16" s="153">
        <v>7</v>
      </c>
      <c r="B16" s="416">
        <v>42996</v>
      </c>
      <c r="C16" s="153"/>
      <c r="D16" s="417">
        <v>560</v>
      </c>
      <c r="E16" s="158" t="s">
        <v>209</v>
      </c>
      <c r="F16" s="157" t="s">
        <v>457</v>
      </c>
      <c r="G16" s="159">
        <f t="shared" si="0"/>
        <v>4273.3500000000004</v>
      </c>
      <c r="H16" s="97"/>
    </row>
    <row r="17" spans="1:8" ht="22.5" customHeight="1" x14ac:dyDescent="0.3">
      <c r="A17" s="153">
        <v>8</v>
      </c>
      <c r="B17" s="416">
        <v>42996</v>
      </c>
      <c r="C17" s="153"/>
      <c r="D17" s="417">
        <v>210</v>
      </c>
      <c r="E17" s="158" t="s">
        <v>209</v>
      </c>
      <c r="F17" s="157" t="s">
        <v>457</v>
      </c>
      <c r="G17" s="159">
        <f t="shared" si="0"/>
        <v>4063.3500000000004</v>
      </c>
      <c r="H17" s="97"/>
    </row>
    <row r="18" spans="1:8" ht="22.5" customHeight="1" x14ac:dyDescent="0.3">
      <c r="A18" s="153">
        <v>9</v>
      </c>
      <c r="B18" s="416">
        <v>42997</v>
      </c>
      <c r="C18" s="153"/>
      <c r="D18" s="417">
        <v>490</v>
      </c>
      <c r="E18" s="158" t="s">
        <v>209</v>
      </c>
      <c r="F18" s="157" t="s">
        <v>457</v>
      </c>
      <c r="G18" s="159">
        <f t="shared" si="0"/>
        <v>3573.3500000000004</v>
      </c>
      <c r="H18" s="97"/>
    </row>
    <row r="19" spans="1:8" ht="22.5" customHeight="1" x14ac:dyDescent="0.3">
      <c r="A19" s="153">
        <v>10</v>
      </c>
      <c r="B19" s="416">
        <v>42997</v>
      </c>
      <c r="C19" s="153"/>
      <c r="D19" s="417">
        <v>2475</v>
      </c>
      <c r="E19" s="158" t="s">
        <v>209</v>
      </c>
      <c r="F19" s="157" t="s">
        <v>457</v>
      </c>
      <c r="G19" s="159">
        <f t="shared" si="0"/>
        <v>1098.3500000000004</v>
      </c>
      <c r="H19" s="97"/>
    </row>
    <row r="20" spans="1:8" ht="22.5" customHeight="1" x14ac:dyDescent="0.3">
      <c r="A20" s="153">
        <v>11</v>
      </c>
      <c r="B20" s="416" t="s">
        <v>687</v>
      </c>
      <c r="C20" s="153"/>
      <c r="D20" s="417">
        <v>150</v>
      </c>
      <c r="E20" s="158" t="s">
        <v>209</v>
      </c>
      <c r="F20" s="157" t="s">
        <v>547</v>
      </c>
      <c r="G20" s="159">
        <f t="shared" si="0"/>
        <v>948.35000000000036</v>
      </c>
      <c r="H20" s="97"/>
    </row>
    <row r="21" spans="1:8" ht="22.5" customHeight="1" x14ac:dyDescent="0.3">
      <c r="A21" s="153">
        <v>12</v>
      </c>
      <c r="B21" s="416"/>
      <c r="C21" s="153"/>
      <c r="D21" s="417"/>
      <c r="E21" s="158"/>
      <c r="F21" s="157"/>
      <c r="G21" s="159" t="str">
        <f t="shared" si="0"/>
        <v/>
      </c>
      <c r="H21" s="97"/>
    </row>
    <row r="22" spans="1:8" ht="15.75" x14ac:dyDescent="0.3">
      <c r="A22" s="153">
        <v>13</v>
      </c>
      <c r="B22" s="141"/>
      <c r="C22" s="157"/>
      <c r="D22" s="158"/>
      <c r="E22" s="158"/>
      <c r="F22" s="158"/>
      <c r="G22" s="159" t="str">
        <f t="shared" si="0"/>
        <v/>
      </c>
      <c r="H22" s="97"/>
    </row>
    <row r="23" spans="1:8" ht="15.75" x14ac:dyDescent="0.3">
      <c r="A23" s="153">
        <v>14</v>
      </c>
      <c r="B23" s="141"/>
      <c r="C23" s="157"/>
      <c r="D23" s="158"/>
      <c r="E23" s="158"/>
      <c r="F23" s="158"/>
      <c r="G23" s="159" t="str">
        <f t="shared" si="0"/>
        <v/>
      </c>
      <c r="H23" s="97"/>
    </row>
    <row r="24" spans="1:8" ht="15.75" x14ac:dyDescent="0.3">
      <c r="A24" s="153">
        <v>15</v>
      </c>
      <c r="B24" s="141"/>
      <c r="C24" s="157"/>
      <c r="D24" s="158"/>
      <c r="E24" s="158"/>
      <c r="F24" s="157"/>
      <c r="G24" s="159" t="str">
        <f t="shared" si="0"/>
        <v/>
      </c>
      <c r="H24" s="97"/>
    </row>
    <row r="25" spans="1:8" ht="15.75" x14ac:dyDescent="0.3">
      <c r="A25" s="153">
        <v>16</v>
      </c>
      <c r="B25" s="141"/>
      <c r="C25" s="157"/>
      <c r="D25" s="158"/>
      <c r="E25" s="158"/>
      <c r="F25" s="157"/>
      <c r="G25" s="159" t="str">
        <f t="shared" si="0"/>
        <v/>
      </c>
      <c r="H25" s="97"/>
    </row>
    <row r="26" spans="1:8" ht="15.75" x14ac:dyDescent="0.3">
      <c r="A26" s="153">
        <v>17</v>
      </c>
      <c r="B26" s="141"/>
      <c r="C26" s="157"/>
      <c r="D26" s="158"/>
      <c r="E26" s="158"/>
      <c r="F26" s="158"/>
      <c r="G26" s="159" t="str">
        <f t="shared" si="0"/>
        <v/>
      </c>
      <c r="H26" s="97"/>
    </row>
    <row r="27" spans="1:8" ht="15.75" x14ac:dyDescent="0.3">
      <c r="A27" s="153">
        <v>18</v>
      </c>
      <c r="B27" s="141"/>
      <c r="C27" s="157"/>
      <c r="D27" s="158"/>
      <c r="E27" s="158"/>
      <c r="F27" s="157"/>
      <c r="G27" s="159" t="str">
        <f t="shared" si="0"/>
        <v/>
      </c>
      <c r="H27" s="97"/>
    </row>
    <row r="28" spans="1:8" ht="15.75" x14ac:dyDescent="0.3">
      <c r="A28" s="153">
        <v>19</v>
      </c>
      <c r="B28" s="141"/>
      <c r="C28" s="157"/>
      <c r="D28" s="158"/>
      <c r="E28" s="158"/>
      <c r="F28" s="157"/>
      <c r="G28" s="159" t="str">
        <f t="shared" si="0"/>
        <v/>
      </c>
      <c r="H28" s="97"/>
    </row>
    <row r="29" spans="1:8" ht="15.75" x14ac:dyDescent="0.3">
      <c r="A29" s="153" t="s">
        <v>261</v>
      </c>
      <c r="B29" s="141"/>
      <c r="C29" s="160"/>
      <c r="D29" s="161"/>
      <c r="E29" s="161"/>
      <c r="F29" s="161"/>
      <c r="G29" s="159" t="str">
        <f>IF(ISBLANK(B29),"",#REF!+C29-D29)</f>
        <v/>
      </c>
      <c r="H29" s="97"/>
    </row>
    <row r="30" spans="1:8" x14ac:dyDescent="0.3">
      <c r="A30" s="162" t="s">
        <v>298</v>
      </c>
      <c r="B30" s="163"/>
      <c r="C30" s="164"/>
      <c r="D30" s="165"/>
      <c r="E30" s="165"/>
      <c r="F30" s="166"/>
      <c r="G30" s="167">
        <f>G20</f>
        <v>948.35000000000036</v>
      </c>
      <c r="H30" s="97"/>
    </row>
    <row r="34" spans="1:10" x14ac:dyDescent="0.3">
      <c r="B34" s="170" t="s">
        <v>96</v>
      </c>
      <c r="F34" s="171"/>
    </row>
    <row r="35" spans="1:10" x14ac:dyDescent="0.3">
      <c r="F35" s="169"/>
      <c r="G35" s="169"/>
      <c r="H35" s="169"/>
      <c r="I35" s="169"/>
      <c r="J35" s="169"/>
    </row>
    <row r="36" spans="1:10" x14ac:dyDescent="0.3">
      <c r="C36" s="172"/>
      <c r="F36" s="172"/>
      <c r="G36" s="173"/>
      <c r="H36" s="169"/>
      <c r="I36" s="169"/>
      <c r="J36" s="169"/>
    </row>
    <row r="37" spans="1:10" x14ac:dyDescent="0.3">
      <c r="A37" s="169"/>
      <c r="C37" s="174" t="s">
        <v>251</v>
      </c>
      <c r="F37" s="175" t="s">
        <v>256</v>
      </c>
      <c r="G37" s="173"/>
      <c r="H37" s="169"/>
      <c r="I37" s="169"/>
      <c r="J37" s="169"/>
    </row>
    <row r="38" spans="1:10" x14ac:dyDescent="0.3">
      <c r="A38" s="169"/>
      <c r="C38" s="176" t="s">
        <v>127</v>
      </c>
      <c r="F38" s="168" t="s">
        <v>252</v>
      </c>
      <c r="G38" s="169"/>
      <c r="H38" s="169"/>
      <c r="I38" s="169"/>
      <c r="J38" s="169"/>
    </row>
    <row r="39" spans="1:10" s="169" customFormat="1" x14ac:dyDescent="0.3">
      <c r="B39" s="168"/>
    </row>
    <row r="40" spans="1:10" s="169" customFormat="1" ht="12.75" x14ac:dyDescent="0.2"/>
    <row r="41" spans="1:10" s="169" customFormat="1" ht="12.75" x14ac:dyDescent="0.2"/>
    <row r="42" spans="1:10" s="169" customFormat="1" ht="12.75" x14ac:dyDescent="0.2"/>
    <row r="43" spans="1:10" s="169" customFormat="1" ht="12.75" x14ac:dyDescent="0.2"/>
  </sheetData>
  <dataValidations count="1">
    <dataValidation allowBlank="1" showInputMessage="1" showErrorMessage="1" prompt="თვე/დღე/წელი" sqref="B10:B29"/>
  </dataValidations>
  <printOptions gridLines="1"/>
  <pageMargins left="0.7" right="0.7" top="0.75" bottom="0.75" header="0.3" footer="0.3"/>
  <pageSetup scale="6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E41" sqref="E41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26" t="s">
        <v>287</v>
      </c>
      <c r="B1" s="127"/>
      <c r="C1" s="127"/>
      <c r="D1" s="127"/>
      <c r="E1" s="127"/>
      <c r="F1" s="70"/>
      <c r="G1" s="70"/>
      <c r="H1" s="70"/>
      <c r="I1" s="563" t="s">
        <v>97</v>
      </c>
      <c r="J1" s="563"/>
      <c r="K1" s="133"/>
    </row>
    <row r="2" spans="1:12" s="23" customFormat="1" ht="15" x14ac:dyDescent="0.3">
      <c r="A2" s="97" t="s">
        <v>128</v>
      </c>
      <c r="B2" s="127"/>
      <c r="C2" s="127"/>
      <c r="D2" s="127"/>
      <c r="E2" s="127"/>
      <c r="F2" s="128"/>
      <c r="G2" s="129"/>
      <c r="H2" s="129"/>
      <c r="I2" s="549" t="str">
        <f>'ფორმა N1'!L2</f>
        <v>09.12.2017-10.02.2017</v>
      </c>
      <c r="J2" s="561"/>
      <c r="K2" s="133"/>
    </row>
    <row r="3" spans="1:12" s="23" customFormat="1" ht="15" x14ac:dyDescent="0.2">
      <c r="A3" s="127"/>
      <c r="B3" s="127"/>
      <c r="C3" s="127"/>
      <c r="D3" s="127"/>
      <c r="E3" s="127"/>
      <c r="F3" s="128"/>
      <c r="G3" s="129"/>
      <c r="H3" s="129"/>
      <c r="I3" s="130"/>
      <c r="J3" s="67"/>
      <c r="K3" s="133"/>
    </row>
    <row r="4" spans="1:12" s="2" customFormat="1" ht="15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68"/>
      <c r="E4" s="68"/>
      <c r="F4" s="69"/>
      <c r="G4" s="69"/>
      <c r="H4" s="69"/>
      <c r="I4" s="115"/>
      <c r="J4" s="68"/>
      <c r="K4" s="97"/>
      <c r="L4" s="23"/>
    </row>
    <row r="5" spans="1:12" s="2" customFormat="1" ht="15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110"/>
      <c r="C5" s="110"/>
      <c r="D5" s="110"/>
      <c r="E5" s="110"/>
      <c r="F5" s="53"/>
      <c r="G5" s="53"/>
      <c r="H5" s="53"/>
      <c r="I5" s="121"/>
      <c r="J5" s="53"/>
      <c r="K5" s="97"/>
    </row>
    <row r="6" spans="1:12" s="23" customFormat="1" ht="13.5" x14ac:dyDescent="0.2">
      <c r="A6" s="131"/>
      <c r="B6" s="132"/>
      <c r="C6" s="132"/>
      <c r="D6" s="127"/>
      <c r="E6" s="127"/>
      <c r="F6" s="127"/>
      <c r="G6" s="127"/>
      <c r="H6" s="127"/>
      <c r="I6" s="127"/>
      <c r="J6" s="127"/>
      <c r="K6" s="133"/>
    </row>
    <row r="7" spans="1:12" ht="45" x14ac:dyDescent="0.2">
      <c r="A7" s="122"/>
      <c r="B7" s="562" t="s">
        <v>208</v>
      </c>
      <c r="C7" s="562"/>
      <c r="D7" s="562" t="s">
        <v>275</v>
      </c>
      <c r="E7" s="562"/>
      <c r="F7" s="562" t="s">
        <v>276</v>
      </c>
      <c r="G7" s="562"/>
      <c r="H7" s="140" t="s">
        <v>262</v>
      </c>
      <c r="I7" s="562" t="s">
        <v>211</v>
      </c>
      <c r="J7" s="562"/>
      <c r="K7" s="134"/>
    </row>
    <row r="8" spans="1:12" ht="15" x14ac:dyDescent="0.2">
      <c r="A8" s="123" t="s">
        <v>103</v>
      </c>
      <c r="B8" s="124" t="s">
        <v>210</v>
      </c>
      <c r="C8" s="125" t="s">
        <v>209</v>
      </c>
      <c r="D8" s="124" t="s">
        <v>210</v>
      </c>
      <c r="E8" s="125" t="s">
        <v>209</v>
      </c>
      <c r="F8" s="124" t="s">
        <v>210</v>
      </c>
      <c r="G8" s="125" t="s">
        <v>209</v>
      </c>
      <c r="H8" s="125" t="s">
        <v>209</v>
      </c>
      <c r="I8" s="124" t="s">
        <v>210</v>
      </c>
      <c r="J8" s="125" t="s">
        <v>209</v>
      </c>
      <c r="K8" s="134"/>
    </row>
    <row r="9" spans="1:12" ht="15" x14ac:dyDescent="0.2">
      <c r="A9" s="54" t="s">
        <v>104</v>
      </c>
      <c r="B9" s="74">
        <f>SUM(B10,B14,B17)</f>
        <v>11</v>
      </c>
      <c r="C9" s="74">
        <f>SUM(C10,C14,C17)</f>
        <v>3890.13</v>
      </c>
      <c r="D9" s="74">
        <f t="shared" ref="D9:J9" si="0">SUM(D10,D14,D17)</f>
        <v>0</v>
      </c>
      <c r="E9" s="74">
        <f>SUM(E10,E14,E17)</f>
        <v>0</v>
      </c>
      <c r="F9" s="74">
        <f t="shared" si="0"/>
        <v>0</v>
      </c>
      <c r="G9" s="74">
        <f>SUM(G10,G14,G17)</f>
        <v>0</v>
      </c>
      <c r="H9" s="74">
        <f>SUM(H10,H14,H17)</f>
        <v>0</v>
      </c>
      <c r="I9" s="74">
        <f>SUM(I10,I14,I17)</f>
        <v>11</v>
      </c>
      <c r="J9" s="74">
        <f t="shared" si="0"/>
        <v>3890.13</v>
      </c>
      <c r="K9" s="134"/>
    </row>
    <row r="10" spans="1:12" ht="15" x14ac:dyDescent="0.2">
      <c r="A10" s="55" t="s">
        <v>105</v>
      </c>
      <c r="B10" s="418">
        <f>SUM(B11:B13)</f>
        <v>0</v>
      </c>
      <c r="C10" s="418">
        <f>SUM(C11:C13)</f>
        <v>0</v>
      </c>
      <c r="D10" s="418">
        <f t="shared" ref="D10:J10" si="1">SUM(D11:D13)</f>
        <v>0</v>
      </c>
      <c r="E10" s="418">
        <f>SUM(E11:E13)</f>
        <v>0</v>
      </c>
      <c r="F10" s="418">
        <f t="shared" si="1"/>
        <v>0</v>
      </c>
      <c r="G10" s="418">
        <f>SUM(G11:G13)</f>
        <v>0</v>
      </c>
      <c r="H10" s="418">
        <f>SUM(H11:H13)</f>
        <v>0</v>
      </c>
      <c r="I10" s="418">
        <f>SUM(I11:I13)</f>
        <v>0</v>
      </c>
      <c r="J10" s="418">
        <f t="shared" si="1"/>
        <v>0</v>
      </c>
      <c r="K10" s="134"/>
    </row>
    <row r="11" spans="1:12" ht="15" x14ac:dyDescent="0.2">
      <c r="A11" s="55" t="s">
        <v>106</v>
      </c>
      <c r="B11" s="326"/>
      <c r="C11" s="326"/>
      <c r="D11" s="326"/>
      <c r="E11" s="326"/>
      <c r="F11" s="326"/>
      <c r="G11" s="326"/>
      <c r="H11" s="326"/>
      <c r="I11" s="326"/>
      <c r="J11" s="326"/>
      <c r="K11" s="134"/>
    </row>
    <row r="12" spans="1:12" ht="15" x14ac:dyDescent="0.2">
      <c r="A12" s="55" t="s">
        <v>107</v>
      </c>
      <c r="B12" s="326"/>
      <c r="C12" s="326"/>
      <c r="D12" s="326"/>
      <c r="E12" s="326"/>
      <c r="F12" s="326"/>
      <c r="G12" s="326"/>
      <c r="H12" s="326"/>
      <c r="I12" s="326"/>
      <c r="J12" s="326"/>
      <c r="K12" s="134"/>
    </row>
    <row r="13" spans="1:12" ht="15" x14ac:dyDescent="0.2">
      <c r="A13" s="55" t="s">
        <v>108</v>
      </c>
      <c r="B13" s="326"/>
      <c r="C13" s="326"/>
      <c r="D13" s="326"/>
      <c r="E13" s="326"/>
      <c r="F13" s="326"/>
      <c r="G13" s="326"/>
      <c r="H13" s="326"/>
      <c r="I13" s="326"/>
      <c r="J13" s="326"/>
      <c r="K13" s="134"/>
    </row>
    <row r="14" spans="1:12" ht="15" x14ac:dyDescent="0.2">
      <c r="A14" s="55" t="s">
        <v>109</v>
      </c>
      <c r="B14" s="418">
        <f>SUM(B15:B16)</f>
        <v>10</v>
      </c>
      <c r="C14" s="418">
        <f>SUM(C15:C16)</f>
        <v>3503.83</v>
      </c>
      <c r="D14" s="418">
        <f t="shared" ref="D14:J14" si="2">SUM(D15:D16)</f>
        <v>0</v>
      </c>
      <c r="E14" s="418">
        <f>SUM(E15:E16)</f>
        <v>0</v>
      </c>
      <c r="F14" s="418">
        <f t="shared" si="2"/>
        <v>0</v>
      </c>
      <c r="G14" s="418">
        <f>SUM(G15:G16)</f>
        <v>0</v>
      </c>
      <c r="H14" s="418">
        <f>SUM(H15:H16)</f>
        <v>0</v>
      </c>
      <c r="I14" s="418">
        <f>SUM(I15:I16)</f>
        <v>10</v>
      </c>
      <c r="J14" s="418">
        <f t="shared" si="2"/>
        <v>3503.83</v>
      </c>
      <c r="K14" s="134"/>
    </row>
    <row r="15" spans="1:12" ht="15" x14ac:dyDescent="0.2">
      <c r="A15" s="55" t="s">
        <v>110</v>
      </c>
      <c r="B15" s="326"/>
      <c r="C15" s="326"/>
      <c r="D15" s="326"/>
      <c r="E15" s="326"/>
      <c r="F15" s="326"/>
      <c r="G15" s="326"/>
      <c r="H15" s="326"/>
      <c r="I15" s="326"/>
      <c r="J15" s="326"/>
      <c r="K15" s="134"/>
    </row>
    <row r="16" spans="1:12" ht="15" x14ac:dyDescent="0.2">
      <c r="A16" s="55" t="s">
        <v>111</v>
      </c>
      <c r="B16" s="326">
        <v>10</v>
      </c>
      <c r="C16" s="326">
        <v>3503.83</v>
      </c>
      <c r="D16" s="326"/>
      <c r="E16" s="326"/>
      <c r="F16" s="326"/>
      <c r="G16" s="326"/>
      <c r="H16" s="326"/>
      <c r="I16" s="326">
        <v>10</v>
      </c>
      <c r="J16" s="326">
        <v>3503.83</v>
      </c>
      <c r="K16" s="134"/>
    </row>
    <row r="17" spans="1:11" ht="15" x14ac:dyDescent="0.2">
      <c r="A17" s="55" t="s">
        <v>112</v>
      </c>
      <c r="B17" s="418">
        <f>SUM(B18:B19,B22,B23)</f>
        <v>1</v>
      </c>
      <c r="C17" s="418">
        <f>SUM(C18:C19,C22,C23)</f>
        <v>386.3</v>
      </c>
      <c r="D17" s="418">
        <f t="shared" ref="D17:J17" si="3">SUM(D18:D19,D22,D23)</f>
        <v>0</v>
      </c>
      <c r="E17" s="418">
        <f>SUM(E18:E19,E22,E23)</f>
        <v>0</v>
      </c>
      <c r="F17" s="418">
        <f t="shared" si="3"/>
        <v>0</v>
      </c>
      <c r="G17" s="418">
        <f>SUM(G18:G19,G22,G23)</f>
        <v>0</v>
      </c>
      <c r="H17" s="418">
        <f>SUM(H18:H19,H22,H23)</f>
        <v>0</v>
      </c>
      <c r="I17" s="418">
        <f>SUM(I18:I19,I22,I23)</f>
        <v>1</v>
      </c>
      <c r="J17" s="418">
        <f t="shared" si="3"/>
        <v>386.3</v>
      </c>
      <c r="K17" s="134"/>
    </row>
    <row r="18" spans="1:11" ht="15" x14ac:dyDescent="0.2">
      <c r="A18" s="55" t="s">
        <v>113</v>
      </c>
      <c r="B18" s="326"/>
      <c r="C18" s="326"/>
      <c r="D18" s="326"/>
      <c r="E18" s="326"/>
      <c r="F18" s="326"/>
      <c r="G18" s="326"/>
      <c r="H18" s="326"/>
      <c r="I18" s="326"/>
      <c r="J18" s="326"/>
      <c r="K18" s="134"/>
    </row>
    <row r="19" spans="1:11" ht="15" x14ac:dyDescent="0.2">
      <c r="A19" s="55" t="s">
        <v>114</v>
      </c>
      <c r="B19" s="418">
        <f>SUM(B20:B21)</f>
        <v>1</v>
      </c>
      <c r="C19" s="418">
        <f>SUM(C20:C21)</f>
        <v>386.3</v>
      </c>
      <c r="D19" s="418">
        <f t="shared" ref="D19:J19" si="4">SUM(D20:D21)</f>
        <v>0</v>
      </c>
      <c r="E19" s="418">
        <f>SUM(E20:E21)</f>
        <v>0</v>
      </c>
      <c r="F19" s="418">
        <f t="shared" si="4"/>
        <v>0</v>
      </c>
      <c r="G19" s="418">
        <f>SUM(G20:G21)</f>
        <v>0</v>
      </c>
      <c r="H19" s="418">
        <f>SUM(H20:H21)</f>
        <v>0</v>
      </c>
      <c r="I19" s="418">
        <f>SUM(I20:I21)</f>
        <v>1</v>
      </c>
      <c r="J19" s="418">
        <f t="shared" si="4"/>
        <v>386.3</v>
      </c>
      <c r="K19" s="134"/>
    </row>
    <row r="20" spans="1:11" ht="15" x14ac:dyDescent="0.2">
      <c r="A20" s="55" t="s">
        <v>115</v>
      </c>
      <c r="B20" s="326"/>
      <c r="C20" s="326"/>
      <c r="D20" s="326"/>
      <c r="E20" s="326"/>
      <c r="F20" s="326"/>
      <c r="G20" s="326"/>
      <c r="H20" s="326"/>
      <c r="I20" s="326"/>
      <c r="J20" s="326"/>
      <c r="K20" s="134"/>
    </row>
    <row r="21" spans="1:11" ht="15" x14ac:dyDescent="0.2">
      <c r="A21" s="55" t="s">
        <v>116</v>
      </c>
      <c r="B21" s="326">
        <v>1</v>
      </c>
      <c r="C21" s="326">
        <v>386.3</v>
      </c>
      <c r="D21" s="326"/>
      <c r="E21" s="326"/>
      <c r="F21" s="326"/>
      <c r="G21" s="326"/>
      <c r="H21" s="326"/>
      <c r="I21" s="326">
        <v>1</v>
      </c>
      <c r="J21" s="326">
        <v>386.3</v>
      </c>
      <c r="K21" s="134"/>
    </row>
    <row r="22" spans="1:11" ht="15" x14ac:dyDescent="0.2">
      <c r="A22" s="55" t="s">
        <v>117</v>
      </c>
      <c r="B22" s="419"/>
      <c r="C22" s="419"/>
      <c r="D22" s="419"/>
      <c r="E22" s="419"/>
      <c r="F22" s="326"/>
      <c r="G22" s="326"/>
      <c r="H22" s="326"/>
      <c r="I22" s="326"/>
      <c r="J22" s="326"/>
      <c r="K22" s="134"/>
    </row>
    <row r="23" spans="1:11" ht="15" x14ac:dyDescent="0.2">
      <c r="A23" s="55" t="s">
        <v>118</v>
      </c>
      <c r="B23" s="419"/>
      <c r="C23" s="419"/>
      <c r="D23" s="419"/>
      <c r="E23" s="419"/>
      <c r="F23" s="326"/>
      <c r="G23" s="326"/>
      <c r="H23" s="326"/>
      <c r="I23" s="326"/>
      <c r="J23" s="326"/>
      <c r="K23" s="134"/>
    </row>
    <row r="24" spans="1:11" ht="15" x14ac:dyDescent="0.2">
      <c r="A24" s="54" t="s">
        <v>119</v>
      </c>
      <c r="B24" s="420">
        <f t="shared" ref="B24:J24" si="5">SUM(B25:B32)</f>
        <v>110</v>
      </c>
      <c r="C24" s="420">
        <f t="shared" si="5"/>
        <v>243.95</v>
      </c>
      <c r="D24" s="420">
        <f t="shared" si="5"/>
        <v>1000</v>
      </c>
      <c r="E24" s="420">
        <f t="shared" si="5"/>
        <v>2260</v>
      </c>
      <c r="F24" s="74">
        <f t="shared" si="5"/>
        <v>940</v>
      </c>
      <c r="G24" s="74">
        <f t="shared" si="5"/>
        <v>2119.98</v>
      </c>
      <c r="H24" s="74">
        <f t="shared" si="5"/>
        <v>0</v>
      </c>
      <c r="I24" s="74">
        <f t="shared" si="5"/>
        <v>170</v>
      </c>
      <c r="J24" s="74">
        <f t="shared" si="5"/>
        <v>383.97</v>
      </c>
      <c r="K24" s="134"/>
    </row>
    <row r="25" spans="1:11" ht="15" x14ac:dyDescent="0.2">
      <c r="A25" s="55" t="s">
        <v>241</v>
      </c>
      <c r="B25" s="419"/>
      <c r="C25" s="419"/>
      <c r="D25" s="419">
        <v>0</v>
      </c>
      <c r="E25" s="419">
        <v>0</v>
      </c>
      <c r="F25" s="326">
        <v>0</v>
      </c>
      <c r="G25" s="326">
        <v>0</v>
      </c>
      <c r="H25" s="326"/>
      <c r="I25" s="326"/>
      <c r="J25" s="326"/>
      <c r="K25" s="134"/>
    </row>
    <row r="26" spans="1:11" ht="15" x14ac:dyDescent="0.2">
      <c r="A26" s="55" t="s">
        <v>242</v>
      </c>
      <c r="B26" s="419"/>
      <c r="C26" s="419"/>
      <c r="D26" s="419"/>
      <c r="E26" s="419"/>
      <c r="F26" s="326"/>
      <c r="G26" s="326"/>
      <c r="H26" s="326"/>
      <c r="I26" s="326"/>
      <c r="J26" s="326"/>
      <c r="K26" s="134"/>
    </row>
    <row r="27" spans="1:11" ht="15" x14ac:dyDescent="0.2">
      <c r="A27" s="55" t="s">
        <v>243</v>
      </c>
      <c r="B27" s="419"/>
      <c r="C27" s="419"/>
      <c r="D27" s="419"/>
      <c r="E27" s="419"/>
      <c r="F27" s="326"/>
      <c r="G27" s="326"/>
      <c r="H27" s="326"/>
      <c r="I27" s="326"/>
      <c r="J27" s="326"/>
      <c r="K27" s="134"/>
    </row>
    <row r="28" spans="1:11" ht="15" x14ac:dyDescent="0.2">
      <c r="A28" s="55" t="s">
        <v>244</v>
      </c>
      <c r="B28" s="419"/>
      <c r="C28" s="419"/>
      <c r="D28" s="419"/>
      <c r="E28" s="419"/>
      <c r="F28" s="326"/>
      <c r="G28" s="326"/>
      <c r="H28" s="326"/>
      <c r="I28" s="326"/>
      <c r="J28" s="326"/>
      <c r="K28" s="134"/>
    </row>
    <row r="29" spans="1:11" ht="15" x14ac:dyDescent="0.2">
      <c r="A29" s="55" t="s">
        <v>245</v>
      </c>
      <c r="B29" s="421"/>
      <c r="C29" s="421"/>
      <c r="D29" s="421"/>
      <c r="E29" s="421"/>
      <c r="F29" s="422"/>
      <c r="G29" s="422"/>
      <c r="H29" s="422"/>
      <c r="I29" s="326"/>
      <c r="J29" s="326"/>
      <c r="K29" s="134"/>
    </row>
    <row r="30" spans="1:11" ht="15" x14ac:dyDescent="0.2">
      <c r="A30" s="55" t="s">
        <v>246</v>
      </c>
      <c r="B30" s="421"/>
      <c r="C30" s="421"/>
      <c r="D30" s="421"/>
      <c r="E30" s="421"/>
      <c r="F30" s="422"/>
      <c r="G30" s="422"/>
      <c r="H30" s="422"/>
      <c r="I30" s="326"/>
      <c r="J30" s="326"/>
      <c r="K30" s="134"/>
    </row>
    <row r="31" spans="1:11" ht="15" x14ac:dyDescent="0.2">
      <c r="A31" s="55" t="s">
        <v>247</v>
      </c>
      <c r="B31" s="421"/>
      <c r="C31" s="421"/>
      <c r="D31" s="421"/>
      <c r="E31" s="421"/>
      <c r="F31" s="422"/>
      <c r="G31" s="422"/>
      <c r="H31" s="422"/>
      <c r="I31" s="326"/>
      <c r="J31" s="326"/>
      <c r="K31" s="134"/>
    </row>
    <row r="32" spans="1:11" ht="15" x14ac:dyDescent="0.2">
      <c r="A32" s="54" t="s">
        <v>120</v>
      </c>
      <c r="B32" s="421">
        <v>110</v>
      </c>
      <c r="C32" s="421">
        <v>243.95</v>
      </c>
      <c r="D32" s="421">
        <v>1000</v>
      </c>
      <c r="E32" s="421">
        <v>2260</v>
      </c>
      <c r="F32" s="422">
        <v>940</v>
      </c>
      <c r="G32" s="422">
        <v>2119.98</v>
      </c>
      <c r="H32" s="421">
        <v>0</v>
      </c>
      <c r="I32" s="419">
        <v>170</v>
      </c>
      <c r="J32" s="419">
        <v>383.97</v>
      </c>
      <c r="K32" s="134"/>
    </row>
    <row r="33" spans="1:11" ht="15" x14ac:dyDescent="0.2">
      <c r="A33" s="55" t="s">
        <v>248</v>
      </c>
      <c r="B33" s="419"/>
      <c r="C33" s="419"/>
      <c r="D33" s="420">
        <f t="shared" ref="D33:J33" si="6">SUM(D34:D36)</f>
        <v>0</v>
      </c>
      <c r="E33" s="420">
        <f>SUM(E34:E36)</f>
        <v>0</v>
      </c>
      <c r="F33" s="74">
        <f t="shared" si="6"/>
        <v>0</v>
      </c>
      <c r="G33" s="74">
        <f>SUM(G34:G36)</f>
        <v>0</v>
      </c>
      <c r="H33" s="74">
        <f>SUM(H34:H36)</f>
        <v>0</v>
      </c>
      <c r="I33" s="74">
        <f>SUM(I34:I36)</f>
        <v>0</v>
      </c>
      <c r="J33" s="74">
        <f t="shared" si="6"/>
        <v>0</v>
      </c>
      <c r="K33" s="134"/>
    </row>
    <row r="34" spans="1:11" ht="15" x14ac:dyDescent="0.2">
      <c r="A34" s="55" t="s">
        <v>249</v>
      </c>
      <c r="B34" s="74">
        <f t="shared" ref="B34:C34" si="7">SUM(B35:B37,B40)</f>
        <v>0</v>
      </c>
      <c r="C34" s="74">
        <f t="shared" si="7"/>
        <v>0</v>
      </c>
      <c r="D34" s="326"/>
      <c r="E34" s="326"/>
      <c r="F34" s="326"/>
      <c r="G34" s="326"/>
      <c r="H34" s="326"/>
      <c r="I34" s="326"/>
      <c r="J34" s="326"/>
      <c r="K34" s="134"/>
    </row>
    <row r="35" spans="1:11" ht="15" x14ac:dyDescent="0.2">
      <c r="A35" s="55" t="s">
        <v>250</v>
      </c>
      <c r="B35" s="326"/>
      <c r="C35" s="326"/>
      <c r="D35" s="326"/>
      <c r="E35" s="326"/>
      <c r="F35" s="326"/>
      <c r="G35" s="326"/>
      <c r="H35" s="326"/>
      <c r="I35" s="326"/>
      <c r="J35" s="326"/>
      <c r="K35" s="134"/>
    </row>
    <row r="36" spans="1:11" ht="15" x14ac:dyDescent="0.2">
      <c r="A36" s="54" t="s">
        <v>121</v>
      </c>
      <c r="B36" s="326"/>
      <c r="C36" s="326"/>
      <c r="D36" s="326"/>
      <c r="E36" s="326"/>
      <c r="F36" s="326"/>
      <c r="G36" s="326"/>
      <c r="H36" s="326"/>
      <c r="I36" s="326"/>
      <c r="J36" s="326"/>
      <c r="K36" s="134"/>
    </row>
    <row r="37" spans="1:11" ht="15" x14ac:dyDescent="0.2">
      <c r="A37" s="55" t="s">
        <v>122</v>
      </c>
      <c r="B37" s="418">
        <f t="shared" ref="B37:C37" si="8">SUM(B38:B39)</f>
        <v>0</v>
      </c>
      <c r="C37" s="418">
        <f t="shared" si="8"/>
        <v>0</v>
      </c>
      <c r="D37" s="74">
        <f t="shared" ref="D37:J37" si="9">SUM(D38:D40,D43)</f>
        <v>0</v>
      </c>
      <c r="E37" s="74">
        <f t="shared" si="9"/>
        <v>0</v>
      </c>
      <c r="F37" s="74">
        <f t="shared" si="9"/>
        <v>0</v>
      </c>
      <c r="G37" s="74">
        <f t="shared" si="9"/>
        <v>0</v>
      </c>
      <c r="H37" s="74">
        <f t="shared" si="9"/>
        <v>0</v>
      </c>
      <c r="I37" s="74">
        <f t="shared" si="9"/>
        <v>0</v>
      </c>
      <c r="J37" s="74">
        <f t="shared" si="9"/>
        <v>0</v>
      </c>
      <c r="K37" s="134"/>
    </row>
    <row r="38" spans="1:11" ht="15" x14ac:dyDescent="0.2">
      <c r="A38" s="55" t="s">
        <v>123</v>
      </c>
      <c r="B38" s="326"/>
      <c r="C38" s="326"/>
      <c r="D38" s="326"/>
      <c r="E38" s="326"/>
      <c r="F38" s="326"/>
      <c r="G38" s="326"/>
      <c r="H38" s="326"/>
      <c r="I38" s="326"/>
      <c r="J38" s="326"/>
      <c r="K38" s="134"/>
    </row>
    <row r="39" spans="1:11" ht="15" x14ac:dyDescent="0.2">
      <c r="A39" s="55" t="s">
        <v>124</v>
      </c>
      <c r="B39" s="326"/>
      <c r="C39" s="326"/>
      <c r="D39" s="326"/>
      <c r="E39" s="326"/>
      <c r="F39" s="326"/>
      <c r="G39" s="326"/>
      <c r="H39" s="326"/>
      <c r="I39" s="326"/>
      <c r="J39" s="326"/>
      <c r="K39" s="134"/>
    </row>
    <row r="40" spans="1:11" ht="30" x14ac:dyDescent="0.2">
      <c r="A40" s="55" t="s">
        <v>377</v>
      </c>
      <c r="B40" s="326"/>
      <c r="C40" s="326"/>
      <c r="D40" s="418">
        <f t="shared" ref="D40:J40" si="10">SUM(D41:D42)</f>
        <v>0</v>
      </c>
      <c r="E40" s="418">
        <f t="shared" si="10"/>
        <v>0</v>
      </c>
      <c r="F40" s="418">
        <f t="shared" si="10"/>
        <v>0</v>
      </c>
      <c r="G40" s="418">
        <f t="shared" si="10"/>
        <v>0</v>
      </c>
      <c r="H40" s="418">
        <f t="shared" si="10"/>
        <v>0</v>
      </c>
      <c r="I40" s="418">
        <f t="shared" si="10"/>
        <v>0</v>
      </c>
      <c r="J40" s="418">
        <f t="shared" si="10"/>
        <v>0</v>
      </c>
      <c r="K40" s="134"/>
    </row>
    <row r="41" spans="1:11" ht="15" x14ac:dyDescent="0.2">
      <c r="A41" s="55" t="s">
        <v>125</v>
      </c>
      <c r="B41" s="326"/>
      <c r="C41" s="326"/>
      <c r="D41" s="326"/>
      <c r="E41" s="326"/>
      <c r="F41" s="326"/>
      <c r="G41" s="326"/>
      <c r="H41" s="326"/>
      <c r="I41" s="326"/>
      <c r="J41" s="326"/>
      <c r="K41" s="134"/>
    </row>
    <row r="42" spans="1:11" ht="15" x14ac:dyDescent="0.2">
      <c r="A42" s="55" t="s">
        <v>126</v>
      </c>
      <c r="B42" s="326"/>
      <c r="C42" s="326"/>
      <c r="D42" s="326"/>
      <c r="E42" s="326"/>
      <c r="F42" s="326"/>
      <c r="G42" s="326"/>
      <c r="H42" s="326"/>
      <c r="I42" s="326"/>
      <c r="J42" s="326"/>
      <c r="K42" s="134"/>
    </row>
    <row r="43" spans="1:11" ht="15" x14ac:dyDescent="0.2">
      <c r="A43" s="24"/>
      <c r="B43" s="326"/>
      <c r="C43" s="326"/>
      <c r="D43" s="326"/>
      <c r="E43" s="326"/>
      <c r="F43" s="326"/>
      <c r="G43" s="326"/>
      <c r="H43" s="326"/>
      <c r="I43" s="326"/>
      <c r="J43" s="326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63" t="s">
        <v>96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62"/>
      <c r="C48" s="62"/>
      <c r="F48" s="62"/>
      <c r="G48" s="65"/>
      <c r="H48" s="62"/>
      <c r="I48"/>
      <c r="J48"/>
    </row>
    <row r="49" spans="1:10" s="2" customFormat="1" ht="15" x14ac:dyDescent="0.3">
      <c r="B49" s="61" t="s">
        <v>251</v>
      </c>
      <c r="F49" s="12" t="s">
        <v>256</v>
      </c>
      <c r="G49" s="64"/>
      <c r="I49"/>
      <c r="J49"/>
    </row>
    <row r="50" spans="1:10" s="2" customFormat="1" ht="15" x14ac:dyDescent="0.3">
      <c r="B50" s="58" t="s">
        <v>127</v>
      </c>
      <c r="F50" s="2" t="s">
        <v>252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view="pageBreakPreview" topLeftCell="A22" zoomScale="80" zoomScaleNormal="80" zoomScaleSheetLayoutView="80" workbookViewId="0">
      <selection activeCell="C31" sqref="C31"/>
    </sheetView>
  </sheetViews>
  <sheetFormatPr defaultRowHeight="12.75" x14ac:dyDescent="0.2"/>
  <cols>
    <col min="1" max="1" width="6" style="184" customWidth="1"/>
    <col min="2" max="2" width="21.140625" style="184" customWidth="1"/>
    <col min="3" max="3" width="25.140625" style="184" bestFit="1" customWidth="1"/>
    <col min="4" max="4" width="19.140625" style="184" customWidth="1"/>
    <col min="5" max="5" width="18.42578125" style="184" customWidth="1"/>
    <col min="6" max="6" width="20.85546875" style="184" customWidth="1"/>
    <col min="7" max="7" width="31.85546875" style="184" customWidth="1"/>
    <col min="8" max="8" width="16.85546875" style="184" customWidth="1"/>
    <col min="9" max="9" width="20.85546875" style="184" customWidth="1"/>
    <col min="10" max="16384" width="9.140625" style="184"/>
  </cols>
  <sheetData>
    <row r="1" spans="1:9" ht="15" x14ac:dyDescent="0.2">
      <c r="A1" s="177" t="s">
        <v>473</v>
      </c>
      <c r="B1" s="177"/>
      <c r="C1" s="178"/>
      <c r="D1" s="178"/>
      <c r="E1" s="178"/>
      <c r="F1" s="178"/>
      <c r="G1" s="178"/>
      <c r="H1" s="178"/>
      <c r="I1" s="311" t="s">
        <v>97</v>
      </c>
    </row>
    <row r="2" spans="1:9" ht="15" x14ac:dyDescent="0.3">
      <c r="A2" s="137" t="s">
        <v>128</v>
      </c>
      <c r="B2" s="137"/>
      <c r="C2" s="178"/>
      <c r="D2" s="178"/>
      <c r="E2" s="178"/>
      <c r="F2" s="178"/>
      <c r="G2" s="178"/>
      <c r="H2" s="178"/>
      <c r="I2" s="308" t="str">
        <f>'ფორმა N1'!L2</f>
        <v>09.12.2017-10.02.2017</v>
      </c>
    </row>
    <row r="3" spans="1:9" ht="15" x14ac:dyDescent="0.2">
      <c r="A3" s="178"/>
      <c r="B3" s="178"/>
      <c r="C3" s="178"/>
      <c r="D3" s="178"/>
      <c r="E3" s="178"/>
      <c r="F3" s="178"/>
      <c r="G3" s="178"/>
      <c r="H3" s="178"/>
      <c r="I3" s="130"/>
    </row>
    <row r="4" spans="1:9" ht="15" x14ac:dyDescent="0.3">
      <c r="A4" s="106" t="s">
        <v>257</v>
      </c>
      <c r="B4" s="106"/>
      <c r="C4" s="106"/>
      <c r="D4" s="106"/>
      <c r="E4" s="316"/>
      <c r="F4" s="179"/>
      <c r="G4" s="178"/>
      <c r="H4" s="178"/>
      <c r="I4" s="179"/>
    </row>
    <row r="5" spans="1:9" s="321" customFormat="1" ht="15" x14ac:dyDescent="0.3">
      <c r="A5" s="317" t="str">
        <f>'ფორმა N1'!A5</f>
        <v>მოქალაქეთა პოლიტიკური გაერთიანება"ეროვნული ფორუმი"</v>
      </c>
      <c r="B5" s="317"/>
      <c r="C5" s="318"/>
      <c r="D5" s="318"/>
      <c r="E5" s="318"/>
      <c r="F5" s="319"/>
      <c r="G5" s="320"/>
      <c r="H5" s="320"/>
      <c r="I5" s="319"/>
    </row>
    <row r="6" spans="1:9" ht="13.5" x14ac:dyDescent="0.2">
      <c r="A6" s="131"/>
      <c r="B6" s="131"/>
      <c r="C6" s="322"/>
      <c r="D6" s="322"/>
      <c r="E6" s="322"/>
      <c r="F6" s="178"/>
      <c r="G6" s="178"/>
      <c r="H6" s="178"/>
      <c r="I6" s="178"/>
    </row>
    <row r="7" spans="1:9" ht="60" x14ac:dyDescent="0.2">
      <c r="A7" s="323" t="s">
        <v>64</v>
      </c>
      <c r="B7" s="323" t="s">
        <v>440</v>
      </c>
      <c r="C7" s="324" t="s">
        <v>441</v>
      </c>
      <c r="D7" s="324" t="s">
        <v>442</v>
      </c>
      <c r="E7" s="324" t="s">
        <v>443</v>
      </c>
      <c r="F7" s="324" t="s">
        <v>344</v>
      </c>
      <c r="G7" s="324" t="s">
        <v>444</v>
      </c>
      <c r="H7" s="324" t="s">
        <v>445</v>
      </c>
      <c r="I7" s="324" t="s">
        <v>446</v>
      </c>
    </row>
    <row r="8" spans="1:9" ht="15" x14ac:dyDescent="0.2">
      <c r="A8" s="323">
        <v>1</v>
      </c>
      <c r="B8" s="323">
        <v>2</v>
      </c>
      <c r="C8" s="323">
        <v>3</v>
      </c>
      <c r="D8" s="324">
        <v>4</v>
      </c>
      <c r="E8" s="323">
        <v>5</v>
      </c>
      <c r="F8" s="324">
        <v>6</v>
      </c>
      <c r="G8" s="323">
        <v>7</v>
      </c>
      <c r="H8" s="324">
        <v>8</v>
      </c>
      <c r="I8" s="324">
        <v>9</v>
      </c>
    </row>
    <row r="9" spans="1:9" ht="37.5" customHeight="1" x14ac:dyDescent="0.2">
      <c r="A9" s="325">
        <v>1</v>
      </c>
      <c r="B9" s="325" t="s">
        <v>564</v>
      </c>
      <c r="C9" s="454" t="s">
        <v>571</v>
      </c>
      <c r="D9" s="460" t="s">
        <v>574</v>
      </c>
      <c r="E9" s="454" t="s">
        <v>572</v>
      </c>
      <c r="F9" s="325" t="s">
        <v>569</v>
      </c>
      <c r="G9" s="325">
        <v>3077.25</v>
      </c>
      <c r="H9" s="456" t="s">
        <v>570</v>
      </c>
      <c r="I9" s="325" t="s">
        <v>573</v>
      </c>
    </row>
    <row r="10" spans="1:9" ht="37.5" customHeight="1" x14ac:dyDescent="0.2">
      <c r="A10" s="325">
        <v>2</v>
      </c>
      <c r="B10" s="325" t="s">
        <v>564</v>
      </c>
      <c r="C10" s="457" t="s">
        <v>578</v>
      </c>
      <c r="D10" s="325" t="s">
        <v>576</v>
      </c>
      <c r="E10" s="325" t="s">
        <v>577</v>
      </c>
      <c r="F10" s="460" t="s">
        <v>579</v>
      </c>
      <c r="G10" s="325">
        <v>173</v>
      </c>
      <c r="H10" s="409">
        <v>227765022</v>
      </c>
      <c r="I10" s="454" t="s">
        <v>575</v>
      </c>
    </row>
    <row r="11" spans="1:9" ht="37.5" customHeight="1" x14ac:dyDescent="0.2">
      <c r="A11" s="325">
        <v>3</v>
      </c>
      <c r="B11" s="325" t="s">
        <v>564</v>
      </c>
      <c r="C11" s="325" t="s">
        <v>581</v>
      </c>
      <c r="D11" s="325" t="s">
        <v>588</v>
      </c>
      <c r="E11" s="325" t="s">
        <v>582</v>
      </c>
      <c r="F11" s="460" t="s">
        <v>580</v>
      </c>
      <c r="G11" s="325">
        <v>375</v>
      </c>
      <c r="H11" s="456" t="s">
        <v>583</v>
      </c>
      <c r="I11" s="325" t="s">
        <v>584</v>
      </c>
    </row>
    <row r="12" spans="1:9" ht="37.5" customHeight="1" x14ac:dyDescent="0.2">
      <c r="A12" s="325">
        <v>4</v>
      </c>
      <c r="B12" s="325" t="s">
        <v>564</v>
      </c>
      <c r="C12" s="325" t="s">
        <v>590</v>
      </c>
      <c r="D12" s="325" t="s">
        <v>589</v>
      </c>
      <c r="E12" s="325" t="s">
        <v>591</v>
      </c>
      <c r="F12" s="325" t="s">
        <v>587</v>
      </c>
      <c r="G12" s="325">
        <v>1250</v>
      </c>
      <c r="H12" s="456" t="s">
        <v>585</v>
      </c>
      <c r="I12" s="325" t="s">
        <v>586</v>
      </c>
    </row>
    <row r="13" spans="1:9" ht="37.5" customHeight="1" x14ac:dyDescent="0.2">
      <c r="A13" s="325">
        <v>5</v>
      </c>
      <c r="B13" s="325" t="s">
        <v>564</v>
      </c>
      <c r="C13" s="325" t="s">
        <v>592</v>
      </c>
      <c r="D13" s="325" t="s">
        <v>594</v>
      </c>
      <c r="E13" s="325" t="s">
        <v>597</v>
      </c>
      <c r="F13" s="325" t="s">
        <v>593</v>
      </c>
      <c r="G13" s="325">
        <v>625</v>
      </c>
      <c r="H13" s="456" t="s">
        <v>595</v>
      </c>
      <c r="I13" s="325" t="s">
        <v>596</v>
      </c>
    </row>
    <row r="14" spans="1:9" ht="37.5" customHeight="1" x14ac:dyDescent="0.2">
      <c r="A14" s="325">
        <v>6</v>
      </c>
      <c r="B14" s="325" t="s">
        <v>564</v>
      </c>
      <c r="C14" s="325" t="s">
        <v>598</v>
      </c>
      <c r="D14" s="325" t="s">
        <v>599</v>
      </c>
      <c r="E14" s="325" t="s">
        <v>597</v>
      </c>
      <c r="F14" s="325" t="s">
        <v>600</v>
      </c>
      <c r="G14" s="325">
        <v>2000</v>
      </c>
      <c r="H14" s="456" t="s">
        <v>602</v>
      </c>
      <c r="I14" s="325" t="s">
        <v>601</v>
      </c>
    </row>
    <row r="15" spans="1:9" ht="37.5" customHeight="1" x14ac:dyDescent="0.2">
      <c r="A15" s="325">
        <v>7</v>
      </c>
      <c r="B15" s="325" t="s">
        <v>564</v>
      </c>
      <c r="C15" s="325" t="s">
        <v>603</v>
      </c>
      <c r="D15" s="325"/>
      <c r="E15" s="325" t="s">
        <v>605</v>
      </c>
      <c r="F15" s="325" t="s">
        <v>606</v>
      </c>
      <c r="G15" s="325">
        <v>625</v>
      </c>
      <c r="H15" s="458">
        <v>19001095893</v>
      </c>
      <c r="I15" s="458" t="s">
        <v>604</v>
      </c>
    </row>
    <row r="16" spans="1:9" ht="37.5" customHeight="1" x14ac:dyDescent="0.3">
      <c r="A16" s="325">
        <v>8</v>
      </c>
      <c r="B16" s="325" t="s">
        <v>564</v>
      </c>
      <c r="C16" s="461" t="s">
        <v>608</v>
      </c>
      <c r="D16" s="325" t="s">
        <v>610</v>
      </c>
      <c r="E16" s="325" t="s">
        <v>597</v>
      </c>
      <c r="F16" s="325" t="s">
        <v>609</v>
      </c>
      <c r="G16" s="325">
        <v>375</v>
      </c>
      <c r="H16" s="458">
        <v>37001005817</v>
      </c>
      <c r="I16" s="459" t="s">
        <v>607</v>
      </c>
    </row>
    <row r="17" spans="1:9" ht="37.5" customHeight="1" x14ac:dyDescent="0.3">
      <c r="A17" s="325">
        <v>9</v>
      </c>
      <c r="B17" s="325" t="s">
        <v>564</v>
      </c>
      <c r="C17" s="462" t="s">
        <v>613</v>
      </c>
      <c r="D17" s="463" t="s">
        <v>614</v>
      </c>
      <c r="E17" s="325" t="s">
        <v>616</v>
      </c>
      <c r="F17" s="325" t="s">
        <v>615</v>
      </c>
      <c r="G17" s="325">
        <v>1500</v>
      </c>
      <c r="H17" s="456" t="s">
        <v>611</v>
      </c>
      <c r="I17" s="325" t="s">
        <v>612</v>
      </c>
    </row>
    <row r="18" spans="1:9" ht="37.5" customHeight="1" x14ac:dyDescent="0.2">
      <c r="A18" s="325">
        <v>10</v>
      </c>
      <c r="B18" s="325" t="s">
        <v>564</v>
      </c>
      <c r="C18" s="325" t="s">
        <v>617</v>
      </c>
      <c r="D18" s="325" t="s">
        <v>618</v>
      </c>
      <c r="E18" s="325" t="s">
        <v>622</v>
      </c>
      <c r="F18" s="325" t="s">
        <v>619</v>
      </c>
      <c r="G18" s="325">
        <v>600</v>
      </c>
      <c r="H18" s="456" t="s">
        <v>620</v>
      </c>
      <c r="I18" s="325" t="s">
        <v>621</v>
      </c>
    </row>
    <row r="19" spans="1:9" ht="37.5" customHeight="1" x14ac:dyDescent="0.2">
      <c r="A19" s="325">
        <v>11</v>
      </c>
      <c r="B19" s="325" t="s">
        <v>564</v>
      </c>
      <c r="C19" s="325" t="s">
        <v>777</v>
      </c>
      <c r="D19" s="325" t="s">
        <v>626</v>
      </c>
      <c r="E19" s="325" t="s">
        <v>623</v>
      </c>
      <c r="F19" s="325" t="s">
        <v>580</v>
      </c>
      <c r="G19" s="325">
        <v>187.5</v>
      </c>
      <c r="H19" s="456" t="s">
        <v>624</v>
      </c>
      <c r="I19" s="325" t="s">
        <v>625</v>
      </c>
    </row>
    <row r="20" spans="1:9" ht="37.5" customHeight="1" x14ac:dyDescent="0.2">
      <c r="A20" s="325">
        <v>12</v>
      </c>
      <c r="B20" s="325" t="s">
        <v>564</v>
      </c>
      <c r="C20" s="325" t="s">
        <v>631</v>
      </c>
      <c r="D20" s="325" t="s">
        <v>627</v>
      </c>
      <c r="E20" s="325" t="s">
        <v>622</v>
      </c>
      <c r="F20" s="325" t="s">
        <v>630</v>
      </c>
      <c r="G20" s="325">
        <v>3721.2</v>
      </c>
      <c r="H20" s="456" t="s">
        <v>628</v>
      </c>
      <c r="I20" s="325" t="s">
        <v>629</v>
      </c>
    </row>
    <row r="21" spans="1:9" ht="37.5" customHeight="1" x14ac:dyDescent="0.2">
      <c r="A21" s="325">
        <v>13</v>
      </c>
      <c r="B21" s="325" t="s">
        <v>564</v>
      </c>
      <c r="C21" s="325" t="s">
        <v>632</v>
      </c>
      <c r="D21" s="325" t="s">
        <v>633</v>
      </c>
      <c r="E21" s="325" t="s">
        <v>634</v>
      </c>
      <c r="F21" s="325" t="s">
        <v>635</v>
      </c>
      <c r="G21" s="325">
        <v>400</v>
      </c>
      <c r="H21" s="456" t="s">
        <v>636</v>
      </c>
      <c r="I21" s="325" t="s">
        <v>637</v>
      </c>
    </row>
    <row r="22" spans="1:9" ht="37.5" customHeight="1" x14ac:dyDescent="0.2">
      <c r="A22" s="325">
        <v>14</v>
      </c>
      <c r="B22" s="325" t="s">
        <v>564</v>
      </c>
      <c r="C22" s="325" t="s">
        <v>638</v>
      </c>
      <c r="D22" s="454" t="s">
        <v>639</v>
      </c>
      <c r="E22" s="325" t="s">
        <v>640</v>
      </c>
      <c r="F22" s="454" t="s">
        <v>641</v>
      </c>
      <c r="G22" s="455" t="s">
        <v>642</v>
      </c>
      <c r="H22" s="455" t="s">
        <v>643</v>
      </c>
      <c r="I22" s="454" t="s">
        <v>644</v>
      </c>
    </row>
    <row r="23" spans="1:9" ht="37.5" customHeight="1" x14ac:dyDescent="0.2">
      <c r="A23" s="325">
        <v>15</v>
      </c>
      <c r="B23" s="325" t="s">
        <v>564</v>
      </c>
      <c r="C23" s="325" t="s">
        <v>645</v>
      </c>
      <c r="D23" s="325" t="s">
        <v>646</v>
      </c>
      <c r="E23" s="325" t="s">
        <v>650</v>
      </c>
      <c r="F23" s="325" t="s">
        <v>647</v>
      </c>
      <c r="G23" s="325">
        <v>375</v>
      </c>
      <c r="H23" s="456" t="s">
        <v>648</v>
      </c>
      <c r="I23" s="325" t="s">
        <v>649</v>
      </c>
    </row>
    <row r="24" spans="1:9" ht="37.5" customHeight="1" x14ac:dyDescent="0.2">
      <c r="A24" s="325">
        <v>16</v>
      </c>
      <c r="B24" s="325" t="s">
        <v>564</v>
      </c>
      <c r="C24" s="325" t="s">
        <v>651</v>
      </c>
      <c r="D24" s="325" t="s">
        <v>652</v>
      </c>
      <c r="E24" s="325" t="s">
        <v>689</v>
      </c>
      <c r="F24" s="325" t="s">
        <v>653</v>
      </c>
      <c r="G24" s="325">
        <v>600</v>
      </c>
      <c r="H24" s="456" t="s">
        <v>654</v>
      </c>
      <c r="I24" s="325" t="s">
        <v>655</v>
      </c>
    </row>
    <row r="25" spans="1:9" ht="37.5" customHeight="1" x14ac:dyDescent="0.2">
      <c r="A25" s="325">
        <v>17</v>
      </c>
      <c r="B25" s="325" t="s">
        <v>564</v>
      </c>
      <c r="C25" s="325" t="s">
        <v>658</v>
      </c>
      <c r="D25" s="325" t="s">
        <v>657</v>
      </c>
      <c r="E25" s="325" t="s">
        <v>661</v>
      </c>
      <c r="F25" s="325" t="s">
        <v>656</v>
      </c>
      <c r="G25" s="325">
        <v>400</v>
      </c>
      <c r="H25" s="456" t="s">
        <v>477</v>
      </c>
      <c r="I25" s="325" t="s">
        <v>476</v>
      </c>
    </row>
    <row r="26" spans="1:9" ht="37.5" customHeight="1" x14ac:dyDescent="0.2">
      <c r="A26" s="325">
        <v>18</v>
      </c>
      <c r="B26" s="325" t="s">
        <v>564</v>
      </c>
      <c r="C26" s="325" t="s">
        <v>663</v>
      </c>
      <c r="D26" s="325" t="s">
        <v>664</v>
      </c>
      <c r="E26" s="325" t="s">
        <v>662</v>
      </c>
      <c r="F26" s="325" t="s">
        <v>641</v>
      </c>
      <c r="G26" s="325">
        <v>500</v>
      </c>
      <c r="H26" s="456" t="s">
        <v>659</v>
      </c>
      <c r="I26" s="325" t="s">
        <v>660</v>
      </c>
    </row>
    <row r="27" spans="1:9" ht="37.5" customHeight="1" x14ac:dyDescent="0.2">
      <c r="A27" s="325">
        <v>19</v>
      </c>
      <c r="B27" s="325" t="s">
        <v>564</v>
      </c>
      <c r="C27" s="325" t="s">
        <v>665</v>
      </c>
      <c r="D27" s="325" t="s">
        <v>666</v>
      </c>
      <c r="E27" s="325" t="s">
        <v>667</v>
      </c>
      <c r="F27" s="325" t="s">
        <v>587</v>
      </c>
      <c r="G27" s="325">
        <v>200</v>
      </c>
      <c r="H27" s="456" t="s">
        <v>668</v>
      </c>
      <c r="I27" s="325" t="s">
        <v>669</v>
      </c>
    </row>
    <row r="28" spans="1:9" ht="37.5" customHeight="1" x14ac:dyDescent="0.2">
      <c r="A28" s="325">
        <v>20</v>
      </c>
      <c r="B28" s="325" t="s">
        <v>564</v>
      </c>
      <c r="C28" s="325" t="s">
        <v>670</v>
      </c>
      <c r="D28" s="325" t="s">
        <v>711</v>
      </c>
      <c r="E28" s="325" t="s">
        <v>671</v>
      </c>
      <c r="F28" s="325" t="s">
        <v>672</v>
      </c>
      <c r="G28" s="325">
        <v>800</v>
      </c>
      <c r="H28" s="456" t="s">
        <v>674</v>
      </c>
      <c r="I28" s="325" t="s">
        <v>673</v>
      </c>
    </row>
    <row r="29" spans="1:9" ht="37.5" customHeight="1" x14ac:dyDescent="0.2">
      <c r="A29" s="325">
        <v>21</v>
      </c>
      <c r="B29" s="471" t="s">
        <v>564</v>
      </c>
      <c r="C29" s="471" t="s">
        <v>710</v>
      </c>
      <c r="D29" s="471" t="s">
        <v>712</v>
      </c>
      <c r="E29" s="325" t="s">
        <v>713</v>
      </c>
      <c r="F29" s="471" t="s">
        <v>714</v>
      </c>
      <c r="G29" s="471">
        <v>115</v>
      </c>
      <c r="H29" s="472" t="s">
        <v>715</v>
      </c>
      <c r="I29" s="471" t="s">
        <v>716</v>
      </c>
    </row>
    <row r="30" spans="1:9" ht="47.25" customHeight="1" x14ac:dyDescent="0.3">
      <c r="A30" s="325">
        <v>22</v>
      </c>
      <c r="B30" s="500" t="s">
        <v>564</v>
      </c>
      <c r="C30" s="501" t="s">
        <v>778</v>
      </c>
      <c r="D30" s="482" t="s">
        <v>750</v>
      </c>
      <c r="E30" s="500" t="s">
        <v>713</v>
      </c>
      <c r="F30" s="500" t="s">
        <v>751</v>
      </c>
      <c r="G30" s="500">
        <v>300</v>
      </c>
      <c r="H30" s="502" t="s">
        <v>752</v>
      </c>
      <c r="I30" s="500" t="s">
        <v>753</v>
      </c>
    </row>
    <row r="31" spans="1:9" ht="47.25" customHeight="1" x14ac:dyDescent="0.2">
      <c r="A31" s="325">
        <v>23</v>
      </c>
      <c r="B31" s="471" t="s">
        <v>564</v>
      </c>
      <c r="C31" s="503" t="s">
        <v>767</v>
      </c>
      <c r="D31" s="504" t="s">
        <v>768</v>
      </c>
      <c r="E31" s="471" t="s">
        <v>769</v>
      </c>
      <c r="F31" s="471">
        <v>92.2</v>
      </c>
      <c r="G31" s="471">
        <v>400</v>
      </c>
      <c r="H31" s="472" t="s">
        <v>770</v>
      </c>
      <c r="I31" s="471" t="s">
        <v>771</v>
      </c>
    </row>
    <row r="32" spans="1:9" ht="15" x14ac:dyDescent="0.2">
      <c r="A32" s="325" t="s">
        <v>261</v>
      </c>
      <c r="B32" s="325"/>
      <c r="C32" s="326"/>
      <c r="D32" s="326"/>
      <c r="E32" s="326"/>
      <c r="F32" s="326"/>
      <c r="G32" s="326"/>
      <c r="H32" s="326"/>
      <c r="I32" s="326"/>
    </row>
    <row r="33" spans="1:9" x14ac:dyDescent="0.2">
      <c r="A33" s="180"/>
      <c r="B33" s="180"/>
      <c r="C33" s="180"/>
      <c r="D33" s="180"/>
      <c r="E33" s="180"/>
      <c r="F33" s="180"/>
      <c r="G33" s="180"/>
      <c r="H33" s="180"/>
      <c r="I33" s="180"/>
    </row>
    <row r="34" spans="1:9" x14ac:dyDescent="0.2">
      <c r="A34" s="180"/>
      <c r="B34" s="180"/>
      <c r="C34" s="180"/>
      <c r="D34" s="180"/>
      <c r="E34" s="180"/>
      <c r="F34" s="180"/>
      <c r="G34" s="180"/>
      <c r="H34" s="180"/>
      <c r="I34" s="180"/>
    </row>
    <row r="35" spans="1:9" x14ac:dyDescent="0.2">
      <c r="A35" s="327"/>
      <c r="B35" s="327"/>
      <c r="C35" s="180"/>
      <c r="D35" s="180"/>
      <c r="E35" s="180"/>
      <c r="F35" s="180"/>
      <c r="G35" s="180"/>
      <c r="H35" s="180"/>
      <c r="I35" s="180"/>
    </row>
    <row r="36" spans="1:9" ht="15" x14ac:dyDescent="0.3">
      <c r="A36" s="21"/>
      <c r="B36" s="21"/>
      <c r="C36" s="328" t="s">
        <v>96</v>
      </c>
      <c r="D36" s="21"/>
      <c r="E36" s="21"/>
      <c r="F36" s="19"/>
      <c r="G36" s="21"/>
      <c r="H36" s="21"/>
      <c r="I36" s="21"/>
    </row>
    <row r="37" spans="1:9" ht="15" x14ac:dyDescent="0.3">
      <c r="A37" s="21"/>
      <c r="B37" s="21"/>
      <c r="C37" s="21"/>
      <c r="D37" s="564"/>
      <c r="E37" s="564"/>
      <c r="G37" s="183"/>
      <c r="H37" s="329"/>
    </row>
    <row r="38" spans="1:9" ht="15" x14ac:dyDescent="0.3">
      <c r="C38" s="21"/>
      <c r="D38" s="565" t="s">
        <v>251</v>
      </c>
      <c r="E38" s="565"/>
      <c r="G38" s="566" t="s">
        <v>447</v>
      </c>
      <c r="H38" s="566"/>
    </row>
    <row r="39" spans="1:9" ht="15" x14ac:dyDescent="0.3">
      <c r="C39" s="21"/>
      <c r="D39" s="21"/>
      <c r="E39" s="21"/>
      <c r="G39" s="567"/>
      <c r="H39" s="567"/>
    </row>
    <row r="40" spans="1:9" ht="15" x14ac:dyDescent="0.3">
      <c r="C40" s="21"/>
      <c r="D40" s="568" t="s">
        <v>127</v>
      </c>
      <c r="E40" s="568"/>
      <c r="G40" s="567"/>
      <c r="H40" s="567"/>
    </row>
  </sheetData>
  <mergeCells count="4">
    <mergeCell ref="D37:E37"/>
    <mergeCell ref="D38:E38"/>
    <mergeCell ref="G38:H40"/>
    <mergeCell ref="D40:E40"/>
  </mergeCells>
  <dataValidations count="1">
    <dataValidation type="list" allowBlank="1" showInputMessage="1" showErrorMessage="1" sqref="B9:B32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76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F3F3"/>
    <pageSetUpPr fitToPage="1"/>
  </sheetPr>
  <dimension ref="A1:L32"/>
  <sheetViews>
    <sheetView view="pageBreakPreview" zoomScale="80" zoomScaleNormal="100" zoomScaleSheetLayoutView="80" workbookViewId="0">
      <selection activeCell="H17" sqref="H17"/>
    </sheetView>
  </sheetViews>
  <sheetFormatPr defaultRowHeight="12.75" x14ac:dyDescent="0.2"/>
  <cols>
    <col min="1" max="1" width="6.85546875" style="321" customWidth="1"/>
    <col min="2" max="2" width="14.85546875" style="321" customWidth="1"/>
    <col min="3" max="3" width="21.140625" style="321" customWidth="1"/>
    <col min="4" max="4" width="12.7109375" style="321" customWidth="1"/>
    <col min="5" max="5" width="11.85546875" style="321" customWidth="1"/>
    <col min="6" max="6" width="13.42578125" style="321" bestFit="1" customWidth="1"/>
    <col min="7" max="7" width="15.28515625" style="321" customWidth="1"/>
    <col min="8" max="8" width="23.85546875" style="321" customWidth="1"/>
    <col min="9" max="9" width="12.140625" style="321" bestFit="1" customWidth="1"/>
    <col min="10" max="10" width="19" style="321" customWidth="1"/>
    <col min="11" max="11" width="19.28515625" style="321" customWidth="1"/>
    <col min="12" max="16384" width="9.140625" style="321"/>
  </cols>
  <sheetData>
    <row r="1" spans="1:12" s="184" customFormat="1" ht="15" x14ac:dyDescent="0.2">
      <c r="A1" s="177" t="s">
        <v>288</v>
      </c>
      <c r="B1" s="177"/>
      <c r="C1" s="177"/>
      <c r="D1" s="178"/>
      <c r="E1" s="178"/>
      <c r="F1" s="178"/>
      <c r="G1" s="178"/>
      <c r="H1" s="178"/>
      <c r="I1" s="178"/>
      <c r="J1" s="178"/>
      <c r="K1" s="311" t="s">
        <v>97</v>
      </c>
    </row>
    <row r="2" spans="1:12" s="184" customFormat="1" ht="15" x14ac:dyDescent="0.3">
      <c r="A2" s="137" t="s">
        <v>128</v>
      </c>
      <c r="B2" s="137"/>
      <c r="C2" s="137"/>
      <c r="D2" s="178"/>
      <c r="E2" s="178"/>
      <c r="F2" s="178"/>
      <c r="G2" s="178"/>
      <c r="H2" s="178"/>
      <c r="I2" s="178"/>
      <c r="J2" s="178"/>
      <c r="K2" s="308" t="str">
        <f>'ფორმა N1'!L2</f>
        <v>09.12.2017-10.02.2017</v>
      </c>
    </row>
    <row r="3" spans="1:12" s="184" customFormat="1" ht="15" x14ac:dyDescent="0.2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30"/>
      <c r="L3" s="321"/>
    </row>
    <row r="4" spans="1:12" s="184" customFormat="1" ht="15" x14ac:dyDescent="0.3">
      <c r="A4" s="106" t="s">
        <v>257</v>
      </c>
      <c r="B4" s="106"/>
      <c r="C4" s="106"/>
      <c r="D4" s="106"/>
      <c r="E4" s="106"/>
      <c r="F4" s="316"/>
      <c r="G4" s="179"/>
      <c r="H4" s="178"/>
      <c r="I4" s="178"/>
      <c r="J4" s="178"/>
      <c r="K4" s="178"/>
    </row>
    <row r="5" spans="1:12" ht="15" x14ac:dyDescent="0.3">
      <c r="A5" s="317" t="str">
        <f>'ფორმა N1'!A5</f>
        <v>მოქალაქეთა პოლიტიკური გაერთიანება"ეროვნული ფორუმი"</v>
      </c>
      <c r="B5" s="317"/>
      <c r="C5" s="317"/>
      <c r="D5" s="318"/>
      <c r="E5" s="318"/>
      <c r="F5" s="318"/>
      <c r="G5" s="319"/>
      <c r="H5" s="320"/>
      <c r="I5" s="320"/>
      <c r="J5" s="320"/>
      <c r="K5" s="319"/>
    </row>
    <row r="6" spans="1:12" s="184" customFormat="1" ht="13.5" x14ac:dyDescent="0.2">
      <c r="A6" s="131"/>
      <c r="B6" s="131"/>
      <c r="C6" s="131"/>
      <c r="D6" s="322"/>
      <c r="E6" s="322"/>
      <c r="F6" s="322"/>
      <c r="G6" s="178"/>
      <c r="H6" s="178"/>
      <c r="I6" s="178"/>
      <c r="J6" s="178"/>
      <c r="K6" s="178"/>
    </row>
    <row r="7" spans="1:12" s="184" customFormat="1" ht="60" x14ac:dyDescent="0.2">
      <c r="A7" s="323" t="s">
        <v>64</v>
      </c>
      <c r="B7" s="323" t="s">
        <v>440</v>
      </c>
      <c r="C7" s="323" t="s">
        <v>231</v>
      </c>
      <c r="D7" s="324" t="s">
        <v>228</v>
      </c>
      <c r="E7" s="324" t="s">
        <v>229</v>
      </c>
      <c r="F7" s="324" t="s">
        <v>320</v>
      </c>
      <c r="G7" s="324" t="s">
        <v>230</v>
      </c>
      <c r="H7" s="324" t="s">
        <v>448</v>
      </c>
      <c r="I7" s="324" t="s">
        <v>227</v>
      </c>
      <c r="J7" s="324" t="s">
        <v>445</v>
      </c>
      <c r="K7" s="324" t="s">
        <v>446</v>
      </c>
    </row>
    <row r="8" spans="1:12" s="184" customFormat="1" ht="15" x14ac:dyDescent="0.2">
      <c r="A8" s="323">
        <v>1</v>
      </c>
      <c r="B8" s="323">
        <v>2</v>
      </c>
      <c r="C8" s="323">
        <v>3</v>
      </c>
      <c r="D8" s="324">
        <v>4</v>
      </c>
      <c r="E8" s="323">
        <v>5</v>
      </c>
      <c r="F8" s="324">
        <v>6</v>
      </c>
      <c r="G8" s="323">
        <v>7</v>
      </c>
      <c r="H8" s="324">
        <v>8</v>
      </c>
      <c r="I8" s="323">
        <v>9</v>
      </c>
      <c r="J8" s="323">
        <v>10</v>
      </c>
      <c r="K8" s="324">
        <v>11</v>
      </c>
    </row>
    <row r="9" spans="1:12" s="184" customFormat="1" ht="48.75" customHeight="1" x14ac:dyDescent="0.2">
      <c r="A9" s="325">
        <v>1</v>
      </c>
      <c r="B9" s="325" t="s">
        <v>564</v>
      </c>
      <c r="C9" s="464" t="s">
        <v>677</v>
      </c>
      <c r="D9" s="325" t="s">
        <v>675</v>
      </c>
      <c r="E9" s="325" t="s">
        <v>676</v>
      </c>
      <c r="F9" s="325">
        <v>2003</v>
      </c>
      <c r="G9" s="325" t="s">
        <v>678</v>
      </c>
      <c r="H9" s="325">
        <v>300</v>
      </c>
      <c r="I9" s="468" t="s">
        <v>685</v>
      </c>
      <c r="J9" s="456" t="s">
        <v>482</v>
      </c>
      <c r="K9" s="325" t="s">
        <v>481</v>
      </c>
    </row>
    <row r="10" spans="1:12" s="184" customFormat="1" ht="48.75" customHeight="1" x14ac:dyDescent="0.2">
      <c r="A10" s="325">
        <v>2</v>
      </c>
      <c r="B10" s="325" t="s">
        <v>564</v>
      </c>
      <c r="C10" s="464" t="s">
        <v>680</v>
      </c>
      <c r="D10" s="325" t="s">
        <v>681</v>
      </c>
      <c r="E10" s="325" t="s">
        <v>681</v>
      </c>
      <c r="F10" s="325">
        <v>2006</v>
      </c>
      <c r="G10" s="325" t="s">
        <v>679</v>
      </c>
      <c r="H10" s="325">
        <v>300</v>
      </c>
      <c r="I10" s="468" t="s">
        <v>685</v>
      </c>
      <c r="J10" s="456" t="s">
        <v>486</v>
      </c>
      <c r="K10" s="325" t="s">
        <v>487</v>
      </c>
    </row>
    <row r="11" spans="1:12" s="184" customFormat="1" ht="48.75" customHeight="1" x14ac:dyDescent="0.2">
      <c r="A11" s="325">
        <v>3</v>
      </c>
      <c r="B11" s="325" t="s">
        <v>564</v>
      </c>
      <c r="C11" s="465" t="s">
        <v>683</v>
      </c>
      <c r="D11" s="465" t="s">
        <v>683</v>
      </c>
      <c r="E11" s="466" t="s">
        <v>684</v>
      </c>
      <c r="F11" s="325">
        <v>2000</v>
      </c>
      <c r="G11" s="473" t="s">
        <v>682</v>
      </c>
      <c r="H11" s="325">
        <v>300</v>
      </c>
      <c r="I11" s="468" t="s">
        <v>685</v>
      </c>
      <c r="J11" s="456" t="s">
        <v>488</v>
      </c>
      <c r="K11" s="325" t="s">
        <v>489</v>
      </c>
    </row>
    <row r="12" spans="1:12" s="184" customFormat="1" ht="15" x14ac:dyDescent="0.2">
      <c r="A12" s="325">
        <v>4</v>
      </c>
      <c r="B12" s="325"/>
      <c r="C12" s="325"/>
      <c r="D12" s="326"/>
      <c r="E12" s="326"/>
      <c r="F12" s="326"/>
      <c r="G12" s="326"/>
      <c r="H12" s="326"/>
      <c r="I12" s="326"/>
      <c r="J12" s="467"/>
      <c r="K12" s="326"/>
    </row>
    <row r="13" spans="1:12" s="184" customFormat="1" ht="15" x14ac:dyDescent="0.2">
      <c r="A13" s="325">
        <v>5</v>
      </c>
      <c r="B13" s="325"/>
      <c r="C13" s="325"/>
      <c r="D13" s="326"/>
      <c r="E13" s="326"/>
      <c r="F13" s="326"/>
      <c r="G13" s="326"/>
      <c r="H13" s="326"/>
      <c r="I13" s="326"/>
      <c r="J13" s="326"/>
      <c r="K13" s="326"/>
    </row>
    <row r="14" spans="1:12" s="184" customFormat="1" ht="15" x14ac:dyDescent="0.2">
      <c r="A14" s="325">
        <v>6</v>
      </c>
      <c r="B14" s="325"/>
      <c r="C14" s="325"/>
      <c r="D14" s="326"/>
      <c r="E14" s="326"/>
      <c r="F14" s="326"/>
      <c r="G14" s="326"/>
      <c r="H14" s="326"/>
      <c r="I14" s="326"/>
      <c r="J14" s="326"/>
      <c r="K14" s="326"/>
    </row>
    <row r="15" spans="1:12" s="184" customFormat="1" ht="15" x14ac:dyDescent="0.2">
      <c r="A15" s="325">
        <v>7</v>
      </c>
      <c r="B15" s="325"/>
      <c r="C15" s="325"/>
      <c r="D15" s="326"/>
      <c r="E15" s="326"/>
      <c r="F15" s="326"/>
      <c r="G15" s="326"/>
      <c r="H15" s="326"/>
      <c r="I15" s="326"/>
      <c r="J15" s="326"/>
      <c r="K15" s="326"/>
    </row>
    <row r="16" spans="1:12" s="184" customFormat="1" ht="15" x14ac:dyDescent="0.2">
      <c r="A16" s="325">
        <v>8</v>
      </c>
      <c r="B16" s="325"/>
      <c r="C16" s="325"/>
      <c r="D16" s="326"/>
      <c r="E16" s="326"/>
      <c r="F16" s="326"/>
      <c r="G16" s="326"/>
      <c r="H16" s="326"/>
      <c r="I16" s="326"/>
      <c r="J16" s="326"/>
      <c r="K16" s="326"/>
    </row>
    <row r="17" spans="1:11" s="184" customFormat="1" ht="15" x14ac:dyDescent="0.2">
      <c r="A17" s="325">
        <v>9</v>
      </c>
      <c r="B17" s="325"/>
      <c r="C17" s="325"/>
      <c r="D17" s="326"/>
      <c r="E17" s="326"/>
      <c r="F17" s="326"/>
      <c r="G17" s="326"/>
      <c r="H17" s="326"/>
      <c r="I17" s="326"/>
      <c r="J17" s="326"/>
      <c r="K17" s="326"/>
    </row>
    <row r="18" spans="1:11" s="184" customFormat="1" ht="15" x14ac:dyDescent="0.2">
      <c r="A18" s="325">
        <v>10</v>
      </c>
      <c r="B18" s="325"/>
      <c r="C18" s="325"/>
      <c r="D18" s="326"/>
      <c r="E18" s="326"/>
      <c r="F18" s="326"/>
      <c r="G18" s="326"/>
      <c r="H18" s="326"/>
      <c r="I18" s="326"/>
      <c r="J18" s="326"/>
      <c r="K18" s="326"/>
    </row>
    <row r="19" spans="1:11" s="184" customFormat="1" ht="15" x14ac:dyDescent="0.2">
      <c r="A19" s="325">
        <v>11</v>
      </c>
      <c r="B19" s="325"/>
      <c r="C19" s="325"/>
      <c r="D19" s="326"/>
      <c r="E19" s="326"/>
      <c r="F19" s="326"/>
      <c r="G19" s="326"/>
      <c r="H19" s="326"/>
      <c r="I19" s="326"/>
      <c r="J19" s="326"/>
      <c r="K19" s="326"/>
    </row>
    <row r="20" spans="1:11" s="184" customFormat="1" ht="15" x14ac:dyDescent="0.2">
      <c r="A20" s="325">
        <v>12</v>
      </c>
      <c r="B20" s="325"/>
      <c r="C20" s="325"/>
      <c r="D20" s="326"/>
      <c r="E20" s="326"/>
      <c r="F20" s="326"/>
      <c r="G20" s="326"/>
      <c r="H20" s="326"/>
      <c r="I20" s="326"/>
      <c r="J20" s="326"/>
      <c r="K20" s="326"/>
    </row>
    <row r="21" spans="1:11" s="184" customFormat="1" ht="15" x14ac:dyDescent="0.2">
      <c r="A21" s="325">
        <v>13</v>
      </c>
      <c r="B21" s="325"/>
      <c r="C21" s="325"/>
      <c r="D21" s="326"/>
      <c r="E21" s="326"/>
      <c r="F21" s="326"/>
      <c r="G21" s="326"/>
      <c r="H21" s="326"/>
      <c r="I21" s="326"/>
      <c r="J21" s="326"/>
      <c r="K21" s="326"/>
    </row>
    <row r="22" spans="1:11" s="184" customFormat="1" ht="15" x14ac:dyDescent="0.2">
      <c r="A22" s="325">
        <v>14</v>
      </c>
      <c r="B22" s="325"/>
      <c r="C22" s="325"/>
      <c r="D22" s="326"/>
      <c r="E22" s="326"/>
      <c r="F22" s="326"/>
      <c r="G22" s="326"/>
      <c r="H22" s="326"/>
      <c r="I22" s="326"/>
      <c r="J22" s="326"/>
      <c r="K22" s="326"/>
    </row>
    <row r="23" spans="1:11" s="184" customFormat="1" ht="15" x14ac:dyDescent="0.2">
      <c r="A23" s="325">
        <v>15</v>
      </c>
      <c r="B23" s="325"/>
      <c r="C23" s="325"/>
      <c r="D23" s="326"/>
      <c r="E23" s="326"/>
      <c r="F23" s="326"/>
      <c r="G23" s="326"/>
      <c r="H23" s="326"/>
      <c r="I23" s="326"/>
      <c r="J23" s="326"/>
      <c r="K23" s="326"/>
    </row>
    <row r="24" spans="1:11" s="184" customFormat="1" ht="15" x14ac:dyDescent="0.2">
      <c r="A24" s="325" t="s">
        <v>261</v>
      </c>
      <c r="B24" s="325"/>
      <c r="C24" s="325"/>
      <c r="D24" s="326"/>
      <c r="E24" s="326"/>
      <c r="F24" s="326"/>
      <c r="G24" s="326"/>
      <c r="H24" s="326"/>
      <c r="I24" s="326"/>
      <c r="J24" s="326"/>
      <c r="K24" s="326"/>
    </row>
    <row r="25" spans="1:11" x14ac:dyDescent="0.2">
      <c r="A25" s="330"/>
      <c r="B25" s="330"/>
      <c r="C25" s="330"/>
      <c r="D25" s="330"/>
      <c r="E25" s="330"/>
      <c r="F25" s="330"/>
      <c r="G25" s="330"/>
      <c r="H25" s="330"/>
      <c r="I25" s="330"/>
      <c r="J25" s="330"/>
      <c r="K25" s="330"/>
    </row>
    <row r="26" spans="1:11" x14ac:dyDescent="0.2">
      <c r="A26" s="330"/>
      <c r="B26" s="330"/>
      <c r="C26" s="330"/>
      <c r="D26" s="330"/>
      <c r="E26" s="330"/>
      <c r="F26" s="330"/>
      <c r="G26" s="330"/>
      <c r="H26" s="330"/>
      <c r="I26" s="330"/>
      <c r="J26" s="330"/>
      <c r="K26" s="330"/>
    </row>
    <row r="27" spans="1:11" x14ac:dyDescent="0.2">
      <c r="A27" s="331"/>
      <c r="B27" s="331"/>
      <c r="C27" s="331"/>
      <c r="D27" s="330"/>
      <c r="E27" s="330"/>
      <c r="F27" s="330"/>
      <c r="G27" s="330"/>
      <c r="H27" s="330"/>
      <c r="I27" s="330"/>
      <c r="J27" s="330"/>
      <c r="K27" s="330"/>
    </row>
    <row r="28" spans="1:11" ht="15" x14ac:dyDescent="0.3">
      <c r="A28" s="332"/>
      <c r="B28" s="332"/>
      <c r="C28" s="332"/>
      <c r="D28" s="333" t="s">
        <v>96</v>
      </c>
      <c r="E28" s="332"/>
      <c r="F28" s="332"/>
      <c r="G28" s="334"/>
      <c r="H28" s="332"/>
      <c r="I28" s="332"/>
      <c r="J28" s="332"/>
      <c r="K28" s="332"/>
    </row>
    <row r="29" spans="1:11" ht="15" x14ac:dyDescent="0.3">
      <c r="A29" s="332"/>
      <c r="B29" s="332"/>
      <c r="C29" s="332"/>
      <c r="D29" s="332"/>
      <c r="E29" s="335"/>
      <c r="F29" s="332"/>
      <c r="H29" s="335"/>
      <c r="I29" s="335"/>
      <c r="J29" s="336"/>
    </row>
    <row r="30" spans="1:11" ht="15" x14ac:dyDescent="0.3">
      <c r="D30" s="332"/>
      <c r="E30" s="337" t="s">
        <v>251</v>
      </c>
      <c r="F30" s="332"/>
      <c r="H30" s="338" t="s">
        <v>256</v>
      </c>
      <c r="I30" s="338"/>
    </row>
    <row r="31" spans="1:11" ht="15" x14ac:dyDescent="0.3">
      <c r="D31" s="332"/>
      <c r="E31" s="339" t="s">
        <v>127</v>
      </c>
      <c r="F31" s="332"/>
      <c r="H31" s="332" t="s">
        <v>252</v>
      </c>
      <c r="I31" s="332"/>
    </row>
    <row r="32" spans="1:11" ht="15" x14ac:dyDescent="0.3">
      <c r="D32" s="332"/>
      <c r="E32" s="339"/>
    </row>
  </sheetData>
  <dataValidations count="1">
    <dataValidation type="list" allowBlank="1" showInputMessage="1" showErrorMessage="1" sqref="B9:B24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81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C11" sqref="C11"/>
    </sheetView>
  </sheetViews>
  <sheetFormatPr defaultRowHeight="12.75" x14ac:dyDescent="0.2"/>
  <cols>
    <col min="1" max="1" width="11.7109375" style="169" customWidth="1"/>
    <col min="2" max="2" width="21.5703125" style="169" customWidth="1"/>
    <col min="3" max="3" width="19.140625" style="169" customWidth="1"/>
    <col min="4" max="4" width="23.7109375" style="169" customWidth="1"/>
    <col min="5" max="6" width="16.5703125" style="169" bestFit="1" customWidth="1"/>
    <col min="7" max="7" width="17" style="169" customWidth="1"/>
    <col min="8" max="8" width="19" style="169" customWidth="1"/>
    <col min="9" max="9" width="24.42578125" style="169" customWidth="1"/>
    <col min="10" max="16384" width="9.140625" style="169"/>
  </cols>
  <sheetData>
    <row r="1" spans="1:13" customFormat="1" ht="15" x14ac:dyDescent="0.2">
      <c r="A1" s="126" t="s">
        <v>392</v>
      </c>
      <c r="B1" s="127"/>
      <c r="C1" s="127"/>
      <c r="D1" s="127"/>
      <c r="E1" s="127"/>
      <c r="F1" s="127"/>
      <c r="G1" s="127"/>
      <c r="H1" s="133"/>
      <c r="I1" s="70" t="s">
        <v>97</v>
      </c>
    </row>
    <row r="2" spans="1:13" customFormat="1" ht="15" x14ac:dyDescent="0.3">
      <c r="A2" s="97" t="s">
        <v>128</v>
      </c>
      <c r="B2" s="127"/>
      <c r="C2" s="127"/>
      <c r="D2" s="127"/>
      <c r="E2" s="127"/>
      <c r="F2" s="127"/>
      <c r="G2" s="127"/>
      <c r="H2" s="133"/>
      <c r="I2" s="189" t="str">
        <f>'ფორმა N1'!L2</f>
        <v>09.12.2017-10.02.2017</v>
      </c>
    </row>
    <row r="3" spans="1:13" customFormat="1" ht="15" x14ac:dyDescent="0.2">
      <c r="A3" s="127"/>
      <c r="B3" s="127"/>
      <c r="C3" s="127"/>
      <c r="D3" s="127"/>
      <c r="E3" s="127"/>
      <c r="F3" s="127"/>
      <c r="G3" s="127"/>
      <c r="H3" s="130"/>
      <c r="I3" s="130"/>
      <c r="M3" s="169"/>
    </row>
    <row r="4" spans="1:13" customFormat="1" ht="15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127"/>
      <c r="E4" s="127"/>
      <c r="F4" s="127"/>
      <c r="G4" s="127"/>
      <c r="H4" s="127"/>
      <c r="I4" s="135"/>
    </row>
    <row r="5" spans="1:13" ht="15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192"/>
      <c r="E5" s="192"/>
      <c r="F5" s="192"/>
      <c r="G5" s="192"/>
      <c r="H5" s="192"/>
      <c r="I5" s="191"/>
    </row>
    <row r="6" spans="1:13" customFormat="1" ht="13.5" x14ac:dyDescent="0.2">
      <c r="A6" s="131"/>
      <c r="B6" s="132"/>
      <c r="C6" s="132"/>
      <c r="D6" s="127"/>
      <c r="E6" s="127"/>
      <c r="F6" s="127"/>
      <c r="G6" s="127"/>
      <c r="H6" s="127"/>
      <c r="I6" s="127"/>
    </row>
    <row r="7" spans="1:13" customFormat="1" ht="60" x14ac:dyDescent="0.2">
      <c r="A7" s="136" t="s">
        <v>64</v>
      </c>
      <c r="B7" s="125" t="s">
        <v>345</v>
      </c>
      <c r="C7" s="125" t="s">
        <v>346</v>
      </c>
      <c r="D7" s="125" t="s">
        <v>351</v>
      </c>
      <c r="E7" s="125" t="s">
        <v>352</v>
      </c>
      <c r="F7" s="125" t="s">
        <v>347</v>
      </c>
      <c r="G7" s="125" t="s">
        <v>348</v>
      </c>
      <c r="H7" s="125" t="s">
        <v>358</v>
      </c>
      <c r="I7" s="125" t="s">
        <v>349</v>
      </c>
    </row>
    <row r="8" spans="1:13" customFormat="1" ht="15" x14ac:dyDescent="0.2">
      <c r="A8" s="123">
        <v>1</v>
      </c>
      <c r="B8" s="123">
        <v>2</v>
      </c>
      <c r="C8" s="125">
        <v>3</v>
      </c>
      <c r="D8" s="123">
        <v>6</v>
      </c>
      <c r="E8" s="125">
        <v>7</v>
      </c>
      <c r="F8" s="123">
        <v>8</v>
      </c>
      <c r="G8" s="123">
        <v>9</v>
      </c>
      <c r="H8" s="123">
        <v>10</v>
      </c>
      <c r="I8" s="125">
        <v>11</v>
      </c>
    </row>
    <row r="9" spans="1:13" customFormat="1" ht="15" x14ac:dyDescent="0.2">
      <c r="A9" s="59">
        <v>1</v>
      </c>
      <c r="B9" s="26"/>
      <c r="C9" s="26"/>
      <c r="D9" s="26"/>
      <c r="E9" s="26"/>
      <c r="F9" s="188"/>
      <c r="G9" s="188"/>
      <c r="H9" s="188"/>
      <c r="I9" s="26"/>
    </row>
    <row r="10" spans="1:13" customFormat="1" ht="15" x14ac:dyDescent="0.2">
      <c r="A10" s="59">
        <v>2</v>
      </c>
      <c r="B10" s="26"/>
      <c r="C10" s="26"/>
      <c r="D10" s="26"/>
      <c r="E10" s="26"/>
      <c r="F10" s="188"/>
      <c r="G10" s="188"/>
      <c r="H10" s="188"/>
      <c r="I10" s="26"/>
    </row>
    <row r="11" spans="1:13" customFormat="1" ht="15" x14ac:dyDescent="0.2">
      <c r="A11" s="59">
        <v>3</v>
      </c>
      <c r="B11" s="26"/>
      <c r="C11" s="26"/>
      <c r="D11" s="26"/>
      <c r="E11" s="26"/>
      <c r="F11" s="188"/>
      <c r="G11" s="188"/>
      <c r="H11" s="188"/>
      <c r="I11" s="26"/>
    </row>
    <row r="12" spans="1:13" customFormat="1" ht="15" x14ac:dyDescent="0.2">
      <c r="A12" s="59">
        <v>4</v>
      </c>
      <c r="B12" s="26"/>
      <c r="C12" s="26"/>
      <c r="D12" s="26"/>
      <c r="E12" s="26"/>
      <c r="F12" s="188"/>
      <c r="G12" s="188"/>
      <c r="H12" s="188"/>
      <c r="I12" s="26"/>
    </row>
    <row r="13" spans="1:13" customFormat="1" ht="15" x14ac:dyDescent="0.2">
      <c r="A13" s="59">
        <v>5</v>
      </c>
      <c r="B13" s="26"/>
      <c r="C13" s="26"/>
      <c r="D13" s="26"/>
      <c r="E13" s="26"/>
      <c r="F13" s="188"/>
      <c r="G13" s="188"/>
      <c r="H13" s="188"/>
      <c r="I13" s="26"/>
    </row>
    <row r="14" spans="1:13" customFormat="1" ht="15" x14ac:dyDescent="0.2">
      <c r="A14" s="59">
        <v>6</v>
      </c>
      <c r="B14" s="26"/>
      <c r="C14" s="26"/>
      <c r="D14" s="26"/>
      <c r="E14" s="26"/>
      <c r="F14" s="188"/>
      <c r="G14" s="188"/>
      <c r="H14" s="188"/>
      <c r="I14" s="26"/>
    </row>
    <row r="15" spans="1:13" customFormat="1" ht="15" x14ac:dyDescent="0.2">
      <c r="A15" s="59">
        <v>7</v>
      </c>
      <c r="B15" s="26"/>
      <c r="C15" s="26"/>
      <c r="D15" s="26"/>
      <c r="E15" s="26"/>
      <c r="F15" s="188"/>
      <c r="G15" s="188"/>
      <c r="H15" s="188"/>
      <c r="I15" s="26"/>
    </row>
    <row r="16" spans="1:13" customFormat="1" ht="15" x14ac:dyDescent="0.2">
      <c r="A16" s="59">
        <v>8</v>
      </c>
      <c r="B16" s="26"/>
      <c r="C16" s="26"/>
      <c r="D16" s="26"/>
      <c r="E16" s="26"/>
      <c r="F16" s="188"/>
      <c r="G16" s="188"/>
      <c r="H16" s="188"/>
      <c r="I16" s="26"/>
    </row>
    <row r="17" spans="1:9" customFormat="1" ht="15" x14ac:dyDescent="0.2">
      <c r="A17" s="59">
        <v>9</v>
      </c>
      <c r="B17" s="26"/>
      <c r="C17" s="26"/>
      <c r="D17" s="26"/>
      <c r="E17" s="26"/>
      <c r="F17" s="188"/>
      <c r="G17" s="188"/>
      <c r="H17" s="188"/>
      <c r="I17" s="26"/>
    </row>
    <row r="18" spans="1:9" customFormat="1" ht="15" x14ac:dyDescent="0.2">
      <c r="A18" s="59">
        <v>10</v>
      </c>
      <c r="B18" s="26"/>
      <c r="C18" s="26"/>
      <c r="D18" s="26"/>
      <c r="E18" s="26"/>
      <c r="F18" s="188"/>
      <c r="G18" s="188"/>
      <c r="H18" s="188"/>
      <c r="I18" s="26"/>
    </row>
    <row r="19" spans="1:9" customFormat="1" ht="15" x14ac:dyDescent="0.2">
      <c r="A19" s="59">
        <v>11</v>
      </c>
      <c r="B19" s="26"/>
      <c r="C19" s="26"/>
      <c r="D19" s="26"/>
      <c r="E19" s="26"/>
      <c r="F19" s="188"/>
      <c r="G19" s="188"/>
      <c r="H19" s="188"/>
      <c r="I19" s="26"/>
    </row>
    <row r="20" spans="1:9" customFormat="1" ht="15" x14ac:dyDescent="0.2">
      <c r="A20" s="59">
        <v>12</v>
      </c>
      <c r="B20" s="26"/>
      <c r="C20" s="26"/>
      <c r="D20" s="26"/>
      <c r="E20" s="26"/>
      <c r="F20" s="188"/>
      <c r="G20" s="188"/>
      <c r="H20" s="188"/>
      <c r="I20" s="26"/>
    </row>
    <row r="21" spans="1:9" customFormat="1" ht="15" x14ac:dyDescent="0.2">
      <c r="A21" s="59">
        <v>13</v>
      </c>
      <c r="B21" s="26"/>
      <c r="C21" s="26"/>
      <c r="D21" s="26"/>
      <c r="E21" s="26"/>
      <c r="F21" s="188"/>
      <c r="G21" s="188"/>
      <c r="H21" s="188"/>
      <c r="I21" s="26"/>
    </row>
    <row r="22" spans="1:9" customFormat="1" ht="15" x14ac:dyDescent="0.2">
      <c r="A22" s="59">
        <v>14</v>
      </c>
      <c r="B22" s="26"/>
      <c r="C22" s="26"/>
      <c r="D22" s="26"/>
      <c r="E22" s="26"/>
      <c r="F22" s="188"/>
      <c r="G22" s="188"/>
      <c r="H22" s="188"/>
      <c r="I22" s="26"/>
    </row>
    <row r="23" spans="1:9" customFormat="1" ht="15" x14ac:dyDescent="0.2">
      <c r="A23" s="59">
        <v>15</v>
      </c>
      <c r="B23" s="26"/>
      <c r="C23" s="26"/>
      <c r="D23" s="26"/>
      <c r="E23" s="26"/>
      <c r="F23" s="188"/>
      <c r="G23" s="188"/>
      <c r="H23" s="188"/>
      <c r="I23" s="26"/>
    </row>
    <row r="24" spans="1:9" customFormat="1" ht="15" x14ac:dyDescent="0.2">
      <c r="A24" s="59">
        <v>16</v>
      </c>
      <c r="B24" s="26"/>
      <c r="C24" s="26"/>
      <c r="D24" s="26"/>
      <c r="E24" s="26"/>
      <c r="F24" s="188"/>
      <c r="G24" s="188"/>
      <c r="H24" s="188"/>
      <c r="I24" s="26"/>
    </row>
    <row r="25" spans="1:9" customFormat="1" ht="15" x14ac:dyDescent="0.2">
      <c r="A25" s="59">
        <v>17</v>
      </c>
      <c r="B25" s="26"/>
      <c r="C25" s="26"/>
      <c r="D25" s="26"/>
      <c r="E25" s="26"/>
      <c r="F25" s="188"/>
      <c r="G25" s="188"/>
      <c r="H25" s="188"/>
      <c r="I25" s="26"/>
    </row>
    <row r="26" spans="1:9" customFormat="1" ht="15" x14ac:dyDescent="0.2">
      <c r="A26" s="59">
        <v>18</v>
      </c>
      <c r="B26" s="26"/>
      <c r="C26" s="26"/>
      <c r="D26" s="26"/>
      <c r="E26" s="26"/>
      <c r="F26" s="188"/>
      <c r="G26" s="188"/>
      <c r="H26" s="188"/>
      <c r="I26" s="26"/>
    </row>
    <row r="27" spans="1:9" customFormat="1" ht="15" x14ac:dyDescent="0.2">
      <c r="A27" s="59" t="s">
        <v>261</v>
      </c>
      <c r="B27" s="26"/>
      <c r="C27" s="26"/>
      <c r="D27" s="26"/>
      <c r="E27" s="26"/>
      <c r="F27" s="188"/>
      <c r="G27" s="188"/>
      <c r="H27" s="188"/>
      <c r="I27" s="26"/>
    </row>
    <row r="28" spans="1:9" x14ac:dyDescent="0.2">
      <c r="A28" s="193"/>
      <c r="B28" s="193"/>
      <c r="C28" s="193"/>
      <c r="D28" s="193"/>
      <c r="E28" s="193"/>
      <c r="F28" s="193"/>
      <c r="G28" s="193"/>
      <c r="H28" s="193"/>
      <c r="I28" s="193"/>
    </row>
    <row r="29" spans="1:9" x14ac:dyDescent="0.2">
      <c r="A29" s="193"/>
      <c r="B29" s="193"/>
      <c r="C29" s="193"/>
      <c r="D29" s="193"/>
      <c r="E29" s="193"/>
      <c r="F29" s="193"/>
      <c r="G29" s="193"/>
      <c r="H29" s="193"/>
      <c r="I29" s="193"/>
    </row>
    <row r="30" spans="1:9" x14ac:dyDescent="0.2">
      <c r="A30" s="194"/>
      <c r="B30" s="193"/>
      <c r="C30" s="193"/>
      <c r="D30" s="193"/>
      <c r="E30" s="193"/>
      <c r="F30" s="193"/>
      <c r="G30" s="193"/>
      <c r="H30" s="193"/>
      <c r="I30" s="193"/>
    </row>
    <row r="31" spans="1:9" ht="15" x14ac:dyDescent="0.3">
      <c r="A31" s="168"/>
      <c r="B31" s="170" t="s">
        <v>96</v>
      </c>
      <c r="C31" s="168"/>
      <c r="D31" s="168"/>
      <c r="E31" s="171"/>
      <c r="F31" s="168"/>
      <c r="G31" s="168"/>
      <c r="H31" s="168"/>
      <c r="I31" s="168"/>
    </row>
    <row r="32" spans="1:9" ht="15" x14ac:dyDescent="0.3">
      <c r="A32" s="168"/>
      <c r="B32" s="168"/>
      <c r="C32" s="172"/>
      <c r="D32" s="168"/>
      <c r="F32" s="172"/>
      <c r="G32" s="198"/>
    </row>
    <row r="33" spans="2:6" ht="15" x14ac:dyDescent="0.3">
      <c r="B33" s="168"/>
      <c r="C33" s="174" t="s">
        <v>251</v>
      </c>
      <c r="D33" s="168"/>
      <c r="F33" s="175" t="s">
        <v>256</v>
      </c>
    </row>
    <row r="34" spans="2:6" ht="15" x14ac:dyDescent="0.3">
      <c r="B34" s="168"/>
      <c r="C34" s="176" t="s">
        <v>127</v>
      </c>
      <c r="D34" s="168"/>
      <c r="F34" s="168" t="s">
        <v>252</v>
      </c>
    </row>
    <row r="35" spans="2:6" ht="15" x14ac:dyDescent="0.3">
      <c r="B35" s="168"/>
      <c r="C35" s="176"/>
    </row>
  </sheetData>
  <pageMargins left="0.7" right="0.7" top="0.75" bottom="0.75" header="0.3" footer="0.3"/>
  <pageSetup scale="7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view="pageBreakPreview" zoomScale="80" zoomScaleNormal="100" zoomScaleSheetLayoutView="80" workbookViewId="0">
      <selection activeCell="G29" sqref="G29"/>
    </sheetView>
  </sheetViews>
  <sheetFormatPr defaultRowHeight="15" x14ac:dyDescent="0.3"/>
  <cols>
    <col min="1" max="1" width="10" style="168" customWidth="1"/>
    <col min="2" max="2" width="20.28515625" style="168" customWidth="1"/>
    <col min="3" max="3" width="30" style="168" customWidth="1"/>
    <col min="4" max="4" width="29" style="168" customWidth="1"/>
    <col min="5" max="5" width="22.5703125" style="168" customWidth="1"/>
    <col min="6" max="6" width="20" style="168" customWidth="1"/>
    <col min="7" max="7" width="29.28515625" style="168" customWidth="1"/>
    <col min="8" max="8" width="27.140625" style="168" customWidth="1"/>
    <col min="9" max="9" width="26.42578125" style="168" customWidth="1"/>
    <col min="10" max="10" width="0.5703125" style="168" customWidth="1"/>
    <col min="11" max="16384" width="9.140625" style="168"/>
  </cols>
  <sheetData>
    <row r="1" spans="1:10" x14ac:dyDescent="0.3">
      <c r="A1" s="66" t="s">
        <v>359</v>
      </c>
      <c r="B1" s="68"/>
      <c r="C1" s="68"/>
      <c r="D1" s="68"/>
      <c r="E1" s="68"/>
      <c r="F1" s="68"/>
      <c r="G1" s="68"/>
      <c r="H1" s="68"/>
      <c r="I1" s="147" t="s">
        <v>186</v>
      </c>
      <c r="J1" s="148"/>
    </row>
    <row r="2" spans="1:10" x14ac:dyDescent="0.3">
      <c r="A2" s="68" t="s">
        <v>128</v>
      </c>
      <c r="B2" s="68"/>
      <c r="C2" s="68"/>
      <c r="D2" s="68"/>
      <c r="E2" s="68"/>
      <c r="F2" s="68"/>
      <c r="G2" s="68"/>
      <c r="H2" s="68"/>
      <c r="I2" s="149" t="str">
        <f>'ფორმა N1'!L2</f>
        <v>09.12.2017-10.02.2017</v>
      </c>
      <c r="J2" s="148"/>
    </row>
    <row r="3" spans="1:10" x14ac:dyDescent="0.3">
      <c r="A3" s="68"/>
      <c r="B3" s="68"/>
      <c r="C3" s="68"/>
      <c r="D3" s="68"/>
      <c r="E3" s="68"/>
      <c r="F3" s="68"/>
      <c r="G3" s="68"/>
      <c r="H3" s="68"/>
      <c r="I3" s="94"/>
      <c r="J3" s="148"/>
    </row>
    <row r="4" spans="1:10" x14ac:dyDescent="0.3">
      <c r="A4" s="69" t="str">
        <f>'[2]ფორმა N2'!A4</f>
        <v>ანგარიშვალდებული პირის დასახელება:</v>
      </c>
      <c r="B4" s="68"/>
      <c r="C4" s="68"/>
      <c r="D4" s="68"/>
      <c r="E4" s="68"/>
      <c r="F4" s="68"/>
      <c r="G4" s="68"/>
      <c r="H4" s="68"/>
      <c r="I4" s="68"/>
      <c r="J4" s="96"/>
    </row>
    <row r="5" spans="1:10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190"/>
      <c r="C5" s="190"/>
      <c r="D5" s="190"/>
      <c r="E5" s="190"/>
      <c r="F5" s="190"/>
      <c r="G5" s="190"/>
      <c r="H5" s="190"/>
      <c r="I5" s="190"/>
      <c r="J5" s="175"/>
    </row>
    <row r="6" spans="1:10" x14ac:dyDescent="0.3">
      <c r="A6" s="69"/>
      <c r="B6" s="68"/>
      <c r="C6" s="68"/>
      <c r="D6" s="68"/>
      <c r="E6" s="68"/>
      <c r="F6" s="68"/>
      <c r="G6" s="68"/>
      <c r="H6" s="68"/>
      <c r="I6" s="68"/>
      <c r="J6" s="96"/>
    </row>
    <row r="7" spans="1:10" x14ac:dyDescent="0.3">
      <c r="A7" s="68"/>
      <c r="B7" s="68"/>
      <c r="C7" s="68"/>
      <c r="D7" s="68"/>
      <c r="E7" s="68"/>
      <c r="F7" s="68"/>
      <c r="G7" s="68"/>
      <c r="H7" s="68"/>
      <c r="I7" s="68"/>
      <c r="J7" s="97"/>
    </row>
    <row r="8" spans="1:10" ht="63.75" customHeight="1" x14ac:dyDescent="0.3">
      <c r="A8" s="150" t="s">
        <v>64</v>
      </c>
      <c r="B8" s="300" t="s">
        <v>342</v>
      </c>
      <c r="C8" s="301" t="s">
        <v>378</v>
      </c>
      <c r="D8" s="301" t="s">
        <v>379</v>
      </c>
      <c r="E8" s="301" t="s">
        <v>343</v>
      </c>
      <c r="F8" s="301" t="s">
        <v>355</v>
      </c>
      <c r="G8" s="301" t="s">
        <v>356</v>
      </c>
      <c r="H8" s="301" t="s">
        <v>380</v>
      </c>
      <c r="I8" s="151" t="s">
        <v>357</v>
      </c>
      <c r="J8" s="97"/>
    </row>
    <row r="9" spans="1:10" x14ac:dyDescent="0.3">
      <c r="A9" s="153">
        <v>1</v>
      </c>
      <c r="B9" s="423">
        <v>41089</v>
      </c>
      <c r="C9" s="424" t="s">
        <v>548</v>
      </c>
      <c r="D9" s="425">
        <v>215119627</v>
      </c>
      <c r="E9" s="426" t="s">
        <v>549</v>
      </c>
      <c r="F9" s="427">
        <v>83.33</v>
      </c>
      <c r="G9" s="427">
        <v>83.33</v>
      </c>
      <c r="H9" s="427"/>
      <c r="I9" s="428">
        <f t="shared" ref="I9:I19" si="0">G9-H9</f>
        <v>83.33</v>
      </c>
      <c r="J9" s="97"/>
    </row>
    <row r="10" spans="1:10" x14ac:dyDescent="0.3">
      <c r="A10" s="153">
        <v>2</v>
      </c>
      <c r="B10" s="423">
        <v>41005</v>
      </c>
      <c r="C10" s="424" t="s">
        <v>550</v>
      </c>
      <c r="D10" s="425">
        <v>47001012083</v>
      </c>
      <c r="E10" s="426" t="s">
        <v>551</v>
      </c>
      <c r="F10" s="427">
        <f>G10</f>
        <v>245</v>
      </c>
      <c r="G10" s="427">
        <v>245</v>
      </c>
      <c r="H10" s="427">
        <v>45</v>
      </c>
      <c r="I10" s="428">
        <f t="shared" si="0"/>
        <v>200</v>
      </c>
      <c r="J10" s="97"/>
    </row>
    <row r="11" spans="1:10" x14ac:dyDescent="0.3">
      <c r="A11" s="153">
        <v>3</v>
      </c>
      <c r="B11" s="423">
        <v>41134</v>
      </c>
      <c r="C11" s="424" t="s">
        <v>552</v>
      </c>
      <c r="D11" s="425">
        <v>45001015655</v>
      </c>
      <c r="E11" s="426" t="s">
        <v>551</v>
      </c>
      <c r="F11" s="427">
        <f>G11</f>
        <v>104.16</v>
      </c>
      <c r="G11" s="427">
        <v>104.16</v>
      </c>
      <c r="H11" s="427"/>
      <c r="I11" s="428">
        <f t="shared" si="0"/>
        <v>104.16</v>
      </c>
      <c r="J11" s="97"/>
    </row>
    <row r="12" spans="1:10" x14ac:dyDescent="0.3">
      <c r="A12" s="153">
        <v>4</v>
      </c>
      <c r="B12" s="423">
        <v>41160</v>
      </c>
      <c r="C12" s="424" t="s">
        <v>553</v>
      </c>
      <c r="D12" s="425">
        <v>31001014526</v>
      </c>
      <c r="E12" s="426" t="s">
        <v>551</v>
      </c>
      <c r="F12" s="427">
        <f>G12</f>
        <v>541.5</v>
      </c>
      <c r="G12" s="427">
        <v>541.5</v>
      </c>
      <c r="H12" s="427"/>
      <c r="I12" s="428">
        <f t="shared" si="0"/>
        <v>541.5</v>
      </c>
      <c r="J12" s="97"/>
    </row>
    <row r="13" spans="1:10" x14ac:dyDescent="0.3">
      <c r="A13" s="153">
        <v>5</v>
      </c>
      <c r="B13" s="423">
        <v>41190</v>
      </c>
      <c r="C13" s="424" t="s">
        <v>554</v>
      </c>
      <c r="D13" s="425">
        <v>35001049166</v>
      </c>
      <c r="E13" s="426" t="s">
        <v>551</v>
      </c>
      <c r="F13" s="427">
        <f>G13</f>
        <v>905.92</v>
      </c>
      <c r="G13" s="427">
        <v>905.92</v>
      </c>
      <c r="H13" s="427"/>
      <c r="I13" s="428">
        <f t="shared" si="0"/>
        <v>905.92</v>
      </c>
      <c r="J13" s="97"/>
    </row>
    <row r="14" spans="1:10" x14ac:dyDescent="0.3">
      <c r="A14" s="153">
        <v>6</v>
      </c>
      <c r="B14" s="423">
        <v>41129</v>
      </c>
      <c r="C14" s="424" t="s">
        <v>555</v>
      </c>
      <c r="D14" s="425">
        <v>23001002557</v>
      </c>
      <c r="E14" s="426" t="s">
        <v>551</v>
      </c>
      <c r="F14" s="427">
        <f>G14</f>
        <v>226.56</v>
      </c>
      <c r="G14" s="427">
        <v>226.56</v>
      </c>
      <c r="H14" s="427"/>
      <c r="I14" s="428">
        <f t="shared" si="0"/>
        <v>226.56</v>
      </c>
      <c r="J14" s="97"/>
    </row>
    <row r="15" spans="1:10" x14ac:dyDescent="0.3">
      <c r="A15" s="153">
        <v>7</v>
      </c>
      <c r="B15" s="423">
        <v>41129</v>
      </c>
      <c r="C15" s="424" t="s">
        <v>556</v>
      </c>
      <c r="D15" s="425">
        <v>205177057</v>
      </c>
      <c r="E15" s="426" t="s">
        <v>557</v>
      </c>
      <c r="F15" s="427">
        <v>202158.66</v>
      </c>
      <c r="G15" s="427">
        <v>202158.66</v>
      </c>
      <c r="H15" s="427">
        <v>153158.66</v>
      </c>
      <c r="I15" s="428">
        <f t="shared" si="0"/>
        <v>49000</v>
      </c>
      <c r="J15" s="97"/>
    </row>
    <row r="16" spans="1:10" x14ac:dyDescent="0.3">
      <c r="A16" s="153">
        <v>8</v>
      </c>
      <c r="B16" s="423">
        <v>40914</v>
      </c>
      <c r="C16" s="424" t="s">
        <v>558</v>
      </c>
      <c r="D16" s="425">
        <v>205283637</v>
      </c>
      <c r="E16" s="426" t="s">
        <v>551</v>
      </c>
      <c r="F16" s="427"/>
      <c r="G16" s="427">
        <f>29407.67+6200.14+16501.82+16460.08</f>
        <v>68569.709999999992</v>
      </c>
      <c r="H16" s="427">
        <f>10649.74+24958.07</f>
        <v>35607.81</v>
      </c>
      <c r="I16" s="428">
        <f t="shared" si="0"/>
        <v>32961.899999999994</v>
      </c>
      <c r="J16" s="97"/>
    </row>
    <row r="17" spans="1:10" ht="30" x14ac:dyDescent="0.3">
      <c r="A17" s="153">
        <v>9</v>
      </c>
      <c r="B17" s="423">
        <v>40914</v>
      </c>
      <c r="C17" s="424" t="s">
        <v>558</v>
      </c>
      <c r="D17" s="425">
        <v>205283637</v>
      </c>
      <c r="E17" s="426" t="s">
        <v>559</v>
      </c>
      <c r="F17" s="427"/>
      <c r="G17" s="427">
        <f>25169.94+1274.89</f>
        <v>26444.829999999998</v>
      </c>
      <c r="H17" s="427">
        <f>5664+19505.94</f>
        <v>25169.94</v>
      </c>
      <c r="I17" s="428">
        <f t="shared" si="0"/>
        <v>1274.8899999999994</v>
      </c>
      <c r="J17" s="97"/>
    </row>
    <row r="18" spans="1:10" ht="30" x14ac:dyDescent="0.3">
      <c r="A18" s="153">
        <v>10</v>
      </c>
      <c r="B18" s="423">
        <v>41007</v>
      </c>
      <c r="C18" s="424" t="s">
        <v>560</v>
      </c>
      <c r="D18" s="425">
        <v>15733438150</v>
      </c>
      <c r="E18" s="426" t="s">
        <v>561</v>
      </c>
      <c r="F18" s="427">
        <v>43678.32</v>
      </c>
      <c r="G18" s="427">
        <f>F18</f>
        <v>43678.32</v>
      </c>
      <c r="H18" s="427"/>
      <c r="I18" s="428">
        <f t="shared" si="0"/>
        <v>43678.32</v>
      </c>
      <c r="J18" s="97"/>
    </row>
    <row r="19" spans="1:10" ht="30" x14ac:dyDescent="0.3">
      <c r="A19" s="153">
        <v>11</v>
      </c>
      <c r="B19" s="423">
        <v>41152</v>
      </c>
      <c r="C19" s="424" t="s">
        <v>562</v>
      </c>
      <c r="D19" s="425">
        <v>9960111166</v>
      </c>
      <c r="E19" s="426" t="s">
        <v>561</v>
      </c>
      <c r="F19" s="427">
        <v>20501.29</v>
      </c>
      <c r="G19" s="427">
        <f>F19</f>
        <v>20501.29</v>
      </c>
      <c r="H19" s="427"/>
      <c r="I19" s="428">
        <f t="shared" si="0"/>
        <v>20501.29</v>
      </c>
      <c r="J19" s="97"/>
    </row>
    <row r="20" spans="1:10" ht="25.5" customHeight="1" x14ac:dyDescent="0.3">
      <c r="A20" s="153">
        <v>12</v>
      </c>
      <c r="B20" s="429">
        <v>42592</v>
      </c>
      <c r="C20" s="424" t="s">
        <v>563</v>
      </c>
      <c r="D20" s="425">
        <v>61006067166</v>
      </c>
      <c r="E20" s="426" t="s">
        <v>564</v>
      </c>
      <c r="F20" s="430">
        <v>1375</v>
      </c>
      <c r="G20" s="430">
        <v>1375</v>
      </c>
      <c r="H20" s="430"/>
      <c r="I20" s="493">
        <v>1375</v>
      </c>
      <c r="J20" s="97"/>
    </row>
    <row r="21" spans="1:10" ht="25.5" customHeight="1" x14ac:dyDescent="0.3">
      <c r="A21" s="153">
        <v>13</v>
      </c>
      <c r="B21" s="429">
        <v>42650</v>
      </c>
      <c r="C21" s="424" t="s">
        <v>565</v>
      </c>
      <c r="D21" s="431" t="s">
        <v>566</v>
      </c>
      <c r="E21" s="426" t="s">
        <v>564</v>
      </c>
      <c r="F21" s="430">
        <v>250</v>
      </c>
      <c r="G21" s="430">
        <v>250</v>
      </c>
      <c r="H21" s="430"/>
      <c r="I21" s="432">
        <v>250</v>
      </c>
      <c r="J21" s="97"/>
    </row>
    <row r="22" spans="1:10" ht="36.75" customHeight="1" x14ac:dyDescent="0.3">
      <c r="A22" s="153">
        <v>14</v>
      </c>
      <c r="B22" s="454" t="s">
        <v>572</v>
      </c>
      <c r="C22" s="497" t="s">
        <v>573</v>
      </c>
      <c r="D22" s="456" t="s">
        <v>570</v>
      </c>
      <c r="E22" s="426" t="s">
        <v>564</v>
      </c>
      <c r="F22" s="325">
        <v>3077.25</v>
      </c>
      <c r="G22" s="325">
        <v>3077.25</v>
      </c>
      <c r="H22" s="153">
        <v>1000</v>
      </c>
      <c r="I22" s="494">
        <f>G22-H22</f>
        <v>2077.25</v>
      </c>
      <c r="J22" s="97"/>
    </row>
    <row r="23" spans="1:10" ht="32.25" customHeight="1" x14ac:dyDescent="0.3">
      <c r="A23" s="153">
        <v>15</v>
      </c>
      <c r="B23" s="325" t="s">
        <v>597</v>
      </c>
      <c r="C23" s="498" t="s">
        <v>607</v>
      </c>
      <c r="D23" s="458">
        <v>37001005817</v>
      </c>
      <c r="E23" s="426" t="s">
        <v>564</v>
      </c>
      <c r="F23" s="153">
        <v>375</v>
      </c>
      <c r="G23" s="153">
        <v>375</v>
      </c>
      <c r="H23" s="153"/>
      <c r="I23" s="494">
        <v>375</v>
      </c>
      <c r="J23" s="97"/>
    </row>
    <row r="24" spans="1:10" ht="32.25" customHeight="1" x14ac:dyDescent="0.3">
      <c r="A24" s="153">
        <v>16</v>
      </c>
      <c r="B24" s="490">
        <v>43001</v>
      </c>
      <c r="C24" s="499" t="s">
        <v>691</v>
      </c>
      <c r="D24" s="491">
        <v>204551546</v>
      </c>
      <c r="E24" s="492" t="s">
        <v>457</v>
      </c>
      <c r="F24" s="492">
        <v>480</v>
      </c>
      <c r="G24" s="492"/>
      <c r="H24" s="492"/>
      <c r="I24" s="495">
        <v>480</v>
      </c>
      <c r="J24" s="97"/>
    </row>
    <row r="25" spans="1:10" ht="33.75" customHeight="1" x14ac:dyDescent="0.3">
      <c r="A25" s="153">
        <v>17</v>
      </c>
      <c r="B25" s="490">
        <v>43007</v>
      </c>
      <c r="C25" s="158" t="s">
        <v>765</v>
      </c>
      <c r="D25" s="496">
        <v>415093320</v>
      </c>
      <c r="E25" s="153" t="s">
        <v>766</v>
      </c>
      <c r="F25" s="153">
        <v>2050</v>
      </c>
      <c r="G25" s="153">
        <v>2050</v>
      </c>
      <c r="H25" s="153"/>
      <c r="I25" s="494">
        <v>2050</v>
      </c>
      <c r="J25" s="97"/>
    </row>
    <row r="26" spans="1:10" x14ac:dyDescent="0.3">
      <c r="A26" s="153">
        <v>18</v>
      </c>
      <c r="B26" s="181"/>
      <c r="C26" s="158"/>
      <c r="D26" s="158"/>
      <c r="E26" s="157"/>
      <c r="F26" s="157"/>
      <c r="G26" s="157"/>
      <c r="H26" s="157"/>
      <c r="I26" s="157"/>
      <c r="J26" s="97"/>
    </row>
    <row r="27" spans="1:10" x14ac:dyDescent="0.3">
      <c r="A27" s="153">
        <v>19</v>
      </c>
      <c r="B27" s="181"/>
      <c r="C27" s="158"/>
      <c r="D27" s="158"/>
      <c r="E27" s="157"/>
      <c r="F27" s="157"/>
      <c r="G27" s="157"/>
      <c r="H27" s="157"/>
      <c r="I27" s="157"/>
      <c r="J27" s="97"/>
    </row>
    <row r="28" spans="1:10" x14ac:dyDescent="0.3">
      <c r="A28" s="153">
        <v>20</v>
      </c>
      <c r="B28" s="181"/>
      <c r="C28" s="158"/>
      <c r="D28" s="158"/>
      <c r="E28" s="157"/>
      <c r="F28" s="157"/>
      <c r="G28" s="157"/>
      <c r="H28" s="157"/>
      <c r="I28" s="157"/>
      <c r="J28" s="97"/>
    </row>
    <row r="29" spans="1:10" x14ac:dyDescent="0.3">
      <c r="A29" s="153">
        <v>21</v>
      </c>
      <c r="B29" s="181"/>
      <c r="C29" s="161"/>
      <c r="D29" s="161"/>
      <c r="E29" s="160"/>
      <c r="F29" s="160"/>
      <c r="G29" s="160"/>
      <c r="H29" s="228"/>
      <c r="I29" s="157"/>
      <c r="J29" s="97"/>
    </row>
    <row r="30" spans="1:10" x14ac:dyDescent="0.3">
      <c r="A30" s="153">
        <v>22</v>
      </c>
      <c r="B30" s="181"/>
      <c r="C30" s="161"/>
      <c r="D30" s="161"/>
      <c r="E30" s="160"/>
      <c r="F30" s="160"/>
      <c r="G30" s="160"/>
      <c r="H30" s="228"/>
      <c r="I30" s="157"/>
      <c r="J30" s="97"/>
    </row>
    <row r="31" spans="1:10" x14ac:dyDescent="0.3">
      <c r="A31" s="153">
        <v>23</v>
      </c>
      <c r="B31" s="181"/>
      <c r="C31" s="161"/>
      <c r="D31" s="161"/>
      <c r="E31" s="160"/>
      <c r="F31" s="160"/>
      <c r="G31" s="160"/>
      <c r="H31" s="228"/>
      <c r="I31" s="157"/>
      <c r="J31" s="97"/>
    </row>
    <row r="32" spans="1:10" x14ac:dyDescent="0.3">
      <c r="A32" s="153" t="s">
        <v>261</v>
      </c>
      <c r="B32" s="181"/>
      <c r="C32" s="161"/>
      <c r="D32" s="161"/>
      <c r="E32" s="160"/>
      <c r="F32" s="160"/>
      <c r="G32" s="229"/>
      <c r="H32" s="234" t="s">
        <v>371</v>
      </c>
      <c r="I32" s="306">
        <f>SUM(I9:I31)</f>
        <v>156085.12</v>
      </c>
      <c r="J32" s="97"/>
    </row>
    <row r="34" spans="1:12" x14ac:dyDescent="0.3">
      <c r="A34" s="168" t="s">
        <v>393</v>
      </c>
    </row>
    <row r="36" spans="1:12" x14ac:dyDescent="0.3">
      <c r="B36" s="170" t="s">
        <v>96</v>
      </c>
      <c r="F36" s="171"/>
    </row>
    <row r="37" spans="1:12" x14ac:dyDescent="0.3">
      <c r="F37" s="169"/>
      <c r="I37" s="169"/>
      <c r="J37" s="169"/>
      <c r="K37" s="169"/>
      <c r="L37" s="169"/>
    </row>
    <row r="38" spans="1:12" x14ac:dyDescent="0.3">
      <c r="C38" s="172"/>
      <c r="F38" s="172"/>
      <c r="G38" s="172"/>
      <c r="H38" s="175"/>
      <c r="I38" s="173"/>
      <c r="J38" s="169"/>
      <c r="K38" s="169"/>
      <c r="L38" s="169"/>
    </row>
    <row r="39" spans="1:12" x14ac:dyDescent="0.3">
      <c r="A39" s="169"/>
      <c r="C39" s="174" t="s">
        <v>251</v>
      </c>
      <c r="F39" s="175" t="s">
        <v>256</v>
      </c>
      <c r="G39" s="174"/>
      <c r="H39" s="174"/>
      <c r="I39" s="173"/>
      <c r="J39" s="169"/>
      <c r="K39" s="169"/>
      <c r="L39" s="169"/>
    </row>
    <row r="40" spans="1:12" x14ac:dyDescent="0.3">
      <c r="A40" s="169"/>
      <c r="C40" s="176" t="s">
        <v>127</v>
      </c>
      <c r="F40" s="168" t="s">
        <v>252</v>
      </c>
      <c r="I40" s="169"/>
      <c r="J40" s="169"/>
      <c r="K40" s="169"/>
      <c r="L40" s="169"/>
    </row>
    <row r="41" spans="1:12" s="169" customFormat="1" x14ac:dyDescent="0.3">
      <c r="B41" s="168"/>
      <c r="C41" s="176"/>
      <c r="G41" s="176"/>
      <c r="H41" s="176"/>
    </row>
    <row r="42" spans="1:12" s="169" customFormat="1" ht="12.75" x14ac:dyDescent="0.2"/>
    <row r="43" spans="1:12" s="169" customFormat="1" ht="12.75" x14ac:dyDescent="0.2"/>
    <row r="44" spans="1:12" s="169" customFormat="1" ht="12.75" x14ac:dyDescent="0.2"/>
    <row r="45" spans="1:12" s="169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21 B24:B32"/>
  </dataValidations>
  <printOptions gridLines="1"/>
  <pageMargins left="0.7" right="0.7" top="0.75" bottom="0.75" header="0.3" footer="0.3"/>
  <pageSetup scale="58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view="pageBreakPreview" topLeftCell="A4" zoomScaleNormal="100" zoomScaleSheetLayoutView="100" workbookViewId="0">
      <selection activeCell="O14" sqref="O14"/>
    </sheetView>
  </sheetViews>
  <sheetFormatPr defaultRowHeight="12.75" x14ac:dyDescent="0.2"/>
  <cols>
    <col min="1" max="1" width="7.28515625" style="184" customWidth="1"/>
    <col min="2" max="2" width="57.28515625" style="184" customWidth="1"/>
    <col min="3" max="3" width="24.140625" style="184" customWidth="1"/>
    <col min="4" max="16384" width="9.140625" style="184"/>
  </cols>
  <sheetData>
    <row r="1" spans="1:3" s="6" customFormat="1" ht="18.75" customHeight="1" x14ac:dyDescent="0.3">
      <c r="A1" s="569" t="s">
        <v>454</v>
      </c>
      <c r="B1" s="569"/>
      <c r="C1" s="311" t="s">
        <v>97</v>
      </c>
    </row>
    <row r="2" spans="1:3" s="6" customFormat="1" ht="15" x14ac:dyDescent="0.3">
      <c r="A2" s="569"/>
      <c r="B2" s="569"/>
      <c r="C2" s="362" t="str">
        <f>'ფორმა N1'!L2</f>
        <v>09.12.2017-10.02.2017</v>
      </c>
    </row>
    <row r="3" spans="1:3" s="6" customFormat="1" ht="15" x14ac:dyDescent="0.3">
      <c r="A3" s="343" t="s">
        <v>128</v>
      </c>
      <c r="B3" s="309"/>
      <c r="C3" s="310"/>
    </row>
    <row r="4" spans="1:3" s="6" customFormat="1" ht="15" x14ac:dyDescent="0.3">
      <c r="A4" s="106"/>
      <c r="B4" s="309"/>
      <c r="C4" s="310"/>
    </row>
    <row r="5" spans="1:3" s="21" customFormat="1" ht="15" x14ac:dyDescent="0.3">
      <c r="A5" s="570" t="s">
        <v>257</v>
      </c>
      <c r="B5" s="570"/>
      <c r="C5" s="106"/>
    </row>
    <row r="6" spans="1:3" s="21" customFormat="1" ht="15" x14ac:dyDescent="0.3">
      <c r="A6" s="571" t="str">
        <f>'ფორმა N1'!A5</f>
        <v>მოქალაქეთა პოლიტიკური გაერთიანება"ეროვნული ფორუმი"</v>
      </c>
      <c r="B6" s="571"/>
      <c r="C6" s="106"/>
    </row>
    <row r="7" spans="1:3" x14ac:dyDescent="0.2">
      <c r="A7" s="344"/>
      <c r="B7" s="344"/>
      <c r="C7" s="344"/>
    </row>
    <row r="8" spans="1:3" x14ac:dyDescent="0.2">
      <c r="A8" s="344"/>
      <c r="B8" s="344"/>
      <c r="C8" s="344"/>
    </row>
    <row r="9" spans="1:3" ht="30" customHeight="1" x14ac:dyDescent="0.2">
      <c r="A9" s="345" t="s">
        <v>64</v>
      </c>
      <c r="B9" s="345" t="s">
        <v>11</v>
      </c>
      <c r="C9" s="346" t="s">
        <v>9</v>
      </c>
    </row>
    <row r="10" spans="1:3" ht="15" x14ac:dyDescent="0.3">
      <c r="A10" s="347">
        <v>1</v>
      </c>
      <c r="B10" s="348" t="s">
        <v>57</v>
      </c>
      <c r="C10" s="365">
        <f>'ფორმა N4'!D11+'ფორმა N5'!D9</f>
        <v>26492.77</v>
      </c>
    </row>
    <row r="11" spans="1:3" ht="15" x14ac:dyDescent="0.3">
      <c r="A11" s="350">
        <v>1.1000000000000001</v>
      </c>
      <c r="B11" s="348" t="s">
        <v>455</v>
      </c>
      <c r="C11" s="366">
        <f>'ფორმა N4'!D39+'ფორმა N5'!D37</f>
        <v>3042</v>
      </c>
    </row>
    <row r="12" spans="1:3" ht="15" x14ac:dyDescent="0.3">
      <c r="A12" s="351" t="s">
        <v>30</v>
      </c>
      <c r="B12" s="348" t="s">
        <v>456</v>
      </c>
      <c r="C12" s="366">
        <f>'ფორმა N4'!D40+'ფორმა N5'!D38</f>
        <v>0</v>
      </c>
    </row>
    <row r="13" spans="1:3" ht="15" x14ac:dyDescent="0.3">
      <c r="A13" s="350">
        <v>1.2</v>
      </c>
      <c r="B13" s="348" t="s">
        <v>58</v>
      </c>
      <c r="C13" s="366">
        <f>'ფორმა N4'!D12+'ფორმა N5'!D10</f>
        <v>8725</v>
      </c>
    </row>
    <row r="14" spans="1:3" ht="15" x14ac:dyDescent="0.3">
      <c r="A14" s="350">
        <v>1.3</v>
      </c>
      <c r="B14" s="348" t="s">
        <v>457</v>
      </c>
      <c r="C14" s="366">
        <f>'ფორმა N4'!D17+'ფორმა N5'!D15</f>
        <v>4425</v>
      </c>
    </row>
    <row r="15" spans="1:3" ht="15" x14ac:dyDescent="0.2">
      <c r="A15" s="572"/>
      <c r="B15" s="572"/>
      <c r="C15" s="572"/>
    </row>
    <row r="16" spans="1:3" ht="30" customHeight="1" x14ac:dyDescent="0.2">
      <c r="A16" s="345" t="s">
        <v>64</v>
      </c>
      <c r="B16" s="345" t="s">
        <v>232</v>
      </c>
      <c r="C16" s="346" t="s">
        <v>67</v>
      </c>
    </row>
    <row r="17" spans="1:4" ht="15" x14ac:dyDescent="0.3">
      <c r="A17" s="347">
        <v>2</v>
      </c>
      <c r="B17" s="348" t="s">
        <v>458</v>
      </c>
      <c r="C17" s="349">
        <f>'ფორმა N2'!D9+'ფორმა N2'!C26+'ფორმა N3'!D9+'ფორმა N3'!C26</f>
        <v>31684.2</v>
      </c>
    </row>
    <row r="18" spans="1:4" ht="15" x14ac:dyDescent="0.3">
      <c r="A18" s="352">
        <v>2.1</v>
      </c>
      <c r="B18" s="348" t="s">
        <v>459</v>
      </c>
      <c r="C18" s="348">
        <f>'ფორმა N2'!D17+'ფორმა N3'!D17</f>
        <v>19714</v>
      </c>
    </row>
    <row r="19" spans="1:4" ht="15" x14ac:dyDescent="0.3">
      <c r="A19" s="352">
        <v>2.2000000000000002</v>
      </c>
      <c r="B19" s="348" t="s">
        <v>460</v>
      </c>
      <c r="C19" s="348">
        <f>'ფორმა N2'!D18+'ფორმა N3'!D18</f>
        <v>0</v>
      </c>
    </row>
    <row r="20" spans="1:4" ht="15" x14ac:dyDescent="0.3">
      <c r="A20" s="352">
        <v>2.2999999999999998</v>
      </c>
      <c r="B20" s="348" t="s">
        <v>461</v>
      </c>
      <c r="C20" s="353">
        <f>SUM(C21:C25)</f>
        <v>11970.2</v>
      </c>
    </row>
    <row r="21" spans="1:4" ht="15" x14ac:dyDescent="0.3">
      <c r="A21" s="351" t="s">
        <v>462</v>
      </c>
      <c r="B21" s="354" t="s">
        <v>463</v>
      </c>
      <c r="C21" s="348">
        <f>'ფორმა N2'!D13+'ფორმა N3'!D13</f>
        <v>4774</v>
      </c>
    </row>
    <row r="22" spans="1:4" ht="15" x14ac:dyDescent="0.3">
      <c r="A22" s="351" t="s">
        <v>464</v>
      </c>
      <c r="B22" s="354" t="s">
        <v>465</v>
      </c>
      <c r="C22" s="348">
        <f>'ფორმა N2'!C27+'ფორმა N3'!C27</f>
        <v>3175</v>
      </c>
    </row>
    <row r="23" spans="1:4" ht="15" x14ac:dyDescent="0.3">
      <c r="A23" s="351" t="s">
        <v>466</v>
      </c>
      <c r="B23" s="354" t="s">
        <v>467</v>
      </c>
      <c r="C23" s="348">
        <f>'ფორმა N2'!D14+'ფორმა N3'!D14</f>
        <v>0</v>
      </c>
    </row>
    <row r="24" spans="1:4" ht="15" x14ac:dyDescent="0.3">
      <c r="A24" s="351" t="s">
        <v>468</v>
      </c>
      <c r="B24" s="354" t="s">
        <v>469</v>
      </c>
      <c r="C24" s="348">
        <f>'ფორმა N2'!C31+'ფორმა N3'!C31</f>
        <v>4021.2</v>
      </c>
    </row>
    <row r="25" spans="1:4" ht="15" x14ac:dyDescent="0.3">
      <c r="A25" s="351" t="s">
        <v>470</v>
      </c>
      <c r="B25" s="354" t="s">
        <v>471</v>
      </c>
      <c r="C25" s="348">
        <f>'ფორმა N2'!D11+'ფორმა N3'!D11</f>
        <v>0</v>
      </c>
    </row>
    <row r="26" spans="1:4" ht="15" x14ac:dyDescent="0.3">
      <c r="A26" s="355"/>
      <c r="B26" s="356"/>
      <c r="C26" s="357"/>
    </row>
    <row r="27" spans="1:4" ht="15" x14ac:dyDescent="0.3">
      <c r="A27" s="355"/>
      <c r="B27" s="356"/>
      <c r="C27" s="357"/>
    </row>
    <row r="28" spans="1:4" ht="15" x14ac:dyDescent="0.3">
      <c r="A28" s="21"/>
      <c r="B28" s="21"/>
      <c r="C28" s="21"/>
      <c r="D28" s="358"/>
    </row>
    <row r="29" spans="1:4" ht="15" x14ac:dyDescent="0.3">
      <c r="A29" s="182" t="s">
        <v>96</v>
      </c>
      <c r="B29" s="21"/>
      <c r="C29" s="21"/>
      <c r="D29" s="358"/>
    </row>
    <row r="30" spans="1:4" ht="15" x14ac:dyDescent="0.3">
      <c r="A30" s="21"/>
      <c r="B30" s="21"/>
      <c r="C30" s="21"/>
      <c r="D30" s="358"/>
    </row>
    <row r="31" spans="1:4" ht="15" x14ac:dyDescent="0.3">
      <c r="A31" s="21"/>
      <c r="B31" s="21"/>
      <c r="C31" s="21"/>
      <c r="D31" s="359"/>
    </row>
    <row r="32" spans="1:4" ht="15" x14ac:dyDescent="0.3">
      <c r="B32" s="182" t="s">
        <v>254</v>
      </c>
      <c r="C32" s="21"/>
      <c r="D32" s="359"/>
    </row>
    <row r="33" spans="2:4" ht="15" x14ac:dyDescent="0.3">
      <c r="B33" s="21" t="s">
        <v>253</v>
      </c>
      <c r="C33" s="21"/>
      <c r="D33" s="359"/>
    </row>
    <row r="34" spans="2:4" x14ac:dyDescent="0.2">
      <c r="B34" s="360" t="s">
        <v>127</v>
      </c>
      <c r="D34" s="361"/>
    </row>
  </sheetData>
  <mergeCells count="4">
    <mergeCell ref="A1:B2"/>
    <mergeCell ref="A5:B5"/>
    <mergeCell ref="A6:B6"/>
    <mergeCell ref="A15:C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207</v>
      </c>
      <c r="C1" t="s">
        <v>187</v>
      </c>
      <c r="E1" t="s">
        <v>214</v>
      </c>
      <c r="G1" t="s">
        <v>223</v>
      </c>
    </row>
    <row r="2" spans="1:7" ht="15" x14ac:dyDescent="0.2">
      <c r="A2" s="56">
        <v>40907</v>
      </c>
      <c r="C2" t="s">
        <v>188</v>
      </c>
      <c r="E2" t="s">
        <v>219</v>
      </c>
      <c r="G2" s="57" t="s">
        <v>224</v>
      </c>
    </row>
    <row r="3" spans="1:7" ht="15" x14ac:dyDescent="0.2">
      <c r="A3" s="56">
        <v>40908</v>
      </c>
      <c r="C3" t="s">
        <v>189</v>
      </c>
      <c r="E3" t="s">
        <v>220</v>
      </c>
      <c r="G3" s="57" t="s">
        <v>225</v>
      </c>
    </row>
    <row r="4" spans="1:7" ht="15" x14ac:dyDescent="0.2">
      <c r="A4" s="56">
        <v>40909</v>
      </c>
      <c r="C4" t="s">
        <v>190</v>
      </c>
      <c r="E4" t="s">
        <v>221</v>
      </c>
      <c r="G4" s="57" t="s">
        <v>226</v>
      </c>
    </row>
    <row r="5" spans="1:7" x14ac:dyDescent="0.2">
      <c r="A5" s="56">
        <v>40910</v>
      </c>
      <c r="C5" t="s">
        <v>191</v>
      </c>
      <c r="E5" t="s">
        <v>222</v>
      </c>
    </row>
    <row r="6" spans="1:7" x14ac:dyDescent="0.2">
      <c r="A6" s="56">
        <v>40911</v>
      </c>
      <c r="C6" t="s">
        <v>192</v>
      </c>
    </row>
    <row r="7" spans="1:7" x14ac:dyDescent="0.2">
      <c r="A7" s="56">
        <v>40912</v>
      </c>
      <c r="C7" t="s">
        <v>193</v>
      </c>
    </row>
    <row r="8" spans="1:7" x14ac:dyDescent="0.2">
      <c r="A8" s="56">
        <v>40913</v>
      </c>
      <c r="C8" t="s">
        <v>194</v>
      </c>
    </row>
    <row r="9" spans="1:7" x14ac:dyDescent="0.2">
      <c r="A9" s="56">
        <v>40914</v>
      </c>
      <c r="C9" t="s">
        <v>195</v>
      </c>
    </row>
    <row r="10" spans="1:7" x14ac:dyDescent="0.2">
      <c r="A10" s="56">
        <v>40915</v>
      </c>
      <c r="C10" t="s">
        <v>196</v>
      </c>
    </row>
    <row r="11" spans="1:7" x14ac:dyDescent="0.2">
      <c r="A11" s="56">
        <v>40916</v>
      </c>
      <c r="C11" t="s">
        <v>197</v>
      </c>
    </row>
    <row r="12" spans="1:7" x14ac:dyDescent="0.2">
      <c r="A12" s="56">
        <v>40917</v>
      </c>
      <c r="C12" t="s">
        <v>198</v>
      </c>
    </row>
    <row r="13" spans="1:7" x14ac:dyDescent="0.2">
      <c r="A13" s="56">
        <v>40918</v>
      </c>
      <c r="C13" t="s">
        <v>199</v>
      </c>
    </row>
    <row r="14" spans="1:7" x14ac:dyDescent="0.2">
      <c r="A14" s="56">
        <v>40919</v>
      </c>
      <c r="C14" t="s">
        <v>200</v>
      </c>
    </row>
    <row r="15" spans="1:7" x14ac:dyDescent="0.2">
      <c r="A15" s="56">
        <v>40920</v>
      </c>
      <c r="C15" t="s">
        <v>201</v>
      </c>
    </row>
    <row r="16" spans="1:7" x14ac:dyDescent="0.2">
      <c r="A16" s="56">
        <v>40921</v>
      </c>
      <c r="C16" t="s">
        <v>202</v>
      </c>
    </row>
    <row r="17" spans="1:3" x14ac:dyDescent="0.2">
      <c r="A17" s="56">
        <v>40922</v>
      </c>
      <c r="C17" t="s">
        <v>203</v>
      </c>
    </row>
    <row r="18" spans="1:3" x14ac:dyDescent="0.2">
      <c r="A18" s="56">
        <v>40923</v>
      </c>
      <c r="C18" t="s">
        <v>204</v>
      </c>
    </row>
    <row r="19" spans="1:3" x14ac:dyDescent="0.2">
      <c r="A19" s="56">
        <v>40924</v>
      </c>
      <c r="C19" t="s">
        <v>205</v>
      </c>
    </row>
    <row r="20" spans="1:3" x14ac:dyDescent="0.2">
      <c r="A20" s="56">
        <v>40925</v>
      </c>
      <c r="C20" t="s">
        <v>206</v>
      </c>
    </row>
    <row r="21" spans="1:3" x14ac:dyDescent="0.2">
      <c r="A21" s="56">
        <v>40926</v>
      </c>
    </row>
    <row r="22" spans="1:3" x14ac:dyDescent="0.2">
      <c r="A22" s="56">
        <v>40927</v>
      </c>
    </row>
    <row r="23" spans="1:3" x14ac:dyDescent="0.2">
      <c r="A23" s="56">
        <v>40928</v>
      </c>
    </row>
    <row r="24" spans="1:3" x14ac:dyDescent="0.2">
      <c r="A24" s="56">
        <v>40929</v>
      </c>
    </row>
    <row r="25" spans="1:3" x14ac:dyDescent="0.2">
      <c r="A25" s="56">
        <v>40930</v>
      </c>
    </row>
    <row r="26" spans="1:3" x14ac:dyDescent="0.2">
      <c r="A26" s="56">
        <v>40931</v>
      </c>
    </row>
    <row r="27" spans="1:3" x14ac:dyDescent="0.2">
      <c r="A27" s="56">
        <v>40932</v>
      </c>
    </row>
    <row r="28" spans="1:3" x14ac:dyDescent="0.2">
      <c r="A28" s="56">
        <v>40933</v>
      </c>
    </row>
    <row r="29" spans="1:3" x14ac:dyDescent="0.2">
      <c r="A29" s="56">
        <v>40934</v>
      </c>
    </row>
    <row r="30" spans="1:3" x14ac:dyDescent="0.2">
      <c r="A30" s="56">
        <v>40935</v>
      </c>
    </row>
    <row r="31" spans="1:3" x14ac:dyDescent="0.2">
      <c r="A31" s="56">
        <v>40936</v>
      </c>
    </row>
    <row r="32" spans="1:3" x14ac:dyDescent="0.2">
      <c r="A32" s="56">
        <v>40937</v>
      </c>
    </row>
    <row r="33" spans="1:1" x14ac:dyDescent="0.2">
      <c r="A33" s="56">
        <v>40938</v>
      </c>
    </row>
    <row r="34" spans="1:1" x14ac:dyDescent="0.2">
      <c r="A34" s="56">
        <v>40939</v>
      </c>
    </row>
    <row r="35" spans="1:1" x14ac:dyDescent="0.2">
      <c r="A35" s="56">
        <v>40941</v>
      </c>
    </row>
    <row r="36" spans="1:1" x14ac:dyDescent="0.2">
      <c r="A36" s="56">
        <v>40942</v>
      </c>
    </row>
    <row r="37" spans="1:1" x14ac:dyDescent="0.2">
      <c r="A37" s="56">
        <v>40943</v>
      </c>
    </row>
    <row r="38" spans="1:1" x14ac:dyDescent="0.2">
      <c r="A38" s="56">
        <v>40944</v>
      </c>
    </row>
    <row r="39" spans="1:1" x14ac:dyDescent="0.2">
      <c r="A39" s="56">
        <v>40945</v>
      </c>
    </row>
    <row r="40" spans="1:1" x14ac:dyDescent="0.2">
      <c r="A40" s="56">
        <v>40946</v>
      </c>
    </row>
    <row r="41" spans="1:1" x14ac:dyDescent="0.2">
      <c r="A41" s="56">
        <v>40947</v>
      </c>
    </row>
    <row r="42" spans="1:1" x14ac:dyDescent="0.2">
      <c r="A42" s="56">
        <v>40948</v>
      </c>
    </row>
    <row r="43" spans="1:1" x14ac:dyDescent="0.2">
      <c r="A43" s="56">
        <v>40949</v>
      </c>
    </row>
    <row r="44" spans="1:1" x14ac:dyDescent="0.2">
      <c r="A44" s="56">
        <v>40950</v>
      </c>
    </row>
    <row r="45" spans="1:1" x14ac:dyDescent="0.2">
      <c r="A45" s="56">
        <v>40951</v>
      </c>
    </row>
    <row r="46" spans="1:1" x14ac:dyDescent="0.2">
      <c r="A46" s="56">
        <v>40952</v>
      </c>
    </row>
    <row r="47" spans="1:1" x14ac:dyDescent="0.2">
      <c r="A47" s="56">
        <v>40953</v>
      </c>
    </row>
    <row r="48" spans="1:1" x14ac:dyDescent="0.2">
      <c r="A48" s="56">
        <v>40954</v>
      </c>
    </row>
    <row r="49" spans="1:1" x14ac:dyDescent="0.2">
      <c r="A49" s="56">
        <v>40955</v>
      </c>
    </row>
    <row r="50" spans="1:1" x14ac:dyDescent="0.2">
      <c r="A50" s="56">
        <v>40956</v>
      </c>
    </row>
    <row r="51" spans="1:1" x14ac:dyDescent="0.2">
      <c r="A51" s="56">
        <v>40957</v>
      </c>
    </row>
    <row r="52" spans="1:1" x14ac:dyDescent="0.2">
      <c r="A52" s="56">
        <v>40958</v>
      </c>
    </row>
    <row r="53" spans="1:1" x14ac:dyDescent="0.2">
      <c r="A53" s="56">
        <v>40959</v>
      </c>
    </row>
    <row r="54" spans="1:1" x14ac:dyDescent="0.2">
      <c r="A54" s="56">
        <v>40960</v>
      </c>
    </row>
    <row r="55" spans="1:1" x14ac:dyDescent="0.2">
      <c r="A55" s="56">
        <v>40961</v>
      </c>
    </row>
    <row r="56" spans="1:1" x14ac:dyDescent="0.2">
      <c r="A56" s="56">
        <v>40962</v>
      </c>
    </row>
    <row r="57" spans="1:1" x14ac:dyDescent="0.2">
      <c r="A57" s="56">
        <v>40963</v>
      </c>
    </row>
    <row r="58" spans="1:1" x14ac:dyDescent="0.2">
      <c r="A58" s="56">
        <v>40964</v>
      </c>
    </row>
    <row r="59" spans="1:1" x14ac:dyDescent="0.2">
      <c r="A59" s="56">
        <v>40965</v>
      </c>
    </row>
    <row r="60" spans="1:1" x14ac:dyDescent="0.2">
      <c r="A60" s="56">
        <v>40966</v>
      </c>
    </row>
    <row r="61" spans="1:1" x14ac:dyDescent="0.2">
      <c r="A61" s="56">
        <v>40967</v>
      </c>
    </row>
    <row r="62" spans="1:1" x14ac:dyDescent="0.2">
      <c r="A62" s="56">
        <v>40968</v>
      </c>
    </row>
    <row r="63" spans="1:1" x14ac:dyDescent="0.2">
      <c r="A63" s="56">
        <v>40969</v>
      </c>
    </row>
    <row r="64" spans="1:1" x14ac:dyDescent="0.2">
      <c r="A64" s="56">
        <v>40970</v>
      </c>
    </row>
    <row r="65" spans="1:1" x14ac:dyDescent="0.2">
      <c r="A65" s="56">
        <v>40971</v>
      </c>
    </row>
    <row r="66" spans="1:1" x14ac:dyDescent="0.2">
      <c r="A66" s="56">
        <v>40972</v>
      </c>
    </row>
    <row r="67" spans="1:1" x14ac:dyDescent="0.2">
      <c r="A67" s="56">
        <v>40973</v>
      </c>
    </row>
    <row r="68" spans="1:1" x14ac:dyDescent="0.2">
      <c r="A68" s="56">
        <v>40974</v>
      </c>
    </row>
    <row r="69" spans="1:1" x14ac:dyDescent="0.2">
      <c r="A69" s="56">
        <v>40975</v>
      </c>
    </row>
    <row r="70" spans="1:1" x14ac:dyDescent="0.2">
      <c r="A70" s="56">
        <v>40976</v>
      </c>
    </row>
    <row r="71" spans="1:1" x14ac:dyDescent="0.2">
      <c r="A71" s="56">
        <v>40977</v>
      </c>
    </row>
    <row r="72" spans="1:1" x14ac:dyDescent="0.2">
      <c r="A72" s="56">
        <v>40978</v>
      </c>
    </row>
    <row r="73" spans="1:1" x14ac:dyDescent="0.2">
      <c r="A73" s="56">
        <v>40979</v>
      </c>
    </row>
    <row r="74" spans="1:1" x14ac:dyDescent="0.2">
      <c r="A74" s="56">
        <v>40980</v>
      </c>
    </row>
    <row r="75" spans="1:1" x14ac:dyDescent="0.2">
      <c r="A75" s="56">
        <v>40981</v>
      </c>
    </row>
    <row r="76" spans="1:1" x14ac:dyDescent="0.2">
      <c r="A76" s="56">
        <v>40982</v>
      </c>
    </row>
    <row r="77" spans="1:1" x14ac:dyDescent="0.2">
      <c r="A77" s="56">
        <v>40983</v>
      </c>
    </row>
    <row r="78" spans="1:1" x14ac:dyDescent="0.2">
      <c r="A78" s="56">
        <v>40984</v>
      </c>
    </row>
    <row r="79" spans="1:1" x14ac:dyDescent="0.2">
      <c r="A79" s="56">
        <v>40985</v>
      </c>
    </row>
    <row r="80" spans="1:1" x14ac:dyDescent="0.2">
      <c r="A80" s="56">
        <v>40986</v>
      </c>
    </row>
    <row r="81" spans="1:1" x14ac:dyDescent="0.2">
      <c r="A81" s="56">
        <v>40987</v>
      </c>
    </row>
    <row r="82" spans="1:1" x14ac:dyDescent="0.2">
      <c r="A82" s="56">
        <v>40988</v>
      </c>
    </row>
    <row r="83" spans="1:1" x14ac:dyDescent="0.2">
      <c r="A83" s="56">
        <v>40989</v>
      </c>
    </row>
    <row r="84" spans="1:1" x14ac:dyDescent="0.2">
      <c r="A84" s="56">
        <v>40990</v>
      </c>
    </row>
    <row r="85" spans="1:1" x14ac:dyDescent="0.2">
      <c r="A85" s="56">
        <v>40991</v>
      </c>
    </row>
    <row r="86" spans="1:1" x14ac:dyDescent="0.2">
      <c r="A86" s="56">
        <v>40992</v>
      </c>
    </row>
    <row r="87" spans="1:1" x14ac:dyDescent="0.2">
      <c r="A87" s="56">
        <v>40993</v>
      </c>
    </row>
    <row r="88" spans="1:1" x14ac:dyDescent="0.2">
      <c r="A88" s="56">
        <v>40994</v>
      </c>
    </row>
    <row r="89" spans="1:1" x14ac:dyDescent="0.2">
      <c r="A89" s="56">
        <v>40995</v>
      </c>
    </row>
    <row r="90" spans="1:1" x14ac:dyDescent="0.2">
      <c r="A90" s="56">
        <v>40996</v>
      </c>
    </row>
    <row r="91" spans="1:1" x14ac:dyDescent="0.2">
      <c r="A91" s="56">
        <v>40997</v>
      </c>
    </row>
    <row r="92" spans="1:1" x14ac:dyDescent="0.2">
      <c r="A92" s="56">
        <v>40998</v>
      </c>
    </row>
    <row r="93" spans="1:1" x14ac:dyDescent="0.2">
      <c r="A93" s="56">
        <v>40999</v>
      </c>
    </row>
    <row r="94" spans="1:1" x14ac:dyDescent="0.2">
      <c r="A94" s="56">
        <v>41000</v>
      </c>
    </row>
    <row r="95" spans="1:1" x14ac:dyDescent="0.2">
      <c r="A95" s="56">
        <v>41001</v>
      </c>
    </row>
    <row r="96" spans="1:1" x14ac:dyDescent="0.2">
      <c r="A96" s="56">
        <v>41002</v>
      </c>
    </row>
    <row r="97" spans="1:1" x14ac:dyDescent="0.2">
      <c r="A97" s="56">
        <v>41003</v>
      </c>
    </row>
    <row r="98" spans="1:1" x14ac:dyDescent="0.2">
      <c r="A98" s="56">
        <v>41004</v>
      </c>
    </row>
    <row r="99" spans="1:1" x14ac:dyDescent="0.2">
      <c r="A99" s="56">
        <v>41005</v>
      </c>
    </row>
    <row r="100" spans="1:1" x14ac:dyDescent="0.2">
      <c r="A100" s="56">
        <v>41006</v>
      </c>
    </row>
    <row r="101" spans="1:1" x14ac:dyDescent="0.2">
      <c r="A101" s="56">
        <v>41007</v>
      </c>
    </row>
    <row r="102" spans="1:1" x14ac:dyDescent="0.2">
      <c r="A102" s="56">
        <v>41008</v>
      </c>
    </row>
    <row r="103" spans="1:1" x14ac:dyDescent="0.2">
      <c r="A103" s="56">
        <v>41009</v>
      </c>
    </row>
    <row r="104" spans="1:1" x14ac:dyDescent="0.2">
      <c r="A104" s="56">
        <v>41010</v>
      </c>
    </row>
    <row r="105" spans="1:1" x14ac:dyDescent="0.2">
      <c r="A105" s="56">
        <v>41011</v>
      </c>
    </row>
    <row r="106" spans="1:1" x14ac:dyDescent="0.2">
      <c r="A106" s="56">
        <v>41012</v>
      </c>
    </row>
    <row r="107" spans="1:1" x14ac:dyDescent="0.2">
      <c r="A107" s="56">
        <v>41013</v>
      </c>
    </row>
    <row r="108" spans="1:1" x14ac:dyDescent="0.2">
      <c r="A108" s="56">
        <v>41014</v>
      </c>
    </row>
    <row r="109" spans="1:1" x14ac:dyDescent="0.2">
      <c r="A109" s="56">
        <v>41015</v>
      </c>
    </row>
    <row r="110" spans="1:1" x14ac:dyDescent="0.2">
      <c r="A110" s="56">
        <v>41016</v>
      </c>
    </row>
    <row r="111" spans="1:1" x14ac:dyDescent="0.2">
      <c r="A111" s="56">
        <v>41017</v>
      </c>
    </row>
    <row r="112" spans="1:1" x14ac:dyDescent="0.2">
      <c r="A112" s="56">
        <v>41018</v>
      </c>
    </row>
    <row r="113" spans="1:1" x14ac:dyDescent="0.2">
      <c r="A113" s="56">
        <v>41019</v>
      </c>
    </row>
    <row r="114" spans="1:1" x14ac:dyDescent="0.2">
      <c r="A114" s="56">
        <v>41020</v>
      </c>
    </row>
    <row r="115" spans="1:1" x14ac:dyDescent="0.2">
      <c r="A115" s="56">
        <v>41021</v>
      </c>
    </row>
    <row r="116" spans="1:1" x14ac:dyDescent="0.2">
      <c r="A116" s="56">
        <v>41022</v>
      </c>
    </row>
    <row r="117" spans="1:1" x14ac:dyDescent="0.2">
      <c r="A117" s="56">
        <v>41023</v>
      </c>
    </row>
    <row r="118" spans="1:1" x14ac:dyDescent="0.2">
      <c r="A118" s="56">
        <v>41024</v>
      </c>
    </row>
    <row r="119" spans="1:1" x14ac:dyDescent="0.2">
      <c r="A119" s="56">
        <v>41025</v>
      </c>
    </row>
    <row r="120" spans="1:1" x14ac:dyDescent="0.2">
      <c r="A120" s="56">
        <v>41026</v>
      </c>
    </row>
    <row r="121" spans="1:1" x14ac:dyDescent="0.2">
      <c r="A121" s="56">
        <v>41027</v>
      </c>
    </row>
    <row r="122" spans="1:1" x14ac:dyDescent="0.2">
      <c r="A122" s="56">
        <v>41028</v>
      </c>
    </row>
    <row r="123" spans="1:1" x14ac:dyDescent="0.2">
      <c r="A123" s="56">
        <v>41029</v>
      </c>
    </row>
    <row r="124" spans="1:1" x14ac:dyDescent="0.2">
      <c r="A124" s="56">
        <v>41030</v>
      </c>
    </row>
    <row r="125" spans="1:1" x14ac:dyDescent="0.2">
      <c r="A125" s="56">
        <v>41031</v>
      </c>
    </row>
    <row r="126" spans="1:1" x14ac:dyDescent="0.2">
      <c r="A126" s="56">
        <v>41032</v>
      </c>
    </row>
    <row r="127" spans="1:1" x14ac:dyDescent="0.2">
      <c r="A127" s="56">
        <v>41033</v>
      </c>
    </row>
    <row r="128" spans="1:1" x14ac:dyDescent="0.2">
      <c r="A128" s="56">
        <v>41034</v>
      </c>
    </row>
    <row r="129" spans="1:1" x14ac:dyDescent="0.2">
      <c r="A129" s="56">
        <v>41035</v>
      </c>
    </row>
    <row r="130" spans="1:1" x14ac:dyDescent="0.2">
      <c r="A130" s="56">
        <v>41036</v>
      </c>
    </row>
    <row r="131" spans="1:1" x14ac:dyDescent="0.2">
      <c r="A131" s="56">
        <v>41037</v>
      </c>
    </row>
    <row r="132" spans="1:1" x14ac:dyDescent="0.2">
      <c r="A132" s="56">
        <v>41038</v>
      </c>
    </row>
    <row r="133" spans="1:1" x14ac:dyDescent="0.2">
      <c r="A133" s="56">
        <v>41039</v>
      </c>
    </row>
    <row r="134" spans="1:1" x14ac:dyDescent="0.2">
      <c r="A134" s="56">
        <v>41040</v>
      </c>
    </row>
    <row r="135" spans="1:1" x14ac:dyDescent="0.2">
      <c r="A135" s="56">
        <v>41041</v>
      </c>
    </row>
    <row r="136" spans="1:1" x14ac:dyDescent="0.2">
      <c r="A136" s="56">
        <v>41042</v>
      </c>
    </row>
    <row r="137" spans="1:1" x14ac:dyDescent="0.2">
      <c r="A137" s="56">
        <v>41043</v>
      </c>
    </row>
    <row r="138" spans="1:1" x14ac:dyDescent="0.2">
      <c r="A138" s="56">
        <v>41044</v>
      </c>
    </row>
    <row r="139" spans="1:1" x14ac:dyDescent="0.2">
      <c r="A139" s="56">
        <v>41045</v>
      </c>
    </row>
    <row r="140" spans="1:1" x14ac:dyDescent="0.2">
      <c r="A140" s="56">
        <v>41046</v>
      </c>
    </row>
    <row r="141" spans="1:1" x14ac:dyDescent="0.2">
      <c r="A141" s="56">
        <v>41047</v>
      </c>
    </row>
    <row r="142" spans="1:1" x14ac:dyDescent="0.2">
      <c r="A142" s="56">
        <v>41048</v>
      </c>
    </row>
    <row r="143" spans="1:1" x14ac:dyDescent="0.2">
      <c r="A143" s="56">
        <v>41049</v>
      </c>
    </row>
    <row r="144" spans="1:1" x14ac:dyDescent="0.2">
      <c r="A144" s="56">
        <v>41050</v>
      </c>
    </row>
    <row r="145" spans="1:1" x14ac:dyDescent="0.2">
      <c r="A145" s="56">
        <v>41051</v>
      </c>
    </row>
    <row r="146" spans="1:1" x14ac:dyDescent="0.2">
      <c r="A146" s="56">
        <v>41052</v>
      </c>
    </row>
    <row r="147" spans="1:1" x14ac:dyDescent="0.2">
      <c r="A147" s="56">
        <v>41053</v>
      </c>
    </row>
    <row r="148" spans="1:1" x14ac:dyDescent="0.2">
      <c r="A148" s="56">
        <v>41054</v>
      </c>
    </row>
    <row r="149" spans="1:1" x14ac:dyDescent="0.2">
      <c r="A149" s="56">
        <v>41055</v>
      </c>
    </row>
    <row r="150" spans="1:1" x14ac:dyDescent="0.2">
      <c r="A150" s="56">
        <v>41056</v>
      </c>
    </row>
    <row r="151" spans="1:1" x14ac:dyDescent="0.2">
      <c r="A151" s="56">
        <v>41057</v>
      </c>
    </row>
    <row r="152" spans="1:1" x14ac:dyDescent="0.2">
      <c r="A152" s="56">
        <v>41058</v>
      </c>
    </row>
    <row r="153" spans="1:1" x14ac:dyDescent="0.2">
      <c r="A153" s="56">
        <v>41059</v>
      </c>
    </row>
    <row r="154" spans="1:1" x14ac:dyDescent="0.2">
      <c r="A154" s="56">
        <v>41060</v>
      </c>
    </row>
    <row r="155" spans="1:1" x14ac:dyDescent="0.2">
      <c r="A155" s="56">
        <v>41061</v>
      </c>
    </row>
    <row r="156" spans="1:1" x14ac:dyDescent="0.2">
      <c r="A156" s="56">
        <v>41062</v>
      </c>
    </row>
    <row r="157" spans="1:1" x14ac:dyDescent="0.2">
      <c r="A157" s="56">
        <v>41063</v>
      </c>
    </row>
    <row r="158" spans="1:1" x14ac:dyDescent="0.2">
      <c r="A158" s="56">
        <v>41064</v>
      </c>
    </row>
    <row r="159" spans="1:1" x14ac:dyDescent="0.2">
      <c r="A159" s="56">
        <v>41065</v>
      </c>
    </row>
    <row r="160" spans="1:1" x14ac:dyDescent="0.2">
      <c r="A160" s="56">
        <v>41066</v>
      </c>
    </row>
    <row r="161" spans="1:1" x14ac:dyDescent="0.2">
      <c r="A161" s="56">
        <v>41067</v>
      </c>
    </row>
    <row r="162" spans="1:1" x14ac:dyDescent="0.2">
      <c r="A162" s="56">
        <v>41068</v>
      </c>
    </row>
    <row r="163" spans="1:1" x14ac:dyDescent="0.2">
      <c r="A163" s="56">
        <v>41069</v>
      </c>
    </row>
    <row r="164" spans="1:1" x14ac:dyDescent="0.2">
      <c r="A164" s="56">
        <v>41070</v>
      </c>
    </row>
    <row r="165" spans="1:1" x14ac:dyDescent="0.2">
      <c r="A165" s="56">
        <v>41071</v>
      </c>
    </row>
    <row r="166" spans="1:1" x14ac:dyDescent="0.2">
      <c r="A166" s="56">
        <v>41072</v>
      </c>
    </row>
    <row r="167" spans="1:1" x14ac:dyDescent="0.2">
      <c r="A167" s="56">
        <v>41073</v>
      </c>
    </row>
    <row r="168" spans="1:1" x14ac:dyDescent="0.2">
      <c r="A168" s="56">
        <v>41074</v>
      </c>
    </row>
    <row r="169" spans="1:1" x14ac:dyDescent="0.2">
      <c r="A169" s="56">
        <v>41075</v>
      </c>
    </row>
    <row r="170" spans="1:1" x14ac:dyDescent="0.2">
      <c r="A170" s="56">
        <v>41076</v>
      </c>
    </row>
    <row r="171" spans="1:1" x14ac:dyDescent="0.2">
      <c r="A171" s="56">
        <v>41077</v>
      </c>
    </row>
    <row r="172" spans="1:1" x14ac:dyDescent="0.2">
      <c r="A172" s="56">
        <v>41078</v>
      </c>
    </row>
    <row r="173" spans="1:1" x14ac:dyDescent="0.2">
      <c r="A173" s="56">
        <v>41079</v>
      </c>
    </row>
    <row r="174" spans="1:1" x14ac:dyDescent="0.2">
      <c r="A174" s="56">
        <v>41080</v>
      </c>
    </row>
    <row r="175" spans="1:1" x14ac:dyDescent="0.2">
      <c r="A175" s="56">
        <v>41081</v>
      </c>
    </row>
    <row r="176" spans="1:1" x14ac:dyDescent="0.2">
      <c r="A176" s="56">
        <v>41082</v>
      </c>
    </row>
    <row r="177" spans="1:1" x14ac:dyDescent="0.2">
      <c r="A177" s="56">
        <v>41083</v>
      </c>
    </row>
    <row r="178" spans="1:1" x14ac:dyDescent="0.2">
      <c r="A178" s="56">
        <v>41084</v>
      </c>
    </row>
    <row r="179" spans="1:1" x14ac:dyDescent="0.2">
      <c r="A179" s="56">
        <v>41085</v>
      </c>
    </row>
    <row r="180" spans="1:1" x14ac:dyDescent="0.2">
      <c r="A180" s="56">
        <v>41086</v>
      </c>
    </row>
    <row r="181" spans="1:1" x14ac:dyDescent="0.2">
      <c r="A181" s="56">
        <v>41087</v>
      </c>
    </row>
    <row r="182" spans="1:1" x14ac:dyDescent="0.2">
      <c r="A182" s="56">
        <v>41088</v>
      </c>
    </row>
    <row r="183" spans="1:1" x14ac:dyDescent="0.2">
      <c r="A183" s="56">
        <v>41089</v>
      </c>
    </row>
    <row r="184" spans="1:1" x14ac:dyDescent="0.2">
      <c r="A184" s="56">
        <v>41090</v>
      </c>
    </row>
    <row r="185" spans="1:1" x14ac:dyDescent="0.2">
      <c r="A185" s="56">
        <v>41091</v>
      </c>
    </row>
    <row r="186" spans="1:1" x14ac:dyDescent="0.2">
      <c r="A186" s="56">
        <v>41092</v>
      </c>
    </row>
    <row r="187" spans="1:1" x14ac:dyDescent="0.2">
      <c r="A187" s="56">
        <v>41093</v>
      </c>
    </row>
    <row r="188" spans="1:1" x14ac:dyDescent="0.2">
      <c r="A188" s="56">
        <v>41094</v>
      </c>
    </row>
    <row r="189" spans="1:1" x14ac:dyDescent="0.2">
      <c r="A189" s="56">
        <v>41095</v>
      </c>
    </row>
    <row r="190" spans="1:1" x14ac:dyDescent="0.2">
      <c r="A190" s="56">
        <v>41096</v>
      </c>
    </row>
    <row r="191" spans="1:1" x14ac:dyDescent="0.2">
      <c r="A191" s="56">
        <v>41097</v>
      </c>
    </row>
    <row r="192" spans="1:1" x14ac:dyDescent="0.2">
      <c r="A192" s="56">
        <v>41098</v>
      </c>
    </row>
    <row r="193" spans="1:1" x14ac:dyDescent="0.2">
      <c r="A193" s="56">
        <v>41099</v>
      </c>
    </row>
    <row r="194" spans="1:1" x14ac:dyDescent="0.2">
      <c r="A194" s="56">
        <v>41100</v>
      </c>
    </row>
    <row r="195" spans="1:1" x14ac:dyDescent="0.2">
      <c r="A195" s="56">
        <v>41101</v>
      </c>
    </row>
    <row r="196" spans="1:1" x14ac:dyDescent="0.2">
      <c r="A196" s="56">
        <v>41102</v>
      </c>
    </row>
    <row r="197" spans="1:1" x14ac:dyDescent="0.2">
      <c r="A197" s="56">
        <v>41103</v>
      </c>
    </row>
    <row r="198" spans="1:1" x14ac:dyDescent="0.2">
      <c r="A198" s="56">
        <v>41104</v>
      </c>
    </row>
    <row r="199" spans="1:1" x14ac:dyDescent="0.2">
      <c r="A199" s="56">
        <v>41105</v>
      </c>
    </row>
    <row r="200" spans="1:1" x14ac:dyDescent="0.2">
      <c r="A200" s="56">
        <v>41106</v>
      </c>
    </row>
    <row r="201" spans="1:1" x14ac:dyDescent="0.2">
      <c r="A201" s="56">
        <v>41107</v>
      </c>
    </row>
    <row r="202" spans="1:1" x14ac:dyDescent="0.2">
      <c r="A202" s="56">
        <v>41108</v>
      </c>
    </row>
    <row r="203" spans="1:1" x14ac:dyDescent="0.2">
      <c r="A203" s="56">
        <v>41109</v>
      </c>
    </row>
    <row r="204" spans="1:1" x14ac:dyDescent="0.2">
      <c r="A204" s="56">
        <v>41110</v>
      </c>
    </row>
    <row r="205" spans="1:1" x14ac:dyDescent="0.2">
      <c r="A205" s="56">
        <v>41111</v>
      </c>
    </row>
    <row r="206" spans="1:1" x14ac:dyDescent="0.2">
      <c r="A206" s="56">
        <v>41112</v>
      </c>
    </row>
    <row r="207" spans="1:1" x14ac:dyDescent="0.2">
      <c r="A207" s="56">
        <v>41113</v>
      </c>
    </row>
    <row r="208" spans="1:1" x14ac:dyDescent="0.2">
      <c r="A208" s="56">
        <v>41114</v>
      </c>
    </row>
    <row r="209" spans="1:1" x14ac:dyDescent="0.2">
      <c r="A209" s="56">
        <v>41115</v>
      </c>
    </row>
    <row r="210" spans="1:1" x14ac:dyDescent="0.2">
      <c r="A210" s="56">
        <v>41116</v>
      </c>
    </row>
    <row r="211" spans="1:1" x14ac:dyDescent="0.2">
      <c r="A211" s="56">
        <v>41117</v>
      </c>
    </row>
    <row r="212" spans="1:1" x14ac:dyDescent="0.2">
      <c r="A212" s="56">
        <v>41118</v>
      </c>
    </row>
    <row r="213" spans="1:1" x14ac:dyDescent="0.2">
      <c r="A213" s="56">
        <v>41119</v>
      </c>
    </row>
    <row r="214" spans="1:1" x14ac:dyDescent="0.2">
      <c r="A214" s="56">
        <v>41120</v>
      </c>
    </row>
    <row r="215" spans="1:1" x14ac:dyDescent="0.2">
      <c r="A215" s="56">
        <v>41121</v>
      </c>
    </row>
    <row r="216" spans="1:1" x14ac:dyDescent="0.2">
      <c r="A216" s="56">
        <v>41122</v>
      </c>
    </row>
    <row r="217" spans="1:1" x14ac:dyDescent="0.2">
      <c r="A217" s="56">
        <v>41123</v>
      </c>
    </row>
    <row r="218" spans="1:1" x14ac:dyDescent="0.2">
      <c r="A218" s="56">
        <v>41124</v>
      </c>
    </row>
    <row r="219" spans="1:1" x14ac:dyDescent="0.2">
      <c r="A219" s="56">
        <v>41125</v>
      </c>
    </row>
    <row r="220" spans="1:1" x14ac:dyDescent="0.2">
      <c r="A220" s="56">
        <v>41126</v>
      </c>
    </row>
    <row r="221" spans="1:1" x14ac:dyDescent="0.2">
      <c r="A221" s="56">
        <v>41127</v>
      </c>
    </row>
    <row r="222" spans="1:1" x14ac:dyDescent="0.2">
      <c r="A222" s="56">
        <v>41128</v>
      </c>
    </row>
    <row r="223" spans="1:1" x14ac:dyDescent="0.2">
      <c r="A223" s="56">
        <v>41129</v>
      </c>
    </row>
    <row r="224" spans="1:1" x14ac:dyDescent="0.2">
      <c r="A224" s="56">
        <v>41130</v>
      </c>
    </row>
    <row r="225" spans="1:1" x14ac:dyDescent="0.2">
      <c r="A225" s="56">
        <v>41131</v>
      </c>
    </row>
    <row r="226" spans="1:1" x14ac:dyDescent="0.2">
      <c r="A226" s="56">
        <v>41132</v>
      </c>
    </row>
    <row r="227" spans="1:1" x14ac:dyDescent="0.2">
      <c r="A227" s="56">
        <v>41133</v>
      </c>
    </row>
    <row r="228" spans="1:1" x14ac:dyDescent="0.2">
      <c r="A228" s="56">
        <v>41134</v>
      </c>
    </row>
    <row r="229" spans="1:1" x14ac:dyDescent="0.2">
      <c r="A229" s="56">
        <v>41135</v>
      </c>
    </row>
    <row r="230" spans="1:1" x14ac:dyDescent="0.2">
      <c r="A230" s="56">
        <v>41136</v>
      </c>
    </row>
    <row r="231" spans="1:1" x14ac:dyDescent="0.2">
      <c r="A231" s="56">
        <v>41137</v>
      </c>
    </row>
    <row r="232" spans="1:1" x14ac:dyDescent="0.2">
      <c r="A232" s="56">
        <v>41138</v>
      </c>
    </row>
    <row r="233" spans="1:1" x14ac:dyDescent="0.2">
      <c r="A233" s="56">
        <v>41139</v>
      </c>
    </row>
    <row r="234" spans="1:1" x14ac:dyDescent="0.2">
      <c r="A234" s="56">
        <v>41140</v>
      </c>
    </row>
    <row r="235" spans="1:1" x14ac:dyDescent="0.2">
      <c r="A235" s="56">
        <v>41141</v>
      </c>
    </row>
    <row r="236" spans="1:1" x14ac:dyDescent="0.2">
      <c r="A236" s="56">
        <v>41142</v>
      </c>
    </row>
    <row r="237" spans="1:1" x14ac:dyDescent="0.2">
      <c r="A237" s="56">
        <v>41143</v>
      </c>
    </row>
    <row r="238" spans="1:1" x14ac:dyDescent="0.2">
      <c r="A238" s="56">
        <v>41144</v>
      </c>
    </row>
    <row r="239" spans="1:1" x14ac:dyDescent="0.2">
      <c r="A239" s="56">
        <v>41145</v>
      </c>
    </row>
    <row r="240" spans="1:1" x14ac:dyDescent="0.2">
      <c r="A240" s="56">
        <v>41146</v>
      </c>
    </row>
    <row r="241" spans="1:1" x14ac:dyDescent="0.2">
      <c r="A241" s="56">
        <v>41147</v>
      </c>
    </row>
    <row r="242" spans="1:1" x14ac:dyDescent="0.2">
      <c r="A242" s="56">
        <v>41148</v>
      </c>
    </row>
    <row r="243" spans="1:1" x14ac:dyDescent="0.2">
      <c r="A243" s="56">
        <v>41149</v>
      </c>
    </row>
    <row r="244" spans="1:1" x14ac:dyDescent="0.2">
      <c r="A244" s="56">
        <v>41150</v>
      </c>
    </row>
    <row r="245" spans="1:1" x14ac:dyDescent="0.2">
      <c r="A245" s="56">
        <v>41151</v>
      </c>
    </row>
    <row r="246" spans="1:1" x14ac:dyDescent="0.2">
      <c r="A246" s="56">
        <v>41152</v>
      </c>
    </row>
    <row r="247" spans="1:1" x14ac:dyDescent="0.2">
      <c r="A247" s="56">
        <v>41153</v>
      </c>
    </row>
    <row r="248" spans="1:1" x14ac:dyDescent="0.2">
      <c r="A248" s="56">
        <v>41154</v>
      </c>
    </row>
    <row r="249" spans="1:1" x14ac:dyDescent="0.2">
      <c r="A249" s="56">
        <v>41155</v>
      </c>
    </row>
    <row r="250" spans="1:1" x14ac:dyDescent="0.2">
      <c r="A250" s="56">
        <v>41156</v>
      </c>
    </row>
    <row r="251" spans="1:1" x14ac:dyDescent="0.2">
      <c r="A251" s="56">
        <v>41157</v>
      </c>
    </row>
    <row r="252" spans="1:1" x14ac:dyDescent="0.2">
      <c r="A252" s="56">
        <v>41158</v>
      </c>
    </row>
    <row r="253" spans="1:1" x14ac:dyDescent="0.2">
      <c r="A253" s="56">
        <v>41159</v>
      </c>
    </row>
    <row r="254" spans="1:1" x14ac:dyDescent="0.2">
      <c r="A254" s="56">
        <v>41160</v>
      </c>
    </row>
    <row r="255" spans="1:1" x14ac:dyDescent="0.2">
      <c r="A255" s="56">
        <v>41161</v>
      </c>
    </row>
    <row r="256" spans="1:1" x14ac:dyDescent="0.2">
      <c r="A256" s="56">
        <v>41162</v>
      </c>
    </row>
    <row r="257" spans="1:1" x14ac:dyDescent="0.2">
      <c r="A257" s="56">
        <v>41163</v>
      </c>
    </row>
    <row r="258" spans="1:1" x14ac:dyDescent="0.2">
      <c r="A258" s="56">
        <v>41164</v>
      </c>
    </row>
    <row r="259" spans="1:1" x14ac:dyDescent="0.2">
      <c r="A259" s="56">
        <v>41165</v>
      </c>
    </row>
    <row r="260" spans="1:1" x14ac:dyDescent="0.2">
      <c r="A260" s="56">
        <v>41166</v>
      </c>
    </row>
    <row r="261" spans="1:1" x14ac:dyDescent="0.2">
      <c r="A261" s="56">
        <v>41167</v>
      </c>
    </row>
    <row r="262" spans="1:1" x14ac:dyDescent="0.2">
      <c r="A262" s="56">
        <v>41168</v>
      </c>
    </row>
    <row r="263" spans="1:1" x14ac:dyDescent="0.2">
      <c r="A263" s="56">
        <v>41169</v>
      </c>
    </row>
    <row r="264" spans="1:1" x14ac:dyDescent="0.2">
      <c r="A264" s="56">
        <v>41170</v>
      </c>
    </row>
    <row r="265" spans="1:1" x14ac:dyDescent="0.2">
      <c r="A265" s="56">
        <v>41171</v>
      </c>
    </row>
    <row r="266" spans="1:1" x14ac:dyDescent="0.2">
      <c r="A266" s="56">
        <v>41172</v>
      </c>
    </row>
    <row r="267" spans="1:1" x14ac:dyDescent="0.2">
      <c r="A267" s="56">
        <v>41173</v>
      </c>
    </row>
    <row r="268" spans="1:1" x14ac:dyDescent="0.2">
      <c r="A268" s="56">
        <v>41174</v>
      </c>
    </row>
    <row r="269" spans="1:1" x14ac:dyDescent="0.2">
      <c r="A269" s="56">
        <v>41175</v>
      </c>
    </row>
    <row r="270" spans="1:1" x14ac:dyDescent="0.2">
      <c r="A270" s="56">
        <v>41176</v>
      </c>
    </row>
    <row r="271" spans="1:1" x14ac:dyDescent="0.2">
      <c r="A271" s="56">
        <v>41177</v>
      </c>
    </row>
    <row r="272" spans="1:1" x14ac:dyDescent="0.2">
      <c r="A272" s="56">
        <v>41178</v>
      </c>
    </row>
    <row r="273" spans="1:1" x14ac:dyDescent="0.2">
      <c r="A273" s="56">
        <v>41179</v>
      </c>
    </row>
    <row r="274" spans="1:1" x14ac:dyDescent="0.2">
      <c r="A274" s="56">
        <v>41180</v>
      </c>
    </row>
    <row r="275" spans="1:1" x14ac:dyDescent="0.2">
      <c r="A275" s="56">
        <v>41181</v>
      </c>
    </row>
    <row r="276" spans="1:1" x14ac:dyDescent="0.2">
      <c r="A276" s="56">
        <v>41182</v>
      </c>
    </row>
    <row r="277" spans="1:1" x14ac:dyDescent="0.2">
      <c r="A277" s="56">
        <v>41183</v>
      </c>
    </row>
    <row r="278" spans="1:1" x14ac:dyDescent="0.2">
      <c r="A278" s="56">
        <v>41184</v>
      </c>
    </row>
    <row r="279" spans="1:1" x14ac:dyDescent="0.2">
      <c r="A279" s="56">
        <v>41185</v>
      </c>
    </row>
    <row r="280" spans="1:1" x14ac:dyDescent="0.2">
      <c r="A280" s="56">
        <v>41186</v>
      </c>
    </row>
    <row r="281" spans="1:1" x14ac:dyDescent="0.2">
      <c r="A281" s="56">
        <v>41187</v>
      </c>
    </row>
    <row r="282" spans="1:1" x14ac:dyDescent="0.2">
      <c r="A282" s="56">
        <v>41188</v>
      </c>
    </row>
    <row r="283" spans="1:1" x14ac:dyDescent="0.2">
      <c r="A283" s="56">
        <v>41189</v>
      </c>
    </row>
    <row r="284" spans="1:1" x14ac:dyDescent="0.2">
      <c r="A284" s="56">
        <v>41190</v>
      </c>
    </row>
    <row r="285" spans="1:1" x14ac:dyDescent="0.2">
      <c r="A285" s="56">
        <v>41191</v>
      </c>
    </row>
    <row r="286" spans="1:1" x14ac:dyDescent="0.2">
      <c r="A286" s="56">
        <v>41192</v>
      </c>
    </row>
    <row r="287" spans="1:1" x14ac:dyDescent="0.2">
      <c r="A287" s="56">
        <v>41193</v>
      </c>
    </row>
    <row r="288" spans="1:1" x14ac:dyDescent="0.2">
      <c r="A288" s="56">
        <v>41194</v>
      </c>
    </row>
    <row r="289" spans="1:1" x14ac:dyDescent="0.2">
      <c r="A289" s="56">
        <v>41195</v>
      </c>
    </row>
    <row r="290" spans="1:1" x14ac:dyDescent="0.2">
      <c r="A290" s="56">
        <v>41196</v>
      </c>
    </row>
    <row r="291" spans="1:1" x14ac:dyDescent="0.2">
      <c r="A291" s="56">
        <v>41197</v>
      </c>
    </row>
    <row r="292" spans="1:1" x14ac:dyDescent="0.2">
      <c r="A292" s="56">
        <v>41198</v>
      </c>
    </row>
    <row r="293" spans="1:1" x14ac:dyDescent="0.2">
      <c r="A293" s="56">
        <v>41199</v>
      </c>
    </row>
    <row r="294" spans="1:1" x14ac:dyDescent="0.2">
      <c r="A294" s="56">
        <v>41200</v>
      </c>
    </row>
    <row r="295" spans="1:1" x14ac:dyDescent="0.2">
      <c r="A295" s="56">
        <v>41201</v>
      </c>
    </row>
    <row r="296" spans="1:1" x14ac:dyDescent="0.2">
      <c r="A296" s="56">
        <v>41202</v>
      </c>
    </row>
    <row r="297" spans="1:1" x14ac:dyDescent="0.2">
      <c r="A297" s="56">
        <v>41203</v>
      </c>
    </row>
    <row r="298" spans="1:1" x14ac:dyDescent="0.2">
      <c r="A298" s="56">
        <v>41204</v>
      </c>
    </row>
    <row r="299" spans="1:1" x14ac:dyDescent="0.2">
      <c r="A299" s="56">
        <v>41205</v>
      </c>
    </row>
    <row r="300" spans="1:1" x14ac:dyDescent="0.2">
      <c r="A300" s="56">
        <v>41206</v>
      </c>
    </row>
    <row r="301" spans="1:1" x14ac:dyDescent="0.2">
      <c r="A301" s="56">
        <v>41207</v>
      </c>
    </row>
    <row r="302" spans="1:1" x14ac:dyDescent="0.2">
      <c r="A302" s="56">
        <v>41208</v>
      </c>
    </row>
    <row r="303" spans="1:1" x14ac:dyDescent="0.2">
      <c r="A303" s="56">
        <v>41209</v>
      </c>
    </row>
    <row r="304" spans="1:1" x14ac:dyDescent="0.2">
      <c r="A304" s="56">
        <v>41210</v>
      </c>
    </row>
    <row r="305" spans="1:1" x14ac:dyDescent="0.2">
      <c r="A305" s="56">
        <v>41211</v>
      </c>
    </row>
    <row r="306" spans="1:1" x14ac:dyDescent="0.2">
      <c r="A306" s="56">
        <v>41212</v>
      </c>
    </row>
    <row r="307" spans="1:1" x14ac:dyDescent="0.2">
      <c r="A307" s="56">
        <v>41213</v>
      </c>
    </row>
    <row r="308" spans="1:1" x14ac:dyDescent="0.2">
      <c r="A308" s="56">
        <v>41214</v>
      </c>
    </row>
    <row r="309" spans="1:1" x14ac:dyDescent="0.2">
      <c r="A309" s="56">
        <v>41215</v>
      </c>
    </row>
    <row r="310" spans="1:1" x14ac:dyDescent="0.2">
      <c r="A310" s="56">
        <v>41216</v>
      </c>
    </row>
    <row r="311" spans="1:1" x14ac:dyDescent="0.2">
      <c r="A311" s="56">
        <v>41217</v>
      </c>
    </row>
    <row r="312" spans="1:1" x14ac:dyDescent="0.2">
      <c r="A312" s="56">
        <v>41218</v>
      </c>
    </row>
    <row r="313" spans="1:1" x14ac:dyDescent="0.2">
      <c r="A313" s="56">
        <v>41219</v>
      </c>
    </row>
    <row r="314" spans="1:1" x14ac:dyDescent="0.2">
      <c r="A314" s="56">
        <v>41220</v>
      </c>
    </row>
    <row r="315" spans="1:1" x14ac:dyDescent="0.2">
      <c r="A315" s="56">
        <v>41221</v>
      </c>
    </row>
    <row r="316" spans="1:1" x14ac:dyDescent="0.2">
      <c r="A316" s="56">
        <v>41222</v>
      </c>
    </row>
    <row r="317" spans="1:1" x14ac:dyDescent="0.2">
      <c r="A317" s="56">
        <v>41223</v>
      </c>
    </row>
    <row r="318" spans="1:1" x14ac:dyDescent="0.2">
      <c r="A318" s="56">
        <v>41224</v>
      </c>
    </row>
    <row r="319" spans="1:1" x14ac:dyDescent="0.2">
      <c r="A319" s="56">
        <v>41225</v>
      </c>
    </row>
    <row r="320" spans="1:1" x14ac:dyDescent="0.2">
      <c r="A320" s="56">
        <v>41226</v>
      </c>
    </row>
    <row r="321" spans="1:1" x14ac:dyDescent="0.2">
      <c r="A321" s="56">
        <v>41227</v>
      </c>
    </row>
    <row r="322" spans="1:1" x14ac:dyDescent="0.2">
      <c r="A322" s="56">
        <v>41228</v>
      </c>
    </row>
    <row r="323" spans="1:1" x14ac:dyDescent="0.2">
      <c r="A323" s="56">
        <v>41229</v>
      </c>
    </row>
    <row r="324" spans="1:1" x14ac:dyDescent="0.2">
      <c r="A324" s="56">
        <v>41230</v>
      </c>
    </row>
    <row r="325" spans="1:1" x14ac:dyDescent="0.2">
      <c r="A325" s="56">
        <v>41231</v>
      </c>
    </row>
    <row r="326" spans="1:1" x14ac:dyDescent="0.2">
      <c r="A326" s="56">
        <v>41232</v>
      </c>
    </row>
    <row r="327" spans="1:1" x14ac:dyDescent="0.2">
      <c r="A327" s="56">
        <v>41233</v>
      </c>
    </row>
    <row r="328" spans="1:1" x14ac:dyDescent="0.2">
      <c r="A328" s="56">
        <v>41234</v>
      </c>
    </row>
    <row r="329" spans="1:1" x14ac:dyDescent="0.2">
      <c r="A329" s="56">
        <v>41235</v>
      </c>
    </row>
    <row r="330" spans="1:1" x14ac:dyDescent="0.2">
      <c r="A330" s="56">
        <v>41236</v>
      </c>
    </row>
    <row r="331" spans="1:1" x14ac:dyDescent="0.2">
      <c r="A331" s="56">
        <v>41237</v>
      </c>
    </row>
    <row r="332" spans="1:1" x14ac:dyDescent="0.2">
      <c r="A332" s="56">
        <v>41238</v>
      </c>
    </row>
    <row r="333" spans="1:1" x14ac:dyDescent="0.2">
      <c r="A333" s="56">
        <v>41239</v>
      </c>
    </row>
    <row r="334" spans="1:1" x14ac:dyDescent="0.2">
      <c r="A334" s="56">
        <v>41240</v>
      </c>
    </row>
    <row r="335" spans="1:1" x14ac:dyDescent="0.2">
      <c r="A335" s="56">
        <v>41241</v>
      </c>
    </row>
    <row r="336" spans="1:1" x14ac:dyDescent="0.2">
      <c r="A336" s="56">
        <v>41242</v>
      </c>
    </row>
    <row r="337" spans="1:1" x14ac:dyDescent="0.2">
      <c r="A337" s="56">
        <v>41243</v>
      </c>
    </row>
    <row r="338" spans="1:1" x14ac:dyDescent="0.2">
      <c r="A338" s="56">
        <v>41244</v>
      </c>
    </row>
    <row r="339" spans="1:1" x14ac:dyDescent="0.2">
      <c r="A339" s="56">
        <v>41245</v>
      </c>
    </row>
    <row r="340" spans="1:1" x14ac:dyDescent="0.2">
      <c r="A340" s="56">
        <v>41246</v>
      </c>
    </row>
    <row r="341" spans="1:1" x14ac:dyDescent="0.2">
      <c r="A341" s="56">
        <v>41247</v>
      </c>
    </row>
    <row r="342" spans="1:1" x14ac:dyDescent="0.2">
      <c r="A342" s="56">
        <v>41248</v>
      </c>
    </row>
    <row r="343" spans="1:1" x14ac:dyDescent="0.2">
      <c r="A343" s="56">
        <v>41249</v>
      </c>
    </row>
    <row r="344" spans="1:1" x14ac:dyDescent="0.2">
      <c r="A344" s="56">
        <v>41250</v>
      </c>
    </row>
    <row r="345" spans="1:1" x14ac:dyDescent="0.2">
      <c r="A345" s="56">
        <v>41251</v>
      </c>
    </row>
    <row r="346" spans="1:1" x14ac:dyDescent="0.2">
      <c r="A346" s="56">
        <v>41252</v>
      </c>
    </row>
    <row r="347" spans="1:1" x14ac:dyDescent="0.2">
      <c r="A347" s="56">
        <v>41253</v>
      </c>
    </row>
    <row r="348" spans="1:1" x14ac:dyDescent="0.2">
      <c r="A348" s="56">
        <v>41254</v>
      </c>
    </row>
    <row r="349" spans="1:1" x14ac:dyDescent="0.2">
      <c r="A349" s="56">
        <v>41255</v>
      </c>
    </row>
    <row r="350" spans="1:1" x14ac:dyDescent="0.2">
      <c r="A350" s="56">
        <v>41256</v>
      </c>
    </row>
    <row r="351" spans="1:1" x14ac:dyDescent="0.2">
      <c r="A351" s="56">
        <v>41257</v>
      </c>
    </row>
    <row r="352" spans="1:1" x14ac:dyDescent="0.2">
      <c r="A352" s="56">
        <v>41258</v>
      </c>
    </row>
    <row r="353" spans="1:1" x14ac:dyDescent="0.2">
      <c r="A353" s="56">
        <v>41259</v>
      </c>
    </row>
    <row r="354" spans="1:1" x14ac:dyDescent="0.2">
      <c r="A354" s="56">
        <v>41260</v>
      </c>
    </row>
    <row r="355" spans="1:1" x14ac:dyDescent="0.2">
      <c r="A355" s="56">
        <v>41261</v>
      </c>
    </row>
    <row r="356" spans="1:1" x14ac:dyDescent="0.2">
      <c r="A356" s="56">
        <v>41262</v>
      </c>
    </row>
    <row r="357" spans="1:1" x14ac:dyDescent="0.2">
      <c r="A357" s="56">
        <v>41263</v>
      </c>
    </row>
    <row r="358" spans="1:1" x14ac:dyDescent="0.2">
      <c r="A358" s="56">
        <v>41264</v>
      </c>
    </row>
    <row r="359" spans="1:1" x14ac:dyDescent="0.2">
      <c r="A359" s="56">
        <v>41265</v>
      </c>
    </row>
    <row r="360" spans="1:1" x14ac:dyDescent="0.2">
      <c r="A360" s="56">
        <v>41266</v>
      </c>
    </row>
    <row r="361" spans="1:1" x14ac:dyDescent="0.2">
      <c r="A361" s="56">
        <v>41267</v>
      </c>
    </row>
    <row r="362" spans="1:1" x14ac:dyDescent="0.2">
      <c r="A362" s="56">
        <v>41268</v>
      </c>
    </row>
    <row r="363" spans="1:1" x14ac:dyDescent="0.2">
      <c r="A363" s="56">
        <v>41269</v>
      </c>
    </row>
    <row r="364" spans="1:1" x14ac:dyDescent="0.2">
      <c r="A364" s="56">
        <v>41270</v>
      </c>
    </row>
    <row r="365" spans="1:1" x14ac:dyDescent="0.2">
      <c r="A365" s="56">
        <v>41271</v>
      </c>
    </row>
    <row r="366" spans="1:1" x14ac:dyDescent="0.2">
      <c r="A366" s="56">
        <v>41272</v>
      </c>
    </row>
    <row r="367" spans="1:1" x14ac:dyDescent="0.2">
      <c r="A367" s="56">
        <v>41273</v>
      </c>
    </row>
    <row r="368" spans="1:1" x14ac:dyDescent="0.2">
      <c r="A368" s="56">
        <v>41274</v>
      </c>
    </row>
    <row r="369" spans="1:1" x14ac:dyDescent="0.2">
      <c r="A369" s="56">
        <v>41275</v>
      </c>
    </row>
    <row r="370" spans="1:1" x14ac:dyDescent="0.2">
      <c r="A370" s="56">
        <v>41276</v>
      </c>
    </row>
    <row r="371" spans="1:1" x14ac:dyDescent="0.2">
      <c r="A371" s="56">
        <v>41277</v>
      </c>
    </row>
    <row r="372" spans="1:1" x14ac:dyDescent="0.2">
      <c r="A372" s="56">
        <v>41278</v>
      </c>
    </row>
    <row r="373" spans="1:1" x14ac:dyDescent="0.2">
      <c r="A373" s="56">
        <v>41279</v>
      </c>
    </row>
    <row r="374" spans="1:1" x14ac:dyDescent="0.2">
      <c r="A374" s="56">
        <v>41280</v>
      </c>
    </row>
    <row r="375" spans="1:1" x14ac:dyDescent="0.2">
      <c r="A375" s="56">
        <v>41281</v>
      </c>
    </row>
    <row r="376" spans="1:1" x14ac:dyDescent="0.2">
      <c r="A376" s="56">
        <v>41282</v>
      </c>
    </row>
    <row r="377" spans="1:1" x14ac:dyDescent="0.2">
      <c r="A377" s="56">
        <v>41283</v>
      </c>
    </row>
    <row r="378" spans="1:1" x14ac:dyDescent="0.2">
      <c r="A378" s="56">
        <v>41284</v>
      </c>
    </row>
    <row r="379" spans="1:1" x14ac:dyDescent="0.2">
      <c r="A379" s="56">
        <v>41285</v>
      </c>
    </row>
    <row r="380" spans="1:1" x14ac:dyDescent="0.2">
      <c r="A380" s="56">
        <v>41286</v>
      </c>
    </row>
    <row r="381" spans="1:1" x14ac:dyDescent="0.2">
      <c r="A381" s="56">
        <v>41287</v>
      </c>
    </row>
    <row r="382" spans="1:1" x14ac:dyDescent="0.2">
      <c r="A382" s="56">
        <v>41288</v>
      </c>
    </row>
    <row r="383" spans="1:1" x14ac:dyDescent="0.2">
      <c r="A383" s="56">
        <v>41289</v>
      </c>
    </row>
    <row r="384" spans="1:1" x14ac:dyDescent="0.2">
      <c r="A384" s="56">
        <v>41290</v>
      </c>
    </row>
    <row r="385" spans="1:1" x14ac:dyDescent="0.2">
      <c r="A385" s="56">
        <v>41291</v>
      </c>
    </row>
    <row r="386" spans="1:1" x14ac:dyDescent="0.2">
      <c r="A386" s="56">
        <v>41292</v>
      </c>
    </row>
    <row r="387" spans="1:1" x14ac:dyDescent="0.2">
      <c r="A387" s="56">
        <v>41293</v>
      </c>
    </row>
    <row r="388" spans="1:1" x14ac:dyDescent="0.2">
      <c r="A388" s="56">
        <v>41294</v>
      </c>
    </row>
    <row r="389" spans="1:1" x14ac:dyDescent="0.2">
      <c r="A389" s="56">
        <v>41295</v>
      </c>
    </row>
    <row r="390" spans="1:1" x14ac:dyDescent="0.2">
      <c r="A390" s="56">
        <v>41296</v>
      </c>
    </row>
    <row r="391" spans="1:1" x14ac:dyDescent="0.2">
      <c r="A391" s="56">
        <v>41297</v>
      </c>
    </row>
    <row r="392" spans="1:1" x14ac:dyDescent="0.2">
      <c r="A392" s="56">
        <v>41298</v>
      </c>
    </row>
    <row r="393" spans="1:1" x14ac:dyDescent="0.2">
      <c r="A393" s="56">
        <v>41299</v>
      </c>
    </row>
    <row r="394" spans="1:1" x14ac:dyDescent="0.2">
      <c r="A394" s="56">
        <v>41300</v>
      </c>
    </row>
    <row r="395" spans="1:1" x14ac:dyDescent="0.2">
      <c r="A395" s="56">
        <v>41301</v>
      </c>
    </row>
    <row r="396" spans="1:1" x14ac:dyDescent="0.2">
      <c r="A396" s="56">
        <v>41302</v>
      </c>
    </row>
    <row r="397" spans="1:1" x14ac:dyDescent="0.2">
      <c r="A397" s="56">
        <v>41303</v>
      </c>
    </row>
    <row r="398" spans="1:1" x14ac:dyDescent="0.2">
      <c r="A398" s="56">
        <v>41304</v>
      </c>
    </row>
    <row r="399" spans="1:1" x14ac:dyDescent="0.2">
      <c r="A399" s="56">
        <v>41305</v>
      </c>
    </row>
    <row r="400" spans="1:1" x14ac:dyDescent="0.2">
      <c r="A400" s="56">
        <v>41306</v>
      </c>
    </row>
    <row r="401" spans="1:1" x14ac:dyDescent="0.2">
      <c r="A401" s="56">
        <v>41307</v>
      </c>
    </row>
    <row r="402" spans="1:1" x14ac:dyDescent="0.2">
      <c r="A402" s="56">
        <v>41308</v>
      </c>
    </row>
    <row r="403" spans="1:1" x14ac:dyDescent="0.2">
      <c r="A403" s="56">
        <v>41309</v>
      </c>
    </row>
    <row r="404" spans="1:1" x14ac:dyDescent="0.2">
      <c r="A404" s="56">
        <v>41310</v>
      </c>
    </row>
    <row r="405" spans="1:1" x14ac:dyDescent="0.2">
      <c r="A405" s="56">
        <v>41311</v>
      </c>
    </row>
    <row r="406" spans="1:1" x14ac:dyDescent="0.2">
      <c r="A406" s="56">
        <v>41312</v>
      </c>
    </row>
    <row r="407" spans="1:1" x14ac:dyDescent="0.2">
      <c r="A407" s="56">
        <v>41313</v>
      </c>
    </row>
    <row r="408" spans="1:1" x14ac:dyDescent="0.2">
      <c r="A408" s="56">
        <v>41314</v>
      </c>
    </row>
    <row r="409" spans="1:1" x14ac:dyDescent="0.2">
      <c r="A409" s="56">
        <v>41315</v>
      </c>
    </row>
    <row r="410" spans="1:1" x14ac:dyDescent="0.2">
      <c r="A410" s="56">
        <v>41316</v>
      </c>
    </row>
    <row r="411" spans="1:1" x14ac:dyDescent="0.2">
      <c r="A411" s="56">
        <v>41317</v>
      </c>
    </row>
    <row r="412" spans="1:1" x14ac:dyDescent="0.2">
      <c r="A412" s="56">
        <v>41318</v>
      </c>
    </row>
    <row r="413" spans="1:1" x14ac:dyDescent="0.2">
      <c r="A413" s="56">
        <v>41319</v>
      </c>
    </row>
    <row r="414" spans="1:1" x14ac:dyDescent="0.2">
      <c r="A414" s="56">
        <v>41320</v>
      </c>
    </row>
    <row r="415" spans="1:1" x14ac:dyDescent="0.2">
      <c r="A415" s="56">
        <v>41321</v>
      </c>
    </row>
    <row r="416" spans="1:1" x14ac:dyDescent="0.2">
      <c r="A416" s="56">
        <v>41322</v>
      </c>
    </row>
    <row r="417" spans="1:1" x14ac:dyDescent="0.2">
      <c r="A417" s="56">
        <v>41323</v>
      </c>
    </row>
    <row r="418" spans="1:1" x14ac:dyDescent="0.2">
      <c r="A418" s="56">
        <v>41324</v>
      </c>
    </row>
    <row r="419" spans="1:1" x14ac:dyDescent="0.2">
      <c r="A419" s="56">
        <v>41325</v>
      </c>
    </row>
    <row r="420" spans="1:1" x14ac:dyDescent="0.2">
      <c r="A420" s="56">
        <v>41326</v>
      </c>
    </row>
    <row r="421" spans="1:1" x14ac:dyDescent="0.2">
      <c r="A421" s="56">
        <v>41327</v>
      </c>
    </row>
    <row r="422" spans="1:1" x14ac:dyDescent="0.2">
      <c r="A422" s="56">
        <v>41328</v>
      </c>
    </row>
    <row r="423" spans="1:1" x14ac:dyDescent="0.2">
      <c r="A423" s="56">
        <v>41329</v>
      </c>
    </row>
    <row r="424" spans="1:1" x14ac:dyDescent="0.2">
      <c r="A424" s="56">
        <v>41330</v>
      </c>
    </row>
    <row r="425" spans="1:1" x14ac:dyDescent="0.2">
      <c r="A425" s="56">
        <v>41331</v>
      </c>
    </row>
    <row r="426" spans="1:1" x14ac:dyDescent="0.2">
      <c r="A426" s="56">
        <v>41332</v>
      </c>
    </row>
    <row r="427" spans="1:1" x14ac:dyDescent="0.2">
      <c r="A427" s="56">
        <v>41333</v>
      </c>
    </row>
    <row r="428" spans="1:1" x14ac:dyDescent="0.2">
      <c r="A428" s="56">
        <v>41334</v>
      </c>
    </row>
    <row r="429" spans="1:1" x14ac:dyDescent="0.2">
      <c r="A429" s="56">
        <v>41335</v>
      </c>
    </row>
    <row r="430" spans="1:1" x14ac:dyDescent="0.2">
      <c r="A430" s="56">
        <v>41336</v>
      </c>
    </row>
    <row r="431" spans="1:1" x14ac:dyDescent="0.2">
      <c r="A431" s="56">
        <v>41337</v>
      </c>
    </row>
    <row r="432" spans="1:1" x14ac:dyDescent="0.2">
      <c r="A432" s="56">
        <v>41338</v>
      </c>
    </row>
    <row r="433" spans="1:1" x14ac:dyDescent="0.2">
      <c r="A433" s="56">
        <v>41339</v>
      </c>
    </row>
    <row r="434" spans="1:1" x14ac:dyDescent="0.2">
      <c r="A434" s="56">
        <v>41340</v>
      </c>
    </row>
    <row r="435" spans="1:1" x14ac:dyDescent="0.2">
      <c r="A435" s="56">
        <v>41341</v>
      </c>
    </row>
    <row r="436" spans="1:1" x14ac:dyDescent="0.2">
      <c r="A436" s="56">
        <v>41342</v>
      </c>
    </row>
    <row r="437" spans="1:1" x14ac:dyDescent="0.2">
      <c r="A437" s="56">
        <v>41343</v>
      </c>
    </row>
    <row r="438" spans="1:1" x14ac:dyDescent="0.2">
      <c r="A438" s="56">
        <v>41344</v>
      </c>
    </row>
    <row r="439" spans="1:1" x14ac:dyDescent="0.2">
      <c r="A439" s="56">
        <v>41345</v>
      </c>
    </row>
    <row r="440" spans="1:1" x14ac:dyDescent="0.2">
      <c r="A440" s="56">
        <v>41346</v>
      </c>
    </row>
    <row r="441" spans="1:1" x14ac:dyDescent="0.2">
      <c r="A441" s="56">
        <v>41347</v>
      </c>
    </row>
    <row r="442" spans="1:1" x14ac:dyDescent="0.2">
      <c r="A442" s="56">
        <v>41348</v>
      </c>
    </row>
    <row r="443" spans="1:1" x14ac:dyDescent="0.2">
      <c r="A443" s="56">
        <v>41349</v>
      </c>
    </row>
    <row r="444" spans="1:1" x14ac:dyDescent="0.2">
      <c r="A444" s="56">
        <v>41350</v>
      </c>
    </row>
    <row r="445" spans="1:1" x14ac:dyDescent="0.2">
      <c r="A445" s="56">
        <v>41351</v>
      </c>
    </row>
    <row r="446" spans="1:1" x14ac:dyDescent="0.2">
      <c r="A446" s="56">
        <v>41352</v>
      </c>
    </row>
    <row r="447" spans="1:1" x14ac:dyDescent="0.2">
      <c r="A447" s="56">
        <v>41353</v>
      </c>
    </row>
    <row r="448" spans="1:1" x14ac:dyDescent="0.2">
      <c r="A448" s="56">
        <v>41354</v>
      </c>
    </row>
    <row r="449" spans="1:1" x14ac:dyDescent="0.2">
      <c r="A449" s="56">
        <v>41355</v>
      </c>
    </row>
    <row r="450" spans="1:1" x14ac:dyDescent="0.2">
      <c r="A450" s="56">
        <v>41356</v>
      </c>
    </row>
    <row r="451" spans="1:1" x14ac:dyDescent="0.2">
      <c r="A451" s="56">
        <v>41357</v>
      </c>
    </row>
    <row r="452" spans="1:1" x14ac:dyDescent="0.2">
      <c r="A452" s="56">
        <v>41358</v>
      </c>
    </row>
    <row r="453" spans="1:1" x14ac:dyDescent="0.2">
      <c r="A453" s="56">
        <v>41359</v>
      </c>
    </row>
    <row r="454" spans="1:1" x14ac:dyDescent="0.2">
      <c r="A454" s="56">
        <v>41360</v>
      </c>
    </row>
    <row r="455" spans="1:1" x14ac:dyDescent="0.2">
      <c r="A455" s="56">
        <v>41361</v>
      </c>
    </row>
    <row r="456" spans="1:1" x14ac:dyDescent="0.2">
      <c r="A456" s="56">
        <v>41362</v>
      </c>
    </row>
    <row r="457" spans="1:1" x14ac:dyDescent="0.2">
      <c r="A457" s="56">
        <v>41363</v>
      </c>
    </row>
    <row r="458" spans="1:1" x14ac:dyDescent="0.2">
      <c r="A458" s="56">
        <v>41364</v>
      </c>
    </row>
    <row r="459" spans="1:1" x14ac:dyDescent="0.2">
      <c r="A459" s="56">
        <v>41365</v>
      </c>
    </row>
    <row r="460" spans="1:1" x14ac:dyDescent="0.2">
      <c r="A460" s="56">
        <v>41366</v>
      </c>
    </row>
    <row r="461" spans="1:1" x14ac:dyDescent="0.2">
      <c r="A461" s="56">
        <v>41367</v>
      </c>
    </row>
    <row r="462" spans="1:1" x14ac:dyDescent="0.2">
      <c r="A462" s="56">
        <v>41368</v>
      </c>
    </row>
    <row r="463" spans="1:1" x14ac:dyDescent="0.2">
      <c r="A463" s="56">
        <v>41369</v>
      </c>
    </row>
    <row r="464" spans="1:1" x14ac:dyDescent="0.2">
      <c r="A464" s="56">
        <v>41370</v>
      </c>
    </row>
    <row r="465" spans="1:1" x14ac:dyDescent="0.2">
      <c r="A465" s="56">
        <v>41371</v>
      </c>
    </row>
    <row r="466" spans="1:1" x14ac:dyDescent="0.2">
      <c r="A466" s="56">
        <v>41372</v>
      </c>
    </row>
    <row r="467" spans="1:1" x14ac:dyDescent="0.2">
      <c r="A467" s="56">
        <v>41373</v>
      </c>
    </row>
    <row r="468" spans="1:1" x14ac:dyDescent="0.2">
      <c r="A468" s="56">
        <v>41374</v>
      </c>
    </row>
    <row r="469" spans="1:1" x14ac:dyDescent="0.2">
      <c r="A469" s="56">
        <v>41375</v>
      </c>
    </row>
    <row r="470" spans="1:1" x14ac:dyDescent="0.2">
      <c r="A470" s="56">
        <v>41376</v>
      </c>
    </row>
    <row r="471" spans="1:1" x14ac:dyDescent="0.2">
      <c r="A471" s="56">
        <v>41377</v>
      </c>
    </row>
    <row r="472" spans="1:1" x14ac:dyDescent="0.2">
      <c r="A472" s="56">
        <v>41378</v>
      </c>
    </row>
    <row r="473" spans="1:1" x14ac:dyDescent="0.2">
      <c r="A473" s="56">
        <v>41379</v>
      </c>
    </row>
    <row r="474" spans="1:1" x14ac:dyDescent="0.2">
      <c r="A474" s="56">
        <v>41380</v>
      </c>
    </row>
    <row r="475" spans="1:1" x14ac:dyDescent="0.2">
      <c r="A475" s="56">
        <v>41381</v>
      </c>
    </row>
    <row r="476" spans="1:1" x14ac:dyDescent="0.2">
      <c r="A476" s="56">
        <v>41382</v>
      </c>
    </row>
    <row r="477" spans="1:1" x14ac:dyDescent="0.2">
      <c r="A477" s="56">
        <v>41383</v>
      </c>
    </row>
    <row r="478" spans="1:1" x14ac:dyDescent="0.2">
      <c r="A478" s="56">
        <v>41384</v>
      </c>
    </row>
    <row r="479" spans="1:1" x14ac:dyDescent="0.2">
      <c r="A479" s="56">
        <v>41385</v>
      </c>
    </row>
    <row r="480" spans="1:1" x14ac:dyDescent="0.2">
      <c r="A480" s="56">
        <v>41386</v>
      </c>
    </row>
    <row r="481" spans="1:1" x14ac:dyDescent="0.2">
      <c r="A481" s="56">
        <v>41387</v>
      </c>
    </row>
    <row r="482" spans="1:1" x14ac:dyDescent="0.2">
      <c r="A482" s="56">
        <v>41388</v>
      </c>
    </row>
    <row r="483" spans="1:1" x14ac:dyDescent="0.2">
      <c r="A483" s="56">
        <v>41389</v>
      </c>
    </row>
    <row r="484" spans="1:1" x14ac:dyDescent="0.2">
      <c r="A484" s="56">
        <v>41390</v>
      </c>
    </row>
    <row r="485" spans="1:1" x14ac:dyDescent="0.2">
      <c r="A485" s="56">
        <v>41391</v>
      </c>
    </row>
    <row r="486" spans="1:1" x14ac:dyDescent="0.2">
      <c r="A486" s="56">
        <v>41392</v>
      </c>
    </row>
    <row r="487" spans="1:1" x14ac:dyDescent="0.2">
      <c r="A487" s="56">
        <v>41393</v>
      </c>
    </row>
    <row r="488" spans="1:1" x14ac:dyDescent="0.2">
      <c r="A488" s="56">
        <v>41394</v>
      </c>
    </row>
    <row r="489" spans="1:1" x14ac:dyDescent="0.2">
      <c r="A489" s="56">
        <v>41395</v>
      </c>
    </row>
    <row r="490" spans="1:1" x14ac:dyDescent="0.2">
      <c r="A490" s="56">
        <v>41396</v>
      </c>
    </row>
    <row r="491" spans="1:1" x14ac:dyDescent="0.2">
      <c r="A491" s="56">
        <v>41397</v>
      </c>
    </row>
    <row r="492" spans="1:1" x14ac:dyDescent="0.2">
      <c r="A492" s="56">
        <v>41398</v>
      </c>
    </row>
    <row r="493" spans="1:1" x14ac:dyDescent="0.2">
      <c r="A493" s="56">
        <v>41399</v>
      </c>
    </row>
    <row r="494" spans="1:1" x14ac:dyDescent="0.2">
      <c r="A494" s="56">
        <v>41400</v>
      </c>
    </row>
    <row r="495" spans="1:1" x14ac:dyDescent="0.2">
      <c r="A495" s="56">
        <v>41401</v>
      </c>
    </row>
    <row r="496" spans="1:1" x14ac:dyDescent="0.2">
      <c r="A496" s="56">
        <v>41402</v>
      </c>
    </row>
    <row r="497" spans="1:1" x14ac:dyDescent="0.2">
      <c r="A497" s="56">
        <v>41403</v>
      </c>
    </row>
    <row r="498" spans="1:1" x14ac:dyDescent="0.2">
      <c r="A498" s="56">
        <v>41404</v>
      </c>
    </row>
    <row r="499" spans="1:1" x14ac:dyDescent="0.2">
      <c r="A499" s="56">
        <v>41405</v>
      </c>
    </row>
    <row r="500" spans="1:1" x14ac:dyDescent="0.2">
      <c r="A500" s="56">
        <v>41406</v>
      </c>
    </row>
    <row r="501" spans="1:1" x14ac:dyDescent="0.2">
      <c r="A501" s="56">
        <v>41407</v>
      </c>
    </row>
    <row r="502" spans="1:1" x14ac:dyDescent="0.2">
      <c r="A502" s="56">
        <v>41408</v>
      </c>
    </row>
    <row r="503" spans="1:1" x14ac:dyDescent="0.2">
      <c r="A503" s="56">
        <v>41409</v>
      </c>
    </row>
    <row r="504" spans="1:1" x14ac:dyDescent="0.2">
      <c r="A504" s="56">
        <v>41410</v>
      </c>
    </row>
    <row r="505" spans="1:1" x14ac:dyDescent="0.2">
      <c r="A505" s="56">
        <v>41411</v>
      </c>
    </row>
    <row r="506" spans="1:1" x14ac:dyDescent="0.2">
      <c r="A506" s="56">
        <v>41412</v>
      </c>
    </row>
    <row r="507" spans="1:1" x14ac:dyDescent="0.2">
      <c r="A507" s="56">
        <v>41413</v>
      </c>
    </row>
    <row r="508" spans="1:1" x14ac:dyDescent="0.2">
      <c r="A508" s="56">
        <v>41414</v>
      </c>
    </row>
    <row r="509" spans="1:1" x14ac:dyDescent="0.2">
      <c r="A509" s="56">
        <v>41415</v>
      </c>
    </row>
    <row r="510" spans="1:1" x14ac:dyDescent="0.2">
      <c r="A510" s="56">
        <v>41416</v>
      </c>
    </row>
    <row r="511" spans="1:1" x14ac:dyDescent="0.2">
      <c r="A511" s="56">
        <v>41417</v>
      </c>
    </row>
    <row r="512" spans="1:1" x14ac:dyDescent="0.2">
      <c r="A512" s="56">
        <v>41418</v>
      </c>
    </row>
    <row r="513" spans="1:1" x14ac:dyDescent="0.2">
      <c r="A513" s="56">
        <v>41419</v>
      </c>
    </row>
    <row r="514" spans="1:1" x14ac:dyDescent="0.2">
      <c r="A514" s="56">
        <v>41420</v>
      </c>
    </row>
    <row r="515" spans="1:1" x14ac:dyDescent="0.2">
      <c r="A515" s="56">
        <v>41421</v>
      </c>
    </row>
    <row r="516" spans="1:1" x14ac:dyDescent="0.2">
      <c r="A516" s="56">
        <v>41422</v>
      </c>
    </row>
    <row r="517" spans="1:1" x14ac:dyDescent="0.2">
      <c r="A517" s="56">
        <v>41423</v>
      </c>
    </row>
    <row r="518" spans="1:1" x14ac:dyDescent="0.2">
      <c r="A518" s="56">
        <v>41424</v>
      </c>
    </row>
    <row r="519" spans="1:1" x14ac:dyDescent="0.2">
      <c r="A519" s="56">
        <v>41425</v>
      </c>
    </row>
    <row r="520" spans="1:1" x14ac:dyDescent="0.2">
      <c r="A520" s="56">
        <v>41426</v>
      </c>
    </row>
    <row r="521" spans="1:1" x14ac:dyDescent="0.2">
      <c r="A521" s="56">
        <v>41427</v>
      </c>
    </row>
    <row r="522" spans="1:1" x14ac:dyDescent="0.2">
      <c r="A522" s="56">
        <v>41428</v>
      </c>
    </row>
    <row r="523" spans="1:1" x14ac:dyDescent="0.2">
      <c r="A523" s="56">
        <v>41429</v>
      </c>
    </row>
    <row r="524" spans="1:1" x14ac:dyDescent="0.2">
      <c r="A524" s="56">
        <v>41430</v>
      </c>
    </row>
    <row r="525" spans="1:1" x14ac:dyDescent="0.2">
      <c r="A525" s="56">
        <v>41431</v>
      </c>
    </row>
    <row r="526" spans="1:1" x14ac:dyDescent="0.2">
      <c r="A526" s="56">
        <v>41432</v>
      </c>
    </row>
    <row r="527" spans="1:1" x14ac:dyDescent="0.2">
      <c r="A527" s="56">
        <v>41433</v>
      </c>
    </row>
    <row r="528" spans="1:1" x14ac:dyDescent="0.2">
      <c r="A528" s="56">
        <v>41434</v>
      </c>
    </row>
    <row r="529" spans="1:1" x14ac:dyDescent="0.2">
      <c r="A529" s="56">
        <v>41435</v>
      </c>
    </row>
    <row r="530" spans="1:1" x14ac:dyDescent="0.2">
      <c r="A530" s="56">
        <v>41436</v>
      </c>
    </row>
    <row r="531" spans="1:1" x14ac:dyDescent="0.2">
      <c r="A531" s="56">
        <v>41437</v>
      </c>
    </row>
    <row r="532" spans="1:1" x14ac:dyDescent="0.2">
      <c r="A532" s="56">
        <v>41438</v>
      </c>
    </row>
    <row r="533" spans="1:1" x14ac:dyDescent="0.2">
      <c r="A533" s="56">
        <v>41439</v>
      </c>
    </row>
    <row r="534" spans="1:1" x14ac:dyDescent="0.2">
      <c r="A534" s="56">
        <v>41440</v>
      </c>
    </row>
    <row r="535" spans="1:1" x14ac:dyDescent="0.2">
      <c r="A535" s="56">
        <v>41441</v>
      </c>
    </row>
    <row r="536" spans="1:1" x14ac:dyDescent="0.2">
      <c r="A536" s="56">
        <v>41442</v>
      </c>
    </row>
    <row r="537" spans="1:1" x14ac:dyDescent="0.2">
      <c r="A537" s="56">
        <v>41443</v>
      </c>
    </row>
    <row r="538" spans="1:1" x14ac:dyDescent="0.2">
      <c r="A538" s="56">
        <v>41444</v>
      </c>
    </row>
    <row r="539" spans="1:1" x14ac:dyDescent="0.2">
      <c r="A539" s="56">
        <v>41445</v>
      </c>
    </row>
    <row r="540" spans="1:1" x14ac:dyDescent="0.2">
      <c r="A540" s="56">
        <v>41446</v>
      </c>
    </row>
    <row r="541" spans="1:1" x14ac:dyDescent="0.2">
      <c r="A541" s="56">
        <v>41447</v>
      </c>
    </row>
    <row r="542" spans="1:1" x14ac:dyDescent="0.2">
      <c r="A542" s="56">
        <v>41448</v>
      </c>
    </row>
    <row r="543" spans="1:1" x14ac:dyDescent="0.2">
      <c r="A543" s="56">
        <v>41449</v>
      </c>
    </row>
    <row r="544" spans="1:1" x14ac:dyDescent="0.2">
      <c r="A544" s="56">
        <v>41450</v>
      </c>
    </row>
    <row r="545" spans="1:1" x14ac:dyDescent="0.2">
      <c r="A545" s="56">
        <v>41451</v>
      </c>
    </row>
    <row r="546" spans="1:1" x14ac:dyDescent="0.2">
      <c r="A546" s="56">
        <v>41452</v>
      </c>
    </row>
    <row r="547" spans="1:1" x14ac:dyDescent="0.2">
      <c r="A547" s="56">
        <v>41453</v>
      </c>
    </row>
    <row r="548" spans="1:1" x14ac:dyDescent="0.2">
      <c r="A548" s="56">
        <v>41454</v>
      </c>
    </row>
    <row r="549" spans="1:1" x14ac:dyDescent="0.2">
      <c r="A549" s="56">
        <v>41455</v>
      </c>
    </row>
    <row r="550" spans="1:1" x14ac:dyDescent="0.2">
      <c r="A550" s="56">
        <v>41456</v>
      </c>
    </row>
    <row r="551" spans="1:1" x14ac:dyDescent="0.2">
      <c r="A551" s="56">
        <v>41457</v>
      </c>
    </row>
    <row r="552" spans="1:1" x14ac:dyDescent="0.2">
      <c r="A552" s="56">
        <v>41458</v>
      </c>
    </row>
    <row r="553" spans="1:1" x14ac:dyDescent="0.2">
      <c r="A553" s="56">
        <v>41459</v>
      </c>
    </row>
    <row r="554" spans="1:1" x14ac:dyDescent="0.2">
      <c r="A554" s="56">
        <v>41460</v>
      </c>
    </row>
    <row r="555" spans="1:1" x14ac:dyDescent="0.2">
      <c r="A555" s="56">
        <v>41461</v>
      </c>
    </row>
    <row r="556" spans="1:1" x14ac:dyDescent="0.2">
      <c r="A556" s="56">
        <v>41462</v>
      </c>
    </row>
    <row r="557" spans="1:1" x14ac:dyDescent="0.2">
      <c r="A557" s="56">
        <v>41463</v>
      </c>
    </row>
    <row r="558" spans="1:1" x14ac:dyDescent="0.2">
      <c r="A558" s="56">
        <v>41464</v>
      </c>
    </row>
    <row r="559" spans="1:1" x14ac:dyDescent="0.2">
      <c r="A559" s="56">
        <v>41465</v>
      </c>
    </row>
    <row r="560" spans="1:1" x14ac:dyDescent="0.2">
      <c r="A560" s="56">
        <v>41466</v>
      </c>
    </row>
    <row r="561" spans="1:1" x14ac:dyDescent="0.2">
      <c r="A561" s="56">
        <v>41467</v>
      </c>
    </row>
    <row r="562" spans="1:1" x14ac:dyDescent="0.2">
      <c r="A562" s="56">
        <v>41468</v>
      </c>
    </row>
    <row r="563" spans="1:1" x14ac:dyDescent="0.2">
      <c r="A563" s="56">
        <v>41469</v>
      </c>
    </row>
    <row r="564" spans="1:1" x14ac:dyDescent="0.2">
      <c r="A564" s="56">
        <v>41470</v>
      </c>
    </row>
    <row r="565" spans="1:1" x14ac:dyDescent="0.2">
      <c r="A565" s="56">
        <v>41471</v>
      </c>
    </row>
    <row r="566" spans="1:1" x14ac:dyDescent="0.2">
      <c r="A566" s="56">
        <v>41472</v>
      </c>
    </row>
    <row r="567" spans="1:1" x14ac:dyDescent="0.2">
      <c r="A567" s="56">
        <v>41473</v>
      </c>
    </row>
    <row r="568" spans="1:1" x14ac:dyDescent="0.2">
      <c r="A568" s="56">
        <v>41474</v>
      </c>
    </row>
    <row r="569" spans="1:1" x14ac:dyDescent="0.2">
      <c r="A569" s="56">
        <v>41475</v>
      </c>
    </row>
    <row r="570" spans="1:1" x14ac:dyDescent="0.2">
      <c r="A570" s="56">
        <v>41476</v>
      </c>
    </row>
    <row r="571" spans="1:1" x14ac:dyDescent="0.2">
      <c r="A571" s="56">
        <v>41477</v>
      </c>
    </row>
    <row r="572" spans="1:1" x14ac:dyDescent="0.2">
      <c r="A572" s="56">
        <v>41478</v>
      </c>
    </row>
    <row r="573" spans="1:1" x14ac:dyDescent="0.2">
      <c r="A573" s="56">
        <v>41479</v>
      </c>
    </row>
    <row r="574" spans="1:1" x14ac:dyDescent="0.2">
      <c r="A574" s="56">
        <v>41480</v>
      </c>
    </row>
    <row r="575" spans="1:1" x14ac:dyDescent="0.2">
      <c r="A575" s="56">
        <v>41481</v>
      </c>
    </row>
    <row r="576" spans="1:1" x14ac:dyDescent="0.2">
      <c r="A576" s="56">
        <v>41482</v>
      </c>
    </row>
    <row r="577" spans="1:1" x14ac:dyDescent="0.2">
      <c r="A577" s="56">
        <v>41483</v>
      </c>
    </row>
    <row r="578" spans="1:1" x14ac:dyDescent="0.2">
      <c r="A578" s="56">
        <v>41484</v>
      </c>
    </row>
    <row r="579" spans="1:1" x14ac:dyDescent="0.2">
      <c r="A579" s="56">
        <v>41485</v>
      </c>
    </row>
    <row r="580" spans="1:1" x14ac:dyDescent="0.2">
      <c r="A580" s="56">
        <v>41486</v>
      </c>
    </row>
    <row r="581" spans="1:1" x14ac:dyDescent="0.2">
      <c r="A581" s="56">
        <v>41487</v>
      </c>
    </row>
    <row r="582" spans="1:1" x14ac:dyDescent="0.2">
      <c r="A582" s="56">
        <v>41488</v>
      </c>
    </row>
    <row r="583" spans="1:1" x14ac:dyDescent="0.2">
      <c r="A583" s="56">
        <v>41489</v>
      </c>
    </row>
    <row r="584" spans="1:1" x14ac:dyDescent="0.2">
      <c r="A584" s="56">
        <v>41490</v>
      </c>
    </row>
    <row r="585" spans="1:1" x14ac:dyDescent="0.2">
      <c r="A585" s="56">
        <v>41491</v>
      </c>
    </row>
    <row r="586" spans="1:1" x14ac:dyDescent="0.2">
      <c r="A586" s="56">
        <v>41492</v>
      </c>
    </row>
    <row r="587" spans="1:1" x14ac:dyDescent="0.2">
      <c r="A587" s="56">
        <v>41493</v>
      </c>
    </row>
    <row r="588" spans="1:1" x14ac:dyDescent="0.2">
      <c r="A588" s="56">
        <v>41494</v>
      </c>
    </row>
    <row r="589" spans="1:1" x14ac:dyDescent="0.2">
      <c r="A589" s="56">
        <v>41495</v>
      </c>
    </row>
    <row r="590" spans="1:1" x14ac:dyDescent="0.2">
      <c r="A590" s="56">
        <v>41496</v>
      </c>
    </row>
    <row r="591" spans="1:1" x14ac:dyDescent="0.2">
      <c r="A591" s="56">
        <v>41497</v>
      </c>
    </row>
    <row r="592" spans="1:1" x14ac:dyDescent="0.2">
      <c r="A592" s="56">
        <v>41498</v>
      </c>
    </row>
    <row r="593" spans="1:1" x14ac:dyDescent="0.2">
      <c r="A593" s="56">
        <v>41499</v>
      </c>
    </row>
    <row r="594" spans="1:1" x14ac:dyDescent="0.2">
      <c r="A594" s="56">
        <v>41500</v>
      </c>
    </row>
    <row r="595" spans="1:1" x14ac:dyDescent="0.2">
      <c r="A595" s="56">
        <v>41501</v>
      </c>
    </row>
    <row r="596" spans="1:1" x14ac:dyDescent="0.2">
      <c r="A596" s="56">
        <v>41502</v>
      </c>
    </row>
    <row r="597" spans="1:1" x14ac:dyDescent="0.2">
      <c r="A597" s="56">
        <v>41503</v>
      </c>
    </row>
    <row r="598" spans="1:1" x14ac:dyDescent="0.2">
      <c r="A598" s="56">
        <v>41504</v>
      </c>
    </row>
    <row r="599" spans="1:1" x14ac:dyDescent="0.2">
      <c r="A599" s="56">
        <v>41505</v>
      </c>
    </row>
    <row r="600" spans="1:1" x14ac:dyDescent="0.2">
      <c r="A600" s="56">
        <v>41506</v>
      </c>
    </row>
    <row r="601" spans="1:1" x14ac:dyDescent="0.2">
      <c r="A601" s="56">
        <v>41507</v>
      </c>
    </row>
    <row r="602" spans="1:1" x14ac:dyDescent="0.2">
      <c r="A602" s="56">
        <v>41508</v>
      </c>
    </row>
    <row r="603" spans="1:1" x14ac:dyDescent="0.2">
      <c r="A603" s="56">
        <v>41509</v>
      </c>
    </row>
    <row r="604" spans="1:1" x14ac:dyDescent="0.2">
      <c r="A604" s="56">
        <v>41510</v>
      </c>
    </row>
    <row r="605" spans="1:1" x14ac:dyDescent="0.2">
      <c r="A605" s="56">
        <v>41511</v>
      </c>
    </row>
    <row r="606" spans="1:1" x14ac:dyDescent="0.2">
      <c r="A606" s="56">
        <v>41512</v>
      </c>
    </row>
    <row r="607" spans="1:1" x14ac:dyDescent="0.2">
      <c r="A607" s="56">
        <v>41513</v>
      </c>
    </row>
    <row r="608" spans="1:1" x14ac:dyDescent="0.2">
      <c r="A608" s="56">
        <v>41514</v>
      </c>
    </row>
    <row r="609" spans="1:1" x14ac:dyDescent="0.2">
      <c r="A609" s="56">
        <v>41515</v>
      </c>
    </row>
    <row r="610" spans="1:1" x14ac:dyDescent="0.2">
      <c r="A610" s="56">
        <v>41516</v>
      </c>
    </row>
    <row r="611" spans="1:1" x14ac:dyDescent="0.2">
      <c r="A611" s="56">
        <v>41517</v>
      </c>
    </row>
    <row r="612" spans="1:1" x14ac:dyDescent="0.2">
      <c r="A612" s="56">
        <v>41518</v>
      </c>
    </row>
    <row r="613" spans="1:1" x14ac:dyDescent="0.2">
      <c r="A613" s="56">
        <v>41519</v>
      </c>
    </row>
    <row r="614" spans="1:1" x14ac:dyDescent="0.2">
      <c r="A614" s="56">
        <v>41520</v>
      </c>
    </row>
    <row r="615" spans="1:1" x14ac:dyDescent="0.2">
      <c r="A615" s="56">
        <v>41521</v>
      </c>
    </row>
    <row r="616" spans="1:1" x14ac:dyDescent="0.2">
      <c r="A616" s="56">
        <v>41522</v>
      </c>
    </row>
    <row r="617" spans="1:1" x14ac:dyDescent="0.2">
      <c r="A617" s="56">
        <v>41523</v>
      </c>
    </row>
    <row r="618" spans="1:1" x14ac:dyDescent="0.2">
      <c r="A618" s="56">
        <v>41524</v>
      </c>
    </row>
    <row r="619" spans="1:1" x14ac:dyDescent="0.2">
      <c r="A619" s="56">
        <v>41525</v>
      </c>
    </row>
    <row r="620" spans="1:1" x14ac:dyDescent="0.2">
      <c r="A620" s="56">
        <v>41526</v>
      </c>
    </row>
    <row r="621" spans="1:1" x14ac:dyDescent="0.2">
      <c r="A621" s="56">
        <v>41527</v>
      </c>
    </row>
    <row r="622" spans="1:1" x14ac:dyDescent="0.2">
      <c r="A622" s="56">
        <v>41528</v>
      </c>
    </row>
    <row r="623" spans="1:1" x14ac:dyDescent="0.2">
      <c r="A623" s="56">
        <v>41529</v>
      </c>
    </row>
    <row r="624" spans="1:1" x14ac:dyDescent="0.2">
      <c r="A624" s="56">
        <v>41530</v>
      </c>
    </row>
    <row r="625" spans="1:1" x14ac:dyDescent="0.2">
      <c r="A625" s="56">
        <v>41531</v>
      </c>
    </row>
    <row r="626" spans="1:1" x14ac:dyDescent="0.2">
      <c r="A626" s="56">
        <v>41532</v>
      </c>
    </row>
    <row r="627" spans="1:1" x14ac:dyDescent="0.2">
      <c r="A627" s="56">
        <v>41533</v>
      </c>
    </row>
    <row r="628" spans="1:1" x14ac:dyDescent="0.2">
      <c r="A628" s="56">
        <v>41534</v>
      </c>
    </row>
    <row r="629" spans="1:1" x14ac:dyDescent="0.2">
      <c r="A629" s="56">
        <v>41535</v>
      </c>
    </row>
    <row r="630" spans="1:1" x14ac:dyDescent="0.2">
      <c r="A630" s="56">
        <v>41536</v>
      </c>
    </row>
    <row r="631" spans="1:1" x14ac:dyDescent="0.2">
      <c r="A631" s="56">
        <v>41537</v>
      </c>
    </row>
    <row r="632" spans="1:1" x14ac:dyDescent="0.2">
      <c r="A632" s="56">
        <v>41538</v>
      </c>
    </row>
    <row r="633" spans="1:1" x14ac:dyDescent="0.2">
      <c r="A633" s="56">
        <v>41539</v>
      </c>
    </row>
    <row r="634" spans="1:1" x14ac:dyDescent="0.2">
      <c r="A634" s="56">
        <v>41540</v>
      </c>
    </row>
    <row r="635" spans="1:1" x14ac:dyDescent="0.2">
      <c r="A635" s="56">
        <v>41541</v>
      </c>
    </row>
    <row r="636" spans="1:1" x14ac:dyDescent="0.2">
      <c r="A636" s="56">
        <v>41542</v>
      </c>
    </row>
    <row r="637" spans="1:1" x14ac:dyDescent="0.2">
      <c r="A637" s="56">
        <v>41543</v>
      </c>
    </row>
    <row r="638" spans="1:1" x14ac:dyDescent="0.2">
      <c r="A638" s="56">
        <v>41544</v>
      </c>
    </row>
    <row r="639" spans="1:1" x14ac:dyDescent="0.2">
      <c r="A639" s="56">
        <v>41545</v>
      </c>
    </row>
    <row r="640" spans="1:1" x14ac:dyDescent="0.2">
      <c r="A640" s="56">
        <v>41546</v>
      </c>
    </row>
    <row r="641" spans="1:1" x14ac:dyDescent="0.2">
      <c r="A641" s="56">
        <v>41547</v>
      </c>
    </row>
    <row r="642" spans="1:1" x14ac:dyDescent="0.2">
      <c r="A642" s="56">
        <v>41548</v>
      </c>
    </row>
    <row r="643" spans="1:1" x14ac:dyDescent="0.2">
      <c r="A643" s="56">
        <v>41549</v>
      </c>
    </row>
    <row r="644" spans="1:1" x14ac:dyDescent="0.2">
      <c r="A644" s="56">
        <v>41550</v>
      </c>
    </row>
    <row r="645" spans="1:1" x14ac:dyDescent="0.2">
      <c r="A645" s="56">
        <v>41551</v>
      </c>
    </row>
    <row r="646" spans="1:1" x14ac:dyDescent="0.2">
      <c r="A646" s="56">
        <v>41552</v>
      </c>
    </row>
    <row r="647" spans="1:1" x14ac:dyDescent="0.2">
      <c r="A647" s="56">
        <v>41553</v>
      </c>
    </row>
    <row r="648" spans="1:1" x14ac:dyDescent="0.2">
      <c r="A648" s="56">
        <v>41554</v>
      </c>
    </row>
    <row r="649" spans="1:1" x14ac:dyDescent="0.2">
      <c r="A649" s="56">
        <v>41555</v>
      </c>
    </row>
    <row r="650" spans="1:1" x14ac:dyDescent="0.2">
      <c r="A650" s="56">
        <v>41556</v>
      </c>
    </row>
    <row r="651" spans="1:1" x14ac:dyDescent="0.2">
      <c r="A651" s="56">
        <v>41557</v>
      </c>
    </row>
    <row r="652" spans="1:1" x14ac:dyDescent="0.2">
      <c r="A652" s="56">
        <v>41558</v>
      </c>
    </row>
    <row r="653" spans="1:1" x14ac:dyDescent="0.2">
      <c r="A653" s="56">
        <v>41559</v>
      </c>
    </row>
    <row r="654" spans="1:1" x14ac:dyDescent="0.2">
      <c r="A654" s="56">
        <v>41560</v>
      </c>
    </row>
    <row r="655" spans="1:1" x14ac:dyDescent="0.2">
      <c r="A655" s="56">
        <v>41561</v>
      </c>
    </row>
    <row r="656" spans="1:1" x14ac:dyDescent="0.2">
      <c r="A656" s="56">
        <v>41562</v>
      </c>
    </row>
    <row r="657" spans="1:1" x14ac:dyDescent="0.2">
      <c r="A657" s="56">
        <v>41563</v>
      </c>
    </row>
    <row r="658" spans="1:1" x14ac:dyDescent="0.2">
      <c r="A658" s="56">
        <v>41564</v>
      </c>
    </row>
    <row r="659" spans="1:1" x14ac:dyDescent="0.2">
      <c r="A659" s="56">
        <v>41565</v>
      </c>
    </row>
    <row r="660" spans="1:1" x14ac:dyDescent="0.2">
      <c r="A660" s="56">
        <v>41566</v>
      </c>
    </row>
    <row r="661" spans="1:1" x14ac:dyDescent="0.2">
      <c r="A661" s="56">
        <v>41567</v>
      </c>
    </row>
    <row r="662" spans="1:1" x14ac:dyDescent="0.2">
      <c r="A662" s="56">
        <v>41568</v>
      </c>
    </row>
    <row r="663" spans="1:1" x14ac:dyDescent="0.2">
      <c r="A663" s="56">
        <v>41569</v>
      </c>
    </row>
    <row r="664" spans="1:1" x14ac:dyDescent="0.2">
      <c r="A664" s="56">
        <v>41570</v>
      </c>
    </row>
    <row r="665" spans="1:1" x14ac:dyDescent="0.2">
      <c r="A665" s="56">
        <v>41571</v>
      </c>
    </row>
    <row r="666" spans="1:1" x14ac:dyDescent="0.2">
      <c r="A666" s="56">
        <v>41572</v>
      </c>
    </row>
    <row r="667" spans="1:1" x14ac:dyDescent="0.2">
      <c r="A667" s="56">
        <v>41573</v>
      </c>
    </row>
    <row r="668" spans="1:1" x14ac:dyDescent="0.2">
      <c r="A668" s="56">
        <v>41574</v>
      </c>
    </row>
    <row r="669" spans="1:1" x14ac:dyDescent="0.2">
      <c r="A669" s="56">
        <v>41575</v>
      </c>
    </row>
    <row r="670" spans="1:1" x14ac:dyDescent="0.2">
      <c r="A670" s="56">
        <v>41576</v>
      </c>
    </row>
    <row r="671" spans="1:1" x14ac:dyDescent="0.2">
      <c r="A671" s="56">
        <v>41577</v>
      </c>
    </row>
    <row r="672" spans="1:1" x14ac:dyDescent="0.2">
      <c r="A672" s="56">
        <v>41578</v>
      </c>
    </row>
    <row r="673" spans="1:1" x14ac:dyDescent="0.2">
      <c r="A673" s="56">
        <v>41579</v>
      </c>
    </row>
    <row r="674" spans="1:1" x14ac:dyDescent="0.2">
      <c r="A674" s="56">
        <v>41580</v>
      </c>
    </row>
    <row r="675" spans="1:1" x14ac:dyDescent="0.2">
      <c r="A675" s="56">
        <v>41581</v>
      </c>
    </row>
    <row r="676" spans="1:1" x14ac:dyDescent="0.2">
      <c r="A676" s="56">
        <v>41582</v>
      </c>
    </row>
    <row r="677" spans="1:1" x14ac:dyDescent="0.2">
      <c r="A677" s="56">
        <v>41583</v>
      </c>
    </row>
    <row r="678" spans="1:1" x14ac:dyDescent="0.2">
      <c r="A678" s="56">
        <v>41584</v>
      </c>
    </row>
    <row r="679" spans="1:1" x14ac:dyDescent="0.2">
      <c r="A679" s="56">
        <v>41585</v>
      </c>
    </row>
    <row r="680" spans="1:1" x14ac:dyDescent="0.2">
      <c r="A680" s="56">
        <v>41586</v>
      </c>
    </row>
    <row r="681" spans="1:1" x14ac:dyDescent="0.2">
      <c r="A681" s="56">
        <v>41587</v>
      </c>
    </row>
    <row r="682" spans="1:1" x14ac:dyDescent="0.2">
      <c r="A682" s="56">
        <v>41588</v>
      </c>
    </row>
    <row r="683" spans="1:1" x14ac:dyDescent="0.2">
      <c r="A683" s="56">
        <v>41589</v>
      </c>
    </row>
    <row r="684" spans="1:1" x14ac:dyDescent="0.2">
      <c r="A684" s="56">
        <v>41590</v>
      </c>
    </row>
    <row r="685" spans="1:1" x14ac:dyDescent="0.2">
      <c r="A685" s="56">
        <v>41591</v>
      </c>
    </row>
    <row r="686" spans="1:1" x14ac:dyDescent="0.2">
      <c r="A686" s="56">
        <v>41592</v>
      </c>
    </row>
    <row r="687" spans="1:1" x14ac:dyDescent="0.2">
      <c r="A687" s="56">
        <v>41593</v>
      </c>
    </row>
    <row r="688" spans="1:1" x14ac:dyDescent="0.2">
      <c r="A688" s="56">
        <v>41594</v>
      </c>
    </row>
    <row r="689" spans="1:1" x14ac:dyDescent="0.2">
      <c r="A689" s="56">
        <v>41595</v>
      </c>
    </row>
    <row r="690" spans="1:1" x14ac:dyDescent="0.2">
      <c r="A690" s="56">
        <v>41596</v>
      </c>
    </row>
    <row r="691" spans="1:1" x14ac:dyDescent="0.2">
      <c r="A691" s="56">
        <v>41597</v>
      </c>
    </row>
    <row r="692" spans="1:1" x14ac:dyDescent="0.2">
      <c r="A692" s="56">
        <v>41598</v>
      </c>
    </row>
    <row r="693" spans="1:1" x14ac:dyDescent="0.2">
      <c r="A693" s="56">
        <v>41599</v>
      </c>
    </row>
    <row r="694" spans="1:1" x14ac:dyDescent="0.2">
      <c r="A694" s="56">
        <v>41600</v>
      </c>
    </row>
    <row r="695" spans="1:1" x14ac:dyDescent="0.2">
      <c r="A695" s="56">
        <v>41601</v>
      </c>
    </row>
    <row r="696" spans="1:1" x14ac:dyDescent="0.2">
      <c r="A696" s="56">
        <v>41602</v>
      </c>
    </row>
    <row r="697" spans="1:1" x14ac:dyDescent="0.2">
      <c r="A697" s="56">
        <v>41603</v>
      </c>
    </row>
    <row r="698" spans="1:1" x14ac:dyDescent="0.2">
      <c r="A698" s="56">
        <v>41604</v>
      </c>
    </row>
    <row r="699" spans="1:1" x14ac:dyDescent="0.2">
      <c r="A699" s="56">
        <v>41605</v>
      </c>
    </row>
    <row r="700" spans="1:1" x14ac:dyDescent="0.2">
      <c r="A700" s="56">
        <v>41606</v>
      </c>
    </row>
    <row r="701" spans="1:1" x14ac:dyDescent="0.2">
      <c r="A701" s="56">
        <v>41607</v>
      </c>
    </row>
    <row r="702" spans="1:1" x14ac:dyDescent="0.2">
      <c r="A702" s="56">
        <v>41608</v>
      </c>
    </row>
    <row r="703" spans="1:1" x14ac:dyDescent="0.2">
      <c r="A703" s="56">
        <v>41609</v>
      </c>
    </row>
    <row r="704" spans="1:1" x14ac:dyDescent="0.2">
      <c r="A704" s="56">
        <v>41610</v>
      </c>
    </row>
    <row r="705" spans="1:1" x14ac:dyDescent="0.2">
      <c r="A705" s="56">
        <v>41611</v>
      </c>
    </row>
    <row r="706" spans="1:1" x14ac:dyDescent="0.2">
      <c r="A706" s="56">
        <v>41612</v>
      </c>
    </row>
    <row r="707" spans="1:1" x14ac:dyDescent="0.2">
      <c r="A707" s="56">
        <v>41613</v>
      </c>
    </row>
    <row r="708" spans="1:1" x14ac:dyDescent="0.2">
      <c r="A708" s="56">
        <v>41614</v>
      </c>
    </row>
    <row r="709" spans="1:1" x14ac:dyDescent="0.2">
      <c r="A709" s="56">
        <v>41615</v>
      </c>
    </row>
    <row r="710" spans="1:1" x14ac:dyDescent="0.2">
      <c r="A710" s="56">
        <v>41616</v>
      </c>
    </row>
    <row r="711" spans="1:1" x14ac:dyDescent="0.2">
      <c r="A711" s="56">
        <v>41617</v>
      </c>
    </row>
    <row r="712" spans="1:1" x14ac:dyDescent="0.2">
      <c r="A712" s="56">
        <v>41618</v>
      </c>
    </row>
    <row r="713" spans="1:1" x14ac:dyDescent="0.2">
      <c r="A713" s="56">
        <v>41619</v>
      </c>
    </row>
    <row r="714" spans="1:1" x14ac:dyDescent="0.2">
      <c r="A714" s="56">
        <v>41620</v>
      </c>
    </row>
    <row r="715" spans="1:1" x14ac:dyDescent="0.2">
      <c r="A715" s="56">
        <v>41621</v>
      </c>
    </row>
    <row r="716" spans="1:1" x14ac:dyDescent="0.2">
      <c r="A716" s="56">
        <v>41622</v>
      </c>
    </row>
    <row r="717" spans="1:1" x14ac:dyDescent="0.2">
      <c r="A717" s="56">
        <v>41623</v>
      </c>
    </row>
    <row r="718" spans="1:1" x14ac:dyDescent="0.2">
      <c r="A718" s="56">
        <v>41624</v>
      </c>
    </row>
    <row r="719" spans="1:1" x14ac:dyDescent="0.2">
      <c r="A719" s="56">
        <v>41625</v>
      </c>
    </row>
    <row r="720" spans="1:1" x14ac:dyDescent="0.2">
      <c r="A720" s="56">
        <v>41626</v>
      </c>
    </row>
    <row r="721" spans="1:1" x14ac:dyDescent="0.2">
      <c r="A721" s="56">
        <v>41627</v>
      </c>
    </row>
    <row r="722" spans="1:1" x14ac:dyDescent="0.2">
      <c r="A722" s="56">
        <v>41628</v>
      </c>
    </row>
    <row r="723" spans="1:1" x14ac:dyDescent="0.2">
      <c r="A723" s="56">
        <v>41629</v>
      </c>
    </row>
    <row r="724" spans="1:1" x14ac:dyDescent="0.2">
      <c r="A724" s="56">
        <v>41630</v>
      </c>
    </row>
    <row r="725" spans="1:1" x14ac:dyDescent="0.2">
      <c r="A725" s="56">
        <v>41631</v>
      </c>
    </row>
    <row r="726" spans="1:1" x14ac:dyDescent="0.2">
      <c r="A726" s="56">
        <v>41632</v>
      </c>
    </row>
    <row r="727" spans="1:1" x14ac:dyDescent="0.2">
      <c r="A727" s="56">
        <v>41633</v>
      </c>
    </row>
    <row r="728" spans="1:1" x14ac:dyDescent="0.2">
      <c r="A728" s="56">
        <v>41634</v>
      </c>
    </row>
    <row r="729" spans="1:1" x14ac:dyDescent="0.2">
      <c r="A729" s="56">
        <v>41635</v>
      </c>
    </row>
    <row r="730" spans="1:1" x14ac:dyDescent="0.2">
      <c r="A730" s="56">
        <v>41636</v>
      </c>
    </row>
    <row r="731" spans="1:1" x14ac:dyDescent="0.2">
      <c r="A731" s="56">
        <v>41637</v>
      </c>
    </row>
    <row r="732" spans="1:1" x14ac:dyDescent="0.2">
      <c r="A732" s="56">
        <v>41638</v>
      </c>
    </row>
    <row r="733" spans="1:1" x14ac:dyDescent="0.2">
      <c r="A733" s="56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9.1</vt:lpstr>
      <vt:lpstr>ფორმა 9.2</vt:lpstr>
      <vt:lpstr>ფორმა 9.6</vt:lpstr>
      <vt:lpstr>ფორმა N 9.7</vt:lpstr>
      <vt:lpstr>შემაჯამებელი ფორმა</vt:lpstr>
      <vt:lpstr>'ფორმა 5.2'!Print_Area</vt:lpstr>
      <vt:lpstr>'ფორმა 5.4'!Print_Area</vt:lpstr>
      <vt:lpstr>'ფორმა 5.5'!Print_Area</vt:lpstr>
      <vt:lpstr>'ფორმა 9.1'!Print_Area</vt:lpstr>
      <vt:lpstr>'ფორმა 9.2'!Print_Area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'შემაჯამებელი ფორმა'!Print_Area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Marina</cp:lastModifiedBy>
  <cp:lastPrinted>2017-10-04T17:02:54Z</cp:lastPrinted>
  <dcterms:created xsi:type="dcterms:W3CDTF">2011-12-27T13:20:18Z</dcterms:created>
  <dcterms:modified xsi:type="dcterms:W3CDTF">2017-10-05T05:54:32Z</dcterms:modified>
</cp:coreProperties>
</file>