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8800" windowHeight="12330" tabRatio="954" activeTab="1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  <externalReference r:id="rId23"/>
    <externalReference r:id="rId24"/>
  </externalReferences>
  <definedNames>
    <definedName name="_xlnm._FilterDatabase" localSheetId="6" hidden="1">'ფორმა 5.2'!$A$8:$J$34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5.2'!$A$1:$I$48</definedName>
    <definedName name="_xlnm.Print_Area" localSheetId="8">'ფორმა 5.4'!$A$1:$H$46</definedName>
    <definedName name="_xlnm.Print_Area" localSheetId="9">'ფორმა 5.5'!$A$1:$M$49</definedName>
    <definedName name="_xlnm.Print_Area" localSheetId="14">'ფორმა 9.1'!$A$1:$I$29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24519"/>
</workbook>
</file>

<file path=xl/calcChain.xml><?xml version="1.0" encoding="utf-8"?>
<calcChain xmlns="http://schemas.openxmlformats.org/spreadsheetml/2006/main">
  <c r="D11" i="12"/>
  <c r="D10" s="1"/>
  <c r="D11" i="47"/>
  <c r="G34" i="43"/>
  <c r="C22" i="47"/>
  <c r="D22"/>
  <c r="D49"/>
  <c r="D34"/>
  <c r="C64" i="12"/>
  <c r="D64"/>
  <c r="D45"/>
  <c r="C45"/>
  <c r="D44"/>
  <c r="D34"/>
  <c r="C34"/>
  <c r="C11"/>
  <c r="C10" s="1"/>
  <c r="A5"/>
  <c r="A4"/>
  <c r="I2" i="49"/>
  <c r="A5"/>
  <c r="A4"/>
  <c r="J39" i="10"/>
  <c r="I39"/>
  <c r="I36" s="1"/>
  <c r="H39"/>
  <c r="H36" s="1"/>
  <c r="G39"/>
  <c r="F39"/>
  <c r="E39"/>
  <c r="E36" s="1"/>
  <c r="D39"/>
  <c r="D36" s="1"/>
  <c r="C39"/>
  <c r="B39"/>
  <c r="J36"/>
  <c r="G36"/>
  <c r="F36"/>
  <c r="C36"/>
  <c r="B36"/>
  <c r="J32"/>
  <c r="I32"/>
  <c r="H32"/>
  <c r="G32"/>
  <c r="F32"/>
  <c r="E32"/>
  <c r="D32"/>
  <c r="C32"/>
  <c r="B32"/>
  <c r="J24"/>
  <c r="I24"/>
  <c r="H24"/>
  <c r="G24"/>
  <c r="F24"/>
  <c r="E24"/>
  <c r="D24"/>
  <c r="C24"/>
  <c r="B24"/>
  <c r="J23"/>
  <c r="I23"/>
  <c r="G22"/>
  <c r="J21"/>
  <c r="I21"/>
  <c r="I19" s="1"/>
  <c r="I17" s="1"/>
  <c r="G20"/>
  <c r="G19" s="1"/>
  <c r="G17" s="1"/>
  <c r="J19"/>
  <c r="H19"/>
  <c r="H17" s="1"/>
  <c r="F19"/>
  <c r="E19"/>
  <c r="D19"/>
  <c r="D17" s="1"/>
  <c r="C19"/>
  <c r="C17" s="1"/>
  <c r="B19"/>
  <c r="G18"/>
  <c r="J17"/>
  <c r="F17"/>
  <c r="E17"/>
  <c r="B17"/>
  <c r="J16"/>
  <c r="I16"/>
  <c r="J15"/>
  <c r="I15"/>
  <c r="I14" s="1"/>
  <c r="I9" s="1"/>
  <c r="J14"/>
  <c r="H14"/>
  <c r="G14"/>
  <c r="F14"/>
  <c r="E14"/>
  <c r="D14"/>
  <c r="C14"/>
  <c r="B14"/>
  <c r="J10"/>
  <c r="J9" s="1"/>
  <c r="I10"/>
  <c r="H10"/>
  <c r="G10"/>
  <c r="G9" s="1"/>
  <c r="F10"/>
  <c r="F9" s="1"/>
  <c r="E10"/>
  <c r="D10"/>
  <c r="C10"/>
  <c r="C9" s="1"/>
  <c r="B10"/>
  <c r="B9" s="1"/>
  <c r="E9"/>
  <c r="A5"/>
  <c r="A4"/>
  <c r="I10" i="9"/>
  <c r="A5"/>
  <c r="A4"/>
  <c r="D39" i="40"/>
  <c r="D35"/>
  <c r="C35"/>
  <c r="D12" i="7"/>
  <c r="C12"/>
  <c r="C44" i="12" l="1"/>
  <c r="D9" i="10"/>
  <c r="H9"/>
  <c r="C25" i="50" l="1"/>
  <c r="C24"/>
  <c r="C23"/>
  <c r="C22"/>
  <c r="C21"/>
  <c r="C19"/>
  <c r="C18"/>
  <c r="C12"/>
  <c r="C2" l="1"/>
  <c r="C20"/>
  <c r="I2" i="35" l="1"/>
  <c r="I2" i="39"/>
  <c r="I2" i="48"/>
  <c r="G2" i="18"/>
  <c r="L3" i="46"/>
  <c r="G2" i="45"/>
  <c r="G2" i="44"/>
  <c r="I2" i="43"/>
  <c r="C2" i="27"/>
  <c r="C2" i="47"/>
  <c r="C2" i="40"/>
  <c r="A5" i="27"/>
  <c r="I38" i="35" l="1"/>
  <c r="I34" i="44" l="1"/>
  <c r="H34"/>
  <c r="D31" i="7" l="1"/>
  <c r="C31"/>
  <c r="D27"/>
  <c r="C27"/>
  <c r="C26" s="1"/>
  <c r="D26"/>
  <c r="D19"/>
  <c r="C19"/>
  <c r="D16"/>
  <c r="C16"/>
  <c r="D10"/>
  <c r="D9" s="1"/>
  <c r="D31" i="3"/>
  <c r="C31"/>
  <c r="C10" i="7" l="1"/>
  <c r="C9" s="1"/>
  <c r="D73" i="47"/>
  <c r="C73"/>
  <c r="D65"/>
  <c r="D59"/>
  <c r="C59"/>
  <c r="D54"/>
  <c r="C54"/>
  <c r="D48"/>
  <c r="C48"/>
  <c r="D37"/>
  <c r="C37"/>
  <c r="D33"/>
  <c r="C33"/>
  <c r="D24"/>
  <c r="D18" s="1"/>
  <c r="C24"/>
  <c r="C18" s="1"/>
  <c r="D15"/>
  <c r="C14" i="50" s="1"/>
  <c r="C15" i="47"/>
  <c r="D10"/>
  <c r="C10"/>
  <c r="C14" l="1"/>
  <c r="C9" s="1"/>
  <c r="D14"/>
  <c r="D9" s="1"/>
  <c r="L35" i="46"/>
  <c r="H34" i="45"/>
  <c r="G34"/>
  <c r="I34" i="43"/>
  <c r="H34"/>
  <c r="D27" i="3" l="1"/>
  <c r="C27"/>
  <c r="C12" l="1"/>
  <c r="D76" i="40" l="1"/>
  <c r="D67"/>
  <c r="D61"/>
  <c r="C61"/>
  <c r="D56"/>
  <c r="C56"/>
  <c r="D50"/>
  <c r="C50"/>
  <c r="C11" i="50"/>
  <c r="C39" i="40"/>
  <c r="D26"/>
  <c r="D20" s="1"/>
  <c r="C26"/>
  <c r="C20" s="1"/>
  <c r="D17"/>
  <c r="C17"/>
  <c r="D12"/>
  <c r="C13" i="50" s="1"/>
  <c r="C12" i="40"/>
  <c r="A6"/>
  <c r="C16" l="1"/>
  <c r="C11" s="1"/>
  <c r="D16"/>
  <c r="D11" s="1"/>
  <c r="C10" i="50" s="1"/>
  <c r="A4" i="39" l="1"/>
  <c r="A4" i="35" l="1"/>
  <c r="D25" i="27" l="1"/>
  <c r="C2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A4" i="7" l="1"/>
  <c r="D19" i="3" l="1"/>
  <c r="C19"/>
  <c r="D16"/>
  <c r="C16"/>
  <c r="D12"/>
  <c r="C10" l="1"/>
  <c r="C26"/>
  <c r="D10"/>
  <c r="D26"/>
  <c r="C9" l="1"/>
  <c r="D9"/>
  <c r="C17" i="50" s="1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მ.შ.7300-საშემოსავლოა
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2125-საშემოსავლოა</t>
        </r>
      </text>
    </comment>
    <comment ref="D49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მ.შ. 2247.7-საშემოსავლოა</t>
        </r>
      </text>
    </comment>
  </commentList>
</comments>
</file>

<file path=xl/sharedStrings.xml><?xml version="1.0" encoding="utf-8"?>
<sst xmlns="http://schemas.openxmlformats.org/spreadsheetml/2006/main" count="1082" uniqueCount="617">
  <si>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</si>
  <si>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</si>
  <si>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</si>
  <si>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</si>
  <si>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</si>
  <si>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</si>
  <si>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</si>
  <si>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</si>
  <si>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</si>
  <si>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</si>
  <si>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</si>
  <si>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</si>
  <si>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</si>
  <si>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</si>
  <si>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</si>
  <si>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</si>
  <si>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</si>
  <si>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</si>
  <si>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</si>
  <si>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</si>
  <si>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</si>
  <si>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</si>
  <si>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</si>
  <si>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</si>
  <si>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</si>
  <si>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</si>
  <si>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</si>
  <si>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</si>
  <si>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</si>
  <si>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</si>
  <si>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</si>
  <si>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</si>
  <si>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</si>
  <si>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</si>
  <si>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</si>
  <si>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</si>
  <si>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</si>
  <si>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</si>
  <si>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</si>
  <si>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</si>
  <si>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</si>
  <si>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</si>
  <si>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</si>
  <si>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</si>
  <si>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</si>
  <si>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</si>
  <si>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</si>
  <si>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</si>
  <si>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</si>
  <si>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</si>
  <si>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</si>
  <si>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</si>
  <si>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</si>
  <si>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</si>
  <si>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</si>
  <si>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</si>
  <si>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</si>
  <si>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</si>
  <si>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</si>
  <si>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</si>
  <si>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</si>
  <si>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</si>
  <si>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</si>
  <si>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</si>
  <si>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</si>
  <si>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</si>
  <si>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</si>
  <si>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</si>
  <si>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</si>
  <si>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</si>
  <si>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</si>
  <si>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</si>
  <si>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</si>
  <si>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</si>
  <si>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</si>
  <si>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</si>
  <si>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</si>
  <si>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</si>
  <si>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</si>
  <si>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</si>
  <si>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</si>
  <si>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</si>
  <si>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</si>
  <si>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</si>
  <si>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</si>
  <si>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</si>
  <si>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</si>
  <si>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</si>
  <si>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</si>
  <si>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</si>
  <si>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</si>
  <si>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</si>
  <si>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</si>
  <si>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</si>
  <si>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</si>
  <si>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</si>
  <si>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</si>
  <si>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</si>
  <si>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</si>
  <si>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</si>
  <si>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</si>
  <si>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</si>
  <si>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</si>
  <si>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</si>
  <si>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</si>
  <si>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</si>
  <si>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</si>
  <si>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</si>
  <si>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</si>
  <si>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</si>
  <si>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</si>
  <si>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</si>
  <si>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</si>
  <si>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</si>
  <si>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</si>
  <si>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</si>
  <si>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</si>
  <si>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</si>
  <si>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</si>
  <si>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</si>
  <si>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</si>
  <si>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</si>
  <si>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</si>
  <si>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</si>
  <si>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</si>
  <si>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</si>
  <si>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</si>
  <si>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</si>
  <si>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</si>
  <si>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</si>
  <si>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</si>
  <si>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</si>
  <si>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</si>
  <si>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</si>
  <si>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</si>
  <si>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</si>
  <si>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</si>
  <si>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</si>
  <si>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</si>
  <si>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</si>
  <si>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</si>
  <si>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</si>
  <si>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</si>
  <si>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</si>
  <si>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</si>
  <si>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</si>
  <si>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</si>
  <si>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</si>
  <si>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</si>
  <si>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</si>
  <si>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</si>
  <si>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</si>
  <si>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</si>
  <si>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</si>
  <si>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</si>
  <si>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</si>
  <si>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</si>
  <si>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</si>
  <si>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</si>
  <si>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</si>
  <si>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</si>
  <si>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</si>
  <si>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</si>
  <si>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</si>
  <si>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</si>
  <si>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</si>
  <si>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</si>
  <si>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</si>
  <si>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</si>
  <si>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</si>
  <si>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</si>
  <si>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</si>
  <si>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</si>
  <si>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</si>
  <si>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</si>
  <si>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</si>
  <si>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</si>
  <si>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</si>
  <si>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</si>
  <si>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</si>
  <si>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</si>
  <si>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</si>
  <si>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</si>
  <si>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</si>
  <si>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</si>
  <si>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</si>
  <si>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</si>
  <si>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</si>
  <si>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</si>
  <si>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</si>
  <si>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</si>
  <si>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</si>
  <si>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</si>
  <si>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</si>
  <si>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</si>
  <si>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</si>
  <si>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</si>
  <si>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</si>
  <si>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</si>
  <si>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</si>
  <si>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</si>
  <si>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</si>
  <si>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</si>
  <si>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</si>
  <si>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</si>
  <si>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</si>
  <si>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</si>
  <si>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</si>
  <si>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</si>
  <si>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</si>
  <si>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</si>
  <si>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</si>
  <si>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</si>
  <si>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</si>
  <si>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</si>
  <si>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</si>
  <si>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</si>
  <si>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</si>
  <si>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</si>
  <si>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</si>
  <si>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</si>
  <si>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</si>
  <si>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</si>
  <si>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</si>
  <si>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</si>
  <si>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</si>
  <si>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</si>
  <si>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</si>
  <si>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</si>
  <si>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</si>
  <si>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</si>
  <si>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</si>
  <si>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</si>
  <si>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</si>
  <si>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</si>
  <si>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</si>
  <si>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</si>
  <si>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</si>
  <si>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</si>
  <si>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</si>
  <si>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</si>
  <si>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</si>
  <si>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</si>
  <si>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</si>
  <si>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</si>
  <si>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</si>
  <si>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</si>
  <si>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</si>
  <si>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</si>
  <si>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</si>
  <si>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</si>
  <si>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</si>
  <si>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</si>
  <si>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</si>
  <si>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</si>
  <si>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</si>
  <si>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</si>
  <si>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</si>
  <si>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</si>
  <si>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</si>
  <si>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</si>
  <si>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</si>
  <si>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</si>
  <si>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</si>
  <si>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</si>
  <si>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</si>
  <si>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</si>
  <si>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</si>
  <si>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</si>
  <si>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</si>
  <si>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</si>
  <si>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</si>
  <si>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</si>
  <si>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</si>
  <si>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</si>
  <si>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</si>
  <si>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</si>
  <si>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</si>
  <si>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</si>
  <si>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</si>
  <si>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</si>
  <si>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</si>
  <si>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</si>
  <si>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</si>
  <si>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</si>
  <si>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</si>
  <si>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</si>
  <si>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</si>
  <si>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</si>
  <si>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</si>
  <si>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</si>
  <si>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</si>
  <si>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</si>
  <si>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</si>
  <si>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</si>
  <si>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</si>
  <si>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</si>
  <si>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</si>
  <si>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</si>
  <si>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</si>
  <si>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</si>
  <si>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</si>
  <si>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</si>
  <si>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</si>
  <si>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</si>
  <si>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</si>
  <si>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</si>
  <si>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</si>
  <si>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</si>
  <si>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</si>
  <si>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</si>
  <si>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</si>
  <si>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</si>
  <si>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</si>
  <si>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</si>
  <si>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</si>
  <si>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</si>
  <si>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</si>
  <si>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</si>
  <si>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</si>
  <si>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</si>
  <si>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</si>
  <si>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</si>
  <si>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</si>
  <si>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</si>
  <si>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</si>
  <si>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</si>
  <si>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</si>
  <si>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</si>
  <si>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</si>
  <si>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</si>
  <si>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</si>
  <si>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</si>
  <si>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</si>
  <si>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</si>
  <si>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</si>
  <si>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</si>
  <si>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</si>
  <si>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</si>
  <si>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</si>
  <si>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</si>
  <si>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</si>
  <si>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</si>
  <si>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</si>
  <si>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</si>
  <si>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</si>
  <si>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</si>
  <si>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</si>
  <si>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</si>
  <si>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</si>
  <si>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</si>
  <si>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</si>
  <si>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</si>
  <si>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</si>
  <si>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</si>
  <si>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</si>
  <si>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</si>
  <si>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</si>
  <si>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</si>
  <si>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</si>
  <si>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</si>
  <si>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</si>
  <si>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</si>
  <si>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</si>
  <si>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</si>
  <si>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</si>
  <si>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</si>
  <si>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</si>
  <si>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</si>
  <si>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</si>
  <si>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</si>
  <si>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</si>
  <si>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</si>
  <si>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</si>
  <si>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</si>
  <si>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</si>
  <si>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</si>
  <si>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</si>
  <si>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</si>
  <si>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</si>
  <si>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</si>
  <si>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</si>
  <si>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</si>
  <si>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</si>
  <si>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</si>
  <si>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</si>
  <si>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</si>
  <si>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</si>
  <si>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</si>
  <si>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</si>
  <si>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</si>
  <si>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</si>
  <si>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</si>
  <si>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</si>
  <si>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</si>
  <si>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</si>
  <si>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</si>
  <si>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</si>
  <si>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</si>
  <si>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</si>
  <si>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</si>
  <si>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</si>
  <si>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</si>
  <si>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</si>
  <si>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</si>
  <si>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</si>
  <si>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</si>
  <si>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</si>
  <si>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</si>
  <si>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</si>
  <si>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</si>
  <si>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</si>
  <si>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</si>
  <si>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</si>
  <si>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</si>
  <si>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</si>
  <si>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</si>
  <si>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</si>
  <si>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</si>
  <si>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</si>
  <si>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</si>
  <si>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</si>
  <si>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</si>
  <si>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</si>
  <si>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</si>
  <si>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</si>
  <si>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</si>
  <si>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</si>
  <si>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</si>
  <si>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</si>
  <si>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</si>
  <si>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</si>
  <si>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</si>
  <si>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</si>
  <si>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</si>
  <si>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</si>
  <si>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</si>
  <si>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</si>
  <si>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</si>
  <si>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</si>
  <si>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</si>
  <si>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</si>
  <si>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</si>
  <si>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</si>
  <si>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</si>
  <si>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</si>
  <si>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</si>
  <si>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</si>
  <si>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</si>
  <si>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</si>
  <si>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</si>
  <si>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</si>
  <si>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</si>
  <si>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</si>
  <si>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</si>
  <si>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</si>
  <si>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</si>
  <si>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</si>
  <si>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</si>
  <si>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</si>
  <si>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</si>
  <si>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</si>
  <si>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</si>
  <si>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</si>
  <si>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</si>
  <si>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</si>
  <si>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</si>
  <si>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</si>
  <si>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</si>
  <si>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</si>
  <si>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</si>
  <si>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</si>
  <si>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</si>
  <si>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</si>
  <si>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თიბისი</t>
  </si>
  <si>
    <t>GE07TB1113336080100005</t>
  </si>
  <si>
    <t>GEL</t>
  </si>
  <si>
    <t>სხვადასხვა ხარჯები(შეცდომით გადარიცხული თანხა)</t>
  </si>
  <si>
    <t>ნანა ბარნაბიშვილი</t>
  </si>
  <si>
    <t>ინდირა მაისაშვილი</t>
  </si>
  <si>
    <t>13001011933</t>
  </si>
  <si>
    <t>01008032471</t>
  </si>
  <si>
    <t>მპგ  "გაერთიანებული დემოკრატიული მოძრაობა "</t>
  </si>
  <si>
    <t>წარმოების წელი</t>
  </si>
  <si>
    <t>საბალანსო ღირებულება</t>
  </si>
  <si>
    <t>დახასიათება</t>
  </si>
  <si>
    <t>მსუბუქი მაღალი გამავლობის</t>
  </si>
  <si>
    <t>მიცუბიში</t>
  </si>
  <si>
    <t>პაჯერო</t>
  </si>
  <si>
    <t>X X507</t>
  </si>
  <si>
    <t>მუშა მდგომარეობაში</t>
  </si>
  <si>
    <t>ნოდარ თეთრაძე</t>
  </si>
  <si>
    <t>მარინე ცეცხლაძე</t>
  </si>
  <si>
    <t>გიორგი ახვლედიანი</t>
  </si>
  <si>
    <t>ქეთევან ჩქარეული</t>
  </si>
  <si>
    <t>ქეთევანი ზაქარეიშვილი</t>
  </si>
  <si>
    <t>ამირან მერებაშვილი</t>
  </si>
  <si>
    <t>01024022357</t>
  </si>
  <si>
    <t>61001014923</t>
  </si>
  <si>
    <t>01017017510</t>
  </si>
  <si>
    <t>01017035751</t>
  </si>
  <si>
    <t>01024068919</t>
  </si>
  <si>
    <t>01017027991</t>
  </si>
  <si>
    <t>01029000496</t>
  </si>
  <si>
    <t>შპს"ჯი სი ეს"</t>
  </si>
  <si>
    <t>სტიკერების დამზადება</t>
  </si>
  <si>
    <t>შპს გამომცემლობა გრიფონი</t>
  </si>
  <si>
    <t>ბუკლეტების დამზადება</t>
  </si>
  <si>
    <t>შპს მაგთიკომი</t>
  </si>
  <si>
    <t>საკომუნიკაციო მომსახურება</t>
  </si>
  <si>
    <t>შპს სილქნეტი</t>
  </si>
  <si>
    <t>აბულაძის 8</t>
  </si>
  <si>
    <t>გლდანის ა მ/რ 52</t>
  </si>
  <si>
    <t>თბილისი ლეხ კაჩინსკის 6</t>
  </si>
  <si>
    <t>თბილისი. კარტოზიას 6 ბ. 2</t>
  </si>
  <si>
    <t>თბილისი ს.მეტრეველის 18</t>
  </si>
  <si>
    <t>თბილისი აღმაშენებლის 5</t>
  </si>
  <si>
    <t>თბილისი, პუშკინის N 125</t>
  </si>
  <si>
    <t>ოზურგეთი, ჭაჭავაძის ქ N10</t>
  </si>
  <si>
    <t>ქ.ზუგდიდი, ცოტნე დადიანის 6/2</t>
  </si>
  <si>
    <t>გორი,წერეთლის 22</t>
  </si>
  <si>
    <t>ქ.რუსთავი ვ.ფშაველას 4-3</t>
  </si>
  <si>
    <t>ქ. თელავი, ერეკლე 2 მოედანი</t>
  </si>
  <si>
    <t>იჯარა</t>
  </si>
  <si>
    <t>01.02.-01.07.2017</t>
  </si>
  <si>
    <t>01.03.-01.11.2017</t>
  </si>
  <si>
    <t>01.07-30.11.2017</t>
  </si>
  <si>
    <t>3000$ ექვივალენტი ლარში</t>
  </si>
  <si>
    <t>600 $ ექვივალენტი ლარში</t>
  </si>
  <si>
    <t>450 $ ექვივალენტი ლარში</t>
  </si>
  <si>
    <t>562.5 $ ექვივალენტი ლარში</t>
  </si>
  <si>
    <t>625 $ ექვივალენტი ლარში</t>
  </si>
  <si>
    <t>500 $ ექვივალენტი ლარში</t>
  </si>
  <si>
    <t>687.5 $ ექვივალენტი ლარში</t>
  </si>
  <si>
    <t>01001061149</t>
  </si>
  <si>
    <t>01028006949</t>
  </si>
  <si>
    <t>01009013000</t>
  </si>
  <si>
    <t>01009018386</t>
  </si>
  <si>
    <t>62011003643</t>
  </si>
  <si>
    <t>13001005901</t>
  </si>
  <si>
    <t>33001056327</t>
  </si>
  <si>
    <t>19001006062</t>
  </si>
  <si>
    <t>38001037627</t>
  </si>
  <si>
    <t>01016000511</t>
  </si>
  <si>
    <t>20001003107</t>
  </si>
  <si>
    <t>ცირა შენგელია</t>
  </si>
  <si>
    <t>გიორგი  კაკაბაძე</t>
  </si>
  <si>
    <t>შორენა  აფციაური</t>
  </si>
  <si>
    <t>დიანა  ხვედელიანი</t>
  </si>
  <si>
    <t>მანანა მაჩაიძე</t>
  </si>
  <si>
    <t>ბაბულია  ყაზარაშვილი</t>
  </si>
  <si>
    <t>დიანა  ნათიძე</t>
  </si>
  <si>
    <t>თამარ ქარცივაძე</t>
  </si>
  <si>
    <t>ლაშა  ჭითანავა</t>
  </si>
  <si>
    <t>გოჩა მაჭარაშვილი</t>
  </si>
  <si>
    <t>თეიმურაზ ეჯოშვილი</t>
  </si>
  <si>
    <t>დავით ლუაშვილი</t>
  </si>
  <si>
    <t>12.09.17-02.10.17</t>
  </si>
  <si>
    <t>სატელევიზიო რეკლამის ხარჯი</t>
  </si>
  <si>
    <t>შპს ტვ 25</t>
  </si>
  <si>
    <t>ანაზღაურებს ცსკო</t>
  </si>
  <si>
    <t>120 წმ</t>
  </si>
  <si>
    <t>15-20 ოქტომბერი</t>
  </si>
  <si>
    <t>შპს ტეკერადიოკომპანია ატვ12</t>
  </si>
  <si>
    <t>13-20 ოქტომბერი</t>
  </si>
  <si>
    <t>240 წმ</t>
  </si>
  <si>
    <t>შპს მარნეული ტვ</t>
  </si>
  <si>
    <t>შპს ტელე-რადიო კომპანია რიონი</t>
  </si>
  <si>
    <t>შპს სამაუწყებლო კომპანია მეცხრე ტალღა</t>
  </si>
  <si>
    <t>ააიპ თავისუფალი მედია სივრცე(გურია ტვ)</t>
  </si>
  <si>
    <t>შპს დამოუკიდებელი ტელე-რადიო კომპანია ოდიში</t>
  </si>
  <si>
    <t>შპს ტელეკომპანია გურჯაანი</t>
  </si>
  <si>
    <t>შპს ტელეკომპანია კავკასია</t>
  </si>
  <si>
    <t>10-20 ოქტომბერი</t>
  </si>
  <si>
    <t>შპს ტელეკომპანია ხარისხის არხი</t>
  </si>
  <si>
    <t>02-20 ოქტომბერი</t>
  </si>
  <si>
    <t>შპს ტელეკომპანია პირველი</t>
  </si>
  <si>
    <t>13 სექტემბერი-5 ოქტომბერი</t>
  </si>
  <si>
    <t>შპს იბერია ტვ</t>
  </si>
  <si>
    <t>01-20 ოქტომბერი</t>
  </si>
  <si>
    <t>სს ქვემო ქართლის ტელე-რადიო კომპანია</t>
  </si>
  <si>
    <t>25-30 სექტემბერი</t>
  </si>
  <si>
    <t>შპს პალიტრა ტვ</t>
  </si>
  <si>
    <t>05-20 ოქტომბერი</t>
  </si>
  <si>
    <t>ქუთაისი</t>
  </si>
  <si>
    <t>საარჩევნო</t>
  </si>
  <si>
    <t>01011025572</t>
  </si>
  <si>
    <t>კეჟერაშვილი</t>
  </si>
  <si>
    <t>ივანე</t>
  </si>
  <si>
    <t>აჩბა</t>
  </si>
  <si>
    <t xml:space="preserve">მამუკა </t>
  </si>
  <si>
    <t>სხვა ფულადი შემოსავლები (შეცდომით ჩარიცხული თანხა)</t>
  </si>
  <si>
    <t>09.25.2017</t>
  </si>
  <si>
    <t>ფულადი შემოწირულობა</t>
  </si>
  <si>
    <t>ქეთევან ზაქარეიშვილი</t>
  </si>
  <si>
    <t>GE11TB7442445061100002</t>
  </si>
  <si>
    <t>სს თიბისი ბანკი</t>
  </si>
  <si>
    <t>სხვადასხვა ხარჯები(შეცდომით გადარიცხული თანხის უკან დაბრუნება)</t>
  </si>
  <si>
    <t>ალექსანდრე გურასპაშვილი</t>
  </si>
  <si>
    <t>დავით ბენიძე</t>
  </si>
  <si>
    <t>ნინო ჭეიშვილი</t>
  </si>
  <si>
    <t>ოთარ თავართქილაძე</t>
  </si>
  <si>
    <t>გვანცა გვენეტაძე</t>
  </si>
  <si>
    <t>იზაბელა ფხოველიშვილი</t>
  </si>
  <si>
    <t>მარიამ დგებუაძე</t>
  </si>
  <si>
    <t>ნონა მამფორია</t>
  </si>
  <si>
    <t>ი/მ გიორგი რევიშვილი</t>
  </si>
  <si>
    <t>დავითი ნიკურაძე</t>
  </si>
  <si>
    <t>24001012169</t>
  </si>
  <si>
    <t>01025000786</t>
  </si>
  <si>
    <t>60001016694</t>
  </si>
  <si>
    <t>01025005044</t>
  </si>
  <si>
    <t>01001074422</t>
  </si>
  <si>
    <t>01030035058</t>
  </si>
  <si>
    <t>01008048532</t>
  </si>
  <si>
    <t>01019046814</t>
  </si>
  <si>
    <t>01019083784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</si>
</sst>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2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name val="Sylfaen"/>
    </font>
    <font>
      <sz val="9"/>
      <name val="Arial"/>
    </font>
    <font>
      <sz val="9"/>
      <color rgb="FF000000"/>
      <name val="BPG Arial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503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9" fillId="0" borderId="41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1" fontId="24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4" fillId="2" borderId="6" xfId="2" applyFont="1" applyFill="1" applyBorder="1" applyAlignment="1" applyProtection="1">
      <alignment horizontal="left" vertical="top" wrapText="1"/>
      <protection locked="0"/>
    </xf>
    <xf numFmtId="1" fontId="24" fillId="2" borderId="6" xfId="2" applyNumberFormat="1" applyFont="1" applyFill="1" applyBorder="1" applyAlignment="1" applyProtection="1">
      <alignment horizontal="left" vertical="top" wrapText="1"/>
      <protection locked="0"/>
    </xf>
    <xf numFmtId="0" fontId="24" fillId="2" borderId="6" xfId="2" applyFont="1" applyFill="1" applyBorder="1" applyAlignment="1" applyProtection="1">
      <alignment horizontal="left" vertical="center" wrapText="1"/>
      <protection locked="0"/>
    </xf>
    <xf numFmtId="167" fontId="27" fillId="2" borderId="2" xfId="5" applyNumberFormat="1" applyFont="1" applyFill="1" applyBorder="1" applyAlignment="1" applyProtection="1">
      <alignment horizontal="center" vertical="top"/>
      <protection locked="0"/>
    </xf>
    <xf numFmtId="1" fontId="24" fillId="2" borderId="9" xfId="2" applyNumberFormat="1" applyFont="1" applyFill="1" applyBorder="1" applyAlignment="1" applyProtection="1">
      <alignment horizontal="left" vertical="center" wrapText="1"/>
      <protection locked="0"/>
    </xf>
    <xf numFmtId="1" fontId="24" fillId="2" borderId="1" xfId="2" applyNumberFormat="1" applyFont="1" applyFill="1" applyBorder="1" applyAlignment="1" applyProtection="1">
      <alignment horizontal="left" vertical="top" wrapText="1"/>
      <protection locked="0"/>
    </xf>
    <xf numFmtId="0" fontId="24" fillId="2" borderId="43" xfId="2" applyFont="1" applyFill="1" applyBorder="1" applyAlignment="1" applyProtection="1">
      <alignment horizontal="left" vertical="top" wrapText="1"/>
      <protection locked="0"/>
    </xf>
    <xf numFmtId="4" fontId="17" fillId="0" borderId="1" xfId="2" applyNumberFormat="1" applyFont="1" applyFill="1" applyBorder="1" applyAlignment="1" applyProtection="1">
      <alignment horizontal="left" vertical="top"/>
      <protection locked="0"/>
    </xf>
    <xf numFmtId="0" fontId="11" fillId="0" borderId="0" xfId="3" applyFill="1" applyProtection="1"/>
    <xf numFmtId="0" fontId="17" fillId="5" borderId="0" xfId="1" applyFont="1" applyFill="1" applyBorder="1" applyAlignment="1" applyProtection="1">
      <alignment vertical="center"/>
      <protection locked="0"/>
    </xf>
    <xf numFmtId="0" fontId="0" fillId="0" borderId="0" xfId="0" applyFill="1" applyBorder="1" applyProtection="1"/>
    <xf numFmtId="0" fontId="0" fillId="0" borderId="0" xfId="0" applyFill="1" applyProtection="1"/>
    <xf numFmtId="0" fontId="0" fillId="5" borderId="0" xfId="0" applyFill="1" applyBorder="1" applyProtection="1">
      <protection locked="0"/>
    </xf>
    <xf numFmtId="0" fontId="20" fillId="5" borderId="0" xfId="4" applyFont="1" applyFill="1" applyBorder="1" applyProtection="1">
      <protection locked="0"/>
    </xf>
    <xf numFmtId="14" fontId="27" fillId="0" borderId="2" xfId="8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14" fontId="11" fillId="2" borderId="1" xfId="3" applyNumberFormat="1" applyFill="1" applyBorder="1" applyProtection="1">
      <protection locked="0"/>
    </xf>
    <xf numFmtId="0" fontId="24" fillId="2" borderId="5" xfId="0" applyFont="1" applyFill="1" applyBorder="1" applyAlignment="1">
      <alignment horizontal="left" vertical="top" wrapText="1"/>
    </xf>
    <xf numFmtId="0" fontId="24" fillId="2" borderId="1" xfId="0" applyFont="1" applyFill="1" applyBorder="1" applyAlignment="1">
      <alignment horizontal="left" vertical="top" wrapText="1"/>
    </xf>
    <xf numFmtId="0" fontId="24" fillId="2" borderId="44" xfId="2" applyFont="1" applyFill="1" applyBorder="1" applyAlignment="1" applyProtection="1">
      <alignment horizontal="left" vertical="top" wrapText="1"/>
      <protection locked="0"/>
    </xf>
    <xf numFmtId="0" fontId="24" fillId="2" borderId="34" xfId="2" applyFont="1" applyFill="1" applyBorder="1" applyAlignment="1" applyProtection="1">
      <alignment horizontal="left" vertical="top" wrapText="1"/>
      <protection locked="0"/>
    </xf>
    <xf numFmtId="0" fontId="17" fillId="2" borderId="5" xfId="0" applyFont="1" applyFill="1" applyBorder="1" applyProtection="1">
      <protection locked="0"/>
    </xf>
    <xf numFmtId="0" fontId="24" fillId="2" borderId="1" xfId="2" applyFont="1" applyFill="1" applyBorder="1" applyAlignment="1" applyProtection="1">
      <alignment horizontal="left" vertical="top" wrapText="1"/>
      <protection locked="0"/>
    </xf>
    <xf numFmtId="1" fontId="24" fillId="2" borderId="34" xfId="2" applyNumberFormat="1" applyFont="1" applyFill="1" applyBorder="1" applyAlignment="1" applyProtection="1">
      <alignment horizontal="left" vertical="top" wrapText="1"/>
      <protection locked="0"/>
    </xf>
    <xf numFmtId="0" fontId="39" fillId="2" borderId="1" xfId="0" applyFont="1" applyFill="1" applyBorder="1" applyAlignment="1">
      <alignment horizontal="left"/>
    </xf>
    <xf numFmtId="0" fontId="0" fillId="2" borderId="45" xfId="0" applyFill="1" applyBorder="1"/>
    <xf numFmtId="0" fontId="20" fillId="2" borderId="45" xfId="0" applyFont="1" applyFill="1" applyBorder="1" applyAlignment="1">
      <alignment horizontal="left" vertical="center"/>
    </xf>
    <xf numFmtId="0" fontId="40" fillId="2" borderId="45" xfId="0" applyFont="1" applyFill="1" applyBorder="1" applyAlignment="1">
      <alignment horizontal="left" vertical="center"/>
    </xf>
    <xf numFmtId="0" fontId="41" fillId="2" borderId="45" xfId="0" applyFont="1" applyFill="1" applyBorder="1"/>
    <xf numFmtId="0" fontId="41" fillId="0" borderId="45" xfId="0" applyFont="1" applyFill="1" applyBorder="1"/>
    <xf numFmtId="0" fontId="41" fillId="0" borderId="45" xfId="0" applyFont="1" applyFill="1" applyBorder="1" applyAlignment="1">
      <alignment horizontal="left" vertical="center"/>
    </xf>
    <xf numFmtId="14" fontId="0" fillId="2" borderId="45" xfId="0" applyNumberFormat="1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14" fontId="19" fillId="2" borderId="45" xfId="4" applyNumberFormat="1" applyFont="1" applyFill="1" applyBorder="1" applyAlignment="1" applyProtection="1">
      <alignment horizontal="center" vertical="center" wrapText="1"/>
      <protection locked="0"/>
    </xf>
    <xf numFmtId="0" fontId="19" fillId="2" borderId="45" xfId="4" applyFont="1" applyFill="1" applyBorder="1" applyAlignment="1" applyProtection="1">
      <alignment vertical="center" wrapText="1"/>
      <protection locked="0"/>
    </xf>
    <xf numFmtId="0" fontId="0" fillId="2" borderId="45" xfId="0" applyFill="1" applyBorder="1" applyAlignment="1">
      <alignment horizontal="left"/>
    </xf>
    <xf numFmtId="0" fontId="0" fillId="2" borderId="45" xfId="0" applyFill="1" applyBorder="1" applyAlignment="1">
      <alignment horizontal="left" vertical="center"/>
    </xf>
    <xf numFmtId="0" fontId="0" fillId="2" borderId="45" xfId="0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49" fontId="0" fillId="0" borderId="45" xfId="0" applyNumberFormat="1" applyBorder="1" applyAlignment="1">
      <alignment horizontal="left"/>
    </xf>
    <xf numFmtId="49" fontId="0" fillId="2" borderId="45" xfId="0" applyNumberFormat="1" applyFill="1" applyBorder="1" applyAlignment="1">
      <alignment horizontal="left" vertical="center"/>
    </xf>
    <xf numFmtId="49" fontId="0" fillId="2" borderId="45" xfId="0" applyNumberFormat="1" applyFill="1" applyBorder="1" applyAlignment="1">
      <alignment horizontal="left"/>
    </xf>
    <xf numFmtId="49" fontId="0" fillId="0" borderId="45" xfId="0" applyNumberFormat="1" applyFill="1" applyBorder="1" applyAlignment="1">
      <alignment horizontal="left"/>
    </xf>
    <xf numFmtId="49" fontId="0" fillId="0" borderId="45" xfId="0" applyNumberFormat="1" applyBorder="1" applyAlignment="1">
      <alignment horizontal="left" vertical="center"/>
    </xf>
    <xf numFmtId="14" fontId="17" fillId="0" borderId="2" xfId="1" applyNumberFormat="1" applyFont="1" applyFill="1" applyBorder="1" applyAlignment="1" applyProtection="1">
      <alignment horizontal="left" vertical="center" wrapText="1" indent="1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22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5" xfId="1" applyFont="1" applyFill="1" applyBorder="1" applyAlignment="1" applyProtection="1">
      <alignment horizontal="left" vertical="center" wrapText="1" indent="1"/>
    </xf>
    <xf numFmtId="0" fontId="22" fillId="5" borderId="45" xfId="1" applyFont="1" applyFill="1" applyBorder="1" applyAlignment="1" applyProtection="1">
      <alignment horizontal="left" vertical="center" wrapText="1" indent="1"/>
    </xf>
    <xf numFmtId="0" fontId="17" fillId="0" borderId="45" xfId="1" applyFont="1" applyFill="1" applyBorder="1" applyAlignment="1" applyProtection="1">
      <alignment horizontal="left" vertical="center" wrapText="1" indent="1"/>
    </xf>
    <xf numFmtId="49" fontId="17" fillId="0" borderId="45" xfId="1" applyNumberFormat="1" applyFont="1" applyFill="1" applyBorder="1" applyAlignment="1" applyProtection="1">
      <alignment horizontal="left" vertical="center" wrapText="1" indent="1"/>
    </xf>
    <xf numFmtId="0" fontId="37" fillId="0" borderId="45" xfId="0" applyFont="1" applyBorder="1" applyAlignment="1">
      <alignment horizontal="left"/>
    </xf>
    <xf numFmtId="0" fontId="38" fillId="0" borderId="45" xfId="0" applyFont="1" applyBorder="1" applyAlignment="1">
      <alignment horizontal="left"/>
    </xf>
    <xf numFmtId="4" fontId="38" fillId="0" borderId="45" xfId="0" applyNumberFormat="1" applyFont="1" applyBorder="1" applyAlignment="1">
      <alignment horizontal="right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7" xfId="3" applyFont="1" applyBorder="1" applyAlignment="1" applyProtection="1">
      <alignment horizontal="center" vertical="center"/>
      <protection locked="0"/>
    </xf>
    <xf numFmtId="0" fontId="17" fillId="0" borderId="37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2" xfId="3" applyFont="1" applyBorder="1" applyAlignment="1">
      <alignment horizontal="center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4" name="Straight Connector 3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5" name="Straight Connector 4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6" name="Straight Connector 5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7" name="Straight Connector 6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8" name="Straight Connector 7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9" name="Straight Connector 8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10" name="Straight Connector 9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11" name="Straight Connector 10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liuri-deklaracia--qdm-22.08.17-11.09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barnabishvili/Downloads/burj-01.15/08.06.16-08.10.16-QDMsaarchevno-periodis_deklaraciis_formeb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მპგ  "გაერთიანებული დემოკრატიული მოძრაობა "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>
        <row r="4">
          <cell r="D4" t="str">
            <v>მპგ  "გაერთიანებული დემოკრატიული მოძრაობა "</v>
          </cell>
        </row>
      </sheetData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L50"/>
  <sheetViews>
    <sheetView showGridLines="0" view="pageBreakPreview" zoomScaleSheetLayoutView="100" workbookViewId="0">
      <selection activeCell="H11" sqref="H11"/>
    </sheetView>
  </sheetViews>
  <sheetFormatPr defaultRowHeight="15"/>
  <cols>
    <col min="1" max="1" width="6.28515625" style="256" bestFit="1" customWidth="1"/>
    <col min="2" max="2" width="13.140625" style="256" customWidth="1"/>
    <col min="3" max="3" width="17.85546875" style="256" customWidth="1"/>
    <col min="4" max="4" width="15.140625" style="256" customWidth="1"/>
    <col min="5" max="5" width="24.5703125" style="256" customWidth="1"/>
    <col min="6" max="8" width="19.140625" style="257" customWidth="1"/>
    <col min="9" max="9" width="16.42578125" style="256" bestFit="1" customWidth="1"/>
    <col min="10" max="10" width="17.42578125" style="256" customWidth="1"/>
    <col min="11" max="11" width="13.140625" style="256" bestFit="1" customWidth="1"/>
    <col min="12" max="12" width="15.28515625" style="256" customWidth="1"/>
    <col min="13" max="16384" width="9.140625" style="256"/>
  </cols>
  <sheetData>
    <row r="1" spans="1:12" s="267" customFormat="1">
      <c r="A1" s="334" t="s">
        <v>288</v>
      </c>
      <c r="B1" s="321"/>
      <c r="C1" s="321"/>
      <c r="D1" s="321"/>
      <c r="E1" s="322"/>
      <c r="F1" s="316"/>
      <c r="G1" s="322"/>
      <c r="H1" s="333"/>
      <c r="I1" s="321"/>
      <c r="J1" s="322"/>
      <c r="K1" s="322"/>
      <c r="L1" s="332" t="s">
        <v>96</v>
      </c>
    </row>
    <row r="2" spans="1:12" s="267" customFormat="1">
      <c r="A2" s="331" t="s">
        <v>127</v>
      </c>
      <c r="B2" s="321"/>
      <c r="C2" s="321"/>
      <c r="D2" s="321"/>
      <c r="E2" s="322"/>
      <c r="F2" s="316"/>
      <c r="G2" s="322"/>
      <c r="H2" s="330"/>
      <c r="I2" s="321"/>
      <c r="J2" s="322"/>
      <c r="K2" s="322"/>
      <c r="L2" s="380" t="s">
        <v>557</v>
      </c>
    </row>
    <row r="3" spans="1:12" s="267" customFormat="1">
      <c r="A3" s="329"/>
      <c r="B3" s="321"/>
      <c r="C3" s="328"/>
      <c r="D3" s="327"/>
      <c r="E3" s="322"/>
      <c r="F3" s="326"/>
      <c r="G3" s="322"/>
      <c r="H3" s="322"/>
      <c r="I3" s="316"/>
      <c r="J3" s="321"/>
      <c r="K3" s="321"/>
      <c r="L3" s="320"/>
    </row>
    <row r="4" spans="1:12" s="267" customFormat="1">
      <c r="A4" s="355" t="s">
        <v>256</v>
      </c>
      <c r="B4" s="316"/>
      <c r="C4" s="316"/>
      <c r="D4" s="363"/>
      <c r="E4" s="364"/>
      <c r="F4" s="323"/>
      <c r="G4" s="322"/>
      <c r="H4" s="365"/>
      <c r="I4" s="364"/>
      <c r="J4" s="321"/>
      <c r="K4" s="322"/>
      <c r="L4" s="320"/>
    </row>
    <row r="5" spans="1:12" s="267" customFormat="1" ht="15.75" thickBot="1">
      <c r="A5" s="422" t="s">
        <v>482</v>
      </c>
      <c r="B5" s="322"/>
      <c r="C5" s="325"/>
      <c r="D5" s="324"/>
      <c r="E5" s="322"/>
      <c r="F5" s="323"/>
      <c r="G5" s="323"/>
      <c r="H5" s="323"/>
      <c r="I5" s="322"/>
      <c r="J5" s="321"/>
      <c r="K5" s="321"/>
      <c r="L5" s="320"/>
    </row>
    <row r="6" spans="1:12" ht="15.75" thickBot="1">
      <c r="A6" s="319"/>
      <c r="B6" s="318"/>
      <c r="C6" s="317"/>
      <c r="D6" s="317"/>
      <c r="E6" s="317"/>
      <c r="F6" s="316"/>
      <c r="G6" s="316"/>
      <c r="H6" s="316"/>
      <c r="I6" s="471" t="s">
        <v>403</v>
      </c>
      <c r="J6" s="472"/>
      <c r="K6" s="473"/>
      <c r="L6" s="315"/>
    </row>
    <row r="7" spans="1:12" s="303" customFormat="1" ht="51.75" thickBot="1">
      <c r="A7" s="314" t="s">
        <v>63</v>
      </c>
      <c r="B7" s="313" t="s">
        <v>128</v>
      </c>
      <c r="C7" s="313" t="s">
        <v>402</v>
      </c>
      <c r="D7" s="312" t="s">
        <v>262</v>
      </c>
      <c r="E7" s="311" t="s">
        <v>401</v>
      </c>
      <c r="F7" s="310" t="s">
        <v>400</v>
      </c>
      <c r="G7" s="309" t="s">
        <v>215</v>
      </c>
      <c r="H7" s="308" t="s">
        <v>212</v>
      </c>
      <c r="I7" s="307" t="s">
        <v>399</v>
      </c>
      <c r="J7" s="306" t="s">
        <v>259</v>
      </c>
      <c r="K7" s="305" t="s">
        <v>216</v>
      </c>
      <c r="L7" s="304" t="s">
        <v>217</v>
      </c>
    </row>
    <row r="8" spans="1:12" s="297" customFormat="1" ht="15.75" thickBot="1">
      <c r="A8" s="301">
        <v>1</v>
      </c>
      <c r="B8" s="300">
        <v>2</v>
      </c>
      <c r="C8" s="302">
        <v>3</v>
      </c>
      <c r="D8" s="302">
        <v>4</v>
      </c>
      <c r="E8" s="301">
        <v>5</v>
      </c>
      <c r="F8" s="300">
        <v>6</v>
      </c>
      <c r="G8" s="302">
        <v>7</v>
      </c>
      <c r="H8" s="300">
        <v>8</v>
      </c>
      <c r="I8" s="301">
        <v>9</v>
      </c>
      <c r="J8" s="300">
        <v>10</v>
      </c>
      <c r="K8" s="299">
        <v>11</v>
      </c>
      <c r="L8" s="298">
        <v>12</v>
      </c>
    </row>
    <row r="9" spans="1:12" ht="25.5">
      <c r="A9" s="296">
        <v>1</v>
      </c>
      <c r="B9" s="287" t="s">
        <v>592</v>
      </c>
      <c r="C9" s="286" t="s">
        <v>593</v>
      </c>
      <c r="D9" s="295">
        <v>500</v>
      </c>
      <c r="E9" s="294" t="s">
        <v>594</v>
      </c>
      <c r="F9" s="283" t="s">
        <v>502</v>
      </c>
      <c r="G9" s="293" t="s">
        <v>595</v>
      </c>
      <c r="H9" s="293" t="s">
        <v>596</v>
      </c>
      <c r="I9" s="292"/>
      <c r="J9" s="291"/>
      <c r="K9" s="290"/>
      <c r="L9" s="289"/>
    </row>
    <row r="10" spans="1:12">
      <c r="A10" s="288">
        <v>2</v>
      </c>
      <c r="B10" s="287"/>
      <c r="C10" s="286"/>
      <c r="D10" s="285"/>
      <c r="E10" s="284"/>
      <c r="F10" s="283"/>
      <c r="G10" s="283"/>
      <c r="H10" s="283"/>
      <c r="I10" s="282"/>
      <c r="J10" s="281"/>
      <c r="K10" s="280"/>
      <c r="L10" s="279"/>
    </row>
    <row r="11" spans="1:12">
      <c r="A11" s="288">
        <v>3</v>
      </c>
      <c r="B11" s="287"/>
      <c r="C11" s="286"/>
      <c r="D11" s="285"/>
      <c r="E11" s="284"/>
      <c r="F11" s="323"/>
      <c r="G11" s="283"/>
      <c r="H11" s="283"/>
      <c r="I11" s="282"/>
      <c r="J11" s="281"/>
      <c r="K11" s="280"/>
      <c r="L11" s="279"/>
    </row>
    <row r="12" spans="1:12">
      <c r="A12" s="288">
        <v>4</v>
      </c>
      <c r="B12" s="287"/>
      <c r="C12" s="286"/>
      <c r="D12" s="285"/>
      <c r="E12" s="284"/>
      <c r="F12" s="283"/>
      <c r="G12" s="283"/>
      <c r="H12" s="283"/>
      <c r="I12" s="282"/>
      <c r="J12" s="281"/>
      <c r="K12" s="280"/>
      <c r="L12" s="279"/>
    </row>
    <row r="13" spans="1:12">
      <c r="A13" s="288">
        <v>5</v>
      </c>
      <c r="B13" s="287"/>
      <c r="C13" s="286"/>
      <c r="D13" s="285"/>
      <c r="E13" s="284"/>
      <c r="F13" s="283"/>
      <c r="G13" s="283"/>
      <c r="H13" s="283"/>
      <c r="I13" s="282"/>
      <c r="J13" s="281"/>
      <c r="K13" s="280"/>
      <c r="L13" s="279"/>
    </row>
    <row r="14" spans="1:12">
      <c r="A14" s="288">
        <v>6</v>
      </c>
      <c r="B14" s="287"/>
      <c r="C14" s="286"/>
      <c r="D14" s="285"/>
      <c r="E14" s="284"/>
      <c r="F14" s="283"/>
      <c r="G14" s="283"/>
      <c r="H14" s="283"/>
      <c r="I14" s="282"/>
      <c r="J14" s="281"/>
      <c r="K14" s="280"/>
      <c r="L14" s="279"/>
    </row>
    <row r="15" spans="1:12">
      <c r="A15" s="288">
        <v>7</v>
      </c>
      <c r="B15" s="287"/>
      <c r="C15" s="286"/>
      <c r="D15" s="285"/>
      <c r="E15" s="284"/>
      <c r="F15" s="283"/>
      <c r="G15" s="283"/>
      <c r="H15" s="283"/>
      <c r="I15" s="282"/>
      <c r="J15" s="281"/>
      <c r="K15" s="280"/>
      <c r="L15" s="279"/>
    </row>
    <row r="16" spans="1:12">
      <c r="A16" s="288">
        <v>8</v>
      </c>
      <c r="B16" s="287"/>
      <c r="C16" s="286"/>
      <c r="D16" s="285"/>
      <c r="E16" s="284"/>
      <c r="F16" s="283"/>
      <c r="G16" s="283"/>
      <c r="H16" s="283"/>
      <c r="I16" s="282"/>
      <c r="J16" s="281"/>
      <c r="K16" s="280"/>
      <c r="L16" s="279"/>
    </row>
    <row r="17" spans="1:12">
      <c r="A17" s="288">
        <v>9</v>
      </c>
      <c r="B17" s="287"/>
      <c r="C17" s="286"/>
      <c r="D17" s="285"/>
      <c r="E17" s="284"/>
      <c r="F17" s="283"/>
      <c r="G17" s="283"/>
      <c r="H17" s="283"/>
      <c r="I17" s="282"/>
      <c r="J17" s="281"/>
      <c r="K17" s="280"/>
      <c r="L17" s="279"/>
    </row>
    <row r="18" spans="1:12">
      <c r="A18" s="288">
        <v>10</v>
      </c>
      <c r="B18" s="287"/>
      <c r="C18" s="286"/>
      <c r="D18" s="285"/>
      <c r="E18" s="284"/>
      <c r="F18" s="283"/>
      <c r="G18" s="283"/>
      <c r="H18" s="283"/>
      <c r="I18" s="282"/>
      <c r="J18" s="281"/>
      <c r="K18" s="280"/>
      <c r="L18" s="279"/>
    </row>
    <row r="19" spans="1:12">
      <c r="A19" s="288">
        <v>11</v>
      </c>
      <c r="B19" s="287"/>
      <c r="C19" s="286"/>
      <c r="D19" s="285"/>
      <c r="E19" s="284"/>
      <c r="F19" s="283"/>
      <c r="G19" s="283"/>
      <c r="H19" s="283"/>
      <c r="I19" s="282"/>
      <c r="J19" s="281"/>
      <c r="K19" s="280"/>
      <c r="L19" s="279"/>
    </row>
    <row r="20" spans="1:12">
      <c r="A20" s="288">
        <v>12</v>
      </c>
      <c r="B20" s="287"/>
      <c r="C20" s="286"/>
      <c r="D20" s="285"/>
      <c r="E20" s="284"/>
      <c r="F20" s="283"/>
      <c r="G20" s="283"/>
      <c r="H20" s="283"/>
      <c r="I20" s="282"/>
      <c r="J20" s="281"/>
      <c r="K20" s="280"/>
      <c r="L20" s="279"/>
    </row>
    <row r="21" spans="1:12">
      <c r="A21" s="288">
        <v>13</v>
      </c>
      <c r="B21" s="287"/>
      <c r="C21" s="286"/>
      <c r="D21" s="285"/>
      <c r="E21" s="284"/>
      <c r="F21" s="283"/>
      <c r="G21" s="283"/>
      <c r="H21" s="283"/>
      <c r="I21" s="282"/>
      <c r="J21" s="281"/>
      <c r="K21" s="280"/>
      <c r="L21" s="279"/>
    </row>
    <row r="22" spans="1:12">
      <c r="A22" s="288">
        <v>14</v>
      </c>
      <c r="B22" s="287"/>
      <c r="C22" s="286"/>
      <c r="D22" s="285"/>
      <c r="E22" s="284"/>
      <c r="F22" s="283"/>
      <c r="G22" s="283"/>
      <c r="H22" s="283"/>
      <c r="I22" s="282"/>
      <c r="J22" s="281"/>
      <c r="K22" s="280"/>
      <c r="L22" s="279"/>
    </row>
    <row r="23" spans="1:12">
      <c r="A23" s="288">
        <v>15</v>
      </c>
      <c r="B23" s="287"/>
      <c r="C23" s="286"/>
      <c r="D23" s="285"/>
      <c r="E23" s="284"/>
      <c r="F23" s="283"/>
      <c r="G23" s="283"/>
      <c r="H23" s="283"/>
      <c r="I23" s="282"/>
      <c r="J23" s="281"/>
      <c r="K23" s="280"/>
      <c r="L23" s="279"/>
    </row>
    <row r="24" spans="1:12">
      <c r="A24" s="288">
        <v>16</v>
      </c>
      <c r="B24" s="287"/>
      <c r="C24" s="286"/>
      <c r="D24" s="285"/>
      <c r="E24" s="284"/>
      <c r="F24" s="283"/>
      <c r="G24" s="283"/>
      <c r="H24" s="283"/>
      <c r="I24" s="282"/>
      <c r="J24" s="281"/>
      <c r="K24" s="280"/>
      <c r="L24" s="279"/>
    </row>
    <row r="25" spans="1:12">
      <c r="A25" s="288">
        <v>17</v>
      </c>
      <c r="B25" s="287"/>
      <c r="C25" s="286"/>
      <c r="D25" s="285"/>
      <c r="E25" s="284"/>
      <c r="F25" s="283"/>
      <c r="G25" s="283"/>
      <c r="H25" s="283"/>
      <c r="I25" s="282"/>
      <c r="J25" s="281"/>
      <c r="K25" s="280"/>
      <c r="L25" s="279"/>
    </row>
    <row r="26" spans="1:12">
      <c r="A26" s="288">
        <v>18</v>
      </c>
      <c r="B26" s="287"/>
      <c r="C26" s="286"/>
      <c r="D26" s="285"/>
      <c r="E26" s="284"/>
      <c r="F26" s="283"/>
      <c r="G26" s="283"/>
      <c r="H26" s="283"/>
      <c r="I26" s="282"/>
      <c r="J26" s="281"/>
      <c r="K26" s="280"/>
      <c r="L26" s="279"/>
    </row>
    <row r="27" spans="1:12">
      <c r="A27" s="288">
        <v>19</v>
      </c>
      <c r="B27" s="287"/>
      <c r="C27" s="286"/>
      <c r="D27" s="285"/>
      <c r="E27" s="284"/>
      <c r="F27" s="283"/>
      <c r="G27" s="283"/>
      <c r="H27" s="283"/>
      <c r="I27" s="282"/>
      <c r="J27" s="281"/>
      <c r="K27" s="280"/>
      <c r="L27" s="279"/>
    </row>
    <row r="28" spans="1:12" ht="15.75" thickBot="1">
      <c r="A28" s="278" t="s">
        <v>258</v>
      </c>
      <c r="B28" s="277"/>
      <c r="C28" s="276"/>
      <c r="D28" s="275"/>
      <c r="E28" s="274"/>
      <c r="F28" s="273"/>
      <c r="G28" s="273"/>
      <c r="H28" s="273"/>
      <c r="I28" s="272"/>
      <c r="J28" s="271"/>
      <c r="K28" s="270"/>
      <c r="L28" s="269"/>
    </row>
    <row r="29" spans="1:12">
      <c r="A29" s="259"/>
      <c r="B29" s="260"/>
      <c r="C29" s="259"/>
      <c r="D29" s="260"/>
      <c r="E29" s="259"/>
      <c r="F29" s="260"/>
      <c r="G29" s="259"/>
      <c r="H29" s="260"/>
      <c r="I29" s="259"/>
      <c r="J29" s="260"/>
      <c r="K29" s="259"/>
      <c r="L29" s="260"/>
    </row>
    <row r="30" spans="1:12">
      <c r="A30" s="259"/>
      <c r="B30" s="266"/>
      <c r="C30" s="259"/>
      <c r="D30" s="266"/>
      <c r="E30" s="259"/>
      <c r="F30" s="266"/>
      <c r="G30" s="259"/>
      <c r="H30" s="266"/>
      <c r="I30" s="259"/>
      <c r="J30" s="266"/>
      <c r="K30" s="259"/>
      <c r="L30" s="266"/>
    </row>
    <row r="31" spans="1:12" s="267" customFormat="1">
      <c r="A31" s="470" t="s">
        <v>373</v>
      </c>
      <c r="B31" s="470"/>
      <c r="C31" s="470"/>
      <c r="D31" s="470"/>
      <c r="E31" s="470"/>
      <c r="F31" s="470"/>
      <c r="G31" s="470"/>
      <c r="H31" s="470"/>
      <c r="I31" s="470"/>
      <c r="J31" s="470"/>
      <c r="K31" s="470"/>
      <c r="L31" s="470"/>
    </row>
    <row r="32" spans="1:12" s="268" customFormat="1" ht="12.75">
      <c r="A32" s="470" t="s">
        <v>398</v>
      </c>
      <c r="B32" s="470"/>
      <c r="C32" s="470"/>
      <c r="D32" s="470"/>
      <c r="E32" s="470"/>
      <c r="F32" s="470"/>
      <c r="G32" s="470"/>
      <c r="H32" s="470"/>
      <c r="I32" s="470"/>
      <c r="J32" s="470"/>
      <c r="K32" s="470"/>
      <c r="L32" s="470"/>
    </row>
    <row r="33" spans="1:12" s="268" customFormat="1" ht="12.75">
      <c r="A33" s="470"/>
      <c r="B33" s="470"/>
      <c r="C33" s="470"/>
      <c r="D33" s="470"/>
      <c r="E33" s="470"/>
      <c r="F33" s="470"/>
      <c r="G33" s="470"/>
      <c r="H33" s="470"/>
      <c r="I33" s="470"/>
      <c r="J33" s="470"/>
      <c r="K33" s="470"/>
      <c r="L33" s="470"/>
    </row>
    <row r="34" spans="1:12" s="267" customFormat="1">
      <c r="A34" s="470" t="s">
        <v>397</v>
      </c>
      <c r="B34" s="470"/>
      <c r="C34" s="470"/>
      <c r="D34" s="470"/>
      <c r="E34" s="470"/>
      <c r="F34" s="470"/>
      <c r="G34" s="470"/>
      <c r="H34" s="470"/>
      <c r="I34" s="470"/>
      <c r="J34" s="470"/>
      <c r="K34" s="470"/>
      <c r="L34" s="470"/>
    </row>
    <row r="35" spans="1:12" s="267" customFormat="1">
      <c r="A35" s="470"/>
      <c r="B35" s="470"/>
      <c r="C35" s="470"/>
      <c r="D35" s="470"/>
      <c r="E35" s="470"/>
      <c r="F35" s="470"/>
      <c r="G35" s="470"/>
      <c r="H35" s="470"/>
      <c r="I35" s="470"/>
      <c r="J35" s="470"/>
      <c r="K35" s="470"/>
      <c r="L35" s="470"/>
    </row>
    <row r="36" spans="1:12" s="267" customFormat="1">
      <c r="A36" s="470" t="s">
        <v>396</v>
      </c>
      <c r="B36" s="470"/>
      <c r="C36" s="470"/>
      <c r="D36" s="470"/>
      <c r="E36" s="470"/>
      <c r="F36" s="470"/>
      <c r="G36" s="470"/>
      <c r="H36" s="470"/>
      <c r="I36" s="470"/>
      <c r="J36" s="470"/>
      <c r="K36" s="470"/>
      <c r="L36" s="470"/>
    </row>
    <row r="37" spans="1:12" s="267" customFormat="1">
      <c r="A37" s="259"/>
      <c r="B37" s="260"/>
      <c r="C37" s="259"/>
      <c r="D37" s="260"/>
      <c r="E37" s="259"/>
      <c r="F37" s="260"/>
      <c r="G37" s="259"/>
      <c r="H37" s="260"/>
      <c r="I37" s="259"/>
      <c r="J37" s="260"/>
      <c r="K37" s="259"/>
      <c r="L37" s="260"/>
    </row>
    <row r="38" spans="1:12" s="267" customFormat="1">
      <c r="A38" s="259"/>
      <c r="B38" s="266"/>
      <c r="C38" s="259"/>
      <c r="D38" s="266"/>
      <c r="E38" s="259"/>
      <c r="F38" s="266"/>
      <c r="G38" s="259"/>
      <c r="H38" s="266"/>
      <c r="I38" s="259"/>
      <c r="J38" s="266"/>
      <c r="K38" s="259"/>
      <c r="L38" s="266"/>
    </row>
    <row r="39" spans="1:12" s="267" customFormat="1">
      <c r="A39" s="259"/>
      <c r="B39" s="260"/>
      <c r="C39" s="259"/>
      <c r="D39" s="260"/>
      <c r="E39" s="259"/>
      <c r="F39" s="260"/>
      <c r="G39" s="259"/>
      <c r="H39" s="260"/>
      <c r="I39" s="259"/>
      <c r="J39" s="260"/>
      <c r="K39" s="259"/>
      <c r="L39" s="260"/>
    </row>
    <row r="40" spans="1:12">
      <c r="A40" s="259"/>
      <c r="B40" s="266"/>
      <c r="C40" s="259"/>
      <c r="D40" s="266"/>
      <c r="E40" s="259"/>
      <c r="F40" s="266"/>
      <c r="G40" s="259"/>
      <c r="H40" s="266"/>
      <c r="I40" s="259"/>
      <c r="J40" s="266"/>
      <c r="K40" s="259"/>
      <c r="L40" s="266"/>
    </row>
    <row r="41" spans="1:12" s="261" customFormat="1">
      <c r="A41" s="476" t="s">
        <v>95</v>
      </c>
      <c r="B41" s="476"/>
      <c r="C41" s="260"/>
      <c r="D41" s="259"/>
      <c r="E41" s="260"/>
      <c r="F41" s="260"/>
      <c r="G41" s="259"/>
      <c r="H41" s="260"/>
      <c r="I41" s="260"/>
      <c r="J41" s="259"/>
      <c r="K41" s="260"/>
      <c r="L41" s="259"/>
    </row>
    <row r="42" spans="1:12" s="261" customFormat="1">
      <c r="A42" s="260"/>
      <c r="B42" s="259"/>
      <c r="C42" s="264"/>
      <c r="D42" s="265"/>
      <c r="E42" s="264"/>
      <c r="F42" s="260"/>
      <c r="G42" s="259"/>
      <c r="H42" s="263"/>
      <c r="I42" s="260"/>
      <c r="J42" s="259"/>
      <c r="K42" s="260"/>
      <c r="L42" s="259"/>
    </row>
    <row r="43" spans="1:12" s="261" customFormat="1" ht="15" customHeight="1">
      <c r="A43" s="260"/>
      <c r="B43" s="259"/>
      <c r="C43" s="469" t="s">
        <v>250</v>
      </c>
      <c r="D43" s="469"/>
      <c r="E43" s="469"/>
      <c r="F43" s="260"/>
      <c r="G43" s="259"/>
      <c r="H43" s="474" t="s">
        <v>395</v>
      </c>
      <c r="I43" s="262"/>
      <c r="J43" s="259"/>
      <c r="K43" s="260"/>
      <c r="L43" s="259"/>
    </row>
    <row r="44" spans="1:12" s="261" customFormat="1">
      <c r="A44" s="260"/>
      <c r="B44" s="259"/>
      <c r="C44" s="260"/>
      <c r="D44" s="259"/>
      <c r="E44" s="260"/>
      <c r="F44" s="260"/>
      <c r="G44" s="259"/>
      <c r="H44" s="475"/>
      <c r="I44" s="262"/>
      <c r="J44" s="259"/>
      <c r="K44" s="260"/>
      <c r="L44" s="259"/>
    </row>
    <row r="45" spans="1:12" s="258" customFormat="1">
      <c r="A45" s="260"/>
      <c r="B45" s="259"/>
      <c r="C45" s="469" t="s">
        <v>126</v>
      </c>
      <c r="D45" s="469"/>
      <c r="E45" s="469"/>
      <c r="F45" s="260"/>
      <c r="G45" s="259"/>
      <c r="H45" s="260"/>
      <c r="I45" s="260"/>
      <c r="J45" s="259"/>
      <c r="K45" s="260"/>
      <c r="L45" s="259"/>
    </row>
    <row r="46" spans="1:12" s="258" customFormat="1">
      <c r="E46" s="256"/>
    </row>
    <row r="47" spans="1:12" s="258" customFormat="1">
      <c r="E47" s="256"/>
    </row>
    <row r="48" spans="1:12" s="258" customFormat="1">
      <c r="E48" s="256"/>
    </row>
    <row r="49" spans="5:5" s="258" customFormat="1">
      <c r="E49" s="256"/>
    </row>
    <row r="50" spans="5:5" s="258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2:M48"/>
  <sheetViews>
    <sheetView view="pageBreakPreview" topLeftCell="A13" zoomScale="80" zoomScaleSheetLayoutView="80" workbookViewId="0">
      <selection activeCell="K29" sqref="K29"/>
    </sheetView>
  </sheetViews>
  <sheetFormatPr defaultRowHeight="12.75"/>
  <cols>
    <col min="1" max="1" width="5.42578125" style="182" customWidth="1"/>
    <col min="2" max="2" width="20" style="182" customWidth="1"/>
    <col min="3" max="3" width="27.5703125" style="182" customWidth="1"/>
    <col min="4" max="4" width="19.28515625" style="182" customWidth="1"/>
    <col min="5" max="5" width="16.85546875" style="182" customWidth="1"/>
    <col min="6" max="6" width="13.140625" style="182" customWidth="1"/>
    <col min="7" max="7" width="17" style="182" customWidth="1"/>
    <col min="8" max="8" width="13.7109375" style="182" customWidth="1"/>
    <col min="9" max="9" width="19.42578125" style="182" bestFit="1" customWidth="1"/>
    <col min="10" max="10" width="18.5703125" style="182" bestFit="1" customWidth="1"/>
    <col min="11" max="11" width="16.7109375" style="182" customWidth="1"/>
    <col min="12" max="12" width="17.7109375" style="182" customWidth="1"/>
    <col min="13" max="13" width="12.85546875" style="182" customWidth="1"/>
    <col min="14" max="16384" width="9.140625" style="182"/>
  </cols>
  <sheetData>
    <row r="2" spans="1:13" ht="15">
      <c r="A2" s="484" t="s">
        <v>410</v>
      </c>
      <c r="B2" s="484"/>
      <c r="C2" s="484"/>
      <c r="D2" s="484"/>
      <c r="E2" s="484"/>
      <c r="F2" s="337"/>
      <c r="G2" s="77"/>
      <c r="H2" s="77"/>
      <c r="I2" s="77"/>
      <c r="J2" s="77"/>
      <c r="K2" s="254"/>
      <c r="L2" s="255"/>
      <c r="M2" s="255" t="s">
        <v>96</v>
      </c>
    </row>
    <row r="3" spans="1:13" ht="15">
      <c r="A3" s="76" t="s">
        <v>127</v>
      </c>
      <c r="B3" s="76"/>
      <c r="C3" s="74"/>
      <c r="D3" s="77"/>
      <c r="E3" s="77"/>
      <c r="F3" s="77"/>
      <c r="G3" s="77"/>
      <c r="H3" s="77"/>
      <c r="I3" s="77"/>
      <c r="J3" s="77"/>
      <c r="K3" s="254"/>
      <c r="L3" s="482" t="str">
        <f>'ფორმა N1'!L2</f>
        <v>12.09.17-02.10.17</v>
      </c>
      <c r="M3" s="482"/>
    </row>
    <row r="4" spans="1:13" ht="15">
      <c r="A4" s="76"/>
      <c r="B4" s="76"/>
      <c r="C4" s="76"/>
      <c r="D4" s="74"/>
      <c r="E4" s="74"/>
      <c r="F4" s="74"/>
      <c r="G4" s="74"/>
      <c r="H4" s="74"/>
      <c r="I4" s="74"/>
      <c r="J4" s="74"/>
      <c r="K4" s="254"/>
      <c r="L4" s="254"/>
      <c r="M4" s="254"/>
    </row>
    <row r="5" spans="1:13" ht="15">
      <c r="A5" s="77" t="s">
        <v>256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>
      <c r="A6" s="422" t="s">
        <v>482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>
      <c r="A8" s="253"/>
      <c r="B8" s="362"/>
      <c r="C8" s="253"/>
      <c r="D8" s="253"/>
      <c r="E8" s="253"/>
      <c r="F8" s="253"/>
      <c r="G8" s="253"/>
      <c r="H8" s="253"/>
      <c r="I8" s="253"/>
      <c r="J8" s="253"/>
      <c r="K8" s="78"/>
      <c r="L8" s="78"/>
      <c r="M8" s="78"/>
    </row>
    <row r="9" spans="1:13" ht="45">
      <c r="A9" s="90" t="s">
        <v>63</v>
      </c>
      <c r="B9" s="90" t="s">
        <v>472</v>
      </c>
      <c r="C9" s="90" t="s">
        <v>411</v>
      </c>
      <c r="D9" s="90" t="s">
        <v>412</v>
      </c>
      <c r="E9" s="90" t="s">
        <v>413</v>
      </c>
      <c r="F9" s="90" t="s">
        <v>414</v>
      </c>
      <c r="G9" s="90" t="s">
        <v>415</v>
      </c>
      <c r="H9" s="90" t="s">
        <v>416</v>
      </c>
      <c r="I9" s="90" t="s">
        <v>417</v>
      </c>
      <c r="J9" s="90" t="s">
        <v>418</v>
      </c>
      <c r="K9" s="90" t="s">
        <v>419</v>
      </c>
      <c r="L9" s="90" t="s">
        <v>420</v>
      </c>
      <c r="M9" s="90" t="s">
        <v>298</v>
      </c>
    </row>
    <row r="10" spans="1:13" ht="30">
      <c r="A10" s="98">
        <v>1</v>
      </c>
      <c r="B10" s="459">
        <v>42983</v>
      </c>
      <c r="C10" s="338" t="s">
        <v>558</v>
      </c>
      <c r="D10" s="98" t="s">
        <v>559</v>
      </c>
      <c r="E10" s="98">
        <v>245414680</v>
      </c>
      <c r="F10" s="98">
        <v>205246857</v>
      </c>
      <c r="G10" s="98" t="s">
        <v>562</v>
      </c>
      <c r="H10" s="98"/>
      <c r="I10" s="98"/>
      <c r="J10" s="98" t="s">
        <v>561</v>
      </c>
      <c r="K10" s="460"/>
      <c r="L10" s="460">
        <v>1440</v>
      </c>
      <c r="M10" s="98" t="s">
        <v>560</v>
      </c>
    </row>
    <row r="11" spans="1:13" ht="45">
      <c r="A11" s="98">
        <v>2</v>
      </c>
      <c r="B11" s="459">
        <v>42983</v>
      </c>
      <c r="C11" s="338" t="s">
        <v>558</v>
      </c>
      <c r="D11" s="98" t="s">
        <v>563</v>
      </c>
      <c r="E11" s="98">
        <v>423352124</v>
      </c>
      <c r="F11" s="98">
        <v>205246857</v>
      </c>
      <c r="G11" s="98" t="s">
        <v>564</v>
      </c>
      <c r="H11" s="98"/>
      <c r="I11" s="98"/>
      <c r="J11" s="98" t="s">
        <v>565</v>
      </c>
      <c r="K11" s="460"/>
      <c r="L11" s="460">
        <v>800</v>
      </c>
      <c r="M11" s="98" t="s">
        <v>560</v>
      </c>
    </row>
    <row r="12" spans="1:13" ht="30">
      <c r="A12" s="98">
        <v>3</v>
      </c>
      <c r="B12" s="459">
        <v>42983</v>
      </c>
      <c r="C12" s="338" t="s">
        <v>558</v>
      </c>
      <c r="D12" s="98" t="s">
        <v>566</v>
      </c>
      <c r="E12" s="98">
        <v>234230178</v>
      </c>
      <c r="F12" s="98">
        <v>205246857</v>
      </c>
      <c r="G12" s="98" t="s">
        <v>562</v>
      </c>
      <c r="H12" s="87"/>
      <c r="I12" s="87"/>
      <c r="J12" s="98">
        <v>120</v>
      </c>
      <c r="K12" s="460"/>
      <c r="L12" s="460">
        <v>800</v>
      </c>
      <c r="M12" s="98" t="s">
        <v>560</v>
      </c>
    </row>
    <row r="13" spans="1:13" ht="30">
      <c r="A13" s="98">
        <v>4</v>
      </c>
      <c r="B13" s="459">
        <v>42983</v>
      </c>
      <c r="C13" s="338" t="s">
        <v>558</v>
      </c>
      <c r="D13" s="98" t="s">
        <v>567</v>
      </c>
      <c r="E13" s="98">
        <v>212678093</v>
      </c>
      <c r="F13" s="98">
        <v>205246857</v>
      </c>
      <c r="G13" s="98" t="s">
        <v>564</v>
      </c>
      <c r="H13" s="87"/>
      <c r="I13" s="87"/>
      <c r="J13" s="98">
        <v>180</v>
      </c>
      <c r="K13" s="460"/>
      <c r="L13" s="460">
        <v>2832</v>
      </c>
      <c r="M13" s="98" t="s">
        <v>560</v>
      </c>
    </row>
    <row r="14" spans="1:13" ht="45">
      <c r="A14" s="98">
        <v>5</v>
      </c>
      <c r="B14" s="459">
        <v>42983</v>
      </c>
      <c r="C14" s="338" t="s">
        <v>558</v>
      </c>
      <c r="D14" s="98" t="s">
        <v>568</v>
      </c>
      <c r="E14" s="98">
        <v>204405811</v>
      </c>
      <c r="F14" s="98">
        <v>205246857</v>
      </c>
      <c r="G14" s="98" t="s">
        <v>564</v>
      </c>
      <c r="H14" s="87"/>
      <c r="I14" s="87"/>
      <c r="J14" s="98">
        <v>240</v>
      </c>
      <c r="K14" s="460"/>
      <c r="L14" s="460">
        <v>1680</v>
      </c>
      <c r="M14" s="98" t="s">
        <v>560</v>
      </c>
    </row>
    <row r="15" spans="1:13" ht="45">
      <c r="A15" s="98">
        <v>6</v>
      </c>
      <c r="B15" s="459">
        <v>42983</v>
      </c>
      <c r="C15" s="338" t="s">
        <v>558</v>
      </c>
      <c r="D15" s="98" t="s">
        <v>569</v>
      </c>
      <c r="E15" s="98">
        <v>437069916</v>
      </c>
      <c r="F15" s="98">
        <v>205246857</v>
      </c>
      <c r="G15" s="98" t="s">
        <v>562</v>
      </c>
      <c r="H15" s="87"/>
      <c r="I15" s="87"/>
      <c r="J15" s="98">
        <v>120</v>
      </c>
      <c r="K15" s="460"/>
      <c r="L15" s="460">
        <v>840</v>
      </c>
      <c r="M15" s="98" t="s">
        <v>560</v>
      </c>
    </row>
    <row r="16" spans="1:13" ht="60">
      <c r="A16" s="98">
        <v>7</v>
      </c>
      <c r="B16" s="459">
        <v>42983</v>
      </c>
      <c r="C16" s="338" t="s">
        <v>558</v>
      </c>
      <c r="D16" s="98" t="s">
        <v>570</v>
      </c>
      <c r="E16" s="98">
        <v>219995600</v>
      </c>
      <c r="F16" s="98">
        <v>205246857</v>
      </c>
      <c r="G16" s="98" t="s">
        <v>562</v>
      </c>
      <c r="H16" s="87"/>
      <c r="I16" s="87"/>
      <c r="J16" s="98">
        <v>120</v>
      </c>
      <c r="K16" s="460"/>
      <c r="L16" s="460">
        <v>1500</v>
      </c>
      <c r="M16" s="98" t="s">
        <v>560</v>
      </c>
    </row>
    <row r="17" spans="1:13" ht="30">
      <c r="A17" s="98">
        <v>8</v>
      </c>
      <c r="B17" s="459">
        <v>42983</v>
      </c>
      <c r="C17" s="338" t="s">
        <v>558</v>
      </c>
      <c r="D17" s="98" t="s">
        <v>571</v>
      </c>
      <c r="E17" s="98">
        <v>227717307</v>
      </c>
      <c r="F17" s="98">
        <v>205246857</v>
      </c>
      <c r="G17" s="98" t="s">
        <v>562</v>
      </c>
      <c r="H17" s="87"/>
      <c r="I17" s="87"/>
      <c r="J17" s="98">
        <v>120</v>
      </c>
      <c r="K17" s="460"/>
      <c r="L17" s="460">
        <v>800</v>
      </c>
      <c r="M17" s="98" t="s">
        <v>560</v>
      </c>
    </row>
    <row r="18" spans="1:13" ht="30">
      <c r="A18" s="98">
        <v>9</v>
      </c>
      <c r="B18" s="459">
        <v>42983</v>
      </c>
      <c r="C18" s="338" t="s">
        <v>558</v>
      </c>
      <c r="D18" s="98" t="s">
        <v>572</v>
      </c>
      <c r="E18" s="98">
        <v>203842823</v>
      </c>
      <c r="F18" s="98">
        <v>205246857</v>
      </c>
      <c r="G18" s="98" t="s">
        <v>573</v>
      </c>
      <c r="H18" s="87"/>
      <c r="I18" s="87"/>
      <c r="J18" s="98">
        <v>510</v>
      </c>
      <c r="K18" s="460"/>
      <c r="L18" s="460">
        <v>10200</v>
      </c>
      <c r="M18" s="98" t="s">
        <v>560</v>
      </c>
    </row>
    <row r="19" spans="1:13" ht="30">
      <c r="A19" s="98">
        <v>10</v>
      </c>
      <c r="B19" s="459">
        <v>42983</v>
      </c>
      <c r="C19" s="338" t="s">
        <v>558</v>
      </c>
      <c r="D19" s="98" t="s">
        <v>574</v>
      </c>
      <c r="E19" s="98">
        <v>404426215</v>
      </c>
      <c r="F19" s="98">
        <v>205246857</v>
      </c>
      <c r="G19" s="98" t="s">
        <v>575</v>
      </c>
      <c r="H19" s="87"/>
      <c r="I19" s="87"/>
      <c r="J19" s="98">
        <v>7500</v>
      </c>
      <c r="K19" s="460"/>
      <c r="L19" s="460">
        <v>1500</v>
      </c>
      <c r="M19" s="98" t="s">
        <v>560</v>
      </c>
    </row>
    <row r="20" spans="1:13" ht="30">
      <c r="A20" s="98">
        <v>11</v>
      </c>
      <c r="B20" s="459">
        <v>42986</v>
      </c>
      <c r="C20" s="338" t="s">
        <v>558</v>
      </c>
      <c r="D20" s="98" t="s">
        <v>576</v>
      </c>
      <c r="E20" s="98">
        <v>405034190</v>
      </c>
      <c r="F20" s="98">
        <v>205246857</v>
      </c>
      <c r="G20" s="98" t="s">
        <v>577</v>
      </c>
      <c r="H20" s="87"/>
      <c r="I20" s="87"/>
      <c r="J20" s="98">
        <v>3580</v>
      </c>
      <c r="K20" s="460"/>
      <c r="L20" s="460">
        <v>56545.83</v>
      </c>
      <c r="M20" s="98" t="s">
        <v>560</v>
      </c>
    </row>
    <row r="21" spans="1:13" ht="30">
      <c r="A21" s="98">
        <v>12</v>
      </c>
      <c r="B21" s="459">
        <v>42986</v>
      </c>
      <c r="C21" s="338" t="s">
        <v>558</v>
      </c>
      <c r="D21" s="98" t="s">
        <v>578</v>
      </c>
      <c r="E21" s="98">
        <v>201950594</v>
      </c>
      <c r="F21" s="98">
        <v>205246857</v>
      </c>
      <c r="G21" s="98" t="s">
        <v>579</v>
      </c>
      <c r="H21" s="87"/>
      <c r="I21" s="87"/>
      <c r="J21" s="98">
        <v>1470</v>
      </c>
      <c r="K21" s="460"/>
      <c r="L21" s="460">
        <v>10000</v>
      </c>
      <c r="M21" s="98" t="s">
        <v>560</v>
      </c>
    </row>
    <row r="22" spans="1:13" ht="45">
      <c r="A22" s="98">
        <v>13</v>
      </c>
      <c r="B22" s="459">
        <v>42983</v>
      </c>
      <c r="C22" s="338" t="s">
        <v>558</v>
      </c>
      <c r="D22" s="98" t="s">
        <v>580</v>
      </c>
      <c r="E22" s="98">
        <v>216335838</v>
      </c>
      <c r="F22" s="98">
        <v>205246857</v>
      </c>
      <c r="G22" s="98" t="s">
        <v>581</v>
      </c>
      <c r="H22" s="87"/>
      <c r="I22" s="87"/>
      <c r="J22" s="98">
        <v>120</v>
      </c>
      <c r="K22" s="460"/>
      <c r="L22" s="460">
        <v>900</v>
      </c>
      <c r="M22" s="98" t="s">
        <v>560</v>
      </c>
    </row>
    <row r="23" spans="1:13" ht="30">
      <c r="A23" s="98">
        <v>14</v>
      </c>
      <c r="B23" s="459">
        <v>42989</v>
      </c>
      <c r="C23" s="338" t="s">
        <v>558</v>
      </c>
      <c r="D23" s="98" t="s">
        <v>582</v>
      </c>
      <c r="E23" s="98">
        <v>404975452</v>
      </c>
      <c r="F23" s="98">
        <v>205246857</v>
      </c>
      <c r="G23" s="98" t="s">
        <v>583</v>
      </c>
      <c r="H23" s="87"/>
      <c r="I23" s="87"/>
      <c r="J23" s="98">
        <v>860</v>
      </c>
      <c r="K23" s="460"/>
      <c r="L23" s="460">
        <v>3406.26</v>
      </c>
      <c r="M23" s="98" t="s">
        <v>560</v>
      </c>
    </row>
    <row r="24" spans="1:13" ht="15">
      <c r="A24" s="98">
        <v>15</v>
      </c>
      <c r="B24" s="404"/>
      <c r="C24" s="338"/>
      <c r="D24" s="98"/>
      <c r="E24" s="98"/>
      <c r="F24" s="87"/>
      <c r="G24" s="87"/>
      <c r="H24" s="87"/>
      <c r="I24" s="87"/>
      <c r="J24" s="98"/>
      <c r="K24" s="460"/>
      <c r="L24" s="460"/>
      <c r="M24" s="98"/>
    </row>
    <row r="25" spans="1:13" ht="15">
      <c r="A25" s="98">
        <v>16</v>
      </c>
      <c r="B25" s="404"/>
      <c r="C25" s="338"/>
      <c r="D25" s="98"/>
      <c r="E25" s="98"/>
      <c r="F25" s="87"/>
      <c r="G25" s="87"/>
      <c r="H25" s="87"/>
      <c r="I25" s="87"/>
      <c r="J25" s="87"/>
      <c r="K25" s="4"/>
      <c r="L25" s="4"/>
      <c r="M25" s="98"/>
    </row>
    <row r="26" spans="1:13" ht="15">
      <c r="A26" s="98">
        <v>17</v>
      </c>
      <c r="B26" s="404"/>
      <c r="C26" s="338"/>
      <c r="D26" s="98"/>
      <c r="E26" s="98"/>
      <c r="F26" s="87"/>
      <c r="G26" s="87"/>
      <c r="H26" s="87"/>
      <c r="I26" s="87"/>
      <c r="J26" s="87"/>
      <c r="K26" s="4"/>
      <c r="L26" s="4"/>
      <c r="M26" s="98"/>
    </row>
    <row r="27" spans="1:13" ht="15">
      <c r="A27" s="98">
        <v>18</v>
      </c>
      <c r="B27" s="404"/>
      <c r="C27" s="338"/>
      <c r="D27" s="87"/>
      <c r="E27" s="87"/>
      <c r="F27" s="87"/>
      <c r="G27" s="87"/>
      <c r="H27" s="87"/>
      <c r="I27" s="87"/>
      <c r="J27" s="87"/>
      <c r="K27" s="4"/>
      <c r="L27" s="4"/>
      <c r="M27" s="98"/>
    </row>
    <row r="28" spans="1:13" ht="15">
      <c r="A28" s="98">
        <v>19</v>
      </c>
      <c r="B28" s="404"/>
      <c r="C28" s="338"/>
      <c r="D28" s="87"/>
      <c r="E28" s="87"/>
      <c r="F28" s="87"/>
      <c r="G28" s="87"/>
      <c r="H28" s="87"/>
      <c r="I28" s="87"/>
      <c r="J28" s="87"/>
      <c r="K28" s="4"/>
      <c r="L28" s="4"/>
      <c r="M28" s="98"/>
    </row>
    <row r="29" spans="1:13" ht="15">
      <c r="A29" s="98">
        <v>20</v>
      </c>
      <c r="B29" s="404"/>
      <c r="C29" s="338"/>
      <c r="D29" s="87"/>
      <c r="E29" s="87"/>
      <c r="F29" s="87"/>
      <c r="G29" s="87"/>
      <c r="H29" s="87"/>
      <c r="I29" s="87"/>
      <c r="J29" s="87"/>
      <c r="K29" s="4"/>
      <c r="L29" s="4"/>
      <c r="M29" s="98"/>
    </row>
    <row r="30" spans="1:13" ht="15">
      <c r="A30" s="98">
        <v>21</v>
      </c>
      <c r="B30" s="404"/>
      <c r="C30" s="338"/>
      <c r="D30" s="87"/>
      <c r="E30" s="87"/>
      <c r="F30" s="87"/>
      <c r="G30" s="87"/>
      <c r="H30" s="87"/>
      <c r="I30" s="87"/>
      <c r="J30" s="87"/>
      <c r="K30" s="4"/>
      <c r="L30" s="4"/>
      <c r="M30" s="87"/>
    </row>
    <row r="31" spans="1:13" ht="15">
      <c r="A31" s="98">
        <v>22</v>
      </c>
      <c r="B31" s="404"/>
      <c r="C31" s="338"/>
      <c r="D31" s="87"/>
      <c r="E31" s="87"/>
      <c r="F31" s="87"/>
      <c r="G31" s="87"/>
      <c r="H31" s="87"/>
      <c r="I31" s="87"/>
      <c r="J31" s="87"/>
      <c r="K31" s="4"/>
      <c r="L31" s="4"/>
      <c r="M31" s="87"/>
    </row>
    <row r="32" spans="1:13" ht="15">
      <c r="A32" s="98">
        <v>23</v>
      </c>
      <c r="B32" s="404"/>
      <c r="C32" s="338"/>
      <c r="D32" s="87"/>
      <c r="E32" s="87"/>
      <c r="F32" s="87"/>
      <c r="G32" s="87"/>
      <c r="H32" s="87"/>
      <c r="I32" s="87"/>
      <c r="J32" s="87"/>
      <c r="K32" s="4"/>
      <c r="L32" s="4"/>
      <c r="M32" s="87"/>
    </row>
    <row r="33" spans="1:13" ht="15">
      <c r="A33" s="98">
        <v>24</v>
      </c>
      <c r="B33" s="404"/>
      <c r="C33" s="338"/>
      <c r="D33" s="87"/>
      <c r="E33" s="87"/>
      <c r="F33" s="87"/>
      <c r="G33" s="87"/>
      <c r="H33" s="87"/>
      <c r="I33" s="87"/>
      <c r="J33" s="87"/>
      <c r="K33" s="4"/>
      <c r="L33" s="4"/>
      <c r="M33" s="87"/>
    </row>
    <row r="34" spans="1:13" ht="15">
      <c r="A34" s="87" t="s">
        <v>258</v>
      </c>
      <c r="B34" s="405"/>
      <c r="C34" s="338"/>
      <c r="D34" s="87"/>
      <c r="E34" s="87"/>
      <c r="F34" s="87"/>
      <c r="G34" s="87"/>
      <c r="H34" s="87"/>
      <c r="I34" s="87"/>
      <c r="J34" s="87"/>
      <c r="K34" s="4"/>
      <c r="L34" s="4"/>
      <c r="M34" s="87"/>
    </row>
    <row r="35" spans="1:13" ht="15">
      <c r="A35" s="87"/>
      <c r="B35" s="405"/>
      <c r="C35" s="338"/>
      <c r="D35" s="99"/>
      <c r="E35" s="99"/>
      <c r="F35" s="99"/>
      <c r="G35" s="99"/>
      <c r="H35" s="87"/>
      <c r="I35" s="87"/>
      <c r="J35" s="87"/>
      <c r="K35" s="87" t="s">
        <v>421</v>
      </c>
      <c r="L35" s="86">
        <f>SUM(L10:L34)</f>
        <v>93244.09</v>
      </c>
      <c r="M35" s="87"/>
    </row>
    <row r="36" spans="1:13" ht="15">
      <c r="A36" s="208"/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181"/>
    </row>
    <row r="37" spans="1:13" ht="15">
      <c r="A37" s="209" t="s">
        <v>422</v>
      </c>
      <c r="B37" s="209"/>
      <c r="C37" s="209"/>
      <c r="D37" s="208"/>
      <c r="E37" s="208"/>
      <c r="F37" s="208"/>
      <c r="G37" s="208"/>
      <c r="H37" s="208"/>
      <c r="I37" s="208"/>
      <c r="J37" s="208"/>
      <c r="K37" s="208"/>
      <c r="L37" s="181"/>
    </row>
    <row r="38" spans="1:13" ht="15">
      <c r="A38" s="209" t="s">
        <v>423</v>
      </c>
      <c r="B38" s="209"/>
      <c r="C38" s="209"/>
      <c r="D38" s="208"/>
      <c r="E38" s="208"/>
      <c r="F38" s="208"/>
      <c r="G38" s="208"/>
      <c r="H38" s="208"/>
      <c r="I38" s="208"/>
      <c r="J38" s="208"/>
      <c r="K38" s="208"/>
      <c r="L38" s="181"/>
    </row>
    <row r="39" spans="1:13" ht="15">
      <c r="A39" s="198" t="s">
        <v>424</v>
      </c>
      <c r="B39" s="198"/>
      <c r="C39" s="209"/>
      <c r="D39" s="181"/>
      <c r="E39" s="181"/>
      <c r="F39" s="181"/>
      <c r="G39" s="181"/>
      <c r="H39" s="181"/>
      <c r="I39" s="181"/>
      <c r="J39" s="181"/>
      <c r="K39" s="181"/>
      <c r="L39" s="181"/>
    </row>
    <row r="40" spans="1:13" ht="15">
      <c r="A40" s="198" t="s">
        <v>425</v>
      </c>
      <c r="B40" s="198"/>
      <c r="C40" s="209"/>
      <c r="D40" s="181"/>
      <c r="E40" s="181"/>
      <c r="F40" s="181"/>
      <c r="G40" s="181"/>
      <c r="H40" s="181"/>
      <c r="I40" s="181"/>
      <c r="J40" s="181"/>
      <c r="K40" s="181"/>
      <c r="L40" s="181"/>
    </row>
    <row r="41" spans="1:13" ht="15" customHeight="1">
      <c r="A41" s="489" t="s">
        <v>440</v>
      </c>
      <c r="B41" s="489"/>
      <c r="C41" s="489"/>
      <c r="D41" s="489"/>
      <c r="E41" s="489"/>
      <c r="F41" s="489"/>
      <c r="G41" s="489"/>
      <c r="H41" s="489"/>
      <c r="I41" s="489"/>
      <c r="J41" s="489"/>
      <c r="K41" s="489"/>
      <c r="L41" s="489"/>
    </row>
    <row r="42" spans="1:13" ht="15" customHeight="1">
      <c r="A42" s="489"/>
      <c r="B42" s="489"/>
      <c r="C42" s="489"/>
      <c r="D42" s="489"/>
      <c r="E42" s="489"/>
      <c r="F42" s="489"/>
      <c r="G42" s="489"/>
      <c r="H42" s="489"/>
      <c r="I42" s="489"/>
      <c r="J42" s="489"/>
      <c r="K42" s="489"/>
      <c r="L42" s="489"/>
    </row>
    <row r="43" spans="1:13" ht="12.75" customHeight="1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</row>
    <row r="44" spans="1:13" ht="15">
      <c r="A44" s="485" t="s">
        <v>95</v>
      </c>
      <c r="B44" s="485"/>
      <c r="C44" s="485"/>
      <c r="D44" s="339"/>
      <c r="E44" s="340"/>
      <c r="F44" s="340"/>
      <c r="G44" s="339"/>
      <c r="H44" s="339"/>
      <c r="I44" s="339"/>
      <c r="J44" s="339"/>
      <c r="K44" s="339"/>
      <c r="L44" s="181"/>
    </row>
    <row r="45" spans="1:13" ht="15">
      <c r="A45" s="339"/>
      <c r="B45" s="339"/>
      <c r="C45" s="340"/>
      <c r="D45" s="339"/>
      <c r="E45" s="340"/>
      <c r="F45" s="340"/>
      <c r="G45" s="339"/>
      <c r="H45" s="339"/>
      <c r="I45" s="339"/>
      <c r="J45" s="339"/>
      <c r="K45" s="341"/>
      <c r="L45" s="181"/>
    </row>
    <row r="46" spans="1:13" ht="15" customHeight="1">
      <c r="A46" s="339"/>
      <c r="B46" s="339"/>
      <c r="C46" s="340"/>
      <c r="D46" s="486" t="s">
        <v>250</v>
      </c>
      <c r="E46" s="486"/>
      <c r="F46" s="342"/>
      <c r="G46" s="343"/>
      <c r="H46" s="487" t="s">
        <v>426</v>
      </c>
      <c r="I46" s="487"/>
      <c r="J46" s="487"/>
      <c r="K46" s="344"/>
      <c r="L46" s="181"/>
    </row>
    <row r="47" spans="1:13" ht="15">
      <c r="A47" s="339"/>
      <c r="B47" s="339"/>
      <c r="C47" s="340"/>
      <c r="D47" s="339"/>
      <c r="E47" s="340"/>
      <c r="F47" s="340"/>
      <c r="G47" s="339"/>
      <c r="H47" s="488"/>
      <c r="I47" s="488"/>
      <c r="J47" s="488"/>
      <c r="K47" s="344"/>
      <c r="L47" s="181"/>
    </row>
    <row r="48" spans="1:13" ht="15">
      <c r="A48" s="339"/>
      <c r="B48" s="339"/>
      <c r="C48" s="340"/>
      <c r="D48" s="483" t="s">
        <v>126</v>
      </c>
      <c r="E48" s="483"/>
      <c r="F48" s="342"/>
      <c r="G48" s="343"/>
      <c r="H48" s="339"/>
      <c r="I48" s="339"/>
      <c r="J48" s="339"/>
      <c r="K48" s="339"/>
      <c r="L48" s="181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>
    <tabColor rgb="FF92D050"/>
  </sheetPr>
  <dimension ref="A1:I93"/>
  <sheetViews>
    <sheetView showGridLines="0" view="pageBreakPreview" zoomScale="80" zoomScaleSheetLayoutView="80" workbookViewId="0">
      <selection activeCell="D68" sqref="D68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4" t="s">
        <v>211</v>
      </c>
      <c r="B1" s="121"/>
      <c r="C1" s="490" t="s">
        <v>185</v>
      </c>
      <c r="D1" s="490"/>
      <c r="E1" s="105"/>
    </row>
    <row r="2" spans="1:5">
      <c r="A2" s="76" t="s">
        <v>127</v>
      </c>
      <c r="B2" s="121"/>
      <c r="C2" s="322" t="s">
        <v>557</v>
      </c>
      <c r="D2" s="482"/>
      <c r="E2" s="482"/>
    </row>
    <row r="3" spans="1:5">
      <c r="A3" s="116"/>
      <c r="B3" s="121"/>
      <c r="C3" s="77"/>
      <c r="D3" s="77"/>
      <c r="E3" s="105"/>
    </row>
    <row r="4" spans="1:5">
      <c r="A4" s="76" t="str">
        <f>'[2]ფორმა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119" t="str">
        <f>'[2]ფორმა N1'!D4</f>
        <v>მპგ  "გაერთიანებული დემოკრატიული მოძრაობა "</v>
      </c>
      <c r="B5" s="120"/>
      <c r="C5" s="120"/>
      <c r="D5" s="60"/>
      <c r="E5" s="108"/>
    </row>
    <row r="6" spans="1:5">
      <c r="A6" s="77"/>
      <c r="B6" s="76"/>
      <c r="C6" s="76"/>
      <c r="D6" s="76"/>
      <c r="E6" s="108"/>
    </row>
    <row r="7" spans="1:5">
      <c r="A7" s="115"/>
      <c r="B7" s="122"/>
      <c r="C7" s="123"/>
      <c r="D7" s="123"/>
      <c r="E7" s="105"/>
    </row>
    <row r="8" spans="1:5" ht="45">
      <c r="A8" s="124" t="s">
        <v>100</v>
      </c>
      <c r="B8" s="124" t="s">
        <v>177</v>
      </c>
      <c r="C8" s="124" t="s">
        <v>285</v>
      </c>
      <c r="D8" s="124" t="s">
        <v>239</v>
      </c>
      <c r="E8" s="105"/>
    </row>
    <row r="9" spans="1:5">
      <c r="A9" s="50"/>
      <c r="B9" s="51"/>
      <c r="C9" s="152"/>
      <c r="D9" s="152"/>
      <c r="E9" s="105"/>
    </row>
    <row r="10" spans="1:5">
      <c r="A10" s="52" t="s">
        <v>178</v>
      </c>
      <c r="B10" s="53"/>
      <c r="C10" s="125">
        <f>SUM(C11,C34)</f>
        <v>237976.85</v>
      </c>
      <c r="D10" s="125">
        <f>SUM(D11,D34)</f>
        <v>236258.07</v>
      </c>
      <c r="E10" s="105"/>
    </row>
    <row r="11" spans="1:5">
      <c r="A11" s="54" t="s">
        <v>179</v>
      </c>
      <c r="B11" s="55"/>
      <c r="C11" s="85">
        <f>SUM(C14:C32)</f>
        <v>199060.51</v>
      </c>
      <c r="D11" s="85">
        <f>SUM(D12:D32)</f>
        <v>197341.73</v>
      </c>
      <c r="E11" s="105"/>
    </row>
    <row r="12" spans="1:5">
      <c r="A12" s="58">
        <v>1110</v>
      </c>
      <c r="B12" s="57" t="s">
        <v>129</v>
      </c>
      <c r="C12" s="8"/>
      <c r="D12" s="8"/>
      <c r="E12" s="105"/>
    </row>
    <row r="13" spans="1:5">
      <c r="A13" s="58">
        <v>1120</v>
      </c>
      <c r="B13" s="57" t="s">
        <v>130</v>
      </c>
      <c r="C13" s="8"/>
      <c r="D13" s="8"/>
      <c r="E13" s="105"/>
    </row>
    <row r="14" spans="1:5">
      <c r="A14" s="58">
        <v>1211</v>
      </c>
      <c r="B14" s="57" t="s">
        <v>131</v>
      </c>
      <c r="C14" s="8">
        <v>1510.23</v>
      </c>
      <c r="D14" s="8">
        <v>41.45</v>
      </c>
      <c r="E14" s="105"/>
    </row>
    <row r="15" spans="1:5">
      <c r="A15" s="58">
        <v>1212</v>
      </c>
      <c r="B15" s="57" t="s">
        <v>132</v>
      </c>
      <c r="C15" s="8"/>
      <c r="D15" s="8"/>
      <c r="E15" s="105"/>
    </row>
    <row r="16" spans="1:5">
      <c r="A16" s="58">
        <v>1213</v>
      </c>
      <c r="B16" s="57" t="s">
        <v>133</v>
      </c>
      <c r="C16" s="8"/>
      <c r="D16" s="8"/>
      <c r="E16" s="105"/>
    </row>
    <row r="17" spans="1:5">
      <c r="A17" s="58">
        <v>1214</v>
      </c>
      <c r="B17" s="57" t="s">
        <v>134</v>
      </c>
      <c r="C17" s="8"/>
      <c r="D17" s="8"/>
      <c r="E17" s="105"/>
    </row>
    <row r="18" spans="1:5">
      <c r="A18" s="58">
        <v>1215</v>
      </c>
      <c r="B18" s="57" t="s">
        <v>135</v>
      </c>
      <c r="C18" s="8"/>
      <c r="D18" s="8"/>
      <c r="E18" s="105"/>
    </row>
    <row r="19" spans="1:5">
      <c r="A19" s="58">
        <v>1300</v>
      </c>
      <c r="B19" s="57" t="s">
        <v>136</v>
      </c>
      <c r="C19" s="8"/>
      <c r="D19" s="8"/>
      <c r="E19" s="105"/>
    </row>
    <row r="20" spans="1:5">
      <c r="A20" s="58">
        <v>1410</v>
      </c>
      <c r="B20" s="57" t="s">
        <v>137</v>
      </c>
      <c r="C20" s="8"/>
      <c r="D20" s="8"/>
      <c r="E20" s="105"/>
    </row>
    <row r="21" spans="1:5">
      <c r="A21" s="58">
        <v>1421</v>
      </c>
      <c r="B21" s="57" t="s">
        <v>138</v>
      </c>
      <c r="C21" s="8"/>
      <c r="D21" s="8"/>
      <c r="E21" s="105"/>
    </row>
    <row r="22" spans="1:5">
      <c r="A22" s="58">
        <v>1422</v>
      </c>
      <c r="B22" s="57" t="s">
        <v>139</v>
      </c>
      <c r="C22" s="8"/>
      <c r="D22" s="8"/>
      <c r="E22" s="105"/>
    </row>
    <row r="23" spans="1:5">
      <c r="A23" s="58">
        <v>1423</v>
      </c>
      <c r="B23" s="57" t="s">
        <v>140</v>
      </c>
      <c r="C23" s="8"/>
      <c r="D23" s="8"/>
      <c r="E23" s="105"/>
    </row>
    <row r="24" spans="1:5">
      <c r="A24" s="58">
        <v>1431</v>
      </c>
      <c r="B24" s="57" t="s">
        <v>141</v>
      </c>
      <c r="C24" s="8"/>
      <c r="D24" s="8"/>
      <c r="E24" s="105"/>
    </row>
    <row r="25" spans="1:5">
      <c r="A25" s="58">
        <v>1432</v>
      </c>
      <c r="B25" s="57" t="s">
        <v>142</v>
      </c>
      <c r="C25" s="8"/>
      <c r="D25" s="8"/>
      <c r="E25" s="105"/>
    </row>
    <row r="26" spans="1:5">
      <c r="A26" s="58">
        <v>1433</v>
      </c>
      <c r="B26" s="57" t="s">
        <v>143</v>
      </c>
      <c r="C26" s="8"/>
      <c r="D26" s="8"/>
      <c r="E26" s="105"/>
    </row>
    <row r="27" spans="1:5">
      <c r="A27" s="58">
        <v>1441</v>
      </c>
      <c r="B27" s="57" t="s">
        <v>144</v>
      </c>
      <c r="C27" s="8"/>
      <c r="D27" s="8"/>
      <c r="E27" s="105"/>
    </row>
    <row r="28" spans="1:5">
      <c r="A28" s="58">
        <v>1442</v>
      </c>
      <c r="B28" s="57" t="s">
        <v>145</v>
      </c>
      <c r="C28" s="8">
        <v>1342.3</v>
      </c>
      <c r="D28" s="8">
        <v>1092.3</v>
      </c>
      <c r="E28" s="105"/>
    </row>
    <row r="29" spans="1:5">
      <c r="A29" s="58">
        <v>1443</v>
      </c>
      <c r="B29" s="57" t="s">
        <v>146</v>
      </c>
      <c r="C29" s="8"/>
      <c r="D29" s="8"/>
      <c r="E29" s="105"/>
    </row>
    <row r="30" spans="1:5">
      <c r="A30" s="58">
        <v>1444</v>
      </c>
      <c r="B30" s="57" t="s">
        <v>147</v>
      </c>
      <c r="C30" s="8"/>
      <c r="D30" s="8"/>
      <c r="E30" s="105"/>
    </row>
    <row r="31" spans="1:5">
      <c r="A31" s="58">
        <v>1445</v>
      </c>
      <c r="B31" s="57" t="s">
        <v>148</v>
      </c>
      <c r="C31" s="8"/>
      <c r="D31" s="8"/>
      <c r="E31" s="105"/>
    </row>
    <row r="32" spans="1:5">
      <c r="A32" s="58">
        <v>1446</v>
      </c>
      <c r="B32" s="57" t="s">
        <v>149</v>
      </c>
      <c r="C32" s="8">
        <v>196207.98</v>
      </c>
      <c r="D32" s="8">
        <v>196207.98</v>
      </c>
      <c r="E32" s="105"/>
    </row>
    <row r="33" spans="1:5">
      <c r="A33" s="31"/>
      <c r="E33" s="105"/>
    </row>
    <row r="34" spans="1:5">
      <c r="A34" s="59" t="s">
        <v>180</v>
      </c>
      <c r="B34" s="57"/>
      <c r="C34" s="85">
        <f>SUM(C35:C42)</f>
        <v>38916.339999999997</v>
      </c>
      <c r="D34" s="85">
        <f>SUM(D35:D42)</f>
        <v>38916.339999999997</v>
      </c>
      <c r="E34" s="105"/>
    </row>
    <row r="35" spans="1:5">
      <c r="A35" s="58">
        <v>2110</v>
      </c>
      <c r="B35" s="57" t="s">
        <v>88</v>
      </c>
      <c r="C35" s="8"/>
      <c r="D35" s="8"/>
      <c r="E35" s="105"/>
    </row>
    <row r="36" spans="1:5">
      <c r="A36" s="58">
        <v>2120</v>
      </c>
      <c r="B36" s="57" t="s">
        <v>150</v>
      </c>
      <c r="C36" s="8">
        <v>30068.28</v>
      </c>
      <c r="D36" s="8">
        <v>30068.28</v>
      </c>
      <c r="E36" s="105"/>
    </row>
    <row r="37" spans="1:5">
      <c r="A37" s="58">
        <v>2130</v>
      </c>
      <c r="B37" s="57" t="s">
        <v>89</v>
      </c>
      <c r="C37" s="8">
        <v>8848.06</v>
      </c>
      <c r="D37" s="8">
        <v>8848.06</v>
      </c>
      <c r="E37" s="105"/>
    </row>
    <row r="38" spans="1:5">
      <c r="A38" s="58">
        <v>2140</v>
      </c>
      <c r="B38" s="57" t="s">
        <v>364</v>
      </c>
      <c r="C38" s="8"/>
      <c r="D38" s="8"/>
      <c r="E38" s="105"/>
    </row>
    <row r="39" spans="1:5">
      <c r="A39" s="58">
        <v>2150</v>
      </c>
      <c r="B39" s="57" t="s">
        <v>367</v>
      </c>
      <c r="C39" s="8"/>
      <c r="D39" s="8"/>
      <c r="E39" s="105"/>
    </row>
    <row r="40" spans="1:5">
      <c r="A40" s="58">
        <v>2220</v>
      </c>
      <c r="B40" s="57" t="s">
        <v>90</v>
      </c>
      <c r="C40" s="8"/>
      <c r="D40" s="8"/>
      <c r="E40" s="105"/>
    </row>
    <row r="41" spans="1:5">
      <c r="A41" s="58">
        <v>2300</v>
      </c>
      <c r="B41" s="57" t="s">
        <v>151</v>
      </c>
      <c r="C41" s="8"/>
      <c r="D41" s="8"/>
      <c r="E41" s="105"/>
    </row>
    <row r="42" spans="1:5">
      <c r="A42" s="58">
        <v>2400</v>
      </c>
      <c r="B42" s="57" t="s">
        <v>152</v>
      </c>
      <c r="C42" s="8"/>
      <c r="D42" s="8"/>
      <c r="E42" s="105"/>
    </row>
    <row r="43" spans="1:5">
      <c r="A43" s="32"/>
      <c r="E43" s="105"/>
    </row>
    <row r="44" spans="1:5">
      <c r="A44" s="56" t="s">
        <v>184</v>
      </c>
      <c r="B44" s="57"/>
      <c r="C44" s="85">
        <f>SUM(C45,C64)</f>
        <v>237976.84999999998</v>
      </c>
      <c r="D44" s="85">
        <f>SUM(D45,D64)</f>
        <v>236258.07</v>
      </c>
      <c r="E44" s="105"/>
    </row>
    <row r="45" spans="1:5">
      <c r="A45" s="59" t="s">
        <v>181</v>
      </c>
      <c r="B45" s="57"/>
      <c r="C45" s="85">
        <f>SUM(C46:C61)</f>
        <v>150447.29999999999</v>
      </c>
      <c r="D45" s="85">
        <f>SUM(D46:D61)</f>
        <v>149942</v>
      </c>
      <c r="E45" s="105"/>
    </row>
    <row r="46" spans="1:5">
      <c r="A46" s="58">
        <v>3100</v>
      </c>
      <c r="B46" s="57" t="s">
        <v>153</v>
      </c>
      <c r="C46" s="8"/>
      <c r="D46" s="8"/>
      <c r="E46" s="105"/>
    </row>
    <row r="47" spans="1:5">
      <c r="A47" s="58">
        <v>3210</v>
      </c>
      <c r="B47" s="57" t="s">
        <v>154</v>
      </c>
      <c r="C47" s="8">
        <v>150447.29999999999</v>
      </c>
      <c r="D47" s="8">
        <v>149942</v>
      </c>
      <c r="E47" s="105"/>
    </row>
    <row r="48" spans="1:5">
      <c r="A48" s="58">
        <v>3221</v>
      </c>
      <c r="B48" s="57" t="s">
        <v>155</v>
      </c>
      <c r="C48" s="8"/>
      <c r="D48" s="8"/>
      <c r="E48" s="105"/>
    </row>
    <row r="49" spans="1:5">
      <c r="A49" s="58">
        <v>3222</v>
      </c>
      <c r="B49" s="57" t="s">
        <v>156</v>
      </c>
      <c r="C49" s="8"/>
      <c r="D49" s="8"/>
      <c r="E49" s="105"/>
    </row>
    <row r="50" spans="1:5">
      <c r="A50" s="58">
        <v>3223</v>
      </c>
      <c r="B50" s="57" t="s">
        <v>157</v>
      </c>
      <c r="C50" s="8"/>
      <c r="D50" s="8"/>
      <c r="E50" s="105"/>
    </row>
    <row r="51" spans="1:5">
      <c r="A51" s="58">
        <v>3224</v>
      </c>
      <c r="B51" s="57" t="s">
        <v>158</v>
      </c>
      <c r="C51" s="8"/>
      <c r="D51" s="8"/>
      <c r="E51" s="105"/>
    </row>
    <row r="52" spans="1:5">
      <c r="A52" s="58">
        <v>3231</v>
      </c>
      <c r="B52" s="57" t="s">
        <v>159</v>
      </c>
      <c r="C52" s="8"/>
      <c r="D52" s="8"/>
      <c r="E52" s="105"/>
    </row>
    <row r="53" spans="1:5">
      <c r="A53" s="58">
        <v>3232</v>
      </c>
      <c r="B53" s="57" t="s">
        <v>160</v>
      </c>
      <c r="C53" s="8"/>
      <c r="D53" s="8"/>
      <c r="E53" s="105"/>
    </row>
    <row r="54" spans="1:5">
      <c r="A54" s="58">
        <v>3234</v>
      </c>
      <c r="B54" s="57" t="s">
        <v>161</v>
      </c>
      <c r="C54" s="8"/>
      <c r="D54" s="8"/>
      <c r="E54" s="105"/>
    </row>
    <row r="55" spans="1:5" ht="30">
      <c r="A55" s="58">
        <v>3236</v>
      </c>
      <c r="B55" s="57" t="s">
        <v>176</v>
      </c>
      <c r="C55" s="8"/>
      <c r="D55" s="8"/>
      <c r="E55" s="105"/>
    </row>
    <row r="56" spans="1:5" ht="45">
      <c r="A56" s="58">
        <v>3237</v>
      </c>
      <c r="B56" s="57" t="s">
        <v>162</v>
      </c>
      <c r="C56" s="8"/>
      <c r="D56" s="8"/>
      <c r="E56" s="105"/>
    </row>
    <row r="57" spans="1:5">
      <c r="A57" s="58">
        <v>3241</v>
      </c>
      <c r="B57" s="57" t="s">
        <v>163</v>
      </c>
      <c r="C57" s="8"/>
      <c r="D57" s="8"/>
      <c r="E57" s="105"/>
    </row>
    <row r="58" spans="1:5">
      <c r="A58" s="58">
        <v>3242</v>
      </c>
      <c r="B58" s="57" t="s">
        <v>164</v>
      </c>
      <c r="C58" s="8"/>
      <c r="D58" s="8"/>
      <c r="E58" s="105"/>
    </row>
    <row r="59" spans="1:5">
      <c r="A59" s="58">
        <v>3243</v>
      </c>
      <c r="B59" s="57" t="s">
        <v>165</v>
      </c>
      <c r="C59" s="8"/>
      <c r="D59" s="8"/>
      <c r="E59" s="105"/>
    </row>
    <row r="60" spans="1:5">
      <c r="A60" s="58">
        <v>3245</v>
      </c>
      <c r="B60" s="57" t="s">
        <v>166</v>
      </c>
      <c r="C60" s="8">
        <v>0</v>
      </c>
      <c r="D60" s="8"/>
      <c r="E60" s="105"/>
    </row>
    <row r="61" spans="1:5">
      <c r="A61" s="58">
        <v>3246</v>
      </c>
      <c r="B61" s="57" t="s">
        <v>167</v>
      </c>
      <c r="C61" s="8"/>
      <c r="D61" s="8"/>
      <c r="E61" s="105"/>
    </row>
    <row r="62" spans="1:5">
      <c r="A62" s="32"/>
      <c r="E62" s="105"/>
    </row>
    <row r="63" spans="1:5">
      <c r="A63" s="33"/>
      <c r="E63" s="105"/>
    </row>
    <row r="64" spans="1:5">
      <c r="A64" s="59" t="s">
        <v>182</v>
      </c>
      <c r="B64" s="57"/>
      <c r="C64" s="85">
        <f>SUM(C65:C67)</f>
        <v>87529.55</v>
      </c>
      <c r="D64" s="85">
        <f>SUM(D65:D67)</f>
        <v>86316.07</v>
      </c>
      <c r="E64" s="105"/>
    </row>
    <row r="65" spans="1:5">
      <c r="A65" s="58">
        <v>5100</v>
      </c>
      <c r="B65" s="57" t="s">
        <v>237</v>
      </c>
      <c r="C65" s="8"/>
      <c r="D65" s="8"/>
      <c r="E65" s="105"/>
    </row>
    <row r="66" spans="1:5">
      <c r="A66" s="58">
        <v>5220</v>
      </c>
      <c r="B66" s="57" t="s">
        <v>376</v>
      </c>
      <c r="C66" s="8"/>
      <c r="D66" s="8"/>
      <c r="E66" s="105"/>
    </row>
    <row r="67" spans="1:5">
      <c r="A67" s="58">
        <v>5230</v>
      </c>
      <c r="B67" s="57" t="s">
        <v>377</v>
      </c>
      <c r="C67" s="8">
        <v>87529.55</v>
      </c>
      <c r="D67" s="8">
        <v>86316.07</v>
      </c>
      <c r="E67" s="105"/>
    </row>
    <row r="68" spans="1:5">
      <c r="A68" s="32"/>
      <c r="E68" s="105"/>
    </row>
    <row r="69" spans="1:5">
      <c r="A69" s="2"/>
      <c r="E69" s="105"/>
    </row>
    <row r="70" spans="1:5">
      <c r="A70" s="56" t="s">
        <v>183</v>
      </c>
      <c r="B70" s="57"/>
      <c r="C70" s="8"/>
      <c r="D70" s="8"/>
      <c r="E70" s="105"/>
    </row>
    <row r="71" spans="1:5" ht="30">
      <c r="A71" s="58">
        <v>1</v>
      </c>
      <c r="B71" s="57" t="s">
        <v>168</v>
      </c>
      <c r="C71" s="8"/>
      <c r="D71" s="8"/>
      <c r="E71" s="105"/>
    </row>
    <row r="72" spans="1:5">
      <c r="A72" s="58">
        <v>2</v>
      </c>
      <c r="B72" s="57" t="s">
        <v>169</v>
      </c>
      <c r="C72" s="8"/>
      <c r="D72" s="8"/>
      <c r="E72" s="105"/>
    </row>
    <row r="73" spans="1:5">
      <c r="A73" s="58">
        <v>3</v>
      </c>
      <c r="B73" s="57" t="s">
        <v>170</v>
      </c>
      <c r="C73" s="8"/>
      <c r="D73" s="8"/>
      <c r="E73" s="105"/>
    </row>
    <row r="74" spans="1:5">
      <c r="A74" s="58">
        <v>4</v>
      </c>
      <c r="B74" s="57" t="s">
        <v>332</v>
      </c>
      <c r="C74" s="8"/>
      <c r="D74" s="8"/>
      <c r="E74" s="105"/>
    </row>
    <row r="75" spans="1:5">
      <c r="A75" s="58">
        <v>5</v>
      </c>
      <c r="B75" s="57" t="s">
        <v>171</v>
      </c>
      <c r="C75" s="8"/>
      <c r="D75" s="8"/>
      <c r="E75" s="105"/>
    </row>
    <row r="76" spans="1:5">
      <c r="A76" s="58">
        <v>6</v>
      </c>
      <c r="B76" s="57" t="s">
        <v>172</v>
      </c>
      <c r="C76" s="8"/>
      <c r="D76" s="8"/>
      <c r="E76" s="105"/>
    </row>
    <row r="77" spans="1:5">
      <c r="A77" s="58">
        <v>7</v>
      </c>
      <c r="B77" s="57" t="s">
        <v>173</v>
      </c>
      <c r="C77" s="8"/>
      <c r="D77" s="8"/>
      <c r="E77" s="105"/>
    </row>
    <row r="78" spans="1:5">
      <c r="A78" s="58">
        <v>8</v>
      </c>
      <c r="B78" s="57" t="s">
        <v>174</v>
      </c>
      <c r="C78" s="8"/>
      <c r="D78" s="8"/>
      <c r="E78" s="105"/>
    </row>
    <row r="79" spans="1:5">
      <c r="A79" s="58">
        <v>9</v>
      </c>
      <c r="B79" s="57" t="s">
        <v>175</v>
      </c>
      <c r="C79" s="8"/>
      <c r="D79" s="8"/>
      <c r="E79" s="105"/>
    </row>
    <row r="83" spans="1:9">
      <c r="A83" s="2"/>
      <c r="B83" s="2"/>
    </row>
    <row r="84" spans="1:9">
      <c r="A84" s="69" t="s">
        <v>95</v>
      </c>
      <c r="B84" s="2"/>
      <c r="E84" s="408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384</v>
      </c>
      <c r="D87" s="12"/>
      <c r="E87"/>
      <c r="F87"/>
      <c r="G87"/>
      <c r="H87"/>
      <c r="I87"/>
    </row>
    <row r="88" spans="1:9">
      <c r="A88"/>
      <c r="B88" s="2" t="s">
        <v>385</v>
      </c>
      <c r="D88" s="12"/>
      <c r="E88"/>
      <c r="F88"/>
      <c r="G88"/>
      <c r="H88"/>
      <c r="I88"/>
    </row>
    <row r="89" spans="1:9" customFormat="1" ht="12.75">
      <c r="B89" s="66" t="s">
        <v>126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1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tabColor rgb="FF92D050"/>
    <pageSetUpPr fitToPage="1"/>
  </sheetPr>
  <dimension ref="A1:K25"/>
  <sheetViews>
    <sheetView showGridLines="0" view="pageBreakPreview" zoomScale="80" zoomScaleSheetLayoutView="80" workbookViewId="0">
      <selection activeCell="M47" sqref="M47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390</v>
      </c>
      <c r="B1" s="76"/>
      <c r="C1" s="76"/>
      <c r="D1" s="76"/>
      <c r="E1" s="76"/>
      <c r="F1" s="76"/>
      <c r="G1" s="76"/>
      <c r="H1" s="76"/>
      <c r="I1" s="478" t="s">
        <v>96</v>
      </c>
      <c r="J1" s="478"/>
      <c r="K1" s="105"/>
    </row>
    <row r="2" spans="1:11">
      <c r="A2" s="76" t="s">
        <v>127</v>
      </c>
      <c r="B2" s="76"/>
      <c r="C2" s="76"/>
      <c r="D2" s="76"/>
      <c r="E2" s="76"/>
      <c r="F2" s="76"/>
      <c r="G2" s="76"/>
      <c r="H2" s="76"/>
      <c r="I2" s="482" t="s">
        <v>557</v>
      </c>
      <c r="J2" s="491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412"/>
      <c r="J3" s="412"/>
      <c r="K3" s="105"/>
    </row>
    <row r="4" spans="1:11">
      <c r="A4" s="76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>
      <c r="A5" s="203" t="str">
        <f>'[2]ფორმა N1'!D4</f>
        <v>მპგ  "გაერთიანებული დემოკრატიული მოძრაობა "</v>
      </c>
      <c r="B5" s="353"/>
      <c r="C5" s="353"/>
      <c r="D5" s="353"/>
      <c r="E5" s="353"/>
      <c r="F5" s="354"/>
      <c r="G5" s="353"/>
      <c r="H5" s="353"/>
      <c r="I5" s="353"/>
      <c r="J5" s="353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>
      <c r="A8" s="129" t="s">
        <v>63</v>
      </c>
      <c r="B8" s="129" t="s">
        <v>98</v>
      </c>
      <c r="C8" s="130" t="s">
        <v>100</v>
      </c>
      <c r="D8" s="130" t="s">
        <v>257</v>
      </c>
      <c r="E8" s="130" t="s">
        <v>99</v>
      </c>
      <c r="F8" s="128" t="s">
        <v>238</v>
      </c>
      <c r="G8" s="128" t="s">
        <v>276</v>
      </c>
      <c r="H8" s="128" t="s">
        <v>277</v>
      </c>
      <c r="I8" s="128" t="s">
        <v>239</v>
      </c>
      <c r="J8" s="131" t="s">
        <v>101</v>
      </c>
      <c r="K8" s="105"/>
    </row>
    <row r="9" spans="1:11" s="27" customFormat="1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5"/>
    </row>
    <row r="10" spans="1:11" s="27" customFormat="1" ht="30">
      <c r="A10" s="153">
        <v>1</v>
      </c>
      <c r="B10" s="64" t="s">
        <v>474</v>
      </c>
      <c r="C10" s="154" t="s">
        <v>475</v>
      </c>
      <c r="D10" s="155" t="s">
        <v>476</v>
      </c>
      <c r="E10" s="151">
        <v>39836</v>
      </c>
      <c r="F10" s="28">
        <v>1510.23</v>
      </c>
      <c r="G10" s="28">
        <v>84686</v>
      </c>
      <c r="H10" s="28">
        <v>86154.78</v>
      </c>
      <c r="I10" s="28">
        <f>F10+G10-H10</f>
        <v>41.44999999999709</v>
      </c>
      <c r="J10" s="28"/>
      <c r="K10" s="105"/>
    </row>
    <row r="11" spans="1:11">
      <c r="A11" s="104"/>
      <c r="B11" s="104"/>
      <c r="C11" s="104"/>
      <c r="D11" s="104"/>
      <c r="E11" s="104"/>
      <c r="F11" s="104"/>
      <c r="G11" s="104"/>
      <c r="H11" s="104"/>
      <c r="I11" s="104"/>
      <c r="J11" s="104"/>
    </row>
    <row r="12" spans="1:11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12" t="s">
        <v>95</v>
      </c>
      <c r="C15" s="104"/>
      <c r="D15" s="104"/>
      <c r="E15" s="104"/>
      <c r="F15" s="213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104"/>
      <c r="C17" s="251"/>
      <c r="D17" s="104"/>
      <c r="E17" s="104"/>
      <c r="F17" s="251"/>
      <c r="G17" s="252"/>
      <c r="H17" s="252"/>
      <c r="I17" s="101"/>
      <c r="J17" s="101"/>
    </row>
    <row r="18" spans="1:10">
      <c r="A18" s="101"/>
      <c r="B18" s="104"/>
      <c r="C18" s="214" t="s">
        <v>250</v>
      </c>
      <c r="D18" s="214"/>
      <c r="E18" s="104"/>
      <c r="F18" s="104" t="s">
        <v>255</v>
      </c>
      <c r="G18" s="101"/>
      <c r="H18" s="101"/>
      <c r="I18" s="101"/>
      <c r="J18" s="101"/>
    </row>
    <row r="19" spans="1:10">
      <c r="A19" s="101"/>
      <c r="B19" s="104"/>
      <c r="C19" s="215" t="s">
        <v>126</v>
      </c>
      <c r="D19" s="104"/>
      <c r="E19" s="104"/>
      <c r="F19" s="104" t="s">
        <v>251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15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81" customWidth="1"/>
    <col min="2" max="2" width="13.28515625" style="181" customWidth="1"/>
    <col min="3" max="3" width="21.42578125" style="181" customWidth="1"/>
    <col min="4" max="4" width="17.85546875" style="181" customWidth="1"/>
    <col min="5" max="5" width="12.7109375" style="181" customWidth="1"/>
    <col min="6" max="6" width="36.85546875" style="181" customWidth="1"/>
    <col min="7" max="7" width="22.28515625" style="181" customWidth="1"/>
    <col min="8" max="8" width="0.5703125" style="181" customWidth="1"/>
    <col min="9" max="16384" width="9.140625" style="181"/>
  </cols>
  <sheetData>
    <row r="1" spans="1:8">
      <c r="A1" s="74" t="s">
        <v>335</v>
      </c>
      <c r="B1" s="76"/>
      <c r="C1" s="76"/>
      <c r="D1" s="76"/>
      <c r="E1" s="76"/>
      <c r="F1" s="76"/>
      <c r="G1" s="160" t="s">
        <v>96</v>
      </c>
      <c r="H1" s="161"/>
    </row>
    <row r="2" spans="1:8">
      <c r="A2" s="76" t="s">
        <v>127</v>
      </c>
      <c r="B2" s="76"/>
      <c r="C2" s="76"/>
      <c r="D2" s="76"/>
      <c r="E2" s="76"/>
      <c r="F2" s="76"/>
      <c r="G2" s="162" t="str">
        <f>'ფორმა N1'!L2</f>
        <v>12.09.17-02.10.17</v>
      </c>
      <c r="H2" s="161"/>
    </row>
    <row r="3" spans="1:8">
      <c r="A3" s="76"/>
      <c r="B3" s="76"/>
      <c r="C3" s="76"/>
      <c r="D3" s="76"/>
      <c r="E3" s="76"/>
      <c r="F3" s="76"/>
      <c r="G3" s="102"/>
      <c r="H3" s="161"/>
    </row>
    <row r="4" spans="1:8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422" t="s">
        <v>482</v>
      </c>
      <c r="B5" s="203"/>
      <c r="C5" s="203"/>
      <c r="D5" s="203"/>
      <c r="E5" s="203"/>
      <c r="F5" s="203"/>
      <c r="G5" s="203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3" t="s">
        <v>294</v>
      </c>
      <c r="B8" s="163" t="s">
        <v>128</v>
      </c>
      <c r="C8" s="164" t="s">
        <v>333</v>
      </c>
      <c r="D8" s="164" t="s">
        <v>334</v>
      </c>
      <c r="E8" s="164" t="s">
        <v>257</v>
      </c>
      <c r="F8" s="163" t="s">
        <v>299</v>
      </c>
      <c r="G8" s="164" t="s">
        <v>295</v>
      </c>
      <c r="H8" s="105"/>
    </row>
    <row r="9" spans="1:8">
      <c r="A9" s="165" t="s">
        <v>296</v>
      </c>
      <c r="B9" s="166"/>
      <c r="C9" s="167"/>
      <c r="D9" s="168"/>
      <c r="E9" s="168"/>
      <c r="F9" s="168"/>
      <c r="G9" s="169"/>
      <c r="H9" s="105"/>
    </row>
    <row r="10" spans="1:8" ht="15.75">
      <c r="A10" s="166">
        <v>1</v>
      </c>
      <c r="B10" s="151"/>
      <c r="C10" s="170"/>
      <c r="D10" s="171"/>
      <c r="E10" s="171"/>
      <c r="F10" s="171"/>
      <c r="G10" s="172" t="str">
        <f>IF(ISBLANK(B10),"",G9+C10-D10)</f>
        <v/>
      </c>
      <c r="H10" s="105"/>
    </row>
    <row r="11" spans="1:8" ht="15.75">
      <c r="A11" s="166">
        <v>2</v>
      </c>
      <c r="B11" s="151"/>
      <c r="C11" s="170"/>
      <c r="D11" s="171"/>
      <c r="E11" s="171"/>
      <c r="F11" s="171"/>
      <c r="G11" s="172" t="str">
        <f t="shared" ref="G11:G38" si="0">IF(ISBLANK(B11),"",G10+C11-D11)</f>
        <v/>
      </c>
      <c r="H11" s="105"/>
    </row>
    <row r="12" spans="1:8" ht="15.75">
      <c r="A12" s="166">
        <v>3</v>
      </c>
      <c r="B12" s="151"/>
      <c r="C12" s="170"/>
      <c r="D12" s="171"/>
      <c r="E12" s="171"/>
      <c r="F12" s="171"/>
      <c r="G12" s="172" t="str">
        <f t="shared" si="0"/>
        <v/>
      </c>
      <c r="H12" s="105"/>
    </row>
    <row r="13" spans="1:8" ht="15.75">
      <c r="A13" s="166">
        <v>4</v>
      </c>
      <c r="B13" s="151"/>
      <c r="C13" s="170"/>
      <c r="D13" s="171"/>
      <c r="E13" s="171"/>
      <c r="F13" s="171"/>
      <c r="G13" s="172" t="str">
        <f t="shared" si="0"/>
        <v/>
      </c>
      <c r="H13" s="105"/>
    </row>
    <row r="14" spans="1:8" ht="15.75">
      <c r="A14" s="166">
        <v>5</v>
      </c>
      <c r="B14" s="151"/>
      <c r="C14" s="170"/>
      <c r="D14" s="171"/>
      <c r="E14" s="171"/>
      <c r="F14" s="171"/>
      <c r="G14" s="172" t="str">
        <f t="shared" si="0"/>
        <v/>
      </c>
      <c r="H14" s="105"/>
    </row>
    <row r="15" spans="1:8" ht="15.75">
      <c r="A15" s="166">
        <v>6</v>
      </c>
      <c r="B15" s="151"/>
      <c r="C15" s="170"/>
      <c r="D15" s="171"/>
      <c r="E15" s="171"/>
      <c r="F15" s="171"/>
      <c r="G15" s="172" t="str">
        <f t="shared" si="0"/>
        <v/>
      </c>
      <c r="H15" s="105"/>
    </row>
    <row r="16" spans="1:8" ht="15.75">
      <c r="A16" s="166">
        <v>7</v>
      </c>
      <c r="B16" s="151"/>
      <c r="C16" s="170"/>
      <c r="D16" s="171"/>
      <c r="E16" s="171"/>
      <c r="F16" s="171"/>
      <c r="G16" s="172" t="str">
        <f t="shared" si="0"/>
        <v/>
      </c>
      <c r="H16" s="105"/>
    </row>
    <row r="17" spans="1:8" ht="15.75">
      <c r="A17" s="166">
        <v>8</v>
      </c>
      <c r="B17" s="151"/>
      <c r="C17" s="170"/>
      <c r="D17" s="171"/>
      <c r="E17" s="171"/>
      <c r="F17" s="171"/>
      <c r="G17" s="172" t="str">
        <f t="shared" si="0"/>
        <v/>
      </c>
      <c r="H17" s="105"/>
    </row>
    <row r="18" spans="1:8" ht="15.75">
      <c r="A18" s="166">
        <v>9</v>
      </c>
      <c r="B18" s="151"/>
      <c r="C18" s="170"/>
      <c r="D18" s="171"/>
      <c r="E18" s="171"/>
      <c r="F18" s="171"/>
      <c r="G18" s="172" t="str">
        <f t="shared" si="0"/>
        <v/>
      </c>
      <c r="H18" s="105"/>
    </row>
    <row r="19" spans="1:8" ht="15.75">
      <c r="A19" s="166">
        <v>10</v>
      </c>
      <c r="B19" s="151"/>
      <c r="C19" s="170"/>
      <c r="D19" s="171"/>
      <c r="E19" s="171"/>
      <c r="F19" s="171"/>
      <c r="G19" s="172" t="str">
        <f t="shared" si="0"/>
        <v/>
      </c>
      <c r="H19" s="105"/>
    </row>
    <row r="20" spans="1:8" ht="15.75">
      <c r="A20" s="166">
        <v>11</v>
      </c>
      <c r="B20" s="151"/>
      <c r="C20" s="170"/>
      <c r="D20" s="171"/>
      <c r="E20" s="171"/>
      <c r="F20" s="171"/>
      <c r="G20" s="172" t="str">
        <f t="shared" si="0"/>
        <v/>
      </c>
      <c r="H20" s="105"/>
    </row>
    <row r="21" spans="1:8" ht="15.75">
      <c r="A21" s="166">
        <v>12</v>
      </c>
      <c r="B21" s="151"/>
      <c r="C21" s="170"/>
      <c r="D21" s="171"/>
      <c r="E21" s="171"/>
      <c r="F21" s="171"/>
      <c r="G21" s="172" t="str">
        <f t="shared" si="0"/>
        <v/>
      </c>
      <c r="H21" s="105"/>
    </row>
    <row r="22" spans="1:8" ht="15.75">
      <c r="A22" s="166">
        <v>13</v>
      </c>
      <c r="B22" s="151"/>
      <c r="C22" s="170"/>
      <c r="D22" s="171"/>
      <c r="E22" s="171"/>
      <c r="F22" s="171"/>
      <c r="G22" s="172" t="str">
        <f t="shared" si="0"/>
        <v/>
      </c>
      <c r="H22" s="105"/>
    </row>
    <row r="23" spans="1:8" ht="15.75">
      <c r="A23" s="166">
        <v>14</v>
      </c>
      <c r="B23" s="151"/>
      <c r="C23" s="170"/>
      <c r="D23" s="171"/>
      <c r="E23" s="171"/>
      <c r="F23" s="171"/>
      <c r="G23" s="172" t="str">
        <f t="shared" si="0"/>
        <v/>
      </c>
      <c r="H23" s="105"/>
    </row>
    <row r="24" spans="1:8" ht="15.75">
      <c r="A24" s="166">
        <v>15</v>
      </c>
      <c r="B24" s="151"/>
      <c r="C24" s="170"/>
      <c r="D24" s="171"/>
      <c r="E24" s="171"/>
      <c r="F24" s="171"/>
      <c r="G24" s="172" t="str">
        <f t="shared" si="0"/>
        <v/>
      </c>
      <c r="H24" s="105"/>
    </row>
    <row r="25" spans="1:8" ht="15.75">
      <c r="A25" s="166">
        <v>16</v>
      </c>
      <c r="B25" s="151"/>
      <c r="C25" s="170"/>
      <c r="D25" s="171"/>
      <c r="E25" s="171"/>
      <c r="F25" s="171"/>
      <c r="G25" s="172" t="str">
        <f t="shared" si="0"/>
        <v/>
      </c>
      <c r="H25" s="105"/>
    </row>
    <row r="26" spans="1:8" ht="15.75">
      <c r="A26" s="166">
        <v>17</v>
      </c>
      <c r="B26" s="151"/>
      <c r="C26" s="170"/>
      <c r="D26" s="171"/>
      <c r="E26" s="171"/>
      <c r="F26" s="171"/>
      <c r="G26" s="172" t="str">
        <f t="shared" si="0"/>
        <v/>
      </c>
      <c r="H26" s="105"/>
    </row>
    <row r="27" spans="1:8" ht="15.75">
      <c r="A27" s="166">
        <v>18</v>
      </c>
      <c r="B27" s="151"/>
      <c r="C27" s="170"/>
      <c r="D27" s="171"/>
      <c r="E27" s="171"/>
      <c r="F27" s="171"/>
      <c r="G27" s="172" t="str">
        <f t="shared" si="0"/>
        <v/>
      </c>
      <c r="H27" s="105"/>
    </row>
    <row r="28" spans="1:8" ht="15.75">
      <c r="A28" s="166">
        <v>19</v>
      </c>
      <c r="B28" s="151"/>
      <c r="C28" s="170"/>
      <c r="D28" s="171"/>
      <c r="E28" s="171"/>
      <c r="F28" s="171"/>
      <c r="G28" s="172" t="str">
        <f t="shared" si="0"/>
        <v/>
      </c>
      <c r="H28" s="105"/>
    </row>
    <row r="29" spans="1:8" ht="15.75">
      <c r="A29" s="166">
        <v>20</v>
      </c>
      <c r="B29" s="151"/>
      <c r="C29" s="170"/>
      <c r="D29" s="171"/>
      <c r="E29" s="171"/>
      <c r="F29" s="171"/>
      <c r="G29" s="172" t="str">
        <f t="shared" si="0"/>
        <v/>
      </c>
      <c r="H29" s="105"/>
    </row>
    <row r="30" spans="1:8" ht="15.75">
      <c r="A30" s="166">
        <v>21</v>
      </c>
      <c r="B30" s="151"/>
      <c r="C30" s="173"/>
      <c r="D30" s="174"/>
      <c r="E30" s="174"/>
      <c r="F30" s="174"/>
      <c r="G30" s="172" t="str">
        <f t="shared" si="0"/>
        <v/>
      </c>
      <c r="H30" s="105"/>
    </row>
    <row r="31" spans="1:8" ht="15.75">
      <c r="A31" s="166">
        <v>22</v>
      </c>
      <c r="B31" s="151"/>
      <c r="C31" s="173"/>
      <c r="D31" s="174"/>
      <c r="E31" s="174"/>
      <c r="F31" s="174"/>
      <c r="G31" s="172" t="str">
        <f t="shared" si="0"/>
        <v/>
      </c>
      <c r="H31" s="105"/>
    </row>
    <row r="32" spans="1:8" ht="15.75">
      <c r="A32" s="166">
        <v>23</v>
      </c>
      <c r="B32" s="151"/>
      <c r="C32" s="173"/>
      <c r="D32" s="174"/>
      <c r="E32" s="174"/>
      <c r="F32" s="174"/>
      <c r="G32" s="172" t="str">
        <f t="shared" si="0"/>
        <v/>
      </c>
      <c r="H32" s="105"/>
    </row>
    <row r="33" spans="1:10" ht="15.75">
      <c r="A33" s="166">
        <v>24</v>
      </c>
      <c r="B33" s="151"/>
      <c r="C33" s="173"/>
      <c r="D33" s="174"/>
      <c r="E33" s="174"/>
      <c r="F33" s="174"/>
      <c r="G33" s="172" t="str">
        <f t="shared" si="0"/>
        <v/>
      </c>
      <c r="H33" s="105"/>
    </row>
    <row r="34" spans="1:10" ht="15.75">
      <c r="A34" s="166">
        <v>25</v>
      </c>
      <c r="B34" s="151"/>
      <c r="C34" s="173"/>
      <c r="D34" s="174"/>
      <c r="E34" s="174"/>
      <c r="F34" s="174"/>
      <c r="G34" s="172" t="str">
        <f t="shared" si="0"/>
        <v/>
      </c>
      <c r="H34" s="105"/>
    </row>
    <row r="35" spans="1:10" ht="15.75">
      <c r="A35" s="166">
        <v>26</v>
      </c>
      <c r="B35" s="151"/>
      <c r="C35" s="173"/>
      <c r="D35" s="174"/>
      <c r="E35" s="174"/>
      <c r="F35" s="174"/>
      <c r="G35" s="172" t="str">
        <f t="shared" si="0"/>
        <v/>
      </c>
      <c r="H35" s="105"/>
    </row>
    <row r="36" spans="1:10" ht="15.75">
      <c r="A36" s="166">
        <v>27</v>
      </c>
      <c r="B36" s="151"/>
      <c r="C36" s="173"/>
      <c r="D36" s="174"/>
      <c r="E36" s="174"/>
      <c r="F36" s="174"/>
      <c r="G36" s="172" t="str">
        <f t="shared" si="0"/>
        <v/>
      </c>
      <c r="H36" s="105"/>
    </row>
    <row r="37" spans="1:10" ht="15.75">
      <c r="A37" s="166">
        <v>28</v>
      </c>
      <c r="B37" s="151"/>
      <c r="C37" s="173"/>
      <c r="D37" s="174"/>
      <c r="E37" s="174"/>
      <c r="F37" s="174"/>
      <c r="G37" s="172" t="str">
        <f t="shared" si="0"/>
        <v/>
      </c>
      <c r="H37" s="105"/>
    </row>
    <row r="38" spans="1:10" ht="15.75">
      <c r="A38" s="166">
        <v>29</v>
      </c>
      <c r="B38" s="151"/>
      <c r="C38" s="173"/>
      <c r="D38" s="174"/>
      <c r="E38" s="174"/>
      <c r="F38" s="174"/>
      <c r="G38" s="172" t="str">
        <f t="shared" si="0"/>
        <v/>
      </c>
      <c r="H38" s="105"/>
    </row>
    <row r="39" spans="1:10" ht="15.75">
      <c r="A39" s="166" t="s">
        <v>260</v>
      </c>
      <c r="B39" s="151"/>
      <c r="C39" s="173"/>
      <c r="D39" s="174"/>
      <c r="E39" s="174"/>
      <c r="F39" s="174"/>
      <c r="G39" s="172" t="str">
        <f>IF(ISBLANK(B39),"",#REF!+C39-D39)</f>
        <v/>
      </c>
      <c r="H39" s="105"/>
    </row>
    <row r="40" spans="1:10">
      <c r="A40" s="175" t="s">
        <v>297</v>
      </c>
      <c r="B40" s="176"/>
      <c r="C40" s="177"/>
      <c r="D40" s="178"/>
      <c r="E40" s="178"/>
      <c r="F40" s="179"/>
      <c r="G40" s="180" t="str">
        <f>G39</f>
        <v/>
      </c>
      <c r="H40" s="105"/>
    </row>
    <row r="44" spans="1:10">
      <c r="B44" s="183" t="s">
        <v>95</v>
      </c>
      <c r="F44" s="184"/>
    </row>
    <row r="45" spans="1:10">
      <c r="F45" s="182"/>
      <c r="G45" s="182"/>
      <c r="H45" s="182"/>
      <c r="I45" s="182"/>
      <c r="J45" s="182"/>
    </row>
    <row r="46" spans="1:10">
      <c r="C46" s="185"/>
      <c r="F46" s="185"/>
      <c r="G46" s="186"/>
      <c r="H46" s="182"/>
      <c r="I46" s="182"/>
      <c r="J46" s="182"/>
    </row>
    <row r="47" spans="1:10">
      <c r="A47" s="182"/>
      <c r="C47" s="187" t="s">
        <v>250</v>
      </c>
      <c r="F47" s="188" t="s">
        <v>255</v>
      </c>
      <c r="G47" s="186"/>
      <c r="H47" s="182"/>
      <c r="I47" s="182"/>
      <c r="J47" s="182"/>
    </row>
    <row r="48" spans="1:10">
      <c r="A48" s="182"/>
      <c r="C48" s="189" t="s">
        <v>126</v>
      </c>
      <c r="F48" s="181" t="s">
        <v>251</v>
      </c>
      <c r="G48" s="182"/>
      <c r="H48" s="182"/>
      <c r="I48" s="182"/>
      <c r="J48" s="182"/>
    </row>
    <row r="49" spans="2:2" s="182" customFormat="1">
      <c r="B49" s="181"/>
    </row>
    <row r="50" spans="2:2" s="182" customFormat="1" ht="12.75"/>
    <row r="51" spans="2:2" s="182" customFormat="1" ht="12.75"/>
    <row r="52" spans="2:2" s="182" customFormat="1" ht="12.75"/>
    <row r="53" spans="2:2" s="182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tabColor rgb="FF92D050"/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286</v>
      </c>
      <c r="B1" s="138"/>
      <c r="C1" s="138"/>
      <c r="D1" s="138"/>
      <c r="E1" s="138"/>
      <c r="F1" s="78"/>
      <c r="G1" s="78"/>
      <c r="H1" s="78"/>
      <c r="I1" s="493" t="s">
        <v>96</v>
      </c>
      <c r="J1" s="493"/>
      <c r="K1" s="144"/>
    </row>
    <row r="2" spans="1:12" s="23" customFormat="1" ht="15">
      <c r="A2" s="105" t="s">
        <v>127</v>
      </c>
      <c r="B2" s="138"/>
      <c r="C2" s="138"/>
      <c r="D2" s="138"/>
      <c r="E2" s="138"/>
      <c r="F2" s="139"/>
      <c r="G2" s="140"/>
      <c r="H2" s="140"/>
      <c r="I2" s="482" t="s">
        <v>557</v>
      </c>
      <c r="J2" s="491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412"/>
      <c r="K3" s="144"/>
    </row>
    <row r="4" spans="1:12" s="2" customFormat="1" ht="15">
      <c r="A4" s="76" t="str">
        <f>'[4]ფორმა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>
      <c r="A5" s="119" t="str">
        <f>'[4]ფორმა N1'!D4</f>
        <v>მპგ  "გაერთიანებული დემოკრატიული მოძრაობა "</v>
      </c>
      <c r="B5" s="120"/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492" t="s">
        <v>207</v>
      </c>
      <c r="C7" s="492"/>
      <c r="D7" s="492" t="s">
        <v>274</v>
      </c>
      <c r="E7" s="492"/>
      <c r="F7" s="492" t="s">
        <v>275</v>
      </c>
      <c r="G7" s="492"/>
      <c r="H7" s="411" t="s">
        <v>261</v>
      </c>
      <c r="I7" s="492" t="s">
        <v>210</v>
      </c>
      <c r="J7" s="492"/>
      <c r="K7" s="145"/>
    </row>
    <row r="8" spans="1:12" ht="15">
      <c r="A8" s="134" t="s">
        <v>102</v>
      </c>
      <c r="B8" s="135" t="s">
        <v>209</v>
      </c>
      <c r="C8" s="136" t="s">
        <v>208</v>
      </c>
      <c r="D8" s="135" t="s">
        <v>209</v>
      </c>
      <c r="E8" s="136" t="s">
        <v>208</v>
      </c>
      <c r="F8" s="135" t="s">
        <v>209</v>
      </c>
      <c r="G8" s="136" t="s">
        <v>208</v>
      </c>
      <c r="H8" s="136" t="s">
        <v>208</v>
      </c>
      <c r="I8" s="135" t="s">
        <v>209</v>
      </c>
      <c r="J8" s="136" t="s">
        <v>208</v>
      </c>
      <c r="K8" s="145"/>
    </row>
    <row r="9" spans="1:12" ht="15">
      <c r="A9" s="61" t="s">
        <v>103</v>
      </c>
      <c r="B9" s="82">
        <f>SUM(B10,B14,B17)</f>
        <v>405</v>
      </c>
      <c r="C9" s="82">
        <f>SUM(C10,C14,C17)</f>
        <v>38916.335999999996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405</v>
      </c>
      <c r="J9" s="82">
        <f t="shared" si="0"/>
        <v>38916.335999999996</v>
      </c>
      <c r="K9" s="145"/>
    </row>
    <row r="10" spans="1:12" ht="15">
      <c r="A10" s="62" t="s">
        <v>104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2" t="s">
        <v>105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2" t="s">
        <v>106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2" t="s">
        <v>107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2" t="s">
        <v>108</v>
      </c>
      <c r="B14" s="133">
        <f>SUM(B15:B16)</f>
        <v>248</v>
      </c>
      <c r="C14" s="133">
        <f>SUM(C15:C16)</f>
        <v>30068.28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248</v>
      </c>
      <c r="J14" s="133">
        <f t="shared" si="2"/>
        <v>30068.28</v>
      </c>
      <c r="K14" s="145"/>
    </row>
    <row r="15" spans="1:12" ht="15">
      <c r="A15" s="62" t="s">
        <v>109</v>
      </c>
      <c r="B15" s="26">
        <v>1</v>
      </c>
      <c r="C15" s="26">
        <v>3342.3359999999998</v>
      </c>
      <c r="D15" s="26"/>
      <c r="E15" s="26"/>
      <c r="F15" s="26"/>
      <c r="G15" s="26">
        <v>0</v>
      </c>
      <c r="H15" s="26"/>
      <c r="I15" s="26">
        <f>B15</f>
        <v>1</v>
      </c>
      <c r="J15" s="26">
        <f>C15+E15-G15</f>
        <v>3342.3359999999998</v>
      </c>
      <c r="K15" s="145"/>
    </row>
    <row r="16" spans="1:12" ht="15">
      <c r="A16" s="62" t="s">
        <v>110</v>
      </c>
      <c r="B16" s="26">
        <v>247</v>
      </c>
      <c r="C16" s="26">
        <v>26725.944</v>
      </c>
      <c r="D16" s="26">
        <v>0</v>
      </c>
      <c r="E16" s="26">
        <v>0</v>
      </c>
      <c r="F16" s="26"/>
      <c r="G16" s="26">
        <v>0</v>
      </c>
      <c r="H16" s="26"/>
      <c r="I16" s="26">
        <f>B16+D16</f>
        <v>247</v>
      </c>
      <c r="J16" s="26">
        <f>C16+E16-G16</f>
        <v>26725.944</v>
      </c>
      <c r="K16" s="145"/>
    </row>
    <row r="17" spans="1:11" ht="15">
      <c r="A17" s="62" t="s">
        <v>111</v>
      </c>
      <c r="B17" s="133">
        <f>SUM(B18:B19,B22,B23)</f>
        <v>157</v>
      </c>
      <c r="C17" s="133">
        <f>SUM(C18:C19,C22,C23)</f>
        <v>8848.0560000000005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 t="shared" si="3"/>
        <v>0</v>
      </c>
      <c r="H17" s="133">
        <f>SUM(H18:H19,H22,H23)</f>
        <v>0</v>
      </c>
      <c r="I17" s="133">
        <f>SUM(I18:I19,I22,I23)</f>
        <v>157</v>
      </c>
      <c r="J17" s="133">
        <f t="shared" si="3"/>
        <v>8848.0560000000005</v>
      </c>
      <c r="K17" s="145"/>
    </row>
    <row r="18" spans="1:11" ht="15">
      <c r="A18" s="62" t="s">
        <v>112</v>
      </c>
      <c r="B18" s="26"/>
      <c r="C18" s="26"/>
      <c r="D18" s="26"/>
      <c r="E18" s="26"/>
      <c r="F18" s="26"/>
      <c r="G18" s="26">
        <f t="shared" ref="G18:G22" si="4">C18*0.2</f>
        <v>0</v>
      </c>
      <c r="H18" s="26"/>
      <c r="I18" s="26"/>
      <c r="J18" s="26"/>
      <c r="K18" s="145"/>
    </row>
    <row r="19" spans="1:11" ht="15">
      <c r="A19" s="62" t="s">
        <v>113</v>
      </c>
      <c r="B19" s="133">
        <f>SUM(B20:B21)</f>
        <v>3</v>
      </c>
      <c r="C19" s="133">
        <f>SUM(C20:C21)</f>
        <v>1483.96</v>
      </c>
      <c r="D19" s="133">
        <f t="shared" ref="D19:J19" si="5">SUM(D20:D21)</f>
        <v>0</v>
      </c>
      <c r="E19" s="133">
        <f>SUM(E20:E21)</f>
        <v>0</v>
      </c>
      <c r="F19" s="133">
        <f t="shared" si="5"/>
        <v>0</v>
      </c>
      <c r="G19" s="133">
        <f t="shared" si="5"/>
        <v>0</v>
      </c>
      <c r="H19" s="133">
        <f>SUM(H20:H21)</f>
        <v>0</v>
      </c>
      <c r="I19" s="133">
        <f>SUM(I20:I21)</f>
        <v>3</v>
      </c>
      <c r="J19" s="133">
        <f t="shared" si="5"/>
        <v>1483.96</v>
      </c>
      <c r="K19" s="145"/>
    </row>
    <row r="20" spans="1:11" ht="15">
      <c r="A20" s="62" t="s">
        <v>114</v>
      </c>
      <c r="B20" s="26"/>
      <c r="C20" s="26"/>
      <c r="D20" s="26"/>
      <c r="E20" s="26"/>
      <c r="F20" s="26"/>
      <c r="G20" s="26">
        <f t="shared" si="4"/>
        <v>0</v>
      </c>
      <c r="H20" s="26"/>
      <c r="I20" s="26"/>
      <c r="J20" s="26"/>
      <c r="K20" s="145"/>
    </row>
    <row r="21" spans="1:11" ht="15">
      <c r="A21" s="62" t="s">
        <v>115</v>
      </c>
      <c r="B21" s="26">
        <v>3</v>
      </c>
      <c r="C21" s="26">
        <v>1483.96</v>
      </c>
      <c r="D21" s="26"/>
      <c r="E21" s="26"/>
      <c r="F21" s="26"/>
      <c r="G21" s="26">
        <v>0</v>
      </c>
      <c r="H21" s="26"/>
      <c r="I21" s="26">
        <f>B21</f>
        <v>3</v>
      </c>
      <c r="J21" s="26">
        <f>C21</f>
        <v>1483.96</v>
      </c>
      <c r="K21" s="145"/>
    </row>
    <row r="22" spans="1:11" ht="15">
      <c r="A22" s="62" t="s">
        <v>116</v>
      </c>
      <c r="B22" s="26"/>
      <c r="C22" s="26"/>
      <c r="D22" s="26"/>
      <c r="E22" s="26"/>
      <c r="F22" s="26"/>
      <c r="G22" s="26">
        <f t="shared" si="4"/>
        <v>0</v>
      </c>
      <c r="H22" s="26"/>
      <c r="I22" s="26"/>
      <c r="J22" s="26"/>
      <c r="K22" s="145"/>
    </row>
    <row r="23" spans="1:11" ht="15">
      <c r="A23" s="62" t="s">
        <v>117</v>
      </c>
      <c r="B23" s="26">
        <v>154</v>
      </c>
      <c r="C23" s="26">
        <v>7364.0959999999995</v>
      </c>
      <c r="D23" s="26"/>
      <c r="E23" s="26"/>
      <c r="F23" s="26"/>
      <c r="G23" s="26">
        <v>0</v>
      </c>
      <c r="H23" s="26"/>
      <c r="I23" s="26">
        <f>B23+D23-H23</f>
        <v>154</v>
      </c>
      <c r="J23" s="26">
        <f>C23+E23-G23</f>
        <v>7364.0959999999995</v>
      </c>
      <c r="K23" s="145"/>
    </row>
    <row r="24" spans="1:11" ht="15">
      <c r="A24" s="61" t="s">
        <v>118</v>
      </c>
      <c r="B24" s="82">
        <f>SUM(B25:B31)</f>
        <v>0</v>
      </c>
      <c r="C24" s="82">
        <f t="shared" ref="C24:J24" si="6">SUM(C25:C31)</f>
        <v>0</v>
      </c>
      <c r="D24" s="82">
        <f t="shared" si="6"/>
        <v>0</v>
      </c>
      <c r="E24" s="82">
        <f t="shared" si="6"/>
        <v>0</v>
      </c>
      <c r="F24" s="82">
        <f t="shared" si="6"/>
        <v>0</v>
      </c>
      <c r="G24" s="82">
        <f t="shared" si="6"/>
        <v>0</v>
      </c>
      <c r="H24" s="82">
        <f t="shared" si="6"/>
        <v>0</v>
      </c>
      <c r="I24" s="82">
        <f t="shared" si="6"/>
        <v>0</v>
      </c>
      <c r="J24" s="82">
        <f t="shared" si="6"/>
        <v>0</v>
      </c>
      <c r="K24" s="145"/>
    </row>
    <row r="25" spans="1:11" ht="15">
      <c r="A25" s="62" t="s">
        <v>240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2" t="s">
        <v>241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2" t="s">
        <v>242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2" t="s">
        <v>243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2" t="s">
        <v>244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2" t="s">
        <v>245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2" t="s">
        <v>246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>
      <c r="A32" s="61" t="s">
        <v>119</v>
      </c>
      <c r="B32" s="82">
        <f>SUM(B33:B35)</f>
        <v>0</v>
      </c>
      <c r="C32" s="82">
        <f>SUM(C33:C35)</f>
        <v>0</v>
      </c>
      <c r="D32" s="82">
        <f t="shared" ref="D32:J32" si="7">SUM(D33:D35)</f>
        <v>0</v>
      </c>
      <c r="E32" s="82">
        <f>SUM(E33:E35)</f>
        <v>0</v>
      </c>
      <c r="F32" s="82">
        <f t="shared" si="7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7"/>
        <v>0</v>
      </c>
      <c r="K32" s="145"/>
    </row>
    <row r="33" spans="1:11" ht="15">
      <c r="A33" s="62" t="s">
        <v>247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2" t="s">
        <v>248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2" t="s">
        <v>249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1" t="s">
        <v>120</v>
      </c>
      <c r="B36" s="82">
        <f t="shared" ref="B36:J36" si="8">SUM(B37:B39,B42)</f>
        <v>0</v>
      </c>
      <c r="C36" s="82">
        <f t="shared" si="8"/>
        <v>0</v>
      </c>
      <c r="D36" s="82">
        <f t="shared" si="8"/>
        <v>0</v>
      </c>
      <c r="E36" s="82">
        <f t="shared" si="8"/>
        <v>0</v>
      </c>
      <c r="F36" s="82">
        <f t="shared" si="8"/>
        <v>0</v>
      </c>
      <c r="G36" s="82">
        <f t="shared" si="8"/>
        <v>0</v>
      </c>
      <c r="H36" s="82">
        <f t="shared" si="8"/>
        <v>0</v>
      </c>
      <c r="I36" s="82">
        <f t="shared" si="8"/>
        <v>0</v>
      </c>
      <c r="J36" s="82">
        <f t="shared" si="8"/>
        <v>0</v>
      </c>
      <c r="K36" s="145"/>
    </row>
    <row r="37" spans="1:11" ht="15">
      <c r="A37" s="62" t="s">
        <v>121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2" t="s">
        <v>122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2" t="s">
        <v>123</v>
      </c>
      <c r="B39" s="133">
        <f t="shared" ref="B39:J39" si="9">SUM(B40:B41)</f>
        <v>0</v>
      </c>
      <c r="C39" s="133">
        <f t="shared" si="9"/>
        <v>0</v>
      </c>
      <c r="D39" s="133">
        <f t="shared" si="9"/>
        <v>0</v>
      </c>
      <c r="E39" s="133">
        <f t="shared" si="9"/>
        <v>0</v>
      </c>
      <c r="F39" s="133">
        <f t="shared" si="9"/>
        <v>0</v>
      </c>
      <c r="G39" s="133">
        <f t="shared" si="9"/>
        <v>0</v>
      </c>
      <c r="H39" s="133">
        <f t="shared" si="9"/>
        <v>0</v>
      </c>
      <c r="I39" s="133">
        <f t="shared" si="9"/>
        <v>0</v>
      </c>
      <c r="J39" s="133">
        <f t="shared" si="9"/>
        <v>0</v>
      </c>
      <c r="K39" s="145"/>
    </row>
    <row r="40" spans="1:11" ht="30">
      <c r="A40" s="62" t="s">
        <v>378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2" t="s">
        <v>124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2" t="s">
        <v>125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1" t="s">
        <v>95</v>
      </c>
      <c r="D46" s="408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250</v>
      </c>
      <c r="F49" s="12" t="s">
        <v>255</v>
      </c>
      <c r="G49" s="72"/>
      <c r="I49"/>
      <c r="J49"/>
    </row>
    <row r="50" spans="1:10" s="2" customFormat="1" ht="15">
      <c r="B50" s="66" t="s">
        <v>126</v>
      </c>
      <c r="F50" s="2" t="s">
        <v>251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I29"/>
  <sheetViews>
    <sheetView tabSelected="1" view="pageBreakPreview" zoomScale="80" zoomScaleNormal="80" zoomScaleSheetLayoutView="80" workbookViewId="0">
      <selection activeCell="C15" sqref="C15"/>
    </sheetView>
  </sheetViews>
  <sheetFormatPr defaultRowHeight="12.75"/>
  <cols>
    <col min="1" max="1" width="6" style="197" customWidth="1"/>
    <col min="2" max="2" width="19.85546875" style="197" customWidth="1"/>
    <col min="3" max="3" width="28" style="197" customWidth="1"/>
    <col min="4" max="4" width="18.42578125" style="197" customWidth="1"/>
    <col min="5" max="5" width="19.5703125" style="197" customWidth="1"/>
    <col min="6" max="6" width="22" style="197" customWidth="1"/>
    <col min="7" max="7" width="25.28515625" style="197" customWidth="1"/>
    <col min="8" max="9" width="18.28515625" style="197" customWidth="1"/>
    <col min="10" max="16384" width="9.140625" style="197"/>
  </cols>
  <sheetData>
    <row r="1" spans="1:9" ht="15">
      <c r="A1" s="190" t="s">
        <v>473</v>
      </c>
      <c r="B1" s="190"/>
      <c r="C1" s="191"/>
      <c r="D1" s="191"/>
      <c r="E1" s="191"/>
      <c r="F1" s="191"/>
      <c r="G1" s="191"/>
      <c r="H1" s="191"/>
      <c r="I1" s="361" t="s">
        <v>96</v>
      </c>
    </row>
    <row r="2" spans="1:9" ht="15">
      <c r="A2" s="148" t="s">
        <v>127</v>
      </c>
      <c r="B2" s="148"/>
      <c r="C2" s="191"/>
      <c r="D2" s="191"/>
      <c r="E2" s="191"/>
      <c r="F2" s="191"/>
      <c r="G2" s="191"/>
      <c r="H2" s="191"/>
      <c r="I2" s="358" t="str">
        <f>'ფორმა N1'!L2</f>
        <v>12.09.17-02.10.17</v>
      </c>
    </row>
    <row r="3" spans="1:9" ht="15">
      <c r="A3" s="191"/>
      <c r="B3" s="191"/>
      <c r="C3" s="191"/>
      <c r="D3" s="191"/>
      <c r="E3" s="191"/>
      <c r="F3" s="191"/>
      <c r="G3" s="191"/>
      <c r="H3" s="191"/>
      <c r="I3" s="141"/>
    </row>
    <row r="4" spans="1:9" ht="15">
      <c r="A4" s="114" t="s">
        <v>256</v>
      </c>
      <c r="B4" s="114"/>
      <c r="C4" s="114"/>
      <c r="D4" s="114"/>
      <c r="E4" s="366"/>
      <c r="F4" s="192"/>
      <c r="G4" s="191"/>
      <c r="H4" s="191"/>
      <c r="I4" s="192"/>
    </row>
    <row r="5" spans="1:9" s="371" customFormat="1" ht="15">
      <c r="A5" s="422" t="s">
        <v>482</v>
      </c>
      <c r="B5" s="367"/>
      <c r="C5" s="368"/>
      <c r="D5" s="368"/>
      <c r="E5" s="368"/>
      <c r="F5" s="369"/>
      <c r="G5" s="370"/>
      <c r="H5" s="370"/>
      <c r="I5" s="369"/>
    </row>
    <row r="6" spans="1:9" ht="13.5">
      <c r="A6" s="142"/>
      <c r="B6" s="142"/>
      <c r="C6" s="372"/>
      <c r="D6" s="372"/>
      <c r="E6" s="372"/>
      <c r="F6" s="191"/>
      <c r="G6" s="191"/>
      <c r="H6" s="191"/>
      <c r="I6" s="191"/>
    </row>
    <row r="7" spans="1:9" ht="60">
      <c r="A7" s="373" t="s">
        <v>63</v>
      </c>
      <c r="B7" s="373" t="s">
        <v>441</v>
      </c>
      <c r="C7" s="374" t="s">
        <v>442</v>
      </c>
      <c r="D7" s="374" t="s">
        <v>443</v>
      </c>
      <c r="E7" s="374" t="s">
        <v>444</v>
      </c>
      <c r="F7" s="374" t="s">
        <v>344</v>
      </c>
      <c r="G7" s="374" t="s">
        <v>445</v>
      </c>
      <c r="H7" s="374" t="s">
        <v>446</v>
      </c>
      <c r="I7" s="374" t="s">
        <v>447</v>
      </c>
    </row>
    <row r="8" spans="1:9" ht="15">
      <c r="A8" s="373">
        <v>1</v>
      </c>
      <c r="B8" s="373">
        <v>2</v>
      </c>
      <c r="C8" s="373">
        <v>3</v>
      </c>
      <c r="D8" s="374">
        <v>4</v>
      </c>
      <c r="E8" s="373">
        <v>5</v>
      </c>
      <c r="F8" s="374">
        <v>6</v>
      </c>
      <c r="G8" s="373">
        <v>7</v>
      </c>
      <c r="H8" s="374">
        <v>8</v>
      </c>
      <c r="I8" s="374">
        <v>9</v>
      </c>
    </row>
    <row r="9" spans="1:9" ht="15">
      <c r="A9" s="375">
        <v>1</v>
      </c>
      <c r="B9" s="375" t="s">
        <v>523</v>
      </c>
      <c r="C9" s="440" t="s">
        <v>511</v>
      </c>
      <c r="D9" s="376"/>
      <c r="E9" s="376"/>
      <c r="F9" s="376">
        <v>318</v>
      </c>
      <c r="G9" s="449" t="s">
        <v>527</v>
      </c>
      <c r="H9" s="450">
        <v>65002001337</v>
      </c>
      <c r="I9" s="376" t="s">
        <v>545</v>
      </c>
    </row>
    <row r="10" spans="1:9" ht="15">
      <c r="A10" s="375">
        <v>2</v>
      </c>
      <c r="B10" s="375" t="s">
        <v>523</v>
      </c>
      <c r="C10" s="440" t="s">
        <v>512</v>
      </c>
      <c r="D10" s="376"/>
      <c r="E10" s="446">
        <v>42830</v>
      </c>
      <c r="F10" s="376"/>
      <c r="G10" s="450" t="s">
        <v>528</v>
      </c>
      <c r="H10" s="454" t="s">
        <v>534</v>
      </c>
      <c r="I10" s="376" t="s">
        <v>546</v>
      </c>
    </row>
    <row r="11" spans="1:9" ht="15">
      <c r="A11" s="375">
        <v>3</v>
      </c>
      <c r="B11" s="375" t="s">
        <v>523</v>
      </c>
      <c r="C11" s="441" t="s">
        <v>513</v>
      </c>
      <c r="D11" s="376"/>
      <c r="E11" s="446">
        <v>43040</v>
      </c>
      <c r="F11" s="376"/>
      <c r="G11" s="451" t="s">
        <v>529</v>
      </c>
      <c r="H11" s="455" t="s">
        <v>535</v>
      </c>
      <c r="I11" s="376" t="s">
        <v>547</v>
      </c>
    </row>
    <row r="12" spans="1:9" ht="30">
      <c r="A12" s="375">
        <v>4</v>
      </c>
      <c r="B12" s="375" t="s">
        <v>523</v>
      </c>
      <c r="C12" s="442" t="s">
        <v>514</v>
      </c>
      <c r="D12" s="376"/>
      <c r="E12" s="446" t="s">
        <v>524</v>
      </c>
      <c r="F12" s="376"/>
      <c r="G12" s="451" t="s">
        <v>530</v>
      </c>
      <c r="H12" s="455" t="s">
        <v>536</v>
      </c>
      <c r="I12" s="376" t="s">
        <v>548</v>
      </c>
    </row>
    <row r="13" spans="1:9" ht="15">
      <c r="A13" s="375">
        <v>5</v>
      </c>
      <c r="B13" s="375" t="s">
        <v>523</v>
      </c>
      <c r="C13" s="443" t="s">
        <v>515</v>
      </c>
      <c r="D13" s="376"/>
      <c r="E13" s="447" t="s">
        <v>525</v>
      </c>
      <c r="F13" s="376"/>
      <c r="G13" s="450" t="s">
        <v>531</v>
      </c>
      <c r="H13" s="454" t="s">
        <v>537</v>
      </c>
      <c r="I13" s="376" t="s">
        <v>549</v>
      </c>
    </row>
    <row r="14" spans="1:9" ht="30">
      <c r="A14" s="375">
        <v>6</v>
      </c>
      <c r="B14" s="375" t="s">
        <v>523</v>
      </c>
      <c r="C14" s="443" t="s">
        <v>516</v>
      </c>
      <c r="D14" s="376"/>
      <c r="E14" s="446">
        <v>43051</v>
      </c>
      <c r="F14" s="376"/>
      <c r="G14" s="450" t="s">
        <v>532</v>
      </c>
      <c r="H14" s="456" t="s">
        <v>538</v>
      </c>
      <c r="I14" s="376" t="s">
        <v>550</v>
      </c>
    </row>
    <row r="15" spans="1:9" ht="15">
      <c r="A15" s="375">
        <v>7</v>
      </c>
      <c r="B15" s="375" t="s">
        <v>523</v>
      </c>
      <c r="C15" s="444" t="s">
        <v>517</v>
      </c>
      <c r="D15" s="376"/>
      <c r="E15" s="446">
        <v>43040</v>
      </c>
      <c r="F15" s="376"/>
      <c r="G15" s="450" t="s">
        <v>533</v>
      </c>
      <c r="H15" s="457" t="s">
        <v>539</v>
      </c>
      <c r="I15" s="376" t="s">
        <v>551</v>
      </c>
    </row>
    <row r="16" spans="1:9" ht="15">
      <c r="A16" s="375">
        <v>8</v>
      </c>
      <c r="B16" s="375" t="s">
        <v>523</v>
      </c>
      <c r="C16" s="445" t="s">
        <v>518</v>
      </c>
      <c r="D16" s="376"/>
      <c r="E16" s="446">
        <v>43069</v>
      </c>
      <c r="F16" s="376"/>
      <c r="G16" s="452">
        <v>625</v>
      </c>
      <c r="H16" s="458" t="s">
        <v>540</v>
      </c>
      <c r="I16" s="376" t="s">
        <v>552</v>
      </c>
    </row>
    <row r="17" spans="1:9" ht="15">
      <c r="A17" s="375">
        <v>9</v>
      </c>
      <c r="B17" s="375" t="s">
        <v>523</v>
      </c>
      <c r="C17" s="445" t="s">
        <v>519</v>
      </c>
      <c r="D17" s="376"/>
      <c r="E17" s="446">
        <v>43040</v>
      </c>
      <c r="F17" s="376"/>
      <c r="G17" s="452">
        <v>375</v>
      </c>
      <c r="H17" s="458" t="s">
        <v>541</v>
      </c>
      <c r="I17" s="376" t="s">
        <v>553</v>
      </c>
    </row>
    <row r="18" spans="1:9" ht="15">
      <c r="A18" s="375">
        <v>10</v>
      </c>
      <c r="B18" s="375" t="s">
        <v>523</v>
      </c>
      <c r="C18" s="445" t="s">
        <v>520</v>
      </c>
      <c r="D18" s="376"/>
      <c r="E18" s="448">
        <v>43040</v>
      </c>
      <c r="F18" s="376"/>
      <c r="G18" s="453">
        <v>750</v>
      </c>
      <c r="H18" s="458" t="s">
        <v>542</v>
      </c>
      <c r="I18" s="376" t="s">
        <v>554</v>
      </c>
    </row>
    <row r="19" spans="1:9" ht="30">
      <c r="A19" s="375">
        <v>11</v>
      </c>
      <c r="B19" s="375" t="s">
        <v>523</v>
      </c>
      <c r="C19" s="445" t="s">
        <v>521</v>
      </c>
      <c r="D19" s="376"/>
      <c r="E19" s="446">
        <v>43040</v>
      </c>
      <c r="F19" s="376"/>
      <c r="G19" s="447">
        <v>550</v>
      </c>
      <c r="H19" s="458" t="s">
        <v>543</v>
      </c>
      <c r="I19" s="376" t="s">
        <v>555</v>
      </c>
    </row>
    <row r="20" spans="1:9" ht="15">
      <c r="A20" s="375">
        <v>12</v>
      </c>
      <c r="B20" s="375" t="s">
        <v>523</v>
      </c>
      <c r="C20" s="444" t="s">
        <v>522</v>
      </c>
      <c r="D20" s="376"/>
      <c r="E20" s="446" t="s">
        <v>526</v>
      </c>
      <c r="F20" s="376"/>
      <c r="G20" s="447">
        <v>500</v>
      </c>
      <c r="H20" s="454" t="s">
        <v>544</v>
      </c>
      <c r="I20" s="376" t="s">
        <v>556</v>
      </c>
    </row>
    <row r="21" spans="1:9" ht="15">
      <c r="A21" s="375" t="s">
        <v>260</v>
      </c>
      <c r="B21" s="375"/>
      <c r="C21" s="376"/>
      <c r="D21" s="376"/>
      <c r="E21" s="376"/>
      <c r="F21" s="376"/>
      <c r="G21" s="376"/>
      <c r="H21" s="376"/>
      <c r="I21" s="376"/>
    </row>
    <row r="22" spans="1:9">
      <c r="A22" s="193"/>
      <c r="B22" s="193"/>
      <c r="C22" s="193"/>
      <c r="D22" s="193"/>
      <c r="E22" s="193"/>
      <c r="F22" s="193"/>
      <c r="G22" s="193"/>
      <c r="H22" s="193"/>
      <c r="I22" s="193"/>
    </row>
    <row r="23" spans="1:9">
      <c r="A23" s="193"/>
      <c r="B23" s="193"/>
      <c r="C23" s="193"/>
      <c r="D23" s="193"/>
      <c r="E23" s="193"/>
      <c r="F23" s="193"/>
      <c r="G23" s="193"/>
      <c r="H23" s="193"/>
      <c r="I23" s="193"/>
    </row>
    <row r="24" spans="1:9">
      <c r="A24" s="377"/>
      <c r="B24" s="377"/>
      <c r="C24" s="193"/>
      <c r="D24" s="193"/>
      <c r="E24" s="193"/>
      <c r="F24" s="193"/>
      <c r="G24" s="193"/>
      <c r="H24" s="193"/>
      <c r="I24" s="193"/>
    </row>
    <row r="25" spans="1:9" ht="15">
      <c r="A25" s="21"/>
      <c r="B25" s="21"/>
      <c r="C25" s="378" t="s">
        <v>95</v>
      </c>
      <c r="D25" s="21"/>
      <c r="E25" s="21"/>
      <c r="F25" s="19"/>
      <c r="G25" s="21"/>
      <c r="H25" s="21"/>
      <c r="I25" s="21"/>
    </row>
    <row r="26" spans="1:9" ht="15">
      <c r="A26" s="21"/>
      <c r="B26" s="21"/>
      <c r="C26" s="21"/>
      <c r="D26" s="494"/>
      <c r="E26" s="494"/>
      <c r="G26" s="196"/>
      <c r="H26" s="379"/>
    </row>
    <row r="27" spans="1:9" ht="15">
      <c r="C27" s="21"/>
      <c r="D27" s="495" t="s">
        <v>250</v>
      </c>
      <c r="E27" s="495"/>
      <c r="G27" s="496" t="s">
        <v>448</v>
      </c>
      <c r="H27" s="496"/>
    </row>
    <row r="28" spans="1:9" ht="15">
      <c r="C28" s="21"/>
      <c r="D28" s="21"/>
      <c r="E28" s="21"/>
      <c r="G28" s="497"/>
      <c r="H28" s="497"/>
    </row>
    <row r="29" spans="1:9" ht="15">
      <c r="C29" s="21"/>
      <c r="D29" s="498" t="s">
        <v>126</v>
      </c>
      <c r="E29" s="498"/>
      <c r="G29" s="497"/>
      <c r="H29" s="497"/>
    </row>
  </sheetData>
  <mergeCells count="4">
    <mergeCell ref="D26:E26"/>
    <mergeCell ref="D27:E27"/>
    <mergeCell ref="G27:H29"/>
    <mergeCell ref="D29:E29"/>
  </mergeCells>
  <dataValidations count="1">
    <dataValidation type="list" allowBlank="1" showInputMessage="1" showErrorMessage="1" sqref="B9:B21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L54"/>
  <sheetViews>
    <sheetView view="pageBreakPreview" zoomScale="80" zoomScaleSheetLayoutView="80" workbookViewId="0">
      <selection activeCell="Q43" sqref="Q43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430" customWidth="1"/>
    <col min="11" max="16384" width="9.140625" style="25"/>
  </cols>
  <sheetData>
    <row r="1" spans="1:12" s="23" customFormat="1" ht="15">
      <c r="A1" s="137" t="s">
        <v>287</v>
      </c>
      <c r="B1" s="138"/>
      <c r="C1" s="138"/>
      <c r="D1" s="138"/>
      <c r="E1" s="138"/>
      <c r="F1" s="138"/>
      <c r="G1" s="138"/>
      <c r="H1" s="144"/>
      <c r="I1" s="410" t="s">
        <v>185</v>
      </c>
      <c r="J1" s="423"/>
    </row>
    <row r="2" spans="1:12" s="23" customFormat="1" ht="15">
      <c r="A2" s="105" t="s">
        <v>127</v>
      </c>
      <c r="B2" s="138"/>
      <c r="C2" s="138"/>
      <c r="D2" s="138"/>
      <c r="E2" s="138"/>
      <c r="F2" s="138"/>
      <c r="G2" s="138"/>
      <c r="H2" s="144"/>
      <c r="I2" s="409" t="str">
        <f>'ფორმა N1'!L2</f>
        <v>12.09.17-02.10.17</v>
      </c>
      <c r="J2" s="423"/>
    </row>
    <row r="3" spans="1:12" s="23" customFormat="1" ht="15">
      <c r="A3" s="138"/>
      <c r="B3" s="138"/>
      <c r="C3" s="138"/>
      <c r="D3" s="138"/>
      <c r="E3" s="138"/>
      <c r="F3" s="138"/>
      <c r="G3" s="138"/>
      <c r="H3" s="141"/>
      <c r="I3" s="141"/>
      <c r="J3" s="423"/>
    </row>
    <row r="4" spans="1:12" s="2" customFormat="1" ht="15">
      <c r="A4" s="76" t="str">
        <f>'[2]ფორმა N2'!A4</f>
        <v>ანგარიშვალდებული პირის დასახელება:</v>
      </c>
      <c r="B4" s="76"/>
      <c r="C4" s="76"/>
      <c r="D4" s="77"/>
      <c r="E4" s="146"/>
      <c r="F4" s="138"/>
      <c r="G4" s="138"/>
      <c r="H4" s="138"/>
      <c r="I4" s="146"/>
      <c r="J4" s="104"/>
      <c r="L4" s="23"/>
    </row>
    <row r="5" spans="1:12" s="2" customFormat="1" ht="15">
      <c r="A5" s="119" t="str">
        <f>'[2]ფორმა N1'!D4</f>
        <v>მპგ  "გაერთიანებული დემოკრატიული მოძრაობა "</v>
      </c>
      <c r="B5" s="120"/>
      <c r="C5" s="120"/>
      <c r="D5" s="120"/>
      <c r="E5" s="424"/>
      <c r="F5" s="425"/>
      <c r="G5" s="425"/>
      <c r="H5" s="425"/>
      <c r="I5" s="424"/>
      <c r="J5" s="104"/>
    </row>
    <row r="6" spans="1:12" s="23" customFormat="1" ht="13.5">
      <c r="A6" s="142"/>
      <c r="B6" s="143"/>
      <c r="C6" s="143"/>
      <c r="D6" s="143"/>
      <c r="E6" s="138"/>
      <c r="F6" s="138"/>
      <c r="G6" s="138"/>
      <c r="H6" s="138"/>
      <c r="I6" s="138"/>
      <c r="J6" s="426"/>
    </row>
    <row r="7" spans="1:12" ht="30">
      <c r="A7" s="147" t="s">
        <v>63</v>
      </c>
      <c r="B7" s="134" t="s">
        <v>230</v>
      </c>
      <c r="C7" s="136" t="s">
        <v>227</v>
      </c>
      <c r="D7" s="136" t="s">
        <v>228</v>
      </c>
      <c r="E7" s="136" t="s">
        <v>483</v>
      </c>
      <c r="F7" s="136" t="s">
        <v>229</v>
      </c>
      <c r="G7" s="136" t="s">
        <v>484</v>
      </c>
      <c r="H7" s="136" t="s">
        <v>226</v>
      </c>
      <c r="I7" s="136" t="s">
        <v>485</v>
      </c>
      <c r="J7" s="427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427"/>
    </row>
    <row r="9" spans="1:12" ht="30">
      <c r="A9" s="67">
        <v>1</v>
      </c>
      <c r="B9" s="26" t="s">
        <v>486</v>
      </c>
      <c r="C9" s="26" t="s">
        <v>487</v>
      </c>
      <c r="D9" s="26" t="s">
        <v>488</v>
      </c>
      <c r="E9" s="26">
        <v>1998</v>
      </c>
      <c r="F9" s="26" t="s">
        <v>489</v>
      </c>
      <c r="G9" s="26">
        <v>3342.34</v>
      </c>
      <c r="H9" s="428">
        <v>40673</v>
      </c>
      <c r="I9" s="26" t="s">
        <v>490</v>
      </c>
      <c r="J9" s="427"/>
    </row>
    <row r="10" spans="1:12" ht="15">
      <c r="A10" s="67">
        <v>2</v>
      </c>
      <c r="B10" s="26"/>
      <c r="C10" s="26"/>
      <c r="D10" s="26"/>
      <c r="E10" s="26"/>
      <c r="F10" s="26"/>
      <c r="G10" s="26"/>
      <c r="H10" s="151"/>
      <c r="I10" s="26"/>
      <c r="J10" s="427"/>
    </row>
    <row r="11" spans="1:12" ht="15">
      <c r="A11" s="67">
        <v>3</v>
      </c>
      <c r="B11" s="26"/>
      <c r="C11" s="26"/>
      <c r="D11" s="26"/>
      <c r="E11" s="26"/>
      <c r="F11" s="26"/>
      <c r="G11" s="26"/>
      <c r="H11" s="151"/>
      <c r="I11" s="26"/>
      <c r="J11" s="427"/>
    </row>
    <row r="12" spans="1:12" ht="15">
      <c r="A12" s="67">
        <v>4</v>
      </c>
      <c r="B12" s="26"/>
      <c r="C12" s="26"/>
      <c r="D12" s="26"/>
      <c r="E12" s="26"/>
      <c r="F12" s="26"/>
      <c r="G12" s="26"/>
      <c r="H12" s="151"/>
      <c r="I12" s="26"/>
      <c r="J12" s="427"/>
    </row>
    <row r="13" spans="1:12" ht="15">
      <c r="A13" s="67">
        <v>5</v>
      </c>
      <c r="B13" s="26"/>
      <c r="C13" s="26"/>
      <c r="D13" s="26"/>
      <c r="E13" s="26"/>
      <c r="F13" s="26"/>
      <c r="G13" s="26"/>
      <c r="H13" s="151"/>
      <c r="I13" s="26"/>
      <c r="J13" s="427"/>
    </row>
    <row r="14" spans="1:12" ht="15">
      <c r="A14" s="67">
        <v>6</v>
      </c>
      <c r="B14" s="26"/>
      <c r="C14" s="26"/>
      <c r="D14" s="26"/>
      <c r="E14" s="26"/>
      <c r="F14" s="26"/>
      <c r="G14" s="26"/>
      <c r="H14" s="151"/>
      <c r="I14" s="26"/>
      <c r="J14" s="427"/>
    </row>
    <row r="15" spans="1:12" s="23" customFormat="1" ht="15">
      <c r="A15" s="67">
        <v>7</v>
      </c>
      <c r="B15" s="26"/>
      <c r="C15" s="26"/>
      <c r="D15" s="26"/>
      <c r="E15" s="26"/>
      <c r="F15" s="26"/>
      <c r="G15" s="26"/>
      <c r="H15" s="151"/>
      <c r="I15" s="26"/>
      <c r="J15" s="426"/>
    </row>
    <row r="16" spans="1:12" s="23" customFormat="1" ht="15">
      <c r="A16" s="67">
        <v>8</v>
      </c>
      <c r="B16" s="26"/>
      <c r="C16" s="26"/>
      <c r="D16" s="26"/>
      <c r="E16" s="26"/>
      <c r="F16" s="26"/>
      <c r="G16" s="26"/>
      <c r="H16" s="151"/>
      <c r="I16" s="26"/>
      <c r="J16" s="426"/>
    </row>
    <row r="17" spans="1:10" s="23" customFormat="1" ht="15">
      <c r="A17" s="67">
        <v>9</v>
      </c>
      <c r="B17" s="26"/>
      <c r="C17" s="26"/>
      <c r="D17" s="26"/>
      <c r="E17" s="26"/>
      <c r="F17" s="26"/>
      <c r="G17" s="26"/>
      <c r="H17" s="151"/>
      <c r="I17" s="26"/>
      <c r="J17" s="426"/>
    </row>
    <row r="18" spans="1:10" s="23" customFormat="1" ht="15">
      <c r="A18" s="67">
        <v>10</v>
      </c>
      <c r="B18" s="26"/>
      <c r="C18" s="26"/>
      <c r="D18" s="26"/>
      <c r="E18" s="26"/>
      <c r="F18" s="26"/>
      <c r="G18" s="26"/>
      <c r="H18" s="151"/>
      <c r="I18" s="26"/>
      <c r="J18" s="426"/>
    </row>
    <row r="19" spans="1:10" s="23" customFormat="1" ht="15">
      <c r="A19" s="67">
        <v>11</v>
      </c>
      <c r="B19" s="26"/>
      <c r="C19" s="26"/>
      <c r="D19" s="26"/>
      <c r="E19" s="26"/>
      <c r="F19" s="26"/>
      <c r="G19" s="26"/>
      <c r="H19" s="151"/>
      <c r="I19" s="26"/>
      <c r="J19" s="426"/>
    </row>
    <row r="20" spans="1:10" s="23" customFormat="1" ht="15">
      <c r="A20" s="67">
        <v>12</v>
      </c>
      <c r="B20" s="26"/>
      <c r="C20" s="26"/>
      <c r="D20" s="26"/>
      <c r="E20" s="26"/>
      <c r="F20" s="26"/>
      <c r="G20" s="26"/>
      <c r="H20" s="151"/>
      <c r="I20" s="26"/>
      <c r="J20" s="426"/>
    </row>
    <row r="21" spans="1:10" s="23" customFormat="1" ht="15">
      <c r="A21" s="67">
        <v>13</v>
      </c>
      <c r="B21" s="26"/>
      <c r="C21" s="26"/>
      <c r="D21" s="26"/>
      <c r="E21" s="26"/>
      <c r="F21" s="26"/>
      <c r="G21" s="26"/>
      <c r="H21" s="151"/>
      <c r="I21" s="26"/>
      <c r="J21" s="426"/>
    </row>
    <row r="22" spans="1:10" s="23" customFormat="1" ht="15">
      <c r="A22" s="67">
        <v>14</v>
      </c>
      <c r="B22" s="26"/>
      <c r="C22" s="26"/>
      <c r="D22" s="26"/>
      <c r="E22" s="26"/>
      <c r="F22" s="26"/>
      <c r="G22" s="26"/>
      <c r="H22" s="151"/>
      <c r="I22" s="26"/>
      <c r="J22" s="426"/>
    </row>
    <row r="23" spans="1:10" s="23" customFormat="1" ht="15">
      <c r="A23" s="67">
        <v>15</v>
      </c>
      <c r="B23" s="26"/>
      <c r="C23" s="26"/>
      <c r="D23" s="26"/>
      <c r="E23" s="26"/>
      <c r="F23" s="26"/>
      <c r="G23" s="26"/>
      <c r="H23" s="151"/>
      <c r="I23" s="26"/>
      <c r="J23" s="426"/>
    </row>
    <row r="24" spans="1:10" s="23" customFormat="1" ht="15">
      <c r="A24" s="67">
        <v>16</v>
      </c>
      <c r="B24" s="26"/>
      <c r="C24" s="26"/>
      <c r="D24" s="26"/>
      <c r="E24" s="26"/>
      <c r="F24" s="26"/>
      <c r="G24" s="26"/>
      <c r="H24" s="151"/>
      <c r="I24" s="26"/>
      <c r="J24" s="426"/>
    </row>
    <row r="25" spans="1:10" s="23" customFormat="1" ht="15">
      <c r="A25" s="67">
        <v>17</v>
      </c>
      <c r="B25" s="26"/>
      <c r="C25" s="26"/>
      <c r="D25" s="26"/>
      <c r="E25" s="26"/>
      <c r="F25" s="26"/>
      <c r="G25" s="26"/>
      <c r="H25" s="151"/>
      <c r="I25" s="26"/>
      <c r="J25" s="426"/>
    </row>
    <row r="26" spans="1:10" s="23" customFormat="1" ht="15">
      <c r="A26" s="67">
        <v>18</v>
      </c>
      <c r="B26" s="26"/>
      <c r="C26" s="26"/>
      <c r="D26" s="26"/>
      <c r="E26" s="26"/>
      <c r="F26" s="26"/>
      <c r="G26" s="26"/>
      <c r="H26" s="151"/>
      <c r="I26" s="26"/>
      <c r="J26" s="426"/>
    </row>
    <row r="27" spans="1:10" s="23" customFormat="1" ht="15">
      <c r="A27" s="67" t="s">
        <v>260</v>
      </c>
      <c r="B27" s="26"/>
      <c r="C27" s="26"/>
      <c r="D27" s="26"/>
      <c r="E27" s="26"/>
      <c r="F27" s="26"/>
      <c r="G27" s="26"/>
      <c r="H27" s="151"/>
      <c r="I27" s="26"/>
      <c r="J27" s="426"/>
    </row>
    <row r="28" spans="1:10" s="23" customFormat="1">
      <c r="J28" s="429"/>
    </row>
    <row r="29" spans="1:10" s="23" customFormat="1"/>
    <row r="30" spans="1:10" s="23" customFormat="1">
      <c r="A30" s="25"/>
    </row>
    <row r="31" spans="1:10" s="2" customFormat="1" ht="15">
      <c r="B31" s="71" t="s">
        <v>95</v>
      </c>
      <c r="E31" s="408"/>
    </row>
    <row r="32" spans="1:10" s="2" customFormat="1" ht="15">
      <c r="C32" s="70"/>
      <c r="E32" s="70"/>
      <c r="F32" s="73"/>
      <c r="G32" s="73"/>
      <c r="H32"/>
      <c r="I32"/>
    </row>
    <row r="33" spans="1:10" s="2" customFormat="1" ht="15">
      <c r="A33"/>
      <c r="C33" s="69" t="s">
        <v>250</v>
      </c>
      <c r="E33" s="12" t="s">
        <v>255</v>
      </c>
      <c r="F33" s="72"/>
      <c r="G33"/>
      <c r="H33"/>
      <c r="I33"/>
    </row>
    <row r="34" spans="1:10" s="2" customFormat="1" ht="15">
      <c r="A34"/>
      <c r="C34" s="66" t="s">
        <v>126</v>
      </c>
      <c r="E34" s="2" t="s">
        <v>251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429"/>
    </row>
    <row r="38" spans="1:10" s="23" customFormat="1">
      <c r="J38" s="429"/>
    </row>
    <row r="39" spans="1:10" s="23" customFormat="1">
      <c r="J39" s="429"/>
    </row>
    <row r="40" spans="1:10" s="23" customFormat="1">
      <c r="J40" s="429"/>
    </row>
    <row r="41" spans="1:10" s="23" customFormat="1">
      <c r="J41" s="429"/>
    </row>
    <row r="42" spans="1:10" s="23" customFormat="1">
      <c r="J42" s="429"/>
    </row>
    <row r="43" spans="1:10" s="23" customFormat="1">
      <c r="J43" s="429"/>
    </row>
    <row r="44" spans="1:10" s="23" customFormat="1">
      <c r="J44" s="429"/>
    </row>
    <row r="45" spans="1:10" s="23" customFormat="1">
      <c r="J45" s="429"/>
    </row>
    <row r="46" spans="1:10" s="23" customFormat="1">
      <c r="J46" s="429"/>
    </row>
    <row r="47" spans="1:10" s="23" customFormat="1">
      <c r="J47" s="429"/>
    </row>
    <row r="48" spans="1:10" s="23" customFormat="1">
      <c r="J48" s="429"/>
    </row>
    <row r="49" spans="10:10" s="23" customFormat="1">
      <c r="J49" s="429"/>
    </row>
    <row r="50" spans="10:10" s="23" customFormat="1">
      <c r="J50" s="429"/>
    </row>
    <row r="51" spans="10:10" s="23" customFormat="1">
      <c r="J51" s="429"/>
    </row>
    <row r="52" spans="10:10" s="23" customFormat="1">
      <c r="J52" s="429"/>
    </row>
    <row r="53" spans="10:10" s="23" customFormat="1">
      <c r="J53" s="429"/>
    </row>
    <row r="54" spans="10:10" s="23" customFormat="1">
      <c r="J54" s="429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4820647419099" right="0.19684820647419099" top="0.19684820647419099" bottom="0.19684820647419099" header="0.15748031496063" footer="0.15748031496063"/>
  <pageSetup scale="82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M35"/>
  <sheetViews>
    <sheetView view="pageBreakPreview" zoomScale="80" zoomScaleSheetLayoutView="80" workbookViewId="0">
      <selection activeCell="R51" sqref="R51"/>
    </sheetView>
  </sheetViews>
  <sheetFormatPr defaultRowHeight="12.75"/>
  <cols>
    <col min="1" max="1" width="11.7109375" style="182" customWidth="1"/>
    <col min="2" max="2" width="21.5703125" style="182" customWidth="1"/>
    <col min="3" max="3" width="19.140625" style="182" customWidth="1"/>
    <col min="4" max="4" width="23.7109375" style="182" customWidth="1"/>
    <col min="5" max="6" width="16.5703125" style="182" bestFit="1" customWidth="1"/>
    <col min="7" max="7" width="17" style="182" customWidth="1"/>
    <col min="8" max="8" width="19" style="182" customWidth="1"/>
    <col min="9" max="9" width="24.42578125" style="182" customWidth="1"/>
    <col min="10" max="16384" width="9.140625" style="182"/>
  </cols>
  <sheetData>
    <row r="1" spans="1:13" customFormat="1" ht="15">
      <c r="A1" s="137" t="s">
        <v>393</v>
      </c>
      <c r="B1" s="138"/>
      <c r="C1" s="138"/>
      <c r="D1" s="138"/>
      <c r="E1" s="138"/>
      <c r="F1" s="138"/>
      <c r="G1" s="138"/>
      <c r="H1" s="144"/>
      <c r="I1" s="78" t="s">
        <v>96</v>
      </c>
    </row>
    <row r="2" spans="1:13" customFormat="1" ht="15">
      <c r="A2" s="105" t="s">
        <v>127</v>
      </c>
      <c r="B2" s="138"/>
      <c r="C2" s="138"/>
      <c r="D2" s="138"/>
      <c r="E2" s="138"/>
      <c r="F2" s="138"/>
      <c r="G2" s="138"/>
      <c r="H2" s="144"/>
      <c r="I2" s="202" t="str">
        <f>'ფორმა N1'!L2</f>
        <v>12.09.17-02.10.17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2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>
      <c r="A5" s="422" t="s">
        <v>482</v>
      </c>
      <c r="B5" s="80"/>
      <c r="C5" s="80"/>
      <c r="D5" s="205"/>
      <c r="E5" s="205"/>
      <c r="F5" s="205"/>
      <c r="G5" s="205"/>
      <c r="H5" s="205"/>
      <c r="I5" s="204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75">
      <c r="A7" s="147" t="s">
        <v>63</v>
      </c>
      <c r="B7" s="136" t="s">
        <v>345</v>
      </c>
      <c r="C7" s="136" t="s">
        <v>346</v>
      </c>
      <c r="D7" s="136" t="s">
        <v>351</v>
      </c>
      <c r="E7" s="136" t="s">
        <v>352</v>
      </c>
      <c r="F7" s="136" t="s">
        <v>347</v>
      </c>
      <c r="G7" s="136" t="s">
        <v>348</v>
      </c>
      <c r="H7" s="136" t="s">
        <v>359</v>
      </c>
      <c r="I7" s="136" t="s">
        <v>349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7">
        <v>1</v>
      </c>
      <c r="B9" s="26"/>
      <c r="C9" s="26"/>
      <c r="D9" s="26"/>
      <c r="E9" s="26"/>
      <c r="F9" s="201"/>
      <c r="G9" s="201"/>
      <c r="H9" s="201"/>
      <c r="I9" s="26"/>
    </row>
    <row r="10" spans="1:13" customFormat="1" ht="15">
      <c r="A10" s="67">
        <v>2</v>
      </c>
      <c r="B10" s="26"/>
      <c r="C10" s="26"/>
      <c r="D10" s="26"/>
      <c r="E10" s="26"/>
      <c r="F10" s="201"/>
      <c r="G10" s="201"/>
      <c r="H10" s="201"/>
      <c r="I10" s="26"/>
    </row>
    <row r="11" spans="1:13" customFormat="1" ht="15">
      <c r="A11" s="67">
        <v>3</v>
      </c>
      <c r="B11" s="26"/>
      <c r="C11" s="26"/>
      <c r="D11" s="26"/>
      <c r="E11" s="26"/>
      <c r="F11" s="201"/>
      <c r="G11" s="201"/>
      <c r="H11" s="201"/>
      <c r="I11" s="26"/>
    </row>
    <row r="12" spans="1:13" customFormat="1" ht="15">
      <c r="A12" s="67">
        <v>4</v>
      </c>
      <c r="B12" s="26"/>
      <c r="C12" s="26"/>
      <c r="D12" s="26"/>
      <c r="E12" s="26"/>
      <c r="F12" s="201"/>
      <c r="G12" s="201"/>
      <c r="H12" s="201"/>
      <c r="I12" s="26"/>
    </row>
    <row r="13" spans="1:13" customFormat="1" ht="15">
      <c r="A13" s="67">
        <v>5</v>
      </c>
      <c r="B13" s="26"/>
      <c r="C13" s="26"/>
      <c r="D13" s="26"/>
      <c r="E13" s="26"/>
      <c r="F13" s="201"/>
      <c r="G13" s="201"/>
      <c r="H13" s="201"/>
      <c r="I13" s="26"/>
    </row>
    <row r="14" spans="1:13" customFormat="1" ht="15">
      <c r="A14" s="67">
        <v>6</v>
      </c>
      <c r="B14" s="26"/>
      <c r="C14" s="26"/>
      <c r="D14" s="26"/>
      <c r="E14" s="26"/>
      <c r="F14" s="201"/>
      <c r="G14" s="201"/>
      <c r="H14" s="201"/>
      <c r="I14" s="26"/>
    </row>
    <row r="15" spans="1:13" customFormat="1" ht="15">
      <c r="A15" s="67">
        <v>7</v>
      </c>
      <c r="B15" s="26"/>
      <c r="C15" s="26"/>
      <c r="D15" s="26"/>
      <c r="E15" s="26"/>
      <c r="F15" s="201"/>
      <c r="G15" s="201"/>
      <c r="H15" s="201"/>
      <c r="I15" s="26"/>
    </row>
    <row r="16" spans="1:13" customFormat="1" ht="15">
      <c r="A16" s="67">
        <v>8</v>
      </c>
      <c r="B16" s="26"/>
      <c r="C16" s="26"/>
      <c r="D16" s="26"/>
      <c r="E16" s="26"/>
      <c r="F16" s="201"/>
      <c r="G16" s="201"/>
      <c r="H16" s="201"/>
      <c r="I16" s="26"/>
    </row>
    <row r="17" spans="1:9" customFormat="1" ht="15">
      <c r="A17" s="67">
        <v>9</v>
      </c>
      <c r="B17" s="26"/>
      <c r="C17" s="26"/>
      <c r="D17" s="26"/>
      <c r="E17" s="26"/>
      <c r="F17" s="201"/>
      <c r="G17" s="201"/>
      <c r="H17" s="201"/>
      <c r="I17" s="26"/>
    </row>
    <row r="18" spans="1:9" customFormat="1" ht="15">
      <c r="A18" s="67">
        <v>10</v>
      </c>
      <c r="B18" s="26"/>
      <c r="C18" s="26"/>
      <c r="D18" s="26"/>
      <c r="E18" s="26"/>
      <c r="F18" s="201"/>
      <c r="G18" s="201"/>
      <c r="H18" s="201"/>
      <c r="I18" s="26"/>
    </row>
    <row r="19" spans="1:9" customFormat="1" ht="15">
      <c r="A19" s="67">
        <v>11</v>
      </c>
      <c r="B19" s="26"/>
      <c r="C19" s="26"/>
      <c r="D19" s="26"/>
      <c r="E19" s="26"/>
      <c r="F19" s="201"/>
      <c r="G19" s="201"/>
      <c r="H19" s="201"/>
      <c r="I19" s="26"/>
    </row>
    <row r="20" spans="1:9" customFormat="1" ht="15">
      <c r="A20" s="67">
        <v>12</v>
      </c>
      <c r="B20" s="26"/>
      <c r="C20" s="26"/>
      <c r="D20" s="26"/>
      <c r="E20" s="26"/>
      <c r="F20" s="201"/>
      <c r="G20" s="201"/>
      <c r="H20" s="201"/>
      <c r="I20" s="26"/>
    </row>
    <row r="21" spans="1:9" customFormat="1" ht="15">
      <c r="A21" s="67">
        <v>13</v>
      </c>
      <c r="B21" s="26"/>
      <c r="C21" s="26"/>
      <c r="D21" s="26"/>
      <c r="E21" s="26"/>
      <c r="F21" s="201"/>
      <c r="G21" s="201"/>
      <c r="H21" s="201"/>
      <c r="I21" s="26"/>
    </row>
    <row r="22" spans="1:9" customFormat="1" ht="15">
      <c r="A22" s="67">
        <v>14</v>
      </c>
      <c r="B22" s="26"/>
      <c r="C22" s="26"/>
      <c r="D22" s="26"/>
      <c r="E22" s="26"/>
      <c r="F22" s="201"/>
      <c r="G22" s="201"/>
      <c r="H22" s="201"/>
      <c r="I22" s="26"/>
    </row>
    <row r="23" spans="1:9" customFormat="1" ht="15">
      <c r="A23" s="67">
        <v>15</v>
      </c>
      <c r="B23" s="26"/>
      <c r="C23" s="26"/>
      <c r="D23" s="26"/>
      <c r="E23" s="26"/>
      <c r="F23" s="201"/>
      <c r="G23" s="201"/>
      <c r="H23" s="201"/>
      <c r="I23" s="26"/>
    </row>
    <row r="24" spans="1:9" customFormat="1" ht="15">
      <c r="A24" s="67">
        <v>16</v>
      </c>
      <c r="B24" s="26"/>
      <c r="C24" s="26"/>
      <c r="D24" s="26"/>
      <c r="E24" s="26"/>
      <c r="F24" s="201"/>
      <c r="G24" s="201"/>
      <c r="H24" s="201"/>
      <c r="I24" s="26"/>
    </row>
    <row r="25" spans="1:9" customFormat="1" ht="15">
      <c r="A25" s="67">
        <v>17</v>
      </c>
      <c r="B25" s="26"/>
      <c r="C25" s="26"/>
      <c r="D25" s="26"/>
      <c r="E25" s="26"/>
      <c r="F25" s="201"/>
      <c r="G25" s="201"/>
      <c r="H25" s="201"/>
      <c r="I25" s="26"/>
    </row>
    <row r="26" spans="1:9" customFormat="1" ht="15">
      <c r="A26" s="67">
        <v>18</v>
      </c>
      <c r="B26" s="26"/>
      <c r="C26" s="26"/>
      <c r="D26" s="26"/>
      <c r="E26" s="26"/>
      <c r="F26" s="201"/>
      <c r="G26" s="201"/>
      <c r="H26" s="201"/>
      <c r="I26" s="26"/>
    </row>
    <row r="27" spans="1:9" customFormat="1" ht="15">
      <c r="A27" s="67" t="s">
        <v>260</v>
      </c>
      <c r="B27" s="26"/>
      <c r="C27" s="26"/>
      <c r="D27" s="26"/>
      <c r="E27" s="26"/>
      <c r="F27" s="201"/>
      <c r="G27" s="201"/>
      <c r="H27" s="201"/>
      <c r="I27" s="26"/>
    </row>
    <row r="28" spans="1:9">
      <c r="A28" s="206"/>
      <c r="B28" s="206"/>
      <c r="C28" s="206"/>
      <c r="D28" s="206"/>
      <c r="E28" s="206"/>
      <c r="F28" s="206"/>
      <c r="G28" s="206"/>
      <c r="H28" s="206"/>
      <c r="I28" s="206"/>
    </row>
    <row r="29" spans="1:9">
      <c r="A29" s="206"/>
      <c r="B29" s="206"/>
      <c r="C29" s="206"/>
      <c r="D29" s="206"/>
      <c r="E29" s="206"/>
      <c r="F29" s="206"/>
      <c r="G29" s="206"/>
      <c r="H29" s="206"/>
      <c r="I29" s="206"/>
    </row>
    <row r="30" spans="1:9">
      <c r="A30" s="207"/>
      <c r="B30" s="206"/>
      <c r="C30" s="206"/>
      <c r="D30" s="206"/>
      <c r="E30" s="206"/>
      <c r="F30" s="206"/>
      <c r="G30" s="206"/>
      <c r="H30" s="206"/>
      <c r="I30" s="206"/>
    </row>
    <row r="31" spans="1:9" ht="15">
      <c r="A31" s="181"/>
      <c r="B31" s="183" t="s">
        <v>95</v>
      </c>
      <c r="C31" s="181"/>
      <c r="D31" s="181"/>
      <c r="E31" s="184"/>
      <c r="F31" s="181"/>
      <c r="G31" s="181"/>
      <c r="H31" s="181"/>
      <c r="I31" s="181"/>
    </row>
    <row r="32" spans="1:9" ht="15">
      <c r="A32" s="181"/>
      <c r="B32" s="181"/>
      <c r="C32" s="185"/>
      <c r="D32" s="181"/>
      <c r="F32" s="185"/>
      <c r="G32" s="211"/>
    </row>
    <row r="33" spans="2:6" ht="15">
      <c r="B33" s="181"/>
      <c r="C33" s="187" t="s">
        <v>250</v>
      </c>
      <c r="D33" s="181"/>
      <c r="F33" s="188" t="s">
        <v>255</v>
      </c>
    </row>
    <row r="34" spans="2:6" ht="15">
      <c r="B34" s="181"/>
      <c r="C34" s="189" t="s">
        <v>126</v>
      </c>
      <c r="D34" s="181"/>
      <c r="F34" s="181" t="s">
        <v>251</v>
      </c>
    </row>
    <row r="35" spans="2:6" ht="15">
      <c r="B35" s="181"/>
      <c r="C35" s="189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L51"/>
  <sheetViews>
    <sheetView view="pageBreakPreview" zoomScale="80" zoomScaleSheetLayoutView="80" workbookViewId="0">
      <selection activeCell="I16" sqref="I16"/>
    </sheetView>
  </sheetViews>
  <sheetFormatPr defaultRowHeight="15"/>
  <cols>
    <col min="1" max="1" width="10" style="181" customWidth="1"/>
    <col min="2" max="2" width="20.28515625" style="181" customWidth="1"/>
    <col min="3" max="3" width="30" style="181" customWidth="1"/>
    <col min="4" max="4" width="29" style="181" customWidth="1"/>
    <col min="5" max="5" width="22.5703125" style="181" customWidth="1"/>
    <col min="6" max="6" width="20" style="181" customWidth="1"/>
    <col min="7" max="7" width="29.28515625" style="181" customWidth="1"/>
    <col min="8" max="8" width="27.140625" style="181" customWidth="1"/>
    <col min="9" max="9" width="26.42578125" style="181" customWidth="1"/>
    <col min="10" max="10" width="0.5703125" style="181" customWidth="1"/>
    <col min="11" max="16384" width="9.140625" style="181"/>
  </cols>
  <sheetData>
    <row r="1" spans="1:10">
      <c r="A1" s="74" t="s">
        <v>360</v>
      </c>
      <c r="B1" s="76"/>
      <c r="C1" s="76"/>
      <c r="D1" s="76"/>
      <c r="E1" s="76"/>
      <c r="F1" s="76"/>
      <c r="G1" s="76"/>
      <c r="H1" s="76"/>
      <c r="I1" s="160" t="s">
        <v>185</v>
      </c>
      <c r="J1" s="161"/>
    </row>
    <row r="2" spans="1:10">
      <c r="A2" s="76" t="s">
        <v>127</v>
      </c>
      <c r="B2" s="76"/>
      <c r="C2" s="76"/>
      <c r="D2" s="76"/>
      <c r="E2" s="76"/>
      <c r="F2" s="76"/>
      <c r="G2" s="76"/>
      <c r="H2" s="76"/>
      <c r="I2" s="162" t="str">
        <f>'ფორმა N1'!L2</f>
        <v>12.09.17-02.10.17</v>
      </c>
      <c r="J2" s="161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1"/>
    </row>
    <row r="4" spans="1:10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422" t="s">
        <v>482</v>
      </c>
      <c r="B5" s="203"/>
      <c r="C5" s="203"/>
      <c r="D5" s="203"/>
      <c r="E5" s="203"/>
      <c r="F5" s="203"/>
      <c r="G5" s="203"/>
      <c r="H5" s="203"/>
      <c r="I5" s="203"/>
      <c r="J5" s="188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3" t="s">
        <v>63</v>
      </c>
      <c r="B8" s="351" t="s">
        <v>342</v>
      </c>
      <c r="C8" s="352" t="s">
        <v>379</v>
      </c>
      <c r="D8" s="352" t="s">
        <v>380</v>
      </c>
      <c r="E8" s="352" t="s">
        <v>343</v>
      </c>
      <c r="F8" s="352" t="s">
        <v>356</v>
      </c>
      <c r="G8" s="352" t="s">
        <v>357</v>
      </c>
      <c r="H8" s="352" t="s">
        <v>381</v>
      </c>
      <c r="I8" s="164" t="s">
        <v>358</v>
      </c>
      <c r="J8" s="105"/>
    </row>
    <row r="9" spans="1:10">
      <c r="A9" s="166">
        <v>1</v>
      </c>
      <c r="B9" s="431">
        <v>41518</v>
      </c>
      <c r="C9" s="432" t="s">
        <v>504</v>
      </c>
      <c r="D9" s="433">
        <v>404932748</v>
      </c>
      <c r="E9" s="434" t="s">
        <v>505</v>
      </c>
      <c r="F9" s="435"/>
      <c r="G9" s="436"/>
      <c r="H9" s="437"/>
      <c r="I9" s="437">
        <v>149342</v>
      </c>
      <c r="J9" s="105"/>
    </row>
    <row r="10" spans="1:10" ht="30">
      <c r="A10" s="166">
        <v>2</v>
      </c>
      <c r="B10" s="431"/>
      <c r="C10" s="438" t="s">
        <v>506</v>
      </c>
      <c r="D10" s="439">
        <v>205208559</v>
      </c>
      <c r="E10" s="420" t="s">
        <v>507</v>
      </c>
      <c r="F10" s="435"/>
      <c r="G10" s="436"/>
      <c r="H10" s="437"/>
      <c r="I10" s="437">
        <v>600</v>
      </c>
      <c r="J10" s="105"/>
    </row>
    <row r="11" spans="1:10" ht="30">
      <c r="A11" s="166">
        <v>3</v>
      </c>
      <c r="B11" s="417"/>
      <c r="C11" s="415" t="s">
        <v>508</v>
      </c>
      <c r="D11" s="418">
        <v>204876606</v>
      </c>
      <c r="E11" s="416" t="s">
        <v>509</v>
      </c>
      <c r="F11" s="414"/>
      <c r="G11" s="414"/>
      <c r="H11" s="414"/>
      <c r="I11" s="414">
        <v>0</v>
      </c>
      <c r="J11" s="105"/>
    </row>
    <row r="12" spans="1:10" ht="30">
      <c r="A12" s="166">
        <v>4</v>
      </c>
      <c r="B12" s="194"/>
      <c r="C12" s="171" t="s">
        <v>510</v>
      </c>
      <c r="D12" s="413">
        <v>204566978</v>
      </c>
      <c r="E12" s="416" t="s">
        <v>509</v>
      </c>
      <c r="F12" s="170"/>
      <c r="G12" s="170"/>
      <c r="H12" s="170"/>
      <c r="I12" s="170">
        <v>0</v>
      </c>
      <c r="J12" s="105"/>
    </row>
    <row r="13" spans="1:10">
      <c r="A13" s="166">
        <v>5</v>
      </c>
      <c r="B13" s="194"/>
      <c r="C13" s="171"/>
      <c r="D13" s="419"/>
      <c r="E13" s="420"/>
      <c r="F13" s="170"/>
      <c r="G13" s="170"/>
      <c r="H13" s="170"/>
      <c r="I13" s="170"/>
      <c r="J13" s="105"/>
    </row>
    <row r="14" spans="1:10">
      <c r="A14" s="166">
        <v>6</v>
      </c>
      <c r="B14" s="194"/>
      <c r="C14" s="171"/>
      <c r="D14" s="171"/>
      <c r="E14" s="170"/>
      <c r="F14" s="170"/>
      <c r="G14" s="170"/>
      <c r="H14" s="170"/>
      <c r="I14" s="170"/>
      <c r="J14" s="105"/>
    </row>
    <row r="15" spans="1:10">
      <c r="A15" s="166">
        <v>7</v>
      </c>
      <c r="B15" s="431"/>
      <c r="C15" s="432"/>
      <c r="D15" s="433"/>
      <c r="E15" s="434"/>
      <c r="F15" s="435"/>
      <c r="G15" s="436"/>
      <c r="H15" s="437"/>
      <c r="I15" s="437"/>
      <c r="J15" s="105"/>
    </row>
    <row r="16" spans="1:10">
      <c r="A16" s="166">
        <v>8</v>
      </c>
      <c r="B16" s="431"/>
      <c r="C16" s="438"/>
      <c r="D16" s="439"/>
      <c r="E16" s="420"/>
      <c r="F16" s="435"/>
      <c r="G16" s="436"/>
      <c r="H16" s="437"/>
      <c r="I16" s="437"/>
      <c r="J16" s="105"/>
    </row>
    <row r="17" spans="1:10">
      <c r="A17" s="166">
        <v>9</v>
      </c>
      <c r="B17" s="194"/>
      <c r="C17" s="171"/>
      <c r="D17" s="171"/>
      <c r="E17" s="170"/>
      <c r="F17" s="170"/>
      <c r="G17" s="170"/>
      <c r="H17" s="170"/>
      <c r="I17" s="170"/>
      <c r="J17" s="105"/>
    </row>
    <row r="18" spans="1:10">
      <c r="A18" s="166">
        <v>10</v>
      </c>
      <c r="B18" s="194"/>
      <c r="C18" s="171"/>
      <c r="D18" s="171"/>
      <c r="E18" s="170"/>
      <c r="F18" s="170"/>
      <c r="G18" s="170"/>
      <c r="H18" s="170"/>
      <c r="I18" s="170"/>
      <c r="J18" s="105"/>
    </row>
    <row r="19" spans="1:10">
      <c r="A19" s="166">
        <v>11</v>
      </c>
      <c r="B19" s="194"/>
      <c r="C19" s="171"/>
      <c r="D19" s="171"/>
      <c r="E19" s="170"/>
      <c r="F19" s="170"/>
      <c r="G19" s="170"/>
      <c r="H19" s="170"/>
      <c r="I19" s="170"/>
      <c r="J19" s="105"/>
    </row>
    <row r="20" spans="1:10">
      <c r="A20" s="166">
        <v>12</v>
      </c>
      <c r="B20" s="194"/>
      <c r="C20" s="171"/>
      <c r="D20" s="171"/>
      <c r="E20" s="170"/>
      <c r="F20" s="170"/>
      <c r="G20" s="170"/>
      <c r="H20" s="170"/>
      <c r="I20" s="170"/>
      <c r="J20" s="105"/>
    </row>
    <row r="21" spans="1:10">
      <c r="A21" s="166">
        <v>13</v>
      </c>
      <c r="B21" s="194"/>
      <c r="C21" s="171"/>
      <c r="D21" s="171"/>
      <c r="E21" s="170"/>
      <c r="F21" s="170"/>
      <c r="G21" s="170"/>
      <c r="H21" s="170"/>
      <c r="I21" s="170"/>
      <c r="J21" s="105"/>
    </row>
    <row r="22" spans="1:10">
      <c r="A22" s="166">
        <v>14</v>
      </c>
      <c r="B22" s="194"/>
      <c r="C22" s="171"/>
      <c r="D22" s="171"/>
      <c r="E22" s="170"/>
      <c r="F22" s="170"/>
      <c r="G22" s="170"/>
      <c r="H22" s="170"/>
      <c r="I22" s="170"/>
      <c r="J22" s="105"/>
    </row>
    <row r="23" spans="1:10">
      <c r="A23" s="166">
        <v>15</v>
      </c>
      <c r="B23" s="194"/>
      <c r="C23" s="171"/>
      <c r="D23" s="171"/>
      <c r="E23" s="170"/>
      <c r="F23" s="170"/>
      <c r="G23" s="170"/>
      <c r="H23" s="170"/>
      <c r="I23" s="170"/>
      <c r="J23" s="105"/>
    </row>
    <row r="24" spans="1:10">
      <c r="A24" s="166">
        <v>16</v>
      </c>
      <c r="B24" s="194"/>
      <c r="C24" s="171"/>
      <c r="D24" s="171"/>
      <c r="E24" s="170"/>
      <c r="F24" s="170"/>
      <c r="G24" s="170"/>
      <c r="H24" s="170"/>
      <c r="I24" s="170"/>
      <c r="J24" s="105"/>
    </row>
    <row r="25" spans="1:10">
      <c r="A25" s="166">
        <v>17</v>
      </c>
      <c r="B25" s="194"/>
      <c r="C25" s="171"/>
      <c r="D25" s="171"/>
      <c r="E25" s="170"/>
      <c r="F25" s="170"/>
      <c r="G25" s="170"/>
      <c r="H25" s="170"/>
      <c r="I25" s="170"/>
      <c r="J25" s="105"/>
    </row>
    <row r="26" spans="1:10">
      <c r="A26" s="166">
        <v>18</v>
      </c>
      <c r="B26" s="194"/>
      <c r="C26" s="171"/>
      <c r="D26" s="171"/>
      <c r="E26" s="170"/>
      <c r="F26" s="170"/>
      <c r="G26" s="170"/>
      <c r="H26" s="170"/>
      <c r="I26" s="170"/>
      <c r="J26" s="105"/>
    </row>
    <row r="27" spans="1:10">
      <c r="A27" s="166">
        <v>19</v>
      </c>
      <c r="B27" s="194"/>
      <c r="C27" s="171"/>
      <c r="D27" s="171"/>
      <c r="E27" s="170"/>
      <c r="F27" s="170"/>
      <c r="G27" s="170"/>
      <c r="H27" s="170"/>
      <c r="I27" s="170"/>
      <c r="J27" s="105"/>
    </row>
    <row r="28" spans="1:10">
      <c r="A28" s="166">
        <v>20</v>
      </c>
      <c r="B28" s="194"/>
      <c r="C28" s="171"/>
      <c r="D28" s="171"/>
      <c r="E28" s="170"/>
      <c r="F28" s="170"/>
      <c r="G28" s="170"/>
      <c r="H28" s="170"/>
      <c r="I28" s="170"/>
      <c r="J28" s="105"/>
    </row>
    <row r="29" spans="1:10">
      <c r="A29" s="166">
        <v>21</v>
      </c>
      <c r="B29" s="194"/>
      <c r="C29" s="174"/>
      <c r="D29" s="174"/>
      <c r="E29" s="173"/>
      <c r="F29" s="173"/>
      <c r="G29" s="173"/>
      <c r="H29" s="240"/>
      <c r="I29" s="170"/>
      <c r="J29" s="105"/>
    </row>
    <row r="30" spans="1:10">
      <c r="A30" s="166">
        <v>22</v>
      </c>
      <c r="B30" s="194"/>
      <c r="C30" s="174"/>
      <c r="D30" s="174"/>
      <c r="E30" s="173"/>
      <c r="F30" s="173"/>
      <c r="G30" s="173"/>
      <c r="H30" s="240"/>
      <c r="I30" s="170"/>
      <c r="J30" s="105"/>
    </row>
    <row r="31" spans="1:10">
      <c r="A31" s="166">
        <v>23</v>
      </c>
      <c r="B31" s="194"/>
      <c r="C31" s="174"/>
      <c r="D31" s="174"/>
      <c r="E31" s="173"/>
      <c r="F31" s="173"/>
      <c r="G31" s="173"/>
      <c r="H31" s="240"/>
      <c r="I31" s="170"/>
      <c r="J31" s="105"/>
    </row>
    <row r="32" spans="1:10">
      <c r="A32" s="166">
        <v>24</v>
      </c>
      <c r="B32" s="194"/>
      <c r="C32" s="174"/>
      <c r="D32" s="174"/>
      <c r="E32" s="173"/>
      <c r="F32" s="173"/>
      <c r="G32" s="173"/>
      <c r="H32" s="240"/>
      <c r="I32" s="170"/>
      <c r="J32" s="105"/>
    </row>
    <row r="33" spans="1:12">
      <c r="A33" s="166">
        <v>25</v>
      </c>
      <c r="B33" s="194"/>
      <c r="C33" s="174"/>
      <c r="D33" s="174"/>
      <c r="E33" s="173"/>
      <c r="F33" s="173"/>
      <c r="G33" s="173"/>
      <c r="H33" s="240"/>
      <c r="I33" s="170"/>
      <c r="J33" s="105"/>
    </row>
    <row r="34" spans="1:12">
      <c r="A34" s="166">
        <v>26</v>
      </c>
      <c r="B34" s="194"/>
      <c r="C34" s="174"/>
      <c r="D34" s="174"/>
      <c r="E34" s="173"/>
      <c r="F34" s="173"/>
      <c r="G34" s="173"/>
      <c r="H34" s="240"/>
      <c r="I34" s="170"/>
      <c r="J34" s="105"/>
    </row>
    <row r="35" spans="1:12">
      <c r="A35" s="166">
        <v>27</v>
      </c>
      <c r="B35" s="194"/>
      <c r="C35" s="174"/>
      <c r="D35" s="174"/>
      <c r="E35" s="173"/>
      <c r="F35" s="173"/>
      <c r="G35" s="173"/>
      <c r="H35" s="240"/>
      <c r="I35" s="170"/>
      <c r="J35" s="105"/>
    </row>
    <row r="36" spans="1:12">
      <c r="A36" s="166">
        <v>28</v>
      </c>
      <c r="B36" s="194"/>
      <c r="C36" s="174"/>
      <c r="D36" s="174"/>
      <c r="E36" s="173"/>
      <c r="F36" s="173"/>
      <c r="G36" s="173"/>
      <c r="H36" s="240"/>
      <c r="I36" s="170"/>
      <c r="J36" s="105"/>
    </row>
    <row r="37" spans="1:12">
      <c r="A37" s="166">
        <v>29</v>
      </c>
      <c r="B37" s="194"/>
      <c r="C37" s="174"/>
      <c r="D37" s="174"/>
      <c r="E37" s="173"/>
      <c r="F37" s="173"/>
      <c r="G37" s="173"/>
      <c r="H37" s="240"/>
      <c r="I37" s="170"/>
      <c r="J37" s="105"/>
    </row>
    <row r="38" spans="1:12">
      <c r="A38" s="166" t="s">
        <v>260</v>
      </c>
      <c r="B38" s="194"/>
      <c r="C38" s="174"/>
      <c r="D38" s="174"/>
      <c r="E38" s="173"/>
      <c r="F38" s="173"/>
      <c r="G38" s="241"/>
      <c r="H38" s="250" t="s">
        <v>372</v>
      </c>
      <c r="I38" s="356">
        <f>SUM(I9:I37)</f>
        <v>149942</v>
      </c>
      <c r="J38" s="105"/>
    </row>
    <row r="40" spans="1:12">
      <c r="A40" s="181" t="s">
        <v>394</v>
      </c>
    </row>
    <row r="42" spans="1:12">
      <c r="B42" s="183" t="s">
        <v>95</v>
      </c>
      <c r="F42" s="184"/>
    </row>
    <row r="43" spans="1:12">
      <c r="F43" s="182"/>
      <c r="I43" s="182"/>
      <c r="J43" s="182"/>
      <c r="K43" s="182"/>
      <c r="L43" s="182"/>
    </row>
    <row r="44" spans="1:12">
      <c r="C44" s="185"/>
      <c r="F44" s="185"/>
      <c r="G44" s="185"/>
      <c r="H44" s="188"/>
      <c r="I44" s="186"/>
      <c r="J44" s="182"/>
      <c r="K44" s="182"/>
      <c r="L44" s="182"/>
    </row>
    <row r="45" spans="1:12">
      <c r="A45" s="182"/>
      <c r="C45" s="187" t="s">
        <v>250</v>
      </c>
      <c r="F45" s="188" t="s">
        <v>255</v>
      </c>
      <c r="G45" s="187"/>
      <c r="H45" s="187"/>
      <c r="I45" s="186"/>
      <c r="J45" s="182"/>
      <c r="K45" s="182"/>
      <c r="L45" s="182"/>
    </row>
    <row r="46" spans="1:12">
      <c r="A46" s="182"/>
      <c r="C46" s="189" t="s">
        <v>126</v>
      </c>
      <c r="F46" s="181" t="s">
        <v>251</v>
      </c>
      <c r="I46" s="182"/>
      <c r="J46" s="182"/>
      <c r="K46" s="182"/>
      <c r="L46" s="182"/>
    </row>
    <row r="47" spans="1:12" s="182" customFormat="1">
      <c r="B47" s="181"/>
      <c r="C47" s="189"/>
      <c r="G47" s="189"/>
      <c r="H47" s="189"/>
    </row>
    <row r="48" spans="1:12" s="182" customFormat="1" ht="12.75"/>
    <row r="49" s="182" customFormat="1" ht="12.75"/>
    <row r="50" s="182" customFormat="1" ht="12.75"/>
    <row r="51" s="182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2:B38 B9:B10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11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92D050"/>
  </sheetPr>
  <dimension ref="A1:D34"/>
  <sheetViews>
    <sheetView view="pageBreakPreview" zoomScaleSheetLayoutView="100" workbookViewId="0">
      <selection activeCell="E30" sqref="E30"/>
    </sheetView>
  </sheetViews>
  <sheetFormatPr defaultRowHeight="12.75"/>
  <cols>
    <col min="1" max="1" width="7.28515625" style="197" customWidth="1"/>
    <col min="2" max="2" width="57.28515625" style="197" customWidth="1"/>
    <col min="3" max="3" width="24.140625" style="197" customWidth="1"/>
    <col min="4" max="16384" width="9.140625" style="197"/>
  </cols>
  <sheetData>
    <row r="1" spans="1:3" s="6" customFormat="1" ht="18.75" customHeight="1">
      <c r="A1" s="499" t="s">
        <v>454</v>
      </c>
      <c r="B1" s="499"/>
      <c r="C1" s="361" t="s">
        <v>96</v>
      </c>
    </row>
    <row r="2" spans="1:3" s="6" customFormat="1" ht="15">
      <c r="A2" s="499"/>
      <c r="B2" s="499"/>
      <c r="C2" s="403" t="str">
        <f>'ფორმა N1'!L2</f>
        <v>12.09.17-02.10.17</v>
      </c>
    </row>
    <row r="3" spans="1:3" s="6" customFormat="1" ht="15">
      <c r="A3" s="384" t="s">
        <v>127</v>
      </c>
      <c r="B3" s="359"/>
      <c r="C3" s="360"/>
    </row>
    <row r="4" spans="1:3" s="6" customFormat="1" ht="15">
      <c r="A4" s="114"/>
      <c r="B4" s="359"/>
      <c r="C4" s="360"/>
    </row>
    <row r="5" spans="1:3" s="21" customFormat="1" ht="15">
      <c r="A5" s="500" t="s">
        <v>256</v>
      </c>
      <c r="B5" s="500"/>
      <c r="C5" s="114"/>
    </row>
    <row r="6" spans="1:3" s="21" customFormat="1" ht="15">
      <c r="A6" s="501" t="s">
        <v>482</v>
      </c>
      <c r="B6" s="501"/>
      <c r="C6" s="114"/>
    </row>
    <row r="7" spans="1:3">
      <c r="A7" s="385"/>
      <c r="B7" s="385"/>
      <c r="C7" s="385"/>
    </row>
    <row r="8" spans="1:3">
      <c r="A8" s="385"/>
      <c r="B8" s="385"/>
      <c r="C8" s="385"/>
    </row>
    <row r="9" spans="1:3" ht="30" customHeight="1">
      <c r="A9" s="386" t="s">
        <v>63</v>
      </c>
      <c r="B9" s="386" t="s">
        <v>11</v>
      </c>
      <c r="C9" s="387" t="s">
        <v>9</v>
      </c>
    </row>
    <row r="10" spans="1:3" ht="15">
      <c r="A10" s="388">
        <v>1</v>
      </c>
      <c r="B10" s="389" t="s">
        <v>56</v>
      </c>
      <c r="C10" s="406">
        <f>'ფორმა N4'!D11+'ფორმა N5'!D9</f>
        <v>86154.78</v>
      </c>
    </row>
    <row r="11" spans="1:3" ht="15">
      <c r="A11" s="391">
        <v>1.1000000000000001</v>
      </c>
      <c r="B11" s="389" t="s">
        <v>455</v>
      </c>
      <c r="C11" s="407">
        <f>'ფორმა N4'!D39+'ფორმა N5'!D37</f>
        <v>0</v>
      </c>
    </row>
    <row r="12" spans="1:3" ht="15">
      <c r="A12" s="392" t="s">
        <v>29</v>
      </c>
      <c r="B12" s="389" t="s">
        <v>456</v>
      </c>
      <c r="C12" s="407">
        <f>'ფორმა N4'!D40+'ფორმა N5'!D38</f>
        <v>0</v>
      </c>
    </row>
    <row r="13" spans="1:3" ht="15">
      <c r="A13" s="391">
        <v>1.2</v>
      </c>
      <c r="B13" s="389" t="s">
        <v>57</v>
      </c>
      <c r="C13" s="407">
        <f>'ფორმა N4'!D12+'ფორმა N5'!D10</f>
        <v>48125</v>
      </c>
    </row>
    <row r="14" spans="1:3" ht="15">
      <c r="A14" s="391">
        <v>1.3</v>
      </c>
      <c r="B14" s="389" t="s">
        <v>457</v>
      </c>
      <c r="C14" s="407">
        <f>'ფორმა N4'!D17+'ფორმა N5'!D15</f>
        <v>260</v>
      </c>
    </row>
    <row r="15" spans="1:3" ht="15">
      <c r="A15" s="502"/>
      <c r="B15" s="502"/>
      <c r="C15" s="502"/>
    </row>
    <row r="16" spans="1:3" ht="30" customHeight="1">
      <c r="A16" s="386" t="s">
        <v>63</v>
      </c>
      <c r="B16" s="386" t="s">
        <v>231</v>
      </c>
      <c r="C16" s="387" t="s">
        <v>66</v>
      </c>
    </row>
    <row r="17" spans="1:4" ht="15">
      <c r="A17" s="388">
        <v>2</v>
      </c>
      <c r="B17" s="389" t="s">
        <v>458</v>
      </c>
      <c r="C17" s="390">
        <f>'ფორმა N2'!D9+'ფორმა N2'!C26+'ფორმა N3'!D9+'ფორმა N3'!C26</f>
        <v>84686</v>
      </c>
    </row>
    <row r="18" spans="1:4" ht="15">
      <c r="A18" s="393">
        <v>2.1</v>
      </c>
      <c r="B18" s="389" t="s">
        <v>459</v>
      </c>
      <c r="C18" s="389">
        <f>'ფორმა N2'!D17+'ფორმა N3'!D17</f>
        <v>83086</v>
      </c>
    </row>
    <row r="19" spans="1:4" ht="15">
      <c r="A19" s="393">
        <v>2.2000000000000002</v>
      </c>
      <c r="B19" s="389" t="s">
        <v>460</v>
      </c>
      <c r="C19" s="389">
        <f>'ფორმა N2'!D18+'ფორმა N3'!D18</f>
        <v>0</v>
      </c>
    </row>
    <row r="20" spans="1:4" ht="15">
      <c r="A20" s="393">
        <v>2.2999999999999998</v>
      </c>
      <c r="B20" s="389" t="s">
        <v>461</v>
      </c>
      <c r="C20" s="394">
        <f>SUM(C21:C25)</f>
        <v>500</v>
      </c>
    </row>
    <row r="21" spans="1:4" ht="15">
      <c r="A21" s="392" t="s">
        <v>462</v>
      </c>
      <c r="B21" s="395" t="s">
        <v>463</v>
      </c>
      <c r="C21" s="389">
        <f>'ფორმა N2'!D13+'ფორმა N3'!D13</f>
        <v>500</v>
      </c>
    </row>
    <row r="22" spans="1:4" ht="15">
      <c r="A22" s="392" t="s">
        <v>464</v>
      </c>
      <c r="B22" s="395" t="s">
        <v>465</v>
      </c>
      <c r="C22" s="389">
        <f>'ფორმა N2'!C27+'ფორმა N3'!C27</f>
        <v>0</v>
      </c>
    </row>
    <row r="23" spans="1:4" ht="15">
      <c r="A23" s="392" t="s">
        <v>466</v>
      </c>
      <c r="B23" s="395" t="s">
        <v>467</v>
      </c>
      <c r="C23" s="389">
        <f>'ფორმა N2'!D14+'ფორმა N3'!D14</f>
        <v>0</v>
      </c>
    </row>
    <row r="24" spans="1:4" ht="15">
      <c r="A24" s="392" t="s">
        <v>468</v>
      </c>
      <c r="B24" s="395" t="s">
        <v>469</v>
      </c>
      <c r="C24" s="389">
        <f>'ფორმა N2'!C31+'ფორმა N3'!C31</f>
        <v>0</v>
      </c>
    </row>
    <row r="25" spans="1:4" ht="15">
      <c r="A25" s="392" t="s">
        <v>470</v>
      </c>
      <c r="B25" s="395" t="s">
        <v>471</v>
      </c>
      <c r="C25" s="389">
        <f>'ფორმა N2'!D11+'ფორმა N3'!D11</f>
        <v>0</v>
      </c>
    </row>
    <row r="26" spans="1:4" ht="15">
      <c r="A26" s="396"/>
      <c r="B26" s="397"/>
      <c r="C26" s="398"/>
    </row>
    <row r="27" spans="1:4" ht="15">
      <c r="A27" s="396"/>
      <c r="B27" s="397"/>
      <c r="C27" s="398"/>
    </row>
    <row r="28" spans="1:4" ht="15">
      <c r="A28" s="21"/>
      <c r="B28" s="21"/>
      <c r="C28" s="21"/>
      <c r="D28" s="399"/>
    </row>
    <row r="29" spans="1:4" ht="15">
      <c r="A29" s="195" t="s">
        <v>95</v>
      </c>
      <c r="B29" s="21"/>
      <c r="C29" s="21"/>
      <c r="D29" s="399"/>
    </row>
    <row r="30" spans="1:4" ht="15">
      <c r="A30" s="21"/>
      <c r="B30" s="21"/>
      <c r="C30" s="21"/>
      <c r="D30" s="399"/>
    </row>
    <row r="31" spans="1:4" ht="15">
      <c r="A31" s="21"/>
      <c r="B31" s="21"/>
      <c r="C31" s="21"/>
      <c r="D31" s="400"/>
    </row>
    <row r="32" spans="1:4" ht="15">
      <c r="B32" s="195" t="s">
        <v>253</v>
      </c>
      <c r="C32" s="21"/>
      <c r="D32" s="400"/>
    </row>
    <row r="33" spans="2:4" ht="15">
      <c r="B33" s="21" t="s">
        <v>252</v>
      </c>
      <c r="C33" s="21"/>
      <c r="D33" s="400"/>
    </row>
    <row r="34" spans="2:4">
      <c r="B34" s="401" t="s">
        <v>126</v>
      </c>
      <c r="D34" s="402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tabColor rgb="FF92D050"/>
    <pageSetUpPr fitToPage="1"/>
  </sheetPr>
  <dimension ref="A1:I46"/>
  <sheetViews>
    <sheetView showGridLines="0" view="pageBreakPreview" zoomScale="80" zoomScaleSheetLayoutView="80" workbookViewId="0">
      <selection activeCell="C46" sqref="C46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283</v>
      </c>
      <c r="B1" s="76"/>
      <c r="C1" s="478" t="s">
        <v>96</v>
      </c>
      <c r="D1" s="478"/>
      <c r="E1" s="108"/>
    </row>
    <row r="2" spans="1:7">
      <c r="A2" s="76" t="s">
        <v>127</v>
      </c>
      <c r="B2" s="76"/>
      <c r="C2" s="477" t="s">
        <v>557</v>
      </c>
      <c r="D2" s="477"/>
      <c r="E2" s="108"/>
    </row>
    <row r="3" spans="1:7">
      <c r="A3" s="74"/>
      <c r="B3" s="76"/>
      <c r="C3" s="75"/>
      <c r="D3" s="75"/>
      <c r="E3" s="108"/>
    </row>
    <row r="4" spans="1:7">
      <c r="A4" s="77" t="s">
        <v>256</v>
      </c>
      <c r="B4" s="102"/>
      <c r="C4" s="103"/>
      <c r="D4" s="76"/>
      <c r="E4" s="108"/>
    </row>
    <row r="5" spans="1:7">
      <c r="A5" s="422" t="s">
        <v>482</v>
      </c>
      <c r="B5" s="12"/>
      <c r="C5" s="12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63</v>
      </c>
      <c r="B8" s="79" t="s">
        <v>231</v>
      </c>
      <c r="C8" s="79" t="s">
        <v>65</v>
      </c>
      <c r="D8" s="79" t="s">
        <v>66</v>
      </c>
      <c r="E8" s="108"/>
    </row>
    <row r="9" spans="1:7" s="7" customFormat="1" ht="16.5" customHeight="1">
      <c r="A9" s="218">
        <v>1</v>
      </c>
      <c r="B9" s="218" t="s">
        <v>64</v>
      </c>
      <c r="C9" s="85">
        <f>SUM(C10,C26)</f>
        <v>0</v>
      </c>
      <c r="D9" s="85">
        <f>SUM(D10,D26)</f>
        <v>0</v>
      </c>
      <c r="E9" s="108"/>
    </row>
    <row r="10" spans="1:7" s="7" customFormat="1" ht="16.5" customHeight="1">
      <c r="A10" s="87">
        <v>1.1000000000000001</v>
      </c>
      <c r="B10" s="87" t="s">
        <v>68</v>
      </c>
      <c r="C10" s="85">
        <f>SUM(C11,C12,C16,C19,C25,C26)</f>
        <v>0</v>
      </c>
      <c r="D10" s="85">
        <f>SUM(D11,D12,D16,D19,D24,D25)</f>
        <v>0</v>
      </c>
      <c r="E10" s="108"/>
    </row>
    <row r="11" spans="1:7" s="9" customFormat="1" ht="16.5" customHeight="1">
      <c r="A11" s="88" t="s">
        <v>29</v>
      </c>
      <c r="B11" s="88" t="s">
        <v>67</v>
      </c>
      <c r="C11" s="8"/>
      <c r="D11" s="8"/>
      <c r="E11" s="108"/>
    </row>
    <row r="12" spans="1:7" s="10" customFormat="1" ht="16.5" customHeight="1">
      <c r="A12" s="88" t="s">
        <v>30</v>
      </c>
      <c r="B12" s="88" t="s">
        <v>289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>
      <c r="A13" s="97" t="s">
        <v>69</v>
      </c>
      <c r="B13" s="97" t="s">
        <v>292</v>
      </c>
      <c r="C13" s="8"/>
      <c r="D13" s="8"/>
      <c r="E13" s="108"/>
    </row>
    <row r="14" spans="1:7" s="3" customFormat="1" ht="16.5" customHeight="1">
      <c r="A14" s="97" t="s">
        <v>435</v>
      </c>
      <c r="B14" s="97" t="s">
        <v>434</v>
      </c>
      <c r="C14" s="8"/>
      <c r="D14" s="8"/>
      <c r="E14" s="108"/>
    </row>
    <row r="15" spans="1:7" s="3" customFormat="1" ht="16.5" customHeight="1">
      <c r="A15" s="97" t="s">
        <v>436</v>
      </c>
      <c r="B15" s="97" t="s">
        <v>85</v>
      </c>
      <c r="C15" s="8"/>
      <c r="D15" s="8"/>
      <c r="E15" s="108"/>
    </row>
    <row r="16" spans="1:7" s="3" customFormat="1" ht="16.5" customHeight="1">
      <c r="A16" s="88" t="s">
        <v>70</v>
      </c>
      <c r="B16" s="88" t="s">
        <v>71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>
      <c r="A17" s="97" t="s">
        <v>72</v>
      </c>
      <c r="B17" s="97" t="s">
        <v>74</v>
      </c>
      <c r="C17" s="8"/>
      <c r="D17" s="8"/>
      <c r="E17" s="108"/>
    </row>
    <row r="18" spans="1:5" s="3" customFormat="1" ht="30">
      <c r="A18" s="97" t="s">
        <v>73</v>
      </c>
      <c r="B18" s="97" t="s">
        <v>97</v>
      </c>
      <c r="C18" s="8"/>
      <c r="D18" s="8"/>
      <c r="E18" s="108"/>
    </row>
    <row r="19" spans="1:5" s="3" customFormat="1" ht="16.5" customHeight="1">
      <c r="A19" s="88" t="s">
        <v>75</v>
      </c>
      <c r="B19" s="88" t="s">
        <v>369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76</v>
      </c>
      <c r="B20" s="97" t="s">
        <v>77</v>
      </c>
      <c r="C20" s="8"/>
      <c r="D20" s="8"/>
      <c r="E20" s="108"/>
    </row>
    <row r="21" spans="1:5" s="3" customFormat="1" ht="30">
      <c r="A21" s="97" t="s">
        <v>80</v>
      </c>
      <c r="B21" s="97" t="s">
        <v>78</v>
      </c>
      <c r="C21" s="8"/>
      <c r="D21" s="8"/>
      <c r="E21" s="108"/>
    </row>
    <row r="22" spans="1:5" s="3" customFormat="1" ht="16.5" customHeight="1">
      <c r="A22" s="97" t="s">
        <v>81</v>
      </c>
      <c r="B22" s="97" t="s">
        <v>79</v>
      </c>
      <c r="C22" s="8"/>
      <c r="D22" s="8"/>
      <c r="E22" s="108"/>
    </row>
    <row r="23" spans="1:5" s="3" customFormat="1" ht="16.5" customHeight="1">
      <c r="A23" s="97" t="s">
        <v>82</v>
      </c>
      <c r="B23" s="97" t="s">
        <v>382</v>
      </c>
      <c r="C23" s="8"/>
      <c r="D23" s="8"/>
      <c r="E23" s="108"/>
    </row>
    <row r="24" spans="1:5" s="3" customFormat="1" ht="16.5" customHeight="1">
      <c r="A24" s="88" t="s">
        <v>83</v>
      </c>
      <c r="B24" s="88" t="s">
        <v>383</v>
      </c>
      <c r="C24" s="242"/>
      <c r="D24" s="8"/>
      <c r="E24" s="108"/>
    </row>
    <row r="25" spans="1:5" s="3" customFormat="1">
      <c r="A25" s="88" t="s">
        <v>233</v>
      </c>
      <c r="B25" s="88" t="s">
        <v>389</v>
      </c>
      <c r="C25" s="8"/>
      <c r="D25" s="8"/>
      <c r="E25" s="108"/>
    </row>
    <row r="26" spans="1:5" ht="16.5" customHeight="1">
      <c r="A26" s="87">
        <v>1.2</v>
      </c>
      <c r="B26" s="87" t="s">
        <v>84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31</v>
      </c>
      <c r="B27" s="88" t="s">
        <v>292</v>
      </c>
      <c r="C27" s="107">
        <f>SUM(C28:C30)</f>
        <v>0</v>
      </c>
      <c r="D27" s="107">
        <f>SUM(D28:D30)</f>
        <v>0</v>
      </c>
      <c r="E27" s="108"/>
    </row>
    <row r="28" spans="1:5">
      <c r="A28" s="226" t="s">
        <v>86</v>
      </c>
      <c r="B28" s="226" t="s">
        <v>290</v>
      </c>
      <c r="C28" s="8"/>
      <c r="D28" s="8"/>
      <c r="E28" s="108"/>
    </row>
    <row r="29" spans="1:5">
      <c r="A29" s="226" t="s">
        <v>87</v>
      </c>
      <c r="B29" s="226" t="s">
        <v>293</v>
      </c>
      <c r="C29" s="8"/>
      <c r="D29" s="8"/>
      <c r="E29" s="108"/>
    </row>
    <row r="30" spans="1:5">
      <c r="A30" s="226" t="s">
        <v>391</v>
      </c>
      <c r="B30" s="226" t="s">
        <v>291</v>
      </c>
      <c r="C30" s="8"/>
      <c r="D30" s="8"/>
      <c r="E30" s="108"/>
    </row>
    <row r="31" spans="1:5">
      <c r="A31" s="88" t="s">
        <v>32</v>
      </c>
      <c r="B31" s="88" t="s">
        <v>434</v>
      </c>
      <c r="C31" s="107">
        <f>SUM(C32:C34)</f>
        <v>0</v>
      </c>
      <c r="D31" s="107">
        <f>SUM(D32:D34)</f>
        <v>0</v>
      </c>
      <c r="E31" s="108"/>
    </row>
    <row r="32" spans="1:5">
      <c r="A32" s="226" t="s">
        <v>12</v>
      </c>
      <c r="B32" s="226" t="s">
        <v>437</v>
      </c>
      <c r="C32" s="8"/>
      <c r="D32" s="8"/>
      <c r="E32" s="108"/>
    </row>
    <row r="33" spans="1:9">
      <c r="A33" s="226" t="s">
        <v>13</v>
      </c>
      <c r="B33" s="226" t="s">
        <v>438</v>
      </c>
      <c r="C33" s="8"/>
      <c r="D33" s="8"/>
      <c r="E33" s="108"/>
    </row>
    <row r="34" spans="1:9">
      <c r="A34" s="226" t="s">
        <v>263</v>
      </c>
      <c r="B34" s="226" t="s">
        <v>439</v>
      </c>
      <c r="C34" s="8"/>
      <c r="D34" s="8"/>
      <c r="E34" s="108"/>
    </row>
    <row r="35" spans="1:9">
      <c r="A35" s="88" t="s">
        <v>33</v>
      </c>
      <c r="B35" s="239" t="s">
        <v>388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69" t="s">
        <v>95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253</v>
      </c>
      <c r="D43" s="111"/>
      <c r="E43" s="110"/>
      <c r="F43" s="110"/>
      <c r="G43"/>
      <c r="H43"/>
      <c r="I43"/>
    </row>
    <row r="44" spans="1:9">
      <c r="A44"/>
      <c r="B44" s="2" t="s">
        <v>252</v>
      </c>
      <c r="D44" s="111"/>
      <c r="E44" s="110"/>
      <c r="F44" s="110"/>
      <c r="G44"/>
      <c r="H44"/>
      <c r="I44"/>
    </row>
    <row r="45" spans="1:9" customFormat="1" ht="12.75">
      <c r="B45" s="66" t="s">
        <v>126</v>
      </c>
      <c r="D45" s="110"/>
      <c r="E45" s="110"/>
      <c r="F45" s="110"/>
    </row>
    <row r="46" spans="1:9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206</v>
      </c>
      <c r="C1" t="s">
        <v>186</v>
      </c>
      <c r="E1" t="s">
        <v>213</v>
      </c>
      <c r="G1" t="s">
        <v>222</v>
      </c>
    </row>
    <row r="2" spans="1:7" ht="15">
      <c r="A2" s="63">
        <v>40907</v>
      </c>
      <c r="C2" t="s">
        <v>187</v>
      </c>
      <c r="E2" t="s">
        <v>218</v>
      </c>
      <c r="G2" s="65" t="s">
        <v>223</v>
      </c>
    </row>
    <row r="3" spans="1:7" ht="15">
      <c r="A3" s="63">
        <v>40908</v>
      </c>
      <c r="C3" t="s">
        <v>188</v>
      </c>
      <c r="E3" t="s">
        <v>219</v>
      </c>
      <c r="G3" s="65" t="s">
        <v>224</v>
      </c>
    </row>
    <row r="4" spans="1:7" ht="15">
      <c r="A4" s="63">
        <v>40909</v>
      </c>
      <c r="C4" t="s">
        <v>189</v>
      </c>
      <c r="E4" t="s">
        <v>220</v>
      </c>
      <c r="G4" s="65" t="s">
        <v>225</v>
      </c>
    </row>
    <row r="5" spans="1:7">
      <c r="A5" s="63">
        <v>40910</v>
      </c>
      <c r="C5" t="s">
        <v>190</v>
      </c>
      <c r="E5" t="s">
        <v>221</v>
      </c>
    </row>
    <row r="6" spans="1:7">
      <c r="A6" s="63">
        <v>40911</v>
      </c>
      <c r="C6" t="s">
        <v>191</v>
      </c>
    </row>
    <row r="7" spans="1:7">
      <c r="A7" s="63">
        <v>40912</v>
      </c>
      <c r="C7" t="s">
        <v>192</v>
      </c>
    </row>
    <row r="8" spans="1:7">
      <c r="A8" s="63">
        <v>40913</v>
      </c>
      <c r="C8" t="s">
        <v>193</v>
      </c>
    </row>
    <row r="9" spans="1:7">
      <c r="A9" s="63">
        <v>40914</v>
      </c>
      <c r="C9" t="s">
        <v>194</v>
      </c>
    </row>
    <row r="10" spans="1:7">
      <c r="A10" s="63">
        <v>40915</v>
      </c>
      <c r="C10" t="s">
        <v>195</v>
      </c>
    </row>
    <row r="11" spans="1:7">
      <c r="A11" s="63">
        <v>40916</v>
      </c>
      <c r="C11" t="s">
        <v>196</v>
      </c>
    </row>
    <row r="12" spans="1:7">
      <c r="A12" s="63">
        <v>40917</v>
      </c>
      <c r="C12" t="s">
        <v>197</v>
      </c>
    </row>
    <row r="13" spans="1:7">
      <c r="A13" s="63">
        <v>40918</v>
      </c>
      <c r="C13" t="s">
        <v>198</v>
      </c>
    </row>
    <row r="14" spans="1:7">
      <c r="A14" s="63">
        <v>40919</v>
      </c>
      <c r="C14" t="s">
        <v>199</v>
      </c>
    </row>
    <row r="15" spans="1:7">
      <c r="A15" s="63">
        <v>40920</v>
      </c>
      <c r="C15" t="s">
        <v>200</v>
      </c>
    </row>
    <row r="16" spans="1:7">
      <c r="A16" s="63">
        <v>40921</v>
      </c>
      <c r="C16" t="s">
        <v>201</v>
      </c>
    </row>
    <row r="17" spans="1:3">
      <c r="A17" s="63">
        <v>40922</v>
      </c>
      <c r="C17" t="s">
        <v>202</v>
      </c>
    </row>
    <row r="18" spans="1:3">
      <c r="A18" s="63">
        <v>40923</v>
      </c>
      <c r="C18" t="s">
        <v>203</v>
      </c>
    </row>
    <row r="19" spans="1:3">
      <c r="A19" s="63">
        <v>40924</v>
      </c>
      <c r="C19" t="s">
        <v>204</v>
      </c>
    </row>
    <row r="20" spans="1:3">
      <c r="A20" s="63">
        <v>40925</v>
      </c>
      <c r="C20" t="s">
        <v>205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tabColor rgb="FF92D050"/>
    <pageSetUpPr fitToPage="1"/>
  </sheetPr>
  <dimension ref="A1:L46"/>
  <sheetViews>
    <sheetView showGridLines="0" view="pageBreakPreview" zoomScale="80" zoomScaleSheetLayoutView="80" workbookViewId="0">
      <selection activeCell="B28" sqref="B28"/>
    </sheetView>
  </sheetViews>
  <sheetFormatPr defaultRowHeight="15"/>
  <cols>
    <col min="1" max="1" width="14.28515625" style="21" bestFit="1" customWidth="1"/>
    <col min="2" max="2" width="80" style="23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254</v>
      </c>
      <c r="B1" s="231"/>
      <c r="C1" s="478" t="s">
        <v>96</v>
      </c>
      <c r="D1" s="478"/>
      <c r="E1" s="113"/>
    </row>
    <row r="2" spans="1:12" s="6" customFormat="1">
      <c r="A2" s="76" t="s">
        <v>127</v>
      </c>
      <c r="B2" s="231"/>
      <c r="C2" s="479" t="s">
        <v>557</v>
      </c>
      <c r="D2" s="479"/>
      <c r="E2" s="113"/>
    </row>
    <row r="3" spans="1:12" s="6" customFormat="1">
      <c r="A3" s="76"/>
      <c r="B3" s="231"/>
      <c r="C3" s="75"/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32"/>
      <c r="C4" s="76"/>
      <c r="D4" s="76"/>
      <c r="E4" s="108"/>
      <c r="L4" s="6"/>
    </row>
    <row r="5" spans="1:12" s="2" customFormat="1">
      <c r="A5" s="422" t="s">
        <v>482</v>
      </c>
      <c r="B5" s="233"/>
      <c r="C5" s="60"/>
      <c r="D5" s="60"/>
      <c r="E5" s="108"/>
    </row>
    <row r="6" spans="1:12" s="2" customFormat="1">
      <c r="A6" s="77"/>
      <c r="B6" s="232"/>
      <c r="C6" s="76"/>
      <c r="D6" s="76"/>
      <c r="E6" s="108"/>
    </row>
    <row r="7" spans="1:12" s="6" customFormat="1" ht="18">
      <c r="A7" s="100"/>
      <c r="B7" s="112"/>
      <c r="C7" s="78"/>
      <c r="D7" s="78"/>
      <c r="E7" s="113"/>
    </row>
    <row r="8" spans="1:12" s="6" customFormat="1" ht="30">
      <c r="A8" s="106" t="s">
        <v>63</v>
      </c>
      <c r="B8" s="79" t="s">
        <v>231</v>
      </c>
      <c r="C8" s="79" t="s">
        <v>65</v>
      </c>
      <c r="D8" s="79" t="s">
        <v>66</v>
      </c>
      <c r="E8" s="113"/>
      <c r="F8" s="20"/>
    </row>
    <row r="9" spans="1:12" s="7" customFormat="1">
      <c r="A9" s="218">
        <v>1</v>
      </c>
      <c r="B9" s="218" t="s">
        <v>64</v>
      </c>
      <c r="C9" s="85">
        <f>SUM(C10,C26)</f>
        <v>83586</v>
      </c>
      <c r="D9" s="85">
        <f>SUM(D10,D26)</f>
        <v>84686</v>
      </c>
      <c r="E9" s="113"/>
    </row>
    <row r="10" spans="1:12" s="7" customFormat="1">
      <c r="A10" s="87">
        <v>1.1000000000000001</v>
      </c>
      <c r="B10" s="87" t="s">
        <v>68</v>
      </c>
      <c r="C10" s="85">
        <f>SUM(C11,C12,C16,C19,C25,C26)</f>
        <v>83586</v>
      </c>
      <c r="D10" s="85">
        <f>SUM(D11,D12,D16,D19,D24,D25)</f>
        <v>84686</v>
      </c>
      <c r="E10" s="113"/>
    </row>
    <row r="11" spans="1:12" s="9" customFormat="1" ht="18">
      <c r="A11" s="88" t="s">
        <v>29</v>
      </c>
      <c r="B11" s="88" t="s">
        <v>67</v>
      </c>
      <c r="C11" s="8"/>
      <c r="D11" s="8"/>
      <c r="E11" s="113"/>
    </row>
    <row r="12" spans="1:12" s="10" customFormat="1">
      <c r="A12" s="88" t="s">
        <v>30</v>
      </c>
      <c r="B12" s="88" t="s">
        <v>289</v>
      </c>
      <c r="C12" s="107">
        <f>SUM(C13:C15)</f>
        <v>500</v>
      </c>
      <c r="D12" s="107">
        <f>SUM(D13:D15)</f>
        <v>500</v>
      </c>
      <c r="E12" s="113"/>
    </row>
    <row r="13" spans="1:12" s="3" customFormat="1">
      <c r="A13" s="97" t="s">
        <v>69</v>
      </c>
      <c r="B13" s="97" t="s">
        <v>292</v>
      </c>
      <c r="C13" s="8">
        <v>500</v>
      </c>
      <c r="D13" s="8">
        <v>500</v>
      </c>
      <c r="E13" s="113"/>
    </row>
    <row r="14" spans="1:12" s="3" customFormat="1">
      <c r="A14" s="97" t="s">
        <v>435</v>
      </c>
      <c r="B14" s="97" t="s">
        <v>434</v>
      </c>
      <c r="C14" s="8"/>
      <c r="D14" s="8"/>
      <c r="E14" s="113"/>
    </row>
    <row r="15" spans="1:12" s="3" customFormat="1">
      <c r="A15" s="97" t="s">
        <v>436</v>
      </c>
      <c r="B15" s="97" t="s">
        <v>85</v>
      </c>
      <c r="C15" s="8"/>
      <c r="D15" s="8"/>
      <c r="E15" s="113"/>
    </row>
    <row r="16" spans="1:12" s="3" customFormat="1">
      <c r="A16" s="88" t="s">
        <v>70</v>
      </c>
      <c r="B16" s="88" t="s">
        <v>71</v>
      </c>
      <c r="C16" s="107">
        <f>SUM(C17:C18)</f>
        <v>83086</v>
      </c>
      <c r="D16" s="107">
        <f>SUM(D17:D18)</f>
        <v>83086</v>
      </c>
      <c r="E16" s="113"/>
    </row>
    <row r="17" spans="1:5" s="3" customFormat="1">
      <c r="A17" s="97" t="s">
        <v>72</v>
      </c>
      <c r="B17" s="97" t="s">
        <v>74</v>
      </c>
      <c r="C17" s="8">
        <v>83086</v>
      </c>
      <c r="D17" s="8">
        <v>83086</v>
      </c>
      <c r="E17" s="113"/>
    </row>
    <row r="18" spans="1:5" s="3" customFormat="1" ht="30">
      <c r="A18" s="97" t="s">
        <v>73</v>
      </c>
      <c r="B18" s="97" t="s">
        <v>97</v>
      </c>
      <c r="C18" s="8"/>
      <c r="D18" s="8"/>
      <c r="E18" s="113"/>
    </row>
    <row r="19" spans="1:5" s="3" customFormat="1">
      <c r="A19" s="88" t="s">
        <v>75</v>
      </c>
      <c r="B19" s="88" t="s">
        <v>369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76</v>
      </c>
      <c r="B20" s="97" t="s">
        <v>77</v>
      </c>
      <c r="C20" s="8"/>
      <c r="D20" s="8"/>
      <c r="E20" s="113"/>
    </row>
    <row r="21" spans="1:5" s="3" customFormat="1" ht="30">
      <c r="A21" s="97" t="s">
        <v>80</v>
      </c>
      <c r="B21" s="97" t="s">
        <v>78</v>
      </c>
      <c r="C21" s="8"/>
      <c r="D21" s="8"/>
      <c r="E21" s="113"/>
    </row>
    <row r="22" spans="1:5" s="3" customFormat="1">
      <c r="A22" s="97" t="s">
        <v>81</v>
      </c>
      <c r="B22" s="97" t="s">
        <v>79</v>
      </c>
      <c r="C22" s="8"/>
      <c r="D22" s="8"/>
      <c r="E22" s="113"/>
    </row>
    <row r="23" spans="1:5" s="3" customFormat="1">
      <c r="A23" s="97" t="s">
        <v>82</v>
      </c>
      <c r="B23" s="97" t="s">
        <v>382</v>
      </c>
      <c r="C23" s="8"/>
      <c r="D23" s="8"/>
      <c r="E23" s="113"/>
    </row>
    <row r="24" spans="1:5" s="3" customFormat="1">
      <c r="A24" s="88" t="s">
        <v>83</v>
      </c>
      <c r="B24" s="88" t="s">
        <v>383</v>
      </c>
      <c r="C24" s="242"/>
      <c r="D24" s="8"/>
      <c r="E24" s="113"/>
    </row>
    <row r="25" spans="1:5" s="3" customFormat="1">
      <c r="A25" s="88" t="s">
        <v>233</v>
      </c>
      <c r="B25" s="88" t="s">
        <v>591</v>
      </c>
      <c r="C25" s="8"/>
      <c r="D25" s="8">
        <v>1100</v>
      </c>
      <c r="E25" s="113"/>
    </row>
    <row r="26" spans="1:5">
      <c r="A26" s="87">
        <v>1.2</v>
      </c>
      <c r="B26" s="87" t="s">
        <v>84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31</v>
      </c>
      <c r="B27" s="88" t="s">
        <v>292</v>
      </c>
      <c r="C27" s="107">
        <f>SUM(C28:C30)</f>
        <v>0</v>
      </c>
      <c r="D27" s="107">
        <f>SUM(D28:D30)</f>
        <v>0</v>
      </c>
      <c r="E27" s="113"/>
    </row>
    <row r="28" spans="1:5">
      <c r="A28" s="226" t="s">
        <v>86</v>
      </c>
      <c r="B28" s="226" t="s">
        <v>290</v>
      </c>
      <c r="C28" s="8"/>
      <c r="D28" s="8"/>
      <c r="E28" s="113"/>
    </row>
    <row r="29" spans="1:5">
      <c r="A29" s="226" t="s">
        <v>87</v>
      </c>
      <c r="B29" s="226" t="s">
        <v>293</v>
      </c>
      <c r="C29" s="8"/>
      <c r="D29" s="8"/>
      <c r="E29" s="113"/>
    </row>
    <row r="30" spans="1:5">
      <c r="A30" s="226" t="s">
        <v>391</v>
      </c>
      <c r="B30" s="226" t="s">
        <v>291</v>
      </c>
      <c r="C30" s="8"/>
      <c r="D30" s="8"/>
      <c r="E30" s="113"/>
    </row>
    <row r="31" spans="1:5">
      <c r="A31" s="88" t="s">
        <v>32</v>
      </c>
      <c r="B31" s="88" t="s">
        <v>434</v>
      </c>
      <c r="C31" s="107">
        <f>SUM(C32:C34)</f>
        <v>0</v>
      </c>
      <c r="D31" s="107">
        <f>SUM(D32:D34)</f>
        <v>0</v>
      </c>
      <c r="E31" s="113"/>
    </row>
    <row r="32" spans="1:5">
      <c r="A32" s="226" t="s">
        <v>12</v>
      </c>
      <c r="B32" s="226" t="s">
        <v>437</v>
      </c>
      <c r="C32" s="8"/>
      <c r="D32" s="8"/>
      <c r="E32" s="113"/>
    </row>
    <row r="33" spans="1:9">
      <c r="A33" s="226" t="s">
        <v>13</v>
      </c>
      <c r="B33" s="226" t="s">
        <v>438</v>
      </c>
      <c r="C33" s="8"/>
      <c r="D33" s="8"/>
      <c r="E33" s="113"/>
    </row>
    <row r="34" spans="1:9">
      <c r="A34" s="226" t="s">
        <v>263</v>
      </c>
      <c r="B34" s="226" t="s">
        <v>439</v>
      </c>
      <c r="C34" s="8"/>
      <c r="D34" s="8"/>
      <c r="E34" s="113"/>
    </row>
    <row r="35" spans="1:9" s="23" customFormat="1">
      <c r="A35" s="88" t="s">
        <v>33</v>
      </c>
      <c r="B35" s="239" t="s">
        <v>388</v>
      </c>
      <c r="C35" s="8"/>
      <c r="D35" s="8"/>
    </row>
    <row r="36" spans="1:9" s="2" customFormat="1">
      <c r="A36" s="1"/>
      <c r="B36" s="234"/>
      <c r="E36" s="5"/>
    </row>
    <row r="37" spans="1:9" s="2" customFormat="1">
      <c r="B37" s="234"/>
      <c r="E37" s="5"/>
    </row>
    <row r="38" spans="1:9">
      <c r="A38" s="1"/>
    </row>
    <row r="39" spans="1:9">
      <c r="A39" s="2"/>
    </row>
    <row r="40" spans="1:9" s="2" customFormat="1">
      <c r="A40" s="69" t="s">
        <v>95</v>
      </c>
      <c r="B40" s="234"/>
      <c r="E40" s="5"/>
    </row>
    <row r="41" spans="1:9" s="2" customFormat="1">
      <c r="B41" s="234"/>
      <c r="E41"/>
      <c r="F41"/>
      <c r="G41"/>
      <c r="H41"/>
      <c r="I41"/>
    </row>
    <row r="42" spans="1:9" s="2" customFormat="1">
      <c r="B42" s="234"/>
      <c r="D42" s="12"/>
      <c r="E42"/>
      <c r="F42"/>
      <c r="G42"/>
      <c r="H42"/>
      <c r="I42"/>
    </row>
    <row r="43" spans="1:9" s="2" customFormat="1">
      <c r="A43"/>
      <c r="B43" s="236" t="s">
        <v>386</v>
      </c>
      <c r="D43" s="12"/>
      <c r="E43"/>
      <c r="F43"/>
      <c r="G43"/>
      <c r="H43"/>
      <c r="I43"/>
    </row>
    <row r="44" spans="1:9" s="2" customFormat="1">
      <c r="A44"/>
      <c r="B44" s="234" t="s">
        <v>252</v>
      </c>
      <c r="D44" s="12"/>
      <c r="E44"/>
      <c r="F44"/>
      <c r="G44"/>
      <c r="H44"/>
      <c r="I44"/>
    </row>
    <row r="45" spans="1:9" customFormat="1" ht="12.75">
      <c r="B45" s="237" t="s">
        <v>126</v>
      </c>
    </row>
    <row r="46" spans="1:9" customFormat="1" ht="12.75">
      <c r="B46" s="23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I90"/>
  <sheetViews>
    <sheetView showGridLines="0" view="pageBreakPreview" zoomScale="80" zoomScaleSheetLayoutView="80" workbookViewId="0">
      <selection activeCell="B46" sqref="B46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450</v>
      </c>
      <c r="B1" s="216"/>
      <c r="C1" s="478" t="s">
        <v>96</v>
      </c>
      <c r="D1" s="478"/>
      <c r="E1" s="91"/>
    </row>
    <row r="2" spans="1:5" s="6" customFormat="1">
      <c r="A2" s="381" t="s">
        <v>451</v>
      </c>
      <c r="B2" s="216"/>
      <c r="C2" s="477" t="str">
        <f>'ფორმა N1'!L2</f>
        <v>12.09.17-02.10.17</v>
      </c>
      <c r="D2" s="477"/>
      <c r="E2" s="91"/>
    </row>
    <row r="3" spans="1:5" s="6" customFormat="1">
      <c r="A3" s="381" t="s">
        <v>449</v>
      </c>
      <c r="B3" s="216"/>
      <c r="C3" s="217"/>
      <c r="D3" s="217"/>
      <c r="E3" s="91"/>
    </row>
    <row r="4" spans="1:5" s="6" customFormat="1">
      <c r="A4" s="76" t="s">
        <v>127</v>
      </c>
      <c r="B4" s="216"/>
      <c r="C4" s="217"/>
      <c r="D4" s="217"/>
      <c r="E4" s="91"/>
    </row>
    <row r="5" spans="1:5" s="6" customFormat="1">
      <c r="A5" s="76"/>
      <c r="B5" s="216"/>
      <c r="C5" s="217"/>
      <c r="D5" s="217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422" t="s">
        <v>482</v>
      </c>
      <c r="B7" s="80"/>
      <c r="C7" s="81"/>
      <c r="D7" s="81"/>
      <c r="E7" s="92"/>
    </row>
    <row r="8" spans="1:5">
      <c r="A8" s="77"/>
      <c r="B8" s="77"/>
      <c r="C8" s="76"/>
      <c r="D8" s="76"/>
      <c r="E8" s="92"/>
    </row>
    <row r="9" spans="1:5" s="6" customFormat="1">
      <c r="A9" s="216"/>
      <c r="B9" s="216"/>
      <c r="C9" s="78"/>
      <c r="D9" s="78"/>
      <c r="E9" s="91"/>
    </row>
    <row r="10" spans="1:5" s="6" customFormat="1" ht="30">
      <c r="A10" s="89" t="s">
        <v>63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18">
        <v>1</v>
      </c>
      <c r="B11" s="218" t="s">
        <v>56</v>
      </c>
      <c r="C11" s="82">
        <f>SUM(C12,C16,C56,C59,C60,C61,C79)</f>
        <v>0</v>
      </c>
      <c r="D11" s="82">
        <f>SUM(D12,D16,D56,D59,D60,D61,D67,D75,D76)</f>
        <v>0</v>
      </c>
      <c r="E11" s="219"/>
    </row>
    <row r="12" spans="1:5" s="9" customFormat="1" ht="18">
      <c r="A12" s="87">
        <v>1.1000000000000001</v>
      </c>
      <c r="B12" s="87" t="s">
        <v>57</v>
      </c>
      <c r="C12" s="83">
        <f>SUM(C13:C14)</f>
        <v>0</v>
      </c>
      <c r="D12" s="83">
        <f>SUM(D13:D14)</f>
        <v>0</v>
      </c>
      <c r="E12" s="93"/>
    </row>
    <row r="13" spans="1:5" s="10" customFormat="1">
      <c r="A13" s="88" t="s">
        <v>29</v>
      </c>
      <c r="B13" s="88" t="s">
        <v>58</v>
      </c>
      <c r="C13" s="4"/>
      <c r="D13" s="4"/>
      <c r="E13" s="94"/>
    </row>
    <row r="14" spans="1:5" s="3" customFormat="1">
      <c r="A14" s="88" t="s">
        <v>30</v>
      </c>
      <c r="B14" s="88" t="s">
        <v>0</v>
      </c>
      <c r="C14" s="4"/>
      <c r="D14" s="4"/>
      <c r="E14" s="95"/>
    </row>
    <row r="15" spans="1:5" s="3" customFormat="1">
      <c r="A15" s="382" t="s">
        <v>452</v>
      </c>
      <c r="B15" s="383" t="s">
        <v>453</v>
      </c>
      <c r="C15" s="4"/>
      <c r="D15" s="4"/>
      <c r="E15" s="95"/>
    </row>
    <row r="16" spans="1:5" s="7" customFormat="1">
      <c r="A16" s="87">
        <v>1.2</v>
      </c>
      <c r="B16" s="87" t="s">
        <v>59</v>
      </c>
      <c r="C16" s="84">
        <f>SUM(C17,C20,C32,C33,C34,C35,C38,C39,C46:C50,C54,C55)</f>
        <v>0</v>
      </c>
      <c r="D16" s="84">
        <f>SUM(D17,D20,D32,D33,D34,D35,D38,D39,D46:D50,D54,D55)</f>
        <v>0</v>
      </c>
      <c r="E16" s="219"/>
    </row>
    <row r="17" spans="1:6" s="3" customFormat="1">
      <c r="A17" s="88" t="s">
        <v>31</v>
      </c>
      <c r="B17" s="88" t="s">
        <v>1</v>
      </c>
      <c r="C17" s="83">
        <f>SUM(C18:C19)</f>
        <v>0</v>
      </c>
      <c r="D17" s="83">
        <f>SUM(D18:D19)</f>
        <v>0</v>
      </c>
      <c r="E17" s="95"/>
    </row>
    <row r="18" spans="1:6" s="3" customFormat="1">
      <c r="A18" s="97" t="s">
        <v>86</v>
      </c>
      <c r="B18" s="97" t="s">
        <v>60</v>
      </c>
      <c r="C18" s="4"/>
      <c r="D18" s="220"/>
      <c r="E18" s="95"/>
    </row>
    <row r="19" spans="1:6" s="3" customFormat="1">
      <c r="A19" s="97" t="s">
        <v>87</v>
      </c>
      <c r="B19" s="97" t="s">
        <v>61</v>
      </c>
      <c r="C19" s="4"/>
      <c r="D19" s="220"/>
      <c r="E19" s="95"/>
    </row>
    <row r="20" spans="1:6" s="3" customFormat="1">
      <c r="A20" s="88" t="s">
        <v>32</v>
      </c>
      <c r="B20" s="88" t="s">
        <v>2</v>
      </c>
      <c r="C20" s="83">
        <f>SUM(C21:C26,C31)</f>
        <v>0</v>
      </c>
      <c r="D20" s="83">
        <f>SUM(D21:D26,D31)</f>
        <v>0</v>
      </c>
      <c r="E20" s="221"/>
      <c r="F20" s="222"/>
    </row>
    <row r="21" spans="1:6" s="225" customFormat="1" ht="30">
      <c r="A21" s="97" t="s">
        <v>12</v>
      </c>
      <c r="B21" s="97" t="s">
        <v>232</v>
      </c>
      <c r="C21" s="223"/>
      <c r="D21" s="39"/>
      <c r="E21" s="224"/>
    </row>
    <row r="22" spans="1:6" s="225" customFormat="1">
      <c r="A22" s="97" t="s">
        <v>13</v>
      </c>
      <c r="B22" s="97" t="s">
        <v>14</v>
      </c>
      <c r="C22" s="223"/>
      <c r="D22" s="40"/>
      <c r="E22" s="224"/>
    </row>
    <row r="23" spans="1:6" s="225" customFormat="1" ht="30">
      <c r="A23" s="97" t="s">
        <v>263</v>
      </c>
      <c r="B23" s="97" t="s">
        <v>22</v>
      </c>
      <c r="C23" s="223"/>
      <c r="D23" s="41"/>
      <c r="E23" s="224"/>
    </row>
    <row r="24" spans="1:6" s="225" customFormat="1" ht="16.5" customHeight="1">
      <c r="A24" s="97" t="s">
        <v>264</v>
      </c>
      <c r="B24" s="97" t="s">
        <v>15</v>
      </c>
      <c r="C24" s="421"/>
      <c r="D24" s="41"/>
      <c r="E24" s="224"/>
    </row>
    <row r="25" spans="1:6" s="225" customFormat="1" ht="16.5" customHeight="1">
      <c r="A25" s="97" t="s">
        <v>265</v>
      </c>
      <c r="B25" s="97" t="s">
        <v>16</v>
      </c>
      <c r="C25" s="223"/>
      <c r="D25" s="41"/>
      <c r="E25" s="224"/>
    </row>
    <row r="26" spans="1:6" s="225" customFormat="1" ht="16.5" customHeight="1">
      <c r="A26" s="97" t="s">
        <v>266</v>
      </c>
      <c r="B26" s="97" t="s">
        <v>17</v>
      </c>
      <c r="C26" s="83">
        <f>SUM(C27:C30)</f>
        <v>0</v>
      </c>
      <c r="D26" s="83">
        <f>SUM(D27:D30)</f>
        <v>0</v>
      </c>
      <c r="E26" s="224"/>
    </row>
    <row r="27" spans="1:6" s="225" customFormat="1" ht="16.5" customHeight="1">
      <c r="A27" s="226" t="s">
        <v>267</v>
      </c>
      <c r="B27" s="226" t="s">
        <v>18</v>
      </c>
      <c r="C27" s="223"/>
      <c r="D27" s="41"/>
      <c r="E27" s="224"/>
    </row>
    <row r="28" spans="1:6" s="225" customFormat="1" ht="16.5" customHeight="1">
      <c r="A28" s="226" t="s">
        <v>268</v>
      </c>
      <c r="B28" s="226" t="s">
        <v>19</v>
      </c>
      <c r="C28" s="223"/>
      <c r="D28" s="41"/>
      <c r="E28" s="224"/>
    </row>
    <row r="29" spans="1:6" s="225" customFormat="1" ht="16.5" customHeight="1">
      <c r="A29" s="226" t="s">
        <v>269</v>
      </c>
      <c r="B29" s="226" t="s">
        <v>20</v>
      </c>
      <c r="C29" s="223"/>
      <c r="D29" s="41"/>
      <c r="E29" s="224"/>
    </row>
    <row r="30" spans="1:6" s="225" customFormat="1" ht="16.5" customHeight="1">
      <c r="A30" s="226" t="s">
        <v>270</v>
      </c>
      <c r="B30" s="226" t="s">
        <v>23</v>
      </c>
      <c r="C30" s="223"/>
      <c r="D30" s="42"/>
      <c r="E30" s="224"/>
    </row>
    <row r="31" spans="1:6" s="225" customFormat="1" ht="16.5" customHeight="1">
      <c r="A31" s="97" t="s">
        <v>271</v>
      </c>
      <c r="B31" s="97" t="s">
        <v>21</v>
      </c>
      <c r="C31" s="223"/>
      <c r="D31" s="42"/>
      <c r="E31" s="224"/>
    </row>
    <row r="32" spans="1:6" s="3" customFormat="1" ht="16.5" customHeight="1">
      <c r="A32" s="88" t="s">
        <v>33</v>
      </c>
      <c r="B32" s="88" t="s">
        <v>3</v>
      </c>
      <c r="C32" s="4"/>
      <c r="D32" s="220"/>
      <c r="E32" s="221"/>
    </row>
    <row r="33" spans="1:5" s="3" customFormat="1" ht="16.5" customHeight="1">
      <c r="A33" s="88" t="s">
        <v>34</v>
      </c>
      <c r="B33" s="88" t="s">
        <v>4</v>
      </c>
      <c r="C33" s="4"/>
      <c r="D33" s="220"/>
      <c r="E33" s="95"/>
    </row>
    <row r="34" spans="1:5" s="3" customFormat="1" ht="16.5" customHeight="1">
      <c r="A34" s="88" t="s">
        <v>35</v>
      </c>
      <c r="B34" s="88" t="s">
        <v>5</v>
      </c>
      <c r="C34" s="4"/>
      <c r="D34" s="220"/>
      <c r="E34" s="95"/>
    </row>
    <row r="35" spans="1:5" s="3" customFormat="1">
      <c r="A35" s="88" t="s">
        <v>36</v>
      </c>
      <c r="B35" s="88" t="s">
        <v>62</v>
      </c>
      <c r="C35" s="83">
        <f>SUM(C36:C37)</f>
        <v>0</v>
      </c>
      <c r="D35" s="83">
        <f>SUM(D36:D37)</f>
        <v>0</v>
      </c>
      <c r="E35" s="95"/>
    </row>
    <row r="36" spans="1:5" s="3" customFormat="1" ht="16.5" customHeight="1">
      <c r="A36" s="97" t="s">
        <v>272</v>
      </c>
      <c r="B36" s="97" t="s">
        <v>55</v>
      </c>
      <c r="C36" s="4"/>
      <c r="D36" s="220"/>
      <c r="E36" s="95"/>
    </row>
    <row r="37" spans="1:5" s="3" customFormat="1" ht="16.5" customHeight="1">
      <c r="A37" s="97" t="s">
        <v>273</v>
      </c>
      <c r="B37" s="97" t="s">
        <v>54</v>
      </c>
      <c r="C37" s="4"/>
      <c r="D37" s="220"/>
      <c r="E37" s="95"/>
    </row>
    <row r="38" spans="1:5" s="3" customFormat="1" ht="16.5" customHeight="1">
      <c r="A38" s="88" t="s">
        <v>37</v>
      </c>
      <c r="B38" s="88" t="s">
        <v>48</v>
      </c>
      <c r="C38" s="4"/>
      <c r="D38" s="220"/>
      <c r="E38" s="95"/>
    </row>
    <row r="39" spans="1:5" s="3" customFormat="1" ht="16.5" customHeight="1">
      <c r="A39" s="88" t="s">
        <v>38</v>
      </c>
      <c r="B39" s="88" t="s">
        <v>361</v>
      </c>
      <c r="C39" s="83">
        <f>SUM(C40:C45)</f>
        <v>0</v>
      </c>
      <c r="D39" s="83">
        <f>SUM(D40:D45)</f>
        <v>0</v>
      </c>
      <c r="E39" s="95"/>
    </row>
    <row r="40" spans="1:5" s="3" customFormat="1" ht="16.5" customHeight="1">
      <c r="A40" s="17" t="s">
        <v>321</v>
      </c>
      <c r="B40" s="17" t="s">
        <v>325</v>
      </c>
      <c r="C40" s="4"/>
      <c r="D40" s="220"/>
      <c r="E40" s="95"/>
    </row>
    <row r="41" spans="1:5" s="3" customFormat="1" ht="16.5" customHeight="1">
      <c r="A41" s="17" t="s">
        <v>322</v>
      </c>
      <c r="B41" s="17" t="s">
        <v>326</v>
      </c>
      <c r="C41" s="4"/>
      <c r="D41" s="220"/>
      <c r="E41" s="95"/>
    </row>
    <row r="42" spans="1:5" s="3" customFormat="1" ht="16.5" customHeight="1">
      <c r="A42" s="17" t="s">
        <v>323</v>
      </c>
      <c r="B42" s="17" t="s">
        <v>329</v>
      </c>
      <c r="C42" s="4"/>
      <c r="D42" s="220"/>
      <c r="E42" s="95"/>
    </row>
    <row r="43" spans="1:5" s="3" customFormat="1" ht="16.5" customHeight="1">
      <c r="A43" s="17" t="s">
        <v>328</v>
      </c>
      <c r="B43" s="17" t="s">
        <v>330</v>
      </c>
      <c r="C43" s="4"/>
      <c r="D43" s="220"/>
      <c r="E43" s="95"/>
    </row>
    <row r="44" spans="1:5" s="3" customFormat="1" ht="16.5" customHeight="1">
      <c r="A44" s="17" t="s">
        <v>331</v>
      </c>
      <c r="B44" s="17" t="s">
        <v>427</v>
      </c>
      <c r="C44" s="4"/>
      <c r="D44" s="220"/>
      <c r="E44" s="95"/>
    </row>
    <row r="45" spans="1:5" s="3" customFormat="1" ht="16.5" customHeight="1">
      <c r="A45" s="17" t="s">
        <v>428</v>
      </c>
      <c r="B45" s="17" t="s">
        <v>327</v>
      </c>
      <c r="C45" s="4"/>
      <c r="D45" s="220"/>
      <c r="E45" s="95"/>
    </row>
    <row r="46" spans="1:5" s="3" customFormat="1" ht="30">
      <c r="A46" s="88" t="s">
        <v>39</v>
      </c>
      <c r="B46" s="88" t="s">
        <v>27</v>
      </c>
      <c r="C46" s="4"/>
      <c r="D46" s="220"/>
      <c r="E46" s="95"/>
    </row>
    <row r="47" spans="1:5" s="3" customFormat="1" ht="16.5" customHeight="1">
      <c r="A47" s="88" t="s">
        <v>40</v>
      </c>
      <c r="B47" s="88" t="s">
        <v>24</v>
      </c>
      <c r="C47" s="4"/>
      <c r="D47" s="220"/>
      <c r="E47" s="95"/>
    </row>
    <row r="48" spans="1:5" s="3" customFormat="1" ht="16.5" customHeight="1">
      <c r="A48" s="88" t="s">
        <v>41</v>
      </c>
      <c r="B48" s="88" t="s">
        <v>25</v>
      </c>
      <c r="C48" s="4"/>
      <c r="D48" s="220"/>
      <c r="E48" s="95"/>
    </row>
    <row r="49" spans="1:6" s="3" customFormat="1" ht="16.5" customHeight="1">
      <c r="A49" s="88" t="s">
        <v>42</v>
      </c>
      <c r="B49" s="88" t="s">
        <v>26</v>
      </c>
      <c r="C49" s="4"/>
      <c r="D49" s="220"/>
      <c r="E49" s="95"/>
    </row>
    <row r="50" spans="1:6" s="3" customFormat="1" ht="16.5" customHeight="1">
      <c r="A50" s="88" t="s">
        <v>43</v>
      </c>
      <c r="B50" s="88" t="s">
        <v>362</v>
      </c>
      <c r="C50" s="83">
        <f>SUM(C51:C53)</f>
        <v>0</v>
      </c>
      <c r="D50" s="83">
        <f>SUM(D51:D53)</f>
        <v>0</v>
      </c>
      <c r="E50" s="95"/>
    </row>
    <row r="51" spans="1:6" s="3" customFormat="1" ht="16.5" customHeight="1">
      <c r="A51" s="97" t="s">
        <v>336</v>
      </c>
      <c r="B51" s="97" t="s">
        <v>339</v>
      </c>
      <c r="C51" s="4"/>
      <c r="D51" s="220"/>
      <c r="E51" s="95"/>
    </row>
    <row r="52" spans="1:6" s="3" customFormat="1" ht="16.5" customHeight="1">
      <c r="A52" s="97" t="s">
        <v>337</v>
      </c>
      <c r="B52" s="97" t="s">
        <v>338</v>
      </c>
      <c r="C52" s="4"/>
      <c r="D52" s="220"/>
      <c r="E52" s="95"/>
    </row>
    <row r="53" spans="1:6" s="3" customFormat="1" ht="16.5" customHeight="1">
      <c r="A53" s="97" t="s">
        <v>340</v>
      </c>
      <c r="B53" s="97" t="s">
        <v>341</v>
      </c>
      <c r="C53" s="4"/>
      <c r="D53" s="220"/>
      <c r="E53" s="95"/>
    </row>
    <row r="54" spans="1:6" s="3" customFormat="1">
      <c r="A54" s="88" t="s">
        <v>44</v>
      </c>
      <c r="B54" s="88" t="s">
        <v>28</v>
      </c>
      <c r="C54" s="4"/>
      <c r="D54" s="220"/>
      <c r="E54" s="95"/>
    </row>
    <row r="55" spans="1:6" s="3" customFormat="1" ht="16.5" customHeight="1">
      <c r="A55" s="88" t="s">
        <v>45</v>
      </c>
      <c r="B55" s="88" t="s">
        <v>6</v>
      </c>
      <c r="C55" s="4"/>
      <c r="D55" s="220"/>
      <c r="E55" s="221"/>
      <c r="F55" s="222"/>
    </row>
    <row r="56" spans="1:6" s="3" customFormat="1" ht="30">
      <c r="A56" s="87">
        <v>1.3</v>
      </c>
      <c r="B56" s="87" t="s">
        <v>366</v>
      </c>
      <c r="C56" s="84">
        <f>SUM(C57:C58)</f>
        <v>0</v>
      </c>
      <c r="D56" s="84">
        <f>SUM(D57:D58)</f>
        <v>0</v>
      </c>
      <c r="E56" s="221"/>
      <c r="F56" s="222"/>
    </row>
    <row r="57" spans="1:6" s="3" customFormat="1" ht="30">
      <c r="A57" s="88" t="s">
        <v>49</v>
      </c>
      <c r="B57" s="88" t="s">
        <v>47</v>
      </c>
      <c r="C57" s="4"/>
      <c r="D57" s="220"/>
      <c r="E57" s="221"/>
      <c r="F57" s="222"/>
    </row>
    <row r="58" spans="1:6" s="3" customFormat="1" ht="16.5" customHeight="1">
      <c r="A58" s="88" t="s">
        <v>50</v>
      </c>
      <c r="B58" s="88" t="s">
        <v>46</v>
      </c>
      <c r="C58" s="4"/>
      <c r="D58" s="220"/>
      <c r="E58" s="221"/>
      <c r="F58" s="222"/>
    </row>
    <row r="59" spans="1:6" s="3" customFormat="1">
      <c r="A59" s="87">
        <v>1.4</v>
      </c>
      <c r="B59" s="87" t="s">
        <v>368</v>
      </c>
      <c r="C59" s="4"/>
      <c r="D59" s="220"/>
      <c r="E59" s="221"/>
      <c r="F59" s="222"/>
    </row>
    <row r="60" spans="1:6" s="225" customFormat="1">
      <c r="A60" s="87">
        <v>1.5</v>
      </c>
      <c r="B60" s="87" t="s">
        <v>7</v>
      </c>
      <c r="C60" s="223"/>
      <c r="D60" s="41"/>
      <c r="E60" s="224"/>
    </row>
    <row r="61" spans="1:6" s="225" customFormat="1">
      <c r="A61" s="87">
        <v>1.6</v>
      </c>
      <c r="B61" s="46" t="s">
        <v>8</v>
      </c>
      <c r="C61" s="85">
        <f>SUM(C62:C66)</f>
        <v>0</v>
      </c>
      <c r="D61" s="86">
        <f>SUM(D62:D66)</f>
        <v>0</v>
      </c>
      <c r="E61" s="224"/>
    </row>
    <row r="62" spans="1:6" s="225" customFormat="1">
      <c r="A62" s="88" t="s">
        <v>279</v>
      </c>
      <c r="B62" s="47" t="s">
        <v>51</v>
      </c>
      <c r="C62" s="223"/>
      <c r="D62" s="41"/>
      <c r="E62" s="224"/>
    </row>
    <row r="63" spans="1:6" s="225" customFormat="1" ht="30">
      <c r="A63" s="88" t="s">
        <v>280</v>
      </c>
      <c r="B63" s="47" t="s">
        <v>53</v>
      </c>
      <c r="C63" s="223"/>
      <c r="D63" s="41"/>
      <c r="E63" s="224"/>
    </row>
    <row r="64" spans="1:6" s="225" customFormat="1">
      <c r="A64" s="88" t="s">
        <v>281</v>
      </c>
      <c r="B64" s="47" t="s">
        <v>52</v>
      </c>
      <c r="C64" s="41"/>
      <c r="D64" s="41"/>
      <c r="E64" s="224"/>
    </row>
    <row r="65" spans="1:5" s="225" customFormat="1">
      <c r="A65" s="88" t="s">
        <v>282</v>
      </c>
      <c r="B65" s="47" t="s">
        <v>477</v>
      </c>
      <c r="C65" s="223"/>
      <c r="D65" s="41"/>
      <c r="E65" s="224"/>
    </row>
    <row r="66" spans="1:5" s="225" customFormat="1">
      <c r="A66" s="88" t="s">
        <v>308</v>
      </c>
      <c r="B66" s="47" t="s">
        <v>309</v>
      </c>
      <c r="C66" s="223"/>
      <c r="D66" s="41"/>
      <c r="E66" s="224"/>
    </row>
    <row r="67" spans="1:5">
      <c r="A67" s="218">
        <v>2</v>
      </c>
      <c r="B67" s="218" t="s">
        <v>363</v>
      </c>
      <c r="C67" s="227"/>
      <c r="D67" s="85">
        <f>SUM(D68:D74)</f>
        <v>0</v>
      </c>
      <c r="E67" s="96"/>
    </row>
    <row r="68" spans="1:5">
      <c r="A68" s="98">
        <v>2.1</v>
      </c>
      <c r="B68" s="228" t="s">
        <v>88</v>
      </c>
      <c r="C68" s="229"/>
      <c r="D68" s="22"/>
      <c r="E68" s="96"/>
    </row>
    <row r="69" spans="1:5">
      <c r="A69" s="98">
        <v>2.2000000000000002</v>
      </c>
      <c r="B69" s="228" t="s">
        <v>364</v>
      </c>
      <c r="C69" s="229"/>
      <c r="D69" s="22"/>
      <c r="E69" s="96"/>
    </row>
    <row r="70" spans="1:5">
      <c r="A70" s="98">
        <v>2.2999999999999998</v>
      </c>
      <c r="B70" s="228" t="s">
        <v>92</v>
      </c>
      <c r="C70" s="229"/>
      <c r="D70" s="22"/>
      <c r="E70" s="96"/>
    </row>
    <row r="71" spans="1:5">
      <c r="A71" s="98">
        <v>2.4</v>
      </c>
      <c r="B71" s="228" t="s">
        <v>91</v>
      </c>
      <c r="C71" s="229"/>
      <c r="D71" s="22"/>
      <c r="E71" s="96"/>
    </row>
    <row r="72" spans="1:5">
      <c r="A72" s="98">
        <v>2.5</v>
      </c>
      <c r="B72" s="228" t="s">
        <v>365</v>
      </c>
      <c r="C72" s="229"/>
      <c r="D72" s="22"/>
      <c r="E72" s="96"/>
    </row>
    <row r="73" spans="1:5">
      <c r="A73" s="98">
        <v>2.6</v>
      </c>
      <c r="B73" s="228" t="s">
        <v>89</v>
      </c>
      <c r="C73" s="229"/>
      <c r="D73" s="22"/>
      <c r="E73" s="96"/>
    </row>
    <row r="74" spans="1:5">
      <c r="A74" s="98">
        <v>2.7</v>
      </c>
      <c r="B74" s="228" t="s">
        <v>90</v>
      </c>
      <c r="C74" s="230"/>
      <c r="D74" s="22"/>
      <c r="E74" s="96"/>
    </row>
    <row r="75" spans="1:5">
      <c r="A75" s="218">
        <v>3</v>
      </c>
      <c r="B75" s="218" t="s">
        <v>387</v>
      </c>
      <c r="C75" s="85"/>
      <c r="D75" s="22"/>
      <c r="E75" s="96"/>
    </row>
    <row r="76" spans="1:5">
      <c r="A76" s="218">
        <v>4</v>
      </c>
      <c r="B76" s="218" t="s">
        <v>234</v>
      </c>
      <c r="C76" s="85"/>
      <c r="D76" s="85">
        <f>SUM(D77:D78)</f>
        <v>0</v>
      </c>
      <c r="E76" s="96"/>
    </row>
    <row r="77" spans="1:5">
      <c r="A77" s="98">
        <v>4.0999999999999996</v>
      </c>
      <c r="B77" s="98" t="s">
        <v>235</v>
      </c>
      <c r="C77" s="229"/>
      <c r="D77" s="8"/>
      <c r="E77" s="96"/>
    </row>
    <row r="78" spans="1:5">
      <c r="A78" s="98">
        <v>4.2</v>
      </c>
      <c r="B78" s="98" t="s">
        <v>236</v>
      </c>
      <c r="C78" s="230"/>
      <c r="D78" s="8"/>
      <c r="E78" s="96"/>
    </row>
    <row r="79" spans="1:5">
      <c r="A79" s="218">
        <v>5</v>
      </c>
      <c r="B79" s="218" t="s">
        <v>261</v>
      </c>
      <c r="C79" s="244"/>
      <c r="D79" s="230"/>
      <c r="E79" s="96"/>
    </row>
    <row r="80" spans="1:5">
      <c r="B80" s="45"/>
    </row>
    <row r="81" spans="1:9">
      <c r="A81" s="480" t="s">
        <v>429</v>
      </c>
      <c r="B81" s="480"/>
      <c r="C81" s="480"/>
      <c r="D81" s="480"/>
      <c r="E81" s="5"/>
    </row>
    <row r="82" spans="1:9">
      <c r="B82" s="45"/>
    </row>
    <row r="83" spans="1:9" s="23" customFormat="1" ht="12.75"/>
    <row r="84" spans="1:9">
      <c r="A84" s="69" t="s">
        <v>95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9" t="s">
        <v>384</v>
      </c>
      <c r="D87" s="12"/>
      <c r="E87"/>
      <c r="F87"/>
      <c r="G87"/>
      <c r="H87"/>
      <c r="I87"/>
    </row>
    <row r="88" spans="1:9">
      <c r="A88"/>
      <c r="B88" s="2" t="s">
        <v>385</v>
      </c>
      <c r="D88" s="12"/>
      <c r="E88"/>
      <c r="F88"/>
      <c r="G88"/>
      <c r="H88"/>
      <c r="I88"/>
    </row>
    <row r="89" spans="1:9" customFormat="1" ht="12.75">
      <c r="B89" s="66" t="s">
        <v>126</v>
      </c>
    </row>
    <row r="90" spans="1:9" s="23" customFormat="1" ht="12.75"/>
  </sheetData>
  <mergeCells count="3">
    <mergeCell ref="C1:D1"/>
    <mergeCell ref="C2:D2"/>
    <mergeCell ref="A81:D81"/>
  </mergeCells>
  <pageMargins left="0.196850393700787" right="0.196850393700787" top="0.196850393700787" bottom="0.196850393700787" header="0.15748031496063" footer="0.5"/>
  <pageSetup paperSize="9" scale="80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L89"/>
  <sheetViews>
    <sheetView showGridLines="0" view="pageBreakPreview" zoomScale="80" zoomScaleSheetLayoutView="80" workbookViewId="0">
      <selection activeCell="D10" sqref="D10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284</v>
      </c>
      <c r="B1" s="114"/>
      <c r="C1" s="478" t="s">
        <v>96</v>
      </c>
      <c r="D1" s="478"/>
      <c r="E1" s="148"/>
    </row>
    <row r="2" spans="1:12">
      <c r="A2" s="76" t="s">
        <v>127</v>
      </c>
      <c r="B2" s="114"/>
      <c r="C2" s="477" t="str">
        <f>'ფორმა N1'!L2</f>
        <v>12.09.17-02.10.17</v>
      </c>
      <c r="D2" s="477"/>
      <c r="E2" s="148"/>
    </row>
    <row r="3" spans="1:12">
      <c r="A3" s="76"/>
      <c r="B3" s="114"/>
      <c r="C3" s="336"/>
      <c r="D3" s="336"/>
      <c r="E3" s="148"/>
    </row>
    <row r="4" spans="1:12" s="2" customFormat="1">
      <c r="A4" s="77" t="s">
        <v>256</v>
      </c>
      <c r="B4" s="77"/>
      <c r="C4" s="76"/>
      <c r="D4" s="76"/>
      <c r="E4" s="108"/>
      <c r="L4" s="21"/>
    </row>
    <row r="5" spans="1:12" s="2" customFormat="1">
      <c r="A5" s="422" t="s">
        <v>482</v>
      </c>
      <c r="B5" s="111"/>
      <c r="C5" s="60"/>
      <c r="D5" s="60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335"/>
      <c r="B7" s="335"/>
      <c r="C7" s="78"/>
      <c r="D7" s="78"/>
      <c r="E7" s="149"/>
    </row>
    <row r="8" spans="1:12" s="6" customFormat="1" ht="30">
      <c r="A8" s="106" t="s">
        <v>63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>
      <c r="A9" s="13">
        <v>1</v>
      </c>
      <c r="B9" s="13" t="s">
        <v>56</v>
      </c>
      <c r="C9" s="82">
        <f>SUM(C10,C14,C54,C57,C58,C59,C76)</f>
        <v>178043.88</v>
      </c>
      <c r="D9" s="82">
        <f>SUM(D10,D14,D54,D57,D58,D59,D65,D72,D73)</f>
        <v>86154.78</v>
      </c>
      <c r="E9" s="150"/>
    </row>
    <row r="10" spans="1:12" s="9" customFormat="1" ht="18">
      <c r="A10" s="14">
        <v>1.1000000000000001</v>
      </c>
      <c r="B10" s="14" t="s">
        <v>57</v>
      </c>
      <c r="C10" s="84">
        <f>SUM(C11:C12)</f>
        <v>48375</v>
      </c>
      <c r="D10" s="84">
        <f>SUM(D11:D12)</f>
        <v>48125</v>
      </c>
      <c r="E10" s="150"/>
    </row>
    <row r="11" spans="1:12" s="9" customFormat="1" ht="16.5" customHeight="1">
      <c r="A11" s="16" t="s">
        <v>29</v>
      </c>
      <c r="B11" s="16" t="s">
        <v>58</v>
      </c>
      <c r="C11" s="34">
        <v>37750</v>
      </c>
      <c r="D11" s="35">
        <f>30200+7300</f>
        <v>37500</v>
      </c>
      <c r="E11" s="150"/>
    </row>
    <row r="12" spans="1:12" ht="16.5" customHeight="1">
      <c r="A12" s="16" t="s">
        <v>30</v>
      </c>
      <c r="B12" s="16" t="s">
        <v>0</v>
      </c>
      <c r="C12" s="34">
        <v>10625</v>
      </c>
      <c r="D12" s="35">
        <v>10625</v>
      </c>
      <c r="E12" s="148"/>
    </row>
    <row r="13" spans="1:12" ht="16.5" customHeight="1">
      <c r="A13" s="382" t="s">
        <v>452</v>
      </c>
      <c r="B13" s="383" t="s">
        <v>453</v>
      </c>
      <c r="C13" s="34"/>
      <c r="D13" s="35"/>
      <c r="E13" s="148"/>
    </row>
    <row r="14" spans="1:12">
      <c r="A14" s="14">
        <v>1.2</v>
      </c>
      <c r="B14" s="14" t="s">
        <v>59</v>
      </c>
      <c r="C14" s="84">
        <f>SUM(C15,C18,C30:C33,C36,C37,C44,C45,C46,C47,C48,C52,C53)</f>
        <v>129668.88</v>
      </c>
      <c r="D14" s="84">
        <f>SUM(D15,D18,D30:D33,D36,D37,D44,D45,D46,D47,D48,D52,D53)</f>
        <v>36929.78</v>
      </c>
      <c r="E14" s="148"/>
    </row>
    <row r="15" spans="1:12">
      <c r="A15" s="16" t="s">
        <v>31</v>
      </c>
      <c r="B15" s="16" t="s">
        <v>1</v>
      </c>
      <c r="C15" s="83">
        <f>SUM(C16:C17)</f>
        <v>260</v>
      </c>
      <c r="D15" s="83">
        <f>SUM(D16:D17)</f>
        <v>260</v>
      </c>
      <c r="E15" s="148"/>
    </row>
    <row r="16" spans="1:12" ht="17.25" customHeight="1">
      <c r="A16" s="17" t="s">
        <v>86</v>
      </c>
      <c r="B16" s="17" t="s">
        <v>60</v>
      </c>
      <c r="C16" s="36">
        <v>260</v>
      </c>
      <c r="D16" s="37">
        <v>260</v>
      </c>
      <c r="E16" s="148"/>
    </row>
    <row r="17" spans="1:5" ht="17.25" customHeight="1">
      <c r="A17" s="17" t="s">
        <v>87</v>
      </c>
      <c r="B17" s="17" t="s">
        <v>61</v>
      </c>
      <c r="C17" s="36"/>
      <c r="D17" s="37"/>
      <c r="E17" s="148"/>
    </row>
    <row r="18" spans="1:5">
      <c r="A18" s="16" t="s">
        <v>32</v>
      </c>
      <c r="B18" s="16" t="s">
        <v>2</v>
      </c>
      <c r="C18" s="83">
        <f>SUM(C19:C24,C29)</f>
        <v>841.9</v>
      </c>
      <c r="D18" s="83">
        <f>SUM(D19:D24,D29)</f>
        <v>1347.22</v>
      </c>
      <c r="E18" s="148"/>
    </row>
    <row r="19" spans="1:5" ht="30">
      <c r="A19" s="17" t="s">
        <v>12</v>
      </c>
      <c r="B19" s="17" t="s">
        <v>232</v>
      </c>
      <c r="C19" s="38"/>
      <c r="D19" s="39"/>
      <c r="E19" s="148"/>
    </row>
    <row r="20" spans="1:5">
      <c r="A20" s="17" t="s">
        <v>13</v>
      </c>
      <c r="B20" s="17" t="s">
        <v>14</v>
      </c>
      <c r="C20" s="38"/>
      <c r="D20" s="40"/>
      <c r="E20" s="148"/>
    </row>
    <row r="21" spans="1:5" ht="30">
      <c r="A21" s="17" t="s">
        <v>263</v>
      </c>
      <c r="B21" s="17" t="s">
        <v>22</v>
      </c>
      <c r="C21" s="38"/>
      <c r="D21" s="41"/>
      <c r="E21" s="148"/>
    </row>
    <row r="22" spans="1:5">
      <c r="A22" s="17" t="s">
        <v>264</v>
      </c>
      <c r="B22" s="17" t="s">
        <v>15</v>
      </c>
      <c r="C22" s="38">
        <f>161.03</f>
        <v>161.03</v>
      </c>
      <c r="D22" s="41">
        <f>505.32+161.03</f>
        <v>666.35</v>
      </c>
      <c r="E22" s="148"/>
    </row>
    <row r="23" spans="1:5">
      <c r="A23" s="17" t="s">
        <v>265</v>
      </c>
      <c r="B23" s="17" t="s">
        <v>16</v>
      </c>
      <c r="C23" s="38"/>
      <c r="D23" s="41"/>
      <c r="E23" s="148"/>
    </row>
    <row r="24" spans="1:5">
      <c r="A24" s="17" t="s">
        <v>266</v>
      </c>
      <c r="B24" s="17" t="s">
        <v>17</v>
      </c>
      <c r="C24" s="117">
        <f>SUM(C25:C28)</f>
        <v>680.87</v>
      </c>
      <c r="D24" s="117">
        <f>SUM(D25:D28)</f>
        <v>680.87</v>
      </c>
      <c r="E24" s="148"/>
    </row>
    <row r="25" spans="1:5" ht="16.5" customHeight="1">
      <c r="A25" s="18" t="s">
        <v>267</v>
      </c>
      <c r="B25" s="18" t="s">
        <v>18</v>
      </c>
      <c r="C25" s="38">
        <v>659.11</v>
      </c>
      <c r="D25" s="41">
        <v>659.11</v>
      </c>
      <c r="E25" s="148"/>
    </row>
    <row r="26" spans="1:5" ht="16.5" customHeight="1">
      <c r="A26" s="18" t="s">
        <v>268</v>
      </c>
      <c r="B26" s="18" t="s">
        <v>19</v>
      </c>
      <c r="C26" s="38">
        <v>11.76</v>
      </c>
      <c r="D26" s="41">
        <v>11.76</v>
      </c>
      <c r="E26" s="148"/>
    </row>
    <row r="27" spans="1:5" ht="16.5" customHeight="1">
      <c r="A27" s="18" t="s">
        <v>269</v>
      </c>
      <c r="B27" s="18" t="s">
        <v>20</v>
      </c>
      <c r="C27" s="38"/>
      <c r="D27" s="41"/>
      <c r="E27" s="148"/>
    </row>
    <row r="28" spans="1:5" ht="16.5" customHeight="1">
      <c r="A28" s="18" t="s">
        <v>270</v>
      </c>
      <c r="B28" s="18" t="s">
        <v>23</v>
      </c>
      <c r="C28" s="38">
        <v>10</v>
      </c>
      <c r="D28" s="38">
        <v>10</v>
      </c>
      <c r="E28" s="148"/>
    </row>
    <row r="29" spans="1:5">
      <c r="A29" s="17" t="s">
        <v>271</v>
      </c>
      <c r="B29" s="17" t="s">
        <v>21</v>
      </c>
      <c r="C29" s="38"/>
      <c r="D29" s="42"/>
      <c r="E29" s="148"/>
    </row>
    <row r="30" spans="1:5">
      <c r="A30" s="16" t="s">
        <v>33</v>
      </c>
      <c r="B30" s="16" t="s">
        <v>3</v>
      </c>
      <c r="C30" s="34"/>
      <c r="D30" s="35"/>
      <c r="E30" s="148"/>
    </row>
    <row r="31" spans="1:5">
      <c r="A31" s="16" t="s">
        <v>34</v>
      </c>
      <c r="B31" s="16" t="s">
        <v>4</v>
      </c>
      <c r="C31" s="34"/>
      <c r="D31" s="35"/>
      <c r="E31" s="148"/>
    </row>
    <row r="32" spans="1:5">
      <c r="A32" s="16" t="s">
        <v>35</v>
      </c>
      <c r="B32" s="16" t="s">
        <v>5</v>
      </c>
      <c r="C32" s="34"/>
      <c r="D32" s="35"/>
      <c r="E32" s="148"/>
    </row>
    <row r="33" spans="1:5">
      <c r="A33" s="16" t="s">
        <v>36</v>
      </c>
      <c r="B33" s="16" t="s">
        <v>62</v>
      </c>
      <c r="C33" s="83">
        <f>SUM(C34:C35)</f>
        <v>7073</v>
      </c>
      <c r="D33" s="83">
        <f>SUM(D34:D35)</f>
        <v>7073</v>
      </c>
      <c r="E33" s="148"/>
    </row>
    <row r="34" spans="1:5">
      <c r="A34" s="17" t="s">
        <v>272</v>
      </c>
      <c r="B34" s="17" t="s">
        <v>55</v>
      </c>
      <c r="C34" s="34">
        <v>7073</v>
      </c>
      <c r="D34" s="35">
        <f>6388+685</f>
        <v>7073</v>
      </c>
      <c r="E34" s="148"/>
    </row>
    <row r="35" spans="1:5">
      <c r="A35" s="17" t="s">
        <v>273</v>
      </c>
      <c r="B35" s="17" t="s">
        <v>54</v>
      </c>
      <c r="C35" s="34"/>
      <c r="D35" s="35"/>
      <c r="E35" s="148"/>
    </row>
    <row r="36" spans="1:5">
      <c r="A36" s="16" t="s">
        <v>37</v>
      </c>
      <c r="B36" s="16" t="s">
        <v>48</v>
      </c>
      <c r="C36" s="34">
        <v>33.979999999999997</v>
      </c>
      <c r="D36" s="35">
        <v>33.979999999999997</v>
      </c>
      <c r="E36" s="148"/>
    </row>
    <row r="37" spans="1:5">
      <c r="A37" s="16" t="s">
        <v>38</v>
      </c>
      <c r="B37" s="16" t="s">
        <v>324</v>
      </c>
      <c r="C37" s="83">
        <f>SUM(C38:C43)</f>
        <v>93244</v>
      </c>
      <c r="D37" s="83">
        <f>SUM(D38:D43)</f>
        <v>0</v>
      </c>
      <c r="E37" s="148"/>
    </row>
    <row r="38" spans="1:5">
      <c r="A38" s="17" t="s">
        <v>321</v>
      </c>
      <c r="B38" s="17" t="s">
        <v>325</v>
      </c>
      <c r="C38" s="34">
        <v>93244</v>
      </c>
      <c r="D38" s="34"/>
      <c r="E38" s="148"/>
    </row>
    <row r="39" spans="1:5">
      <c r="A39" s="17" t="s">
        <v>322</v>
      </c>
      <c r="B39" s="17" t="s">
        <v>326</v>
      </c>
      <c r="C39" s="34"/>
      <c r="D39" s="34"/>
      <c r="E39" s="148"/>
    </row>
    <row r="40" spans="1:5">
      <c r="A40" s="17" t="s">
        <v>323</v>
      </c>
      <c r="B40" s="17" t="s">
        <v>329</v>
      </c>
      <c r="C40" s="34"/>
      <c r="D40" s="35"/>
      <c r="E40" s="148"/>
    </row>
    <row r="41" spans="1:5">
      <c r="A41" s="17" t="s">
        <v>328</v>
      </c>
      <c r="B41" s="17" t="s">
        <v>330</v>
      </c>
      <c r="C41" s="34"/>
      <c r="D41" s="35"/>
      <c r="E41" s="148"/>
    </row>
    <row r="42" spans="1:5">
      <c r="A42" s="17" t="s">
        <v>331</v>
      </c>
      <c r="B42" s="17" t="s">
        <v>427</v>
      </c>
      <c r="C42" s="34"/>
      <c r="D42" s="35"/>
      <c r="E42" s="148"/>
    </row>
    <row r="43" spans="1:5">
      <c r="A43" s="17" t="s">
        <v>428</v>
      </c>
      <c r="B43" s="17" t="s">
        <v>327</v>
      </c>
      <c r="C43" s="34"/>
      <c r="D43" s="35"/>
      <c r="E43" s="148"/>
    </row>
    <row r="44" spans="1:5" ht="30">
      <c r="A44" s="16" t="s">
        <v>39</v>
      </c>
      <c r="B44" s="16" t="s">
        <v>27</v>
      </c>
      <c r="C44" s="34">
        <v>0</v>
      </c>
      <c r="D44" s="35">
        <v>0</v>
      </c>
      <c r="E44" s="148"/>
    </row>
    <row r="45" spans="1:5">
      <c r="A45" s="16" t="s">
        <v>40</v>
      </c>
      <c r="B45" s="16" t="s">
        <v>24</v>
      </c>
      <c r="C45" s="34">
        <v>100</v>
      </c>
      <c r="D45" s="35">
        <v>100</v>
      </c>
      <c r="E45" s="148"/>
    </row>
    <row r="46" spans="1:5">
      <c r="A46" s="16" t="s">
        <v>41</v>
      </c>
      <c r="B46" s="16" t="s">
        <v>25</v>
      </c>
      <c r="C46" s="34"/>
      <c r="D46" s="35"/>
      <c r="E46" s="148"/>
    </row>
    <row r="47" spans="1:5">
      <c r="A47" s="16" t="s">
        <v>42</v>
      </c>
      <c r="B47" s="16" t="s">
        <v>26</v>
      </c>
      <c r="C47" s="34"/>
      <c r="D47" s="35"/>
      <c r="E47" s="148"/>
    </row>
    <row r="48" spans="1:5">
      <c r="A48" s="16" t="s">
        <v>43</v>
      </c>
      <c r="B48" s="16" t="s">
        <v>278</v>
      </c>
      <c r="C48" s="83">
        <f>SUM(C49:C51)</f>
        <v>28116</v>
      </c>
      <c r="D48" s="83">
        <f>SUM(D49:D51)</f>
        <v>28115.58</v>
      </c>
      <c r="E48" s="148"/>
    </row>
    <row r="49" spans="1:5">
      <c r="A49" s="97" t="s">
        <v>336</v>
      </c>
      <c r="B49" s="97" t="s">
        <v>339</v>
      </c>
      <c r="C49" s="34">
        <v>28116</v>
      </c>
      <c r="D49" s="35">
        <f>25867.88+2247.7</f>
        <v>28115.58</v>
      </c>
      <c r="E49" s="148"/>
    </row>
    <row r="50" spans="1:5">
      <c r="A50" s="97" t="s">
        <v>337</v>
      </c>
      <c r="B50" s="97" t="s">
        <v>338</v>
      </c>
      <c r="C50" s="34"/>
      <c r="D50" s="35"/>
      <c r="E50" s="148"/>
    </row>
    <row r="51" spans="1:5">
      <c r="A51" s="97" t="s">
        <v>340</v>
      </c>
      <c r="B51" s="97" t="s">
        <v>341</v>
      </c>
      <c r="C51" s="34"/>
      <c r="D51" s="35"/>
      <c r="E51" s="148"/>
    </row>
    <row r="52" spans="1:5" ht="26.25" customHeight="1">
      <c r="A52" s="16" t="s">
        <v>44</v>
      </c>
      <c r="B52" s="16" t="s">
        <v>28</v>
      </c>
      <c r="C52" s="34"/>
      <c r="D52" s="35"/>
      <c r="E52" s="148"/>
    </row>
    <row r="53" spans="1:5">
      <c r="A53" s="16" t="s">
        <v>45</v>
      </c>
      <c r="B53" s="16" t="s">
        <v>6</v>
      </c>
      <c r="C53" s="34"/>
      <c r="D53" s="35"/>
      <c r="E53" s="148"/>
    </row>
    <row r="54" spans="1:5" ht="30">
      <c r="A54" s="14">
        <v>1.3</v>
      </c>
      <c r="B54" s="87" t="s">
        <v>366</v>
      </c>
      <c r="C54" s="84">
        <f>SUM(C55:C56)</f>
        <v>0</v>
      </c>
      <c r="D54" s="84">
        <f>SUM(D55:D56)</f>
        <v>0</v>
      </c>
      <c r="E54" s="148"/>
    </row>
    <row r="55" spans="1:5" ht="30">
      <c r="A55" s="16" t="s">
        <v>49</v>
      </c>
      <c r="B55" s="16" t="s">
        <v>47</v>
      </c>
      <c r="C55" s="34"/>
      <c r="D55" s="35"/>
      <c r="E55" s="148"/>
    </row>
    <row r="56" spans="1:5">
      <c r="A56" s="16" t="s">
        <v>50</v>
      </c>
      <c r="B56" s="16" t="s">
        <v>46</v>
      </c>
      <c r="C56" s="34"/>
      <c r="D56" s="35"/>
      <c r="E56" s="148"/>
    </row>
    <row r="57" spans="1:5">
      <c r="A57" s="14">
        <v>1.4</v>
      </c>
      <c r="B57" s="14" t="s">
        <v>368</v>
      </c>
      <c r="C57" s="34"/>
      <c r="D57" s="35"/>
      <c r="E57" s="148"/>
    </row>
    <row r="58" spans="1:5">
      <c r="A58" s="14">
        <v>1.5</v>
      </c>
      <c r="B58" s="14" t="s">
        <v>7</v>
      </c>
      <c r="C58" s="38"/>
      <c r="D58" s="41"/>
      <c r="E58" s="148"/>
    </row>
    <row r="59" spans="1:5">
      <c r="A59" s="14">
        <v>1.6</v>
      </c>
      <c r="B59" s="46" t="s">
        <v>8</v>
      </c>
      <c r="C59" s="84">
        <f>SUM(C60:C64)</f>
        <v>0</v>
      </c>
      <c r="D59" s="84">
        <f>SUM(D60:D64)</f>
        <v>1100</v>
      </c>
      <c r="E59" s="148"/>
    </row>
    <row r="60" spans="1:5">
      <c r="A60" s="16" t="s">
        <v>279</v>
      </c>
      <c r="B60" s="47" t="s">
        <v>51</v>
      </c>
      <c r="C60" s="38"/>
      <c r="D60" s="41"/>
      <c r="E60" s="148"/>
    </row>
    <row r="61" spans="1:5" ht="30">
      <c r="A61" s="16" t="s">
        <v>280</v>
      </c>
      <c r="B61" s="47" t="s">
        <v>53</v>
      </c>
      <c r="C61" s="38"/>
      <c r="D61" s="41"/>
      <c r="E61" s="148"/>
    </row>
    <row r="62" spans="1:5">
      <c r="A62" s="16" t="s">
        <v>281</v>
      </c>
      <c r="B62" s="47" t="s">
        <v>52</v>
      </c>
      <c r="C62" s="41"/>
      <c r="D62" s="41"/>
      <c r="E62" s="148"/>
    </row>
    <row r="63" spans="1:5">
      <c r="A63" s="16" t="s">
        <v>282</v>
      </c>
      <c r="B63" s="47" t="s">
        <v>597</v>
      </c>
      <c r="C63" s="38"/>
      <c r="D63" s="41">
        <v>1100</v>
      </c>
      <c r="E63" s="148"/>
    </row>
    <row r="64" spans="1:5">
      <c r="A64" s="16" t="s">
        <v>308</v>
      </c>
      <c r="B64" s="199" t="s">
        <v>309</v>
      </c>
      <c r="C64" s="38"/>
      <c r="D64" s="200"/>
      <c r="E64" s="148"/>
    </row>
    <row r="65" spans="1:5">
      <c r="A65" s="13">
        <v>2</v>
      </c>
      <c r="B65" s="48" t="s">
        <v>94</v>
      </c>
      <c r="C65" s="247"/>
      <c r="D65" s="118">
        <f>SUM(D66:D71)</f>
        <v>0</v>
      </c>
      <c r="E65" s="148"/>
    </row>
    <row r="66" spans="1:5">
      <c r="A66" s="15">
        <v>2.1</v>
      </c>
      <c r="B66" s="49" t="s">
        <v>88</v>
      </c>
      <c r="C66" s="247"/>
      <c r="D66" s="43"/>
      <c r="E66" s="148"/>
    </row>
    <row r="67" spans="1:5">
      <c r="A67" s="15">
        <v>2.2000000000000002</v>
      </c>
      <c r="B67" s="49" t="s">
        <v>92</v>
      </c>
      <c r="C67" s="249"/>
      <c r="D67" s="44"/>
      <c r="E67" s="148"/>
    </row>
    <row r="68" spans="1:5">
      <c r="A68" s="15">
        <v>2.2999999999999998</v>
      </c>
      <c r="B68" s="49" t="s">
        <v>91</v>
      </c>
      <c r="C68" s="249"/>
      <c r="D68" s="44"/>
      <c r="E68" s="148"/>
    </row>
    <row r="69" spans="1:5">
      <c r="A69" s="15">
        <v>2.4</v>
      </c>
      <c r="B69" s="49" t="s">
        <v>93</v>
      </c>
      <c r="C69" s="249"/>
      <c r="D69" s="44"/>
      <c r="E69" s="148"/>
    </row>
    <row r="70" spans="1:5">
      <c r="A70" s="15">
        <v>2.5</v>
      </c>
      <c r="B70" s="49" t="s">
        <v>89</v>
      </c>
      <c r="C70" s="249"/>
      <c r="D70" s="44"/>
      <c r="E70" s="148"/>
    </row>
    <row r="71" spans="1:5">
      <c r="A71" s="15">
        <v>2.6</v>
      </c>
      <c r="B71" s="49" t="s">
        <v>90</v>
      </c>
      <c r="C71" s="249"/>
      <c r="D71" s="44"/>
      <c r="E71" s="148"/>
    </row>
    <row r="72" spans="1:5" s="2" customFormat="1">
      <c r="A72" s="13">
        <v>3</v>
      </c>
      <c r="B72" s="245" t="s">
        <v>387</v>
      </c>
      <c r="C72" s="248"/>
      <c r="D72" s="246"/>
      <c r="E72" s="105"/>
    </row>
    <row r="73" spans="1:5" s="2" customFormat="1">
      <c r="A73" s="13">
        <v>4</v>
      </c>
      <c r="B73" s="13" t="s">
        <v>234</v>
      </c>
      <c r="C73" s="248">
        <f>SUM(C74:C75)</f>
        <v>0</v>
      </c>
      <c r="D73" s="85">
        <f>SUM(D74:D75)</f>
        <v>0</v>
      </c>
      <c r="E73" s="105"/>
    </row>
    <row r="74" spans="1:5" s="2" customFormat="1">
      <c r="A74" s="15">
        <v>4.0999999999999996</v>
      </c>
      <c r="B74" s="15" t="s">
        <v>235</v>
      </c>
      <c r="C74" s="8"/>
      <c r="D74" s="8"/>
      <c r="E74" s="105"/>
    </row>
    <row r="75" spans="1:5" s="2" customFormat="1">
      <c r="A75" s="15">
        <v>4.2</v>
      </c>
      <c r="B75" s="15" t="s">
        <v>236</v>
      </c>
      <c r="C75" s="8"/>
      <c r="D75" s="8"/>
      <c r="E75" s="105"/>
    </row>
    <row r="76" spans="1:5" s="2" customFormat="1">
      <c r="A76" s="13">
        <v>5</v>
      </c>
      <c r="B76" s="243" t="s">
        <v>261</v>
      </c>
      <c r="C76" s="8"/>
      <c r="D76" s="85"/>
      <c r="E76" s="105"/>
    </row>
    <row r="77" spans="1:5" s="2" customFormat="1">
      <c r="A77" s="345"/>
      <c r="B77" s="345"/>
      <c r="C77" s="12"/>
      <c r="D77" s="12"/>
      <c r="E77" s="105"/>
    </row>
    <row r="78" spans="1:5" s="2" customFormat="1">
      <c r="A78" s="480" t="s">
        <v>429</v>
      </c>
      <c r="B78" s="480"/>
      <c r="C78" s="480"/>
      <c r="D78" s="480"/>
      <c r="E78" s="105"/>
    </row>
    <row r="79" spans="1:5" s="2" customFormat="1">
      <c r="A79" s="345"/>
      <c r="B79" s="345"/>
      <c r="C79" s="12"/>
      <c r="D79" s="12"/>
      <c r="E79" s="105"/>
    </row>
    <row r="80" spans="1:5" s="23" customFormat="1" ht="12.75"/>
    <row r="81" spans="1:9" s="2" customFormat="1">
      <c r="A81" s="69" t="s">
        <v>95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5" t="s">
        <v>430</v>
      </c>
      <c r="D84" s="12"/>
      <c r="E84"/>
      <c r="F84"/>
      <c r="G84"/>
      <c r="H84"/>
      <c r="I84"/>
    </row>
    <row r="85" spans="1:9" s="2" customFormat="1">
      <c r="A85"/>
      <c r="B85" s="481" t="s">
        <v>431</v>
      </c>
      <c r="C85" s="481"/>
      <c r="D85" s="481"/>
      <c r="E85"/>
      <c r="F85"/>
      <c r="G85"/>
      <c r="H85"/>
      <c r="I85"/>
    </row>
    <row r="86" spans="1:9" customFormat="1" ht="12.75">
      <c r="B86" s="66" t="s">
        <v>432</v>
      </c>
    </row>
    <row r="87" spans="1:9" s="2" customFormat="1">
      <c r="A87" s="11"/>
      <c r="B87" s="481" t="s">
        <v>433</v>
      </c>
      <c r="C87" s="481"/>
      <c r="D87" s="481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0.33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I39"/>
  <sheetViews>
    <sheetView showGridLines="0" view="pageBreakPreview" zoomScale="80" zoomScaleSheetLayoutView="80" workbookViewId="0">
      <selection activeCell="C13" sqref="C13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306</v>
      </c>
      <c r="B1" s="77"/>
      <c r="C1" s="478" t="s">
        <v>96</v>
      </c>
      <c r="D1" s="478"/>
      <c r="E1" s="91"/>
    </row>
    <row r="2" spans="1:5" s="6" customFormat="1">
      <c r="A2" s="74" t="s">
        <v>300</v>
      </c>
      <c r="B2" s="77"/>
      <c r="C2" s="482" t="str">
        <f>'ფორმა N1'!L2</f>
        <v>12.09.17-02.10.17</v>
      </c>
      <c r="D2" s="482"/>
      <c r="E2" s="91"/>
    </row>
    <row r="3" spans="1:5" s="6" customFormat="1">
      <c r="A3" s="76" t="s">
        <v>127</v>
      </c>
      <c r="B3" s="74"/>
      <c r="C3" s="159"/>
      <c r="D3" s="159"/>
      <c r="E3" s="91"/>
    </row>
    <row r="4" spans="1:5" s="6" customFormat="1">
      <c r="A4" s="77" t="s">
        <v>256</v>
      </c>
      <c r="B4" s="76"/>
      <c r="C4" s="159"/>
      <c r="D4" s="159"/>
      <c r="E4" s="91"/>
    </row>
    <row r="5" spans="1:5">
      <c r="A5" s="77" t="str">
        <f>'ფორმა N2'!A5</f>
        <v>მპგ  "გაერთიანებული დემოკრატიული მოძრაობა "</v>
      </c>
      <c r="B5" s="77"/>
      <c r="C5" s="76"/>
      <c r="D5" s="76"/>
      <c r="E5" s="92"/>
    </row>
    <row r="6" spans="1:5">
      <c r="A6" s="77"/>
      <c r="B6" s="77"/>
      <c r="C6" s="76"/>
      <c r="D6" s="76"/>
      <c r="E6" s="92"/>
    </row>
    <row r="7" spans="1:5">
      <c r="A7" s="77"/>
      <c r="B7" s="77"/>
      <c r="C7" s="76"/>
      <c r="D7" s="76"/>
      <c r="E7" s="92"/>
    </row>
    <row r="8" spans="1:5" s="6" customFormat="1">
      <c r="A8" s="158"/>
      <c r="B8" s="158"/>
      <c r="C8" s="78"/>
      <c r="D8" s="78"/>
      <c r="E8" s="91"/>
    </row>
    <row r="9" spans="1:5" s="6" customFormat="1" ht="30">
      <c r="A9" s="89" t="s">
        <v>63</v>
      </c>
      <c r="B9" s="89" t="s">
        <v>305</v>
      </c>
      <c r="C9" s="79" t="s">
        <v>10</v>
      </c>
      <c r="D9" s="79" t="s">
        <v>9</v>
      </c>
      <c r="E9" s="91"/>
    </row>
    <row r="10" spans="1:5" s="9" customFormat="1" ht="18">
      <c r="A10" s="98" t="s">
        <v>301</v>
      </c>
      <c r="B10" s="47" t="s">
        <v>597</v>
      </c>
      <c r="C10" s="4"/>
      <c r="D10" s="4">
        <v>1100</v>
      </c>
      <c r="E10" s="93"/>
    </row>
    <row r="11" spans="1:5" s="10" customFormat="1">
      <c r="A11" s="98" t="s">
        <v>302</v>
      </c>
      <c r="B11" s="98"/>
      <c r="C11" s="4"/>
      <c r="D11" s="4"/>
      <c r="E11" s="94"/>
    </row>
    <row r="12" spans="1:5" s="10" customFormat="1">
      <c r="A12" s="87" t="s">
        <v>260</v>
      </c>
      <c r="B12" s="87"/>
      <c r="C12" s="4"/>
      <c r="D12" s="4"/>
      <c r="E12" s="94"/>
    </row>
    <row r="13" spans="1:5" s="10" customFormat="1">
      <c r="A13" s="87" t="s">
        <v>260</v>
      </c>
      <c r="B13" s="87"/>
      <c r="C13" s="4"/>
      <c r="D13" s="4"/>
      <c r="E13" s="94"/>
    </row>
    <row r="14" spans="1:5" s="10" customFormat="1">
      <c r="A14" s="87" t="s">
        <v>260</v>
      </c>
      <c r="B14" s="87"/>
      <c r="C14" s="4"/>
      <c r="D14" s="4"/>
      <c r="E14" s="94"/>
    </row>
    <row r="15" spans="1:5" s="10" customFormat="1">
      <c r="A15" s="87" t="s">
        <v>260</v>
      </c>
      <c r="B15" s="87"/>
      <c r="C15" s="4"/>
      <c r="D15" s="4"/>
      <c r="E15" s="94"/>
    </row>
    <row r="16" spans="1:5" s="10" customFormat="1">
      <c r="A16" s="87" t="s">
        <v>260</v>
      </c>
      <c r="B16" s="87"/>
      <c r="C16" s="4"/>
      <c r="D16" s="4"/>
      <c r="E16" s="94"/>
    </row>
    <row r="17" spans="1:5" s="10" customFormat="1" ht="17.25" customHeight="1">
      <c r="A17" s="98" t="s">
        <v>303</v>
      </c>
      <c r="B17" s="87"/>
      <c r="C17" s="4"/>
      <c r="D17" s="4"/>
      <c r="E17" s="94"/>
    </row>
    <row r="18" spans="1:5" s="10" customFormat="1" ht="18" customHeight="1">
      <c r="A18" s="98" t="s">
        <v>304</v>
      </c>
      <c r="B18" s="87"/>
      <c r="C18" s="4"/>
      <c r="D18" s="4"/>
      <c r="E18" s="94"/>
    </row>
    <row r="19" spans="1:5" s="10" customFormat="1">
      <c r="A19" s="87" t="s">
        <v>260</v>
      </c>
      <c r="B19" s="87"/>
      <c r="C19" s="4"/>
      <c r="D19" s="4"/>
      <c r="E19" s="94"/>
    </row>
    <row r="20" spans="1:5" s="10" customFormat="1">
      <c r="A20" s="87" t="s">
        <v>260</v>
      </c>
      <c r="B20" s="87"/>
      <c r="C20" s="4"/>
      <c r="D20" s="4"/>
      <c r="E20" s="94"/>
    </row>
    <row r="21" spans="1:5" s="10" customFormat="1">
      <c r="A21" s="87" t="s">
        <v>260</v>
      </c>
      <c r="B21" s="87"/>
      <c r="C21" s="4"/>
      <c r="D21" s="4"/>
      <c r="E21" s="94"/>
    </row>
    <row r="22" spans="1:5" s="10" customFormat="1">
      <c r="A22" s="87" t="s">
        <v>260</v>
      </c>
      <c r="B22" s="87"/>
      <c r="C22" s="4"/>
      <c r="D22" s="4"/>
      <c r="E22" s="94"/>
    </row>
    <row r="23" spans="1:5" s="10" customFormat="1">
      <c r="A23" s="87" t="s">
        <v>260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307</v>
      </c>
      <c r="C25" s="86">
        <f>SUM(C10:C24)</f>
        <v>0</v>
      </c>
      <c r="D25" s="86">
        <f>SUM(D10:D24)</f>
        <v>1100</v>
      </c>
      <c r="E25" s="96"/>
    </row>
    <row r="26" spans="1:5">
      <c r="A26" s="45"/>
      <c r="B26" s="45"/>
    </row>
    <row r="27" spans="1:5">
      <c r="A27" s="2" t="s">
        <v>375</v>
      </c>
      <c r="E27" s="5"/>
    </row>
    <row r="28" spans="1:5">
      <c r="A28" s="2" t="s">
        <v>370</v>
      </c>
    </row>
    <row r="29" spans="1:5">
      <c r="A29" s="198" t="s">
        <v>371</v>
      </c>
    </row>
    <row r="30" spans="1:5">
      <c r="A30" s="198"/>
    </row>
    <row r="31" spans="1:5">
      <c r="A31" s="198" t="s">
        <v>320</v>
      </c>
    </row>
    <row r="32" spans="1:5" s="23" customFormat="1" ht="12.75"/>
    <row r="33" spans="1:9">
      <c r="A33" s="69" t="s">
        <v>95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253</v>
      </c>
      <c r="D36" s="12"/>
      <c r="E36"/>
      <c r="F36"/>
      <c r="G36"/>
      <c r="H36"/>
      <c r="I36"/>
    </row>
    <row r="37" spans="1:9">
      <c r="B37" s="2" t="s">
        <v>252</v>
      </c>
      <c r="D37" s="12"/>
      <c r="E37"/>
      <c r="F37"/>
      <c r="G37"/>
      <c r="H37"/>
      <c r="I37"/>
    </row>
    <row r="38" spans="1:9" customFormat="1" ht="12.75">
      <c r="A38" s="66"/>
      <c r="B38" s="66" t="s">
        <v>126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J46"/>
  <sheetViews>
    <sheetView view="pageBreakPreview" zoomScale="80" zoomScaleSheetLayoutView="80" workbookViewId="0">
      <selection activeCell="D27" sqref="D27"/>
    </sheetView>
  </sheetViews>
  <sheetFormatPr defaultRowHeight="12.75"/>
  <cols>
    <col min="1" max="1" width="5.42578125" style="182" customWidth="1"/>
    <col min="2" max="2" width="20.85546875" style="182" customWidth="1"/>
    <col min="3" max="3" width="26" style="182" customWidth="1"/>
    <col min="4" max="4" width="17" style="182" customWidth="1"/>
    <col min="5" max="5" width="18.140625" style="182" customWidth="1"/>
    <col min="6" max="6" width="14.7109375" style="182" customWidth="1"/>
    <col min="7" max="7" width="15.5703125" style="182" customWidth="1"/>
    <col min="8" max="8" width="14.7109375" style="182" customWidth="1"/>
    <col min="9" max="9" width="29.7109375" style="182" customWidth="1"/>
    <col min="10" max="10" width="0" style="182" hidden="1" customWidth="1"/>
    <col min="11" max="16384" width="9.140625" style="182"/>
  </cols>
  <sheetData>
    <row r="1" spans="1:10" ht="15">
      <c r="A1" s="74" t="s">
        <v>404</v>
      </c>
      <c r="B1" s="74"/>
      <c r="C1" s="77"/>
      <c r="D1" s="77"/>
      <c r="E1" s="77"/>
      <c r="F1" s="77"/>
      <c r="G1" s="254"/>
      <c r="H1" s="254"/>
      <c r="I1" s="478" t="s">
        <v>96</v>
      </c>
      <c r="J1" s="478"/>
    </row>
    <row r="2" spans="1:10" ht="15">
      <c r="A2" s="76" t="s">
        <v>127</v>
      </c>
      <c r="B2" s="74"/>
      <c r="C2" s="77"/>
      <c r="D2" s="77"/>
      <c r="E2" s="77"/>
      <c r="F2" s="77"/>
      <c r="G2" s="254"/>
      <c r="H2" s="254"/>
      <c r="I2" s="482" t="str">
        <f>'ფორმა N1'!L2</f>
        <v>12.09.17-02.10.17</v>
      </c>
      <c r="J2" s="482"/>
    </row>
    <row r="3" spans="1:10" ht="15">
      <c r="A3" s="76"/>
      <c r="B3" s="76"/>
      <c r="C3" s="74"/>
      <c r="D3" s="74"/>
      <c r="E3" s="74"/>
      <c r="F3" s="74"/>
      <c r="G3" s="254"/>
      <c r="H3" s="254"/>
      <c r="I3" s="254"/>
    </row>
    <row r="4" spans="1:10" ht="15">
      <c r="A4" s="77" t="s">
        <v>256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422" t="s">
        <v>482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53"/>
      <c r="B7" s="253"/>
      <c r="C7" s="253"/>
      <c r="D7" s="253"/>
      <c r="E7" s="253"/>
      <c r="F7" s="253"/>
      <c r="G7" s="78"/>
      <c r="H7" s="78"/>
      <c r="I7" s="78"/>
    </row>
    <row r="8" spans="1:10" ht="45">
      <c r="A8" s="90" t="s">
        <v>63</v>
      </c>
      <c r="B8" s="90" t="s">
        <v>311</v>
      </c>
      <c r="C8" s="90" t="s">
        <v>312</v>
      </c>
      <c r="D8" s="90" t="s">
        <v>214</v>
      </c>
      <c r="E8" s="90" t="s">
        <v>316</v>
      </c>
      <c r="F8" s="90" t="s">
        <v>319</v>
      </c>
      <c r="G8" s="79" t="s">
        <v>10</v>
      </c>
      <c r="H8" s="79" t="s">
        <v>9</v>
      </c>
      <c r="I8" s="79" t="s">
        <v>355</v>
      </c>
      <c r="J8" s="210" t="s">
        <v>318</v>
      </c>
    </row>
    <row r="9" spans="1:10" ht="15">
      <c r="A9" s="98">
        <v>1</v>
      </c>
      <c r="B9" s="466" t="s">
        <v>598</v>
      </c>
      <c r="C9" s="98"/>
      <c r="D9" s="467" t="s">
        <v>608</v>
      </c>
      <c r="E9" s="98"/>
      <c r="F9" s="467" t="s">
        <v>318</v>
      </c>
      <c r="G9" s="4">
        <v>1875</v>
      </c>
      <c r="H9" s="468">
        <v>1500</v>
      </c>
      <c r="I9" s="4">
        <v>375</v>
      </c>
      <c r="J9" s="210" t="s">
        <v>0</v>
      </c>
    </row>
    <row r="10" spans="1:10" ht="15">
      <c r="A10" s="98">
        <v>2</v>
      </c>
      <c r="B10" s="466" t="s">
        <v>598</v>
      </c>
      <c r="C10" s="98"/>
      <c r="D10" s="467" t="s">
        <v>608</v>
      </c>
      <c r="E10" s="98"/>
      <c r="F10" s="467" t="s">
        <v>0</v>
      </c>
      <c r="G10" s="4">
        <v>1875</v>
      </c>
      <c r="H10" s="468">
        <v>1500</v>
      </c>
      <c r="I10" s="4">
        <v>375</v>
      </c>
    </row>
    <row r="11" spans="1:10" ht="15">
      <c r="A11" s="98">
        <v>3</v>
      </c>
      <c r="B11" s="466" t="s">
        <v>494</v>
      </c>
      <c r="C11" s="87"/>
      <c r="D11" s="467" t="s">
        <v>500</v>
      </c>
      <c r="E11" s="87"/>
      <c r="F11" s="467" t="s">
        <v>318</v>
      </c>
      <c r="G11" s="4">
        <v>2500</v>
      </c>
      <c r="H11" s="468">
        <v>2000</v>
      </c>
      <c r="I11" s="4">
        <v>500</v>
      </c>
    </row>
    <row r="12" spans="1:10" ht="15">
      <c r="A12" s="98">
        <v>4</v>
      </c>
      <c r="B12" s="466" t="s">
        <v>599</v>
      </c>
      <c r="C12" s="87"/>
      <c r="D12" s="467" t="s">
        <v>609</v>
      </c>
      <c r="E12" s="87"/>
      <c r="F12" s="467" t="s">
        <v>318</v>
      </c>
      <c r="G12" s="4">
        <v>1875</v>
      </c>
      <c r="H12" s="468">
        <v>1500</v>
      </c>
      <c r="I12" s="4">
        <v>375</v>
      </c>
    </row>
    <row r="13" spans="1:10" ht="15">
      <c r="A13" s="98">
        <v>5</v>
      </c>
      <c r="B13" s="466" t="s">
        <v>600</v>
      </c>
      <c r="C13" s="87"/>
      <c r="D13" s="467" t="s">
        <v>610</v>
      </c>
      <c r="E13" s="87"/>
      <c r="F13" s="467" t="s">
        <v>318</v>
      </c>
      <c r="G13" s="4">
        <v>2500</v>
      </c>
      <c r="H13" s="468">
        <v>2000</v>
      </c>
      <c r="I13" s="4">
        <v>500</v>
      </c>
    </row>
    <row r="14" spans="1:10" ht="15">
      <c r="A14" s="98">
        <v>6</v>
      </c>
      <c r="B14" s="466" t="s">
        <v>600</v>
      </c>
      <c r="C14" s="87"/>
      <c r="D14" s="467" t="s">
        <v>610</v>
      </c>
      <c r="E14" s="87"/>
      <c r="F14" s="467" t="s">
        <v>0</v>
      </c>
      <c r="G14" s="4">
        <v>1250</v>
      </c>
      <c r="H14" s="468">
        <v>1000</v>
      </c>
      <c r="I14" s="4">
        <v>250</v>
      </c>
    </row>
    <row r="15" spans="1:10" ht="15">
      <c r="A15" s="98">
        <v>7</v>
      </c>
      <c r="B15" s="466" t="s">
        <v>601</v>
      </c>
      <c r="C15" s="87"/>
      <c r="D15" s="467" t="s">
        <v>611</v>
      </c>
      <c r="E15" s="87"/>
      <c r="F15" s="467" t="s">
        <v>318</v>
      </c>
      <c r="G15" s="4">
        <v>3750</v>
      </c>
      <c r="H15" s="468">
        <v>3000</v>
      </c>
      <c r="I15" s="4">
        <v>750</v>
      </c>
    </row>
    <row r="16" spans="1:10" ht="15">
      <c r="A16" s="98">
        <v>8</v>
      </c>
      <c r="B16" s="466" t="s">
        <v>492</v>
      </c>
      <c r="C16" s="87"/>
      <c r="D16" s="467" t="s">
        <v>498</v>
      </c>
      <c r="E16" s="87"/>
      <c r="F16" s="467" t="s">
        <v>318</v>
      </c>
      <c r="G16" s="4">
        <v>2125</v>
      </c>
      <c r="H16" s="468">
        <v>1700</v>
      </c>
      <c r="I16" s="4">
        <v>425</v>
      </c>
    </row>
    <row r="17" spans="1:9" ht="15">
      <c r="A17" s="98">
        <v>9</v>
      </c>
      <c r="B17" s="466" t="s">
        <v>602</v>
      </c>
      <c r="C17" s="87"/>
      <c r="D17" s="467" t="s">
        <v>612</v>
      </c>
      <c r="E17" s="87"/>
      <c r="F17" s="467" t="s">
        <v>318</v>
      </c>
      <c r="G17" s="4">
        <v>2500</v>
      </c>
      <c r="H17" s="468">
        <v>2000</v>
      </c>
      <c r="I17" s="4">
        <v>500</v>
      </c>
    </row>
    <row r="18" spans="1:9" ht="15">
      <c r="A18" s="98">
        <v>10</v>
      </c>
      <c r="B18" s="466" t="s">
        <v>603</v>
      </c>
      <c r="C18" s="87"/>
      <c r="D18" s="467" t="s">
        <v>613</v>
      </c>
      <c r="E18" s="87"/>
      <c r="F18" s="467" t="s">
        <v>318</v>
      </c>
      <c r="G18" s="4">
        <v>2500</v>
      </c>
      <c r="H18" s="468">
        <v>2000</v>
      </c>
      <c r="I18" s="4">
        <v>500</v>
      </c>
    </row>
    <row r="19" spans="1:9" ht="15">
      <c r="A19" s="98">
        <v>11</v>
      </c>
      <c r="B19" s="466" t="s">
        <v>604</v>
      </c>
      <c r="C19" s="462"/>
      <c r="D19" s="467" t="s">
        <v>614</v>
      </c>
      <c r="E19" s="462"/>
      <c r="F19" s="467" t="s">
        <v>318</v>
      </c>
      <c r="G19" s="461">
        <v>2500</v>
      </c>
      <c r="H19" s="468">
        <v>2000</v>
      </c>
      <c r="I19" s="461">
        <v>500</v>
      </c>
    </row>
    <row r="20" spans="1:9" ht="15">
      <c r="A20" s="98">
        <v>12</v>
      </c>
      <c r="B20" s="466" t="s">
        <v>479</v>
      </c>
      <c r="C20" s="462"/>
      <c r="D20" s="467" t="s">
        <v>481</v>
      </c>
      <c r="E20" s="462"/>
      <c r="F20" s="467" t="s">
        <v>318</v>
      </c>
      <c r="G20" s="461">
        <v>2500</v>
      </c>
      <c r="H20" s="468">
        <v>2000</v>
      </c>
      <c r="I20" s="461">
        <v>500</v>
      </c>
    </row>
    <row r="21" spans="1:9" ht="15">
      <c r="A21" s="98">
        <v>13</v>
      </c>
      <c r="B21" s="466" t="s">
        <v>491</v>
      </c>
      <c r="C21" s="462"/>
      <c r="D21" s="467" t="s">
        <v>497</v>
      </c>
      <c r="E21" s="462"/>
      <c r="F21" s="467" t="s">
        <v>318</v>
      </c>
      <c r="G21" s="461">
        <v>1875</v>
      </c>
      <c r="H21" s="468">
        <v>1500</v>
      </c>
      <c r="I21" s="461">
        <v>375</v>
      </c>
    </row>
    <row r="22" spans="1:9" ht="15">
      <c r="A22" s="98">
        <v>14</v>
      </c>
      <c r="B22" s="466" t="s">
        <v>605</v>
      </c>
      <c r="C22" s="462"/>
      <c r="D22" s="467" t="s">
        <v>615</v>
      </c>
      <c r="E22" s="462"/>
      <c r="F22" s="467" t="s">
        <v>318</v>
      </c>
      <c r="G22" s="461">
        <v>1250</v>
      </c>
      <c r="H22" s="468">
        <v>1000</v>
      </c>
      <c r="I22" s="461">
        <v>250</v>
      </c>
    </row>
    <row r="23" spans="1:9" ht="15">
      <c r="A23" s="98">
        <v>15</v>
      </c>
      <c r="B23" s="466" t="s">
        <v>605</v>
      </c>
      <c r="C23" s="462"/>
      <c r="D23" s="467" t="s">
        <v>615</v>
      </c>
      <c r="E23" s="462"/>
      <c r="F23" s="467" t="s">
        <v>0</v>
      </c>
      <c r="G23" s="461">
        <v>1250</v>
      </c>
      <c r="H23" s="468">
        <v>1000</v>
      </c>
      <c r="I23" s="461">
        <v>250</v>
      </c>
    </row>
    <row r="24" spans="1:9" ht="15">
      <c r="A24" s="98">
        <v>16</v>
      </c>
      <c r="B24" s="466" t="s">
        <v>494</v>
      </c>
      <c r="C24" s="462"/>
      <c r="D24" s="467" t="s">
        <v>500</v>
      </c>
      <c r="E24" s="462"/>
      <c r="F24" s="467" t="s">
        <v>0</v>
      </c>
      <c r="G24" s="461">
        <v>2500</v>
      </c>
      <c r="H24" s="468">
        <v>2000</v>
      </c>
      <c r="I24" s="461">
        <v>500</v>
      </c>
    </row>
    <row r="25" spans="1:9" ht="15">
      <c r="A25" s="98">
        <v>17</v>
      </c>
      <c r="B25" s="466" t="s">
        <v>606</v>
      </c>
      <c r="C25" s="462"/>
      <c r="D25" s="467" t="s">
        <v>501</v>
      </c>
      <c r="E25" s="462"/>
      <c r="F25" s="467" t="s">
        <v>318</v>
      </c>
      <c r="G25" s="461">
        <v>1250</v>
      </c>
      <c r="H25" s="468">
        <v>1000</v>
      </c>
      <c r="I25" s="461">
        <v>250</v>
      </c>
    </row>
    <row r="26" spans="1:9" ht="15">
      <c r="A26" s="98">
        <v>18</v>
      </c>
      <c r="B26" s="466" t="s">
        <v>606</v>
      </c>
      <c r="C26" s="462"/>
      <c r="D26" s="467" t="s">
        <v>501</v>
      </c>
      <c r="E26" s="462"/>
      <c r="F26" s="467" t="s">
        <v>0</v>
      </c>
      <c r="G26" s="461">
        <v>1250</v>
      </c>
      <c r="H26" s="468">
        <v>1000</v>
      </c>
      <c r="I26" s="461">
        <v>250</v>
      </c>
    </row>
    <row r="27" spans="1:9" ht="15">
      <c r="A27" s="98">
        <v>19</v>
      </c>
      <c r="B27" s="466" t="s">
        <v>607</v>
      </c>
      <c r="C27" s="462"/>
      <c r="D27" s="467" t="s">
        <v>616</v>
      </c>
      <c r="E27" s="462"/>
      <c r="F27" s="467" t="s">
        <v>318</v>
      </c>
      <c r="G27" s="461">
        <v>1250</v>
      </c>
      <c r="H27" s="468">
        <v>1000</v>
      </c>
      <c r="I27" s="461">
        <v>250</v>
      </c>
    </row>
    <row r="28" spans="1:9" ht="15">
      <c r="A28" s="98">
        <v>20</v>
      </c>
      <c r="B28" s="466" t="s">
        <v>607</v>
      </c>
      <c r="C28" s="462"/>
      <c r="D28" s="467" t="s">
        <v>616</v>
      </c>
      <c r="E28" s="462"/>
      <c r="F28" s="467" t="s">
        <v>0</v>
      </c>
      <c r="G28" s="461">
        <v>1250</v>
      </c>
      <c r="H28" s="468">
        <v>1000</v>
      </c>
      <c r="I28" s="461">
        <v>250</v>
      </c>
    </row>
    <row r="29" spans="1:9" ht="15">
      <c r="A29" s="98">
        <v>21</v>
      </c>
      <c r="B29" s="466" t="s">
        <v>493</v>
      </c>
      <c r="C29" s="462"/>
      <c r="D29" s="467" t="s">
        <v>499</v>
      </c>
      <c r="E29" s="462"/>
      <c r="F29" s="467" t="s">
        <v>318</v>
      </c>
      <c r="G29" s="461">
        <v>2500</v>
      </c>
      <c r="H29" s="468">
        <v>2000</v>
      </c>
      <c r="I29" s="461">
        <v>500</v>
      </c>
    </row>
    <row r="30" spans="1:9" ht="15">
      <c r="A30" s="98">
        <v>22</v>
      </c>
      <c r="B30" s="466" t="s">
        <v>478</v>
      </c>
      <c r="C30" s="87"/>
      <c r="D30" s="467" t="s">
        <v>480</v>
      </c>
      <c r="E30" s="87"/>
      <c r="F30" s="467" t="s">
        <v>318</v>
      </c>
      <c r="G30" s="4">
        <v>1250</v>
      </c>
      <c r="H30" s="468">
        <v>1000</v>
      </c>
      <c r="I30" s="4">
        <v>250</v>
      </c>
    </row>
    <row r="31" spans="1:9" ht="15">
      <c r="A31" s="98">
        <v>23</v>
      </c>
      <c r="B31" s="466" t="s">
        <v>495</v>
      </c>
      <c r="C31" s="87"/>
      <c r="D31" s="467" t="s">
        <v>502</v>
      </c>
      <c r="E31" s="87"/>
      <c r="F31" s="467" t="s">
        <v>318</v>
      </c>
      <c r="G31" s="4">
        <v>2500</v>
      </c>
      <c r="H31" s="468">
        <v>2000</v>
      </c>
      <c r="I31" s="4">
        <v>500</v>
      </c>
    </row>
    <row r="32" spans="1:9" ht="15">
      <c r="A32" s="98">
        <v>24</v>
      </c>
      <c r="B32" s="466" t="s">
        <v>496</v>
      </c>
      <c r="C32" s="87"/>
      <c r="D32" s="467" t="s">
        <v>503</v>
      </c>
      <c r="E32" s="87"/>
      <c r="F32" s="467" t="s">
        <v>318</v>
      </c>
      <c r="G32" s="4">
        <v>1250</v>
      </c>
      <c r="H32" s="468">
        <v>1000</v>
      </c>
      <c r="I32" s="4">
        <v>250</v>
      </c>
    </row>
    <row r="33" spans="1:9" ht="15">
      <c r="A33" s="98">
        <v>25</v>
      </c>
      <c r="B33" s="466" t="s">
        <v>496</v>
      </c>
      <c r="C33" s="87"/>
      <c r="D33" s="467" t="s">
        <v>503</v>
      </c>
      <c r="E33" s="87"/>
      <c r="F33" s="467" t="s">
        <v>0</v>
      </c>
      <c r="G33" s="4">
        <v>1250</v>
      </c>
      <c r="H33" s="468">
        <v>1000</v>
      </c>
      <c r="I33" s="4">
        <v>250</v>
      </c>
    </row>
    <row r="34" spans="1:9" ht="15">
      <c r="A34" s="87"/>
      <c r="B34" s="99"/>
      <c r="C34" s="99"/>
      <c r="D34" s="99"/>
      <c r="E34" s="99"/>
      <c r="F34" s="87" t="s">
        <v>392</v>
      </c>
      <c r="G34" s="86">
        <f>SUM(G9:G33)</f>
        <v>48375</v>
      </c>
      <c r="H34" s="86">
        <f>SUM(H9:H33)</f>
        <v>38700</v>
      </c>
      <c r="I34" s="86">
        <f>SUM(I9:I33)</f>
        <v>9675</v>
      </c>
    </row>
    <row r="35" spans="1:9" ht="15">
      <c r="A35" s="208"/>
      <c r="B35" s="208"/>
      <c r="C35" s="208"/>
      <c r="D35" s="208"/>
      <c r="E35" s="208"/>
      <c r="F35" s="208"/>
      <c r="G35" s="208"/>
      <c r="H35" s="181"/>
      <c r="I35" s="181"/>
    </row>
    <row r="36" spans="1:9" ht="15">
      <c r="A36" s="209" t="s">
        <v>405</v>
      </c>
      <c r="B36" s="209"/>
      <c r="C36" s="208"/>
      <c r="D36" s="208"/>
      <c r="E36" s="208"/>
      <c r="F36" s="208"/>
      <c r="G36" s="208"/>
      <c r="H36" s="181"/>
      <c r="I36" s="181"/>
    </row>
    <row r="37" spans="1:9" ht="15">
      <c r="A37" s="209"/>
      <c r="B37" s="209"/>
      <c r="C37" s="208"/>
      <c r="D37" s="208"/>
      <c r="E37" s="208"/>
      <c r="F37" s="208"/>
      <c r="G37" s="208"/>
      <c r="H37" s="181"/>
      <c r="I37" s="181"/>
    </row>
    <row r="38" spans="1:9" ht="15">
      <c r="A38" s="209"/>
      <c r="B38" s="209"/>
      <c r="C38" s="181"/>
      <c r="D38" s="181"/>
      <c r="E38" s="181"/>
      <c r="F38" s="181"/>
      <c r="G38" s="181"/>
      <c r="H38" s="181"/>
      <c r="I38" s="181"/>
    </row>
    <row r="39" spans="1:9" ht="15">
      <c r="A39" s="209"/>
      <c r="B39" s="209"/>
      <c r="C39" s="181"/>
      <c r="D39" s="181"/>
      <c r="E39" s="181"/>
      <c r="F39" s="181"/>
      <c r="G39" s="181"/>
      <c r="H39" s="181"/>
      <c r="I39" s="181"/>
    </row>
    <row r="40" spans="1:9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>
      <c r="A41" s="187" t="s">
        <v>95</v>
      </c>
      <c r="B41" s="187"/>
      <c r="C41" s="181"/>
      <c r="D41" s="181"/>
      <c r="E41" s="181"/>
      <c r="F41" s="181"/>
      <c r="G41" s="181"/>
      <c r="H41" s="181"/>
      <c r="I41" s="181"/>
    </row>
    <row r="42" spans="1:9" ht="15">
      <c r="A42" s="181"/>
      <c r="B42" s="181"/>
      <c r="C42" s="181"/>
      <c r="D42" s="181"/>
      <c r="E42" s="181"/>
      <c r="F42" s="181"/>
      <c r="G42" s="181"/>
      <c r="H42" s="181"/>
      <c r="I42" s="181"/>
    </row>
    <row r="43" spans="1:9" ht="15">
      <c r="A43" s="181"/>
      <c r="B43" s="181"/>
      <c r="C43" s="181"/>
      <c r="D43" s="181"/>
      <c r="E43" s="185"/>
      <c r="F43" s="185"/>
      <c r="G43" s="185"/>
      <c r="H43" s="181"/>
      <c r="I43" s="181"/>
    </row>
    <row r="44" spans="1:9" ht="15">
      <c r="A44" s="187"/>
      <c r="B44" s="187"/>
      <c r="C44" s="187" t="s">
        <v>354</v>
      </c>
      <c r="D44" s="187"/>
      <c r="E44" s="187"/>
      <c r="F44" s="187"/>
      <c r="G44" s="187"/>
      <c r="H44" s="181"/>
      <c r="I44" s="181"/>
    </row>
    <row r="45" spans="1:9" ht="15">
      <c r="A45" s="181"/>
      <c r="B45" s="181"/>
      <c r="C45" s="181" t="s">
        <v>353</v>
      </c>
      <c r="D45" s="181"/>
      <c r="E45" s="181"/>
      <c r="F45" s="181"/>
      <c r="G45" s="181"/>
      <c r="H45" s="181"/>
      <c r="I45" s="181"/>
    </row>
    <row r="46" spans="1:9">
      <c r="A46" s="189"/>
      <c r="B46" s="189"/>
      <c r="C46" s="189" t="s">
        <v>126</v>
      </c>
      <c r="D46" s="189"/>
      <c r="E46" s="189"/>
      <c r="F46" s="189"/>
      <c r="G46" s="189"/>
    </row>
  </sheetData>
  <autoFilter ref="A8:J34"/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I46"/>
  <sheetViews>
    <sheetView view="pageBreakPreview" zoomScale="80" zoomScaleSheetLayoutView="80" workbookViewId="0">
      <selection activeCell="C6" sqref="C6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406</v>
      </c>
      <c r="B1" s="77"/>
      <c r="C1" s="77"/>
      <c r="D1" s="77"/>
      <c r="E1" s="77"/>
      <c r="F1" s="77"/>
      <c r="G1" s="478" t="s">
        <v>96</v>
      </c>
      <c r="H1" s="478"/>
      <c r="I1" s="350"/>
    </row>
    <row r="2" spans="1:9" ht="15">
      <c r="A2" s="76" t="s">
        <v>127</v>
      </c>
      <c r="B2" s="77"/>
      <c r="C2" s="77"/>
      <c r="D2" s="77"/>
      <c r="E2" s="77"/>
      <c r="F2" s="77"/>
      <c r="G2" s="482" t="str">
        <f>'ფორმა N1'!L2</f>
        <v>12.09.17-02.10.17</v>
      </c>
      <c r="H2" s="482"/>
      <c r="I2" s="76"/>
    </row>
    <row r="3" spans="1:9" ht="15">
      <c r="A3" s="76"/>
      <c r="B3" s="76"/>
      <c r="C3" s="76"/>
      <c r="D3" s="76"/>
      <c r="E3" s="76"/>
      <c r="F3" s="76"/>
      <c r="G3" s="254"/>
      <c r="H3" s="254"/>
      <c r="I3" s="350"/>
    </row>
    <row r="4" spans="1:9" ht="15">
      <c r="A4" s="77" t="s">
        <v>256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422" t="s">
        <v>482</v>
      </c>
      <c r="B5" s="80"/>
      <c r="C5" s="80"/>
      <c r="D5" s="80"/>
      <c r="E5" s="80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53"/>
      <c r="B7" s="253"/>
      <c r="C7" s="253"/>
      <c r="D7" s="253"/>
      <c r="E7" s="253"/>
      <c r="F7" s="253"/>
      <c r="G7" s="78"/>
      <c r="H7" s="78"/>
      <c r="I7" s="350"/>
    </row>
    <row r="8" spans="1:9" ht="45">
      <c r="A8" s="346" t="s">
        <v>63</v>
      </c>
      <c r="B8" s="79" t="s">
        <v>311</v>
      </c>
      <c r="C8" s="90" t="s">
        <v>312</v>
      </c>
      <c r="D8" s="90" t="s">
        <v>214</v>
      </c>
      <c r="E8" s="90" t="s">
        <v>315</v>
      </c>
      <c r="F8" s="90" t="s">
        <v>314</v>
      </c>
      <c r="G8" s="90" t="s">
        <v>350</v>
      </c>
      <c r="H8" s="79" t="s">
        <v>10</v>
      </c>
      <c r="I8" s="79" t="s">
        <v>9</v>
      </c>
    </row>
    <row r="9" spans="1:9" ht="15">
      <c r="A9" s="347"/>
      <c r="B9" s="463" t="s">
        <v>590</v>
      </c>
      <c r="C9" s="464" t="s">
        <v>589</v>
      </c>
      <c r="D9" s="464">
        <v>62001000351</v>
      </c>
      <c r="E9" s="464" t="s">
        <v>585</v>
      </c>
      <c r="F9" s="464" t="s">
        <v>584</v>
      </c>
      <c r="G9" s="464">
        <v>2</v>
      </c>
      <c r="H9" s="461">
        <v>130</v>
      </c>
      <c r="I9" s="461">
        <v>130</v>
      </c>
    </row>
    <row r="10" spans="1:9" ht="15">
      <c r="A10" s="347"/>
      <c r="B10" s="463" t="s">
        <v>588</v>
      </c>
      <c r="C10" s="464" t="s">
        <v>587</v>
      </c>
      <c r="D10" s="465" t="s">
        <v>586</v>
      </c>
      <c r="E10" s="464" t="s">
        <v>585</v>
      </c>
      <c r="F10" s="464" t="s">
        <v>584</v>
      </c>
      <c r="G10" s="464">
        <v>2</v>
      </c>
      <c r="H10" s="461">
        <v>130</v>
      </c>
      <c r="I10" s="461">
        <v>130</v>
      </c>
    </row>
    <row r="11" spans="1:9" ht="15">
      <c r="A11" s="347"/>
      <c r="B11" s="463"/>
      <c r="C11" s="462"/>
      <c r="D11" s="462"/>
      <c r="E11" s="462"/>
      <c r="F11" s="462"/>
      <c r="G11" s="462"/>
      <c r="H11" s="461"/>
      <c r="I11" s="461"/>
    </row>
    <row r="12" spans="1:9" ht="15">
      <c r="A12" s="347"/>
      <c r="B12" s="348"/>
      <c r="C12" s="87"/>
      <c r="D12" s="87"/>
      <c r="E12" s="87"/>
      <c r="F12" s="87"/>
      <c r="G12" s="87"/>
      <c r="H12" s="4"/>
      <c r="I12" s="4"/>
    </row>
    <row r="13" spans="1:9" ht="15">
      <c r="A13" s="347"/>
      <c r="B13" s="348"/>
      <c r="C13" s="87"/>
      <c r="D13" s="87"/>
      <c r="E13" s="87"/>
      <c r="F13" s="87"/>
      <c r="G13" s="87"/>
      <c r="H13" s="4"/>
      <c r="I13" s="4"/>
    </row>
    <row r="14" spans="1:9" ht="15">
      <c r="A14" s="347"/>
      <c r="B14" s="348"/>
      <c r="C14" s="87"/>
      <c r="D14" s="87"/>
      <c r="E14" s="87"/>
      <c r="F14" s="87"/>
      <c r="G14" s="87"/>
      <c r="H14" s="4"/>
      <c r="I14" s="4"/>
    </row>
    <row r="15" spans="1:9" ht="15">
      <c r="A15" s="347"/>
      <c r="B15" s="348"/>
      <c r="C15" s="87"/>
      <c r="D15" s="87"/>
      <c r="E15" s="87"/>
      <c r="F15" s="87"/>
      <c r="G15" s="87"/>
      <c r="H15" s="4"/>
      <c r="I15" s="4"/>
    </row>
    <row r="16" spans="1:9" ht="15">
      <c r="A16" s="347"/>
      <c r="B16" s="348"/>
      <c r="C16" s="87"/>
      <c r="D16" s="87"/>
      <c r="E16" s="87"/>
      <c r="F16" s="87"/>
      <c r="G16" s="87"/>
      <c r="H16" s="4"/>
      <c r="I16" s="4"/>
    </row>
    <row r="17" spans="1:9" ht="15">
      <c r="A17" s="347"/>
      <c r="B17" s="348"/>
      <c r="C17" s="87"/>
      <c r="D17" s="87"/>
      <c r="E17" s="87"/>
      <c r="F17" s="87"/>
      <c r="G17" s="87"/>
      <c r="H17" s="4"/>
      <c r="I17" s="4"/>
    </row>
    <row r="18" spans="1:9" ht="15">
      <c r="A18" s="347"/>
      <c r="B18" s="348"/>
      <c r="C18" s="87"/>
      <c r="D18" s="87"/>
      <c r="E18" s="87"/>
      <c r="F18" s="87"/>
      <c r="G18" s="87"/>
      <c r="H18" s="4"/>
      <c r="I18" s="4"/>
    </row>
    <row r="19" spans="1:9" ht="15">
      <c r="A19" s="347"/>
      <c r="B19" s="348"/>
      <c r="C19" s="87"/>
      <c r="D19" s="87"/>
      <c r="E19" s="87"/>
      <c r="F19" s="87"/>
      <c r="G19" s="87"/>
      <c r="H19" s="4"/>
      <c r="I19" s="4"/>
    </row>
    <row r="20" spans="1:9" ht="15">
      <c r="A20" s="347"/>
      <c r="B20" s="348"/>
      <c r="C20" s="87"/>
      <c r="D20" s="87"/>
      <c r="E20" s="87"/>
      <c r="F20" s="87"/>
      <c r="G20" s="87"/>
      <c r="H20" s="4"/>
      <c r="I20" s="4"/>
    </row>
    <row r="21" spans="1:9" ht="15">
      <c r="A21" s="347"/>
      <c r="B21" s="348"/>
      <c r="C21" s="87"/>
      <c r="D21" s="87"/>
      <c r="E21" s="87"/>
      <c r="F21" s="87"/>
      <c r="G21" s="87"/>
      <c r="H21" s="4"/>
      <c r="I21" s="4"/>
    </row>
    <row r="22" spans="1:9" ht="15">
      <c r="A22" s="347"/>
      <c r="B22" s="348"/>
      <c r="C22" s="87"/>
      <c r="D22" s="87"/>
      <c r="E22" s="87"/>
      <c r="F22" s="87"/>
      <c r="G22" s="87"/>
      <c r="H22" s="4"/>
      <c r="I22" s="4"/>
    </row>
    <row r="23" spans="1:9" ht="15">
      <c r="A23" s="347"/>
      <c r="B23" s="348"/>
      <c r="C23" s="87"/>
      <c r="D23" s="87"/>
      <c r="E23" s="87"/>
      <c r="F23" s="87"/>
      <c r="G23" s="87"/>
      <c r="H23" s="4"/>
      <c r="I23" s="4"/>
    </row>
    <row r="24" spans="1:9" ht="15">
      <c r="A24" s="347"/>
      <c r="B24" s="348"/>
      <c r="C24" s="87"/>
      <c r="D24" s="87"/>
      <c r="E24" s="87"/>
      <c r="F24" s="87"/>
      <c r="G24" s="87"/>
      <c r="H24" s="4"/>
      <c r="I24" s="4"/>
    </row>
    <row r="25" spans="1:9" ht="15">
      <c r="A25" s="347"/>
      <c r="B25" s="348"/>
      <c r="C25" s="87"/>
      <c r="D25" s="87"/>
      <c r="E25" s="87"/>
      <c r="F25" s="87"/>
      <c r="G25" s="87"/>
      <c r="H25" s="4"/>
      <c r="I25" s="4"/>
    </row>
    <row r="26" spans="1:9" ht="15">
      <c r="A26" s="347"/>
      <c r="B26" s="348"/>
      <c r="C26" s="87"/>
      <c r="D26" s="87"/>
      <c r="E26" s="87"/>
      <c r="F26" s="87"/>
      <c r="G26" s="87"/>
      <c r="H26" s="4"/>
      <c r="I26" s="4"/>
    </row>
    <row r="27" spans="1:9" ht="15">
      <c r="A27" s="347"/>
      <c r="B27" s="348"/>
      <c r="C27" s="87"/>
      <c r="D27" s="87"/>
      <c r="E27" s="87"/>
      <c r="F27" s="87"/>
      <c r="G27" s="87"/>
      <c r="H27" s="4"/>
      <c r="I27" s="4"/>
    </row>
    <row r="28" spans="1:9" ht="15">
      <c r="A28" s="347"/>
      <c r="B28" s="348"/>
      <c r="C28" s="87"/>
      <c r="D28" s="87"/>
      <c r="E28" s="87"/>
      <c r="F28" s="87"/>
      <c r="G28" s="87"/>
      <c r="H28" s="4"/>
      <c r="I28" s="4"/>
    </row>
    <row r="29" spans="1:9" ht="15">
      <c r="A29" s="347"/>
      <c r="B29" s="348"/>
      <c r="C29" s="87"/>
      <c r="D29" s="87"/>
      <c r="E29" s="87"/>
      <c r="F29" s="87"/>
      <c r="G29" s="87"/>
      <c r="H29" s="4"/>
      <c r="I29" s="4"/>
    </row>
    <row r="30" spans="1:9" ht="15">
      <c r="A30" s="347"/>
      <c r="B30" s="348"/>
      <c r="C30" s="87"/>
      <c r="D30" s="87"/>
      <c r="E30" s="87"/>
      <c r="F30" s="87"/>
      <c r="G30" s="87"/>
      <c r="H30" s="4"/>
      <c r="I30" s="4"/>
    </row>
    <row r="31" spans="1:9" ht="15">
      <c r="A31" s="347"/>
      <c r="B31" s="348"/>
      <c r="C31" s="87"/>
      <c r="D31" s="87"/>
      <c r="E31" s="87"/>
      <c r="F31" s="87"/>
      <c r="G31" s="87"/>
      <c r="H31" s="4"/>
      <c r="I31" s="4"/>
    </row>
    <row r="32" spans="1:9" ht="15">
      <c r="A32" s="347"/>
      <c r="B32" s="348"/>
      <c r="C32" s="87"/>
      <c r="D32" s="87"/>
      <c r="E32" s="87"/>
      <c r="F32" s="87"/>
      <c r="G32" s="87"/>
      <c r="H32" s="4"/>
      <c r="I32" s="4"/>
    </row>
    <row r="33" spans="1:9" ht="15">
      <c r="A33" s="347"/>
      <c r="B33" s="348"/>
      <c r="C33" s="87"/>
      <c r="D33" s="87"/>
      <c r="E33" s="87"/>
      <c r="F33" s="87"/>
      <c r="G33" s="87"/>
      <c r="H33" s="4"/>
      <c r="I33" s="4"/>
    </row>
    <row r="34" spans="1:9" ht="15">
      <c r="A34" s="347"/>
      <c r="B34" s="349"/>
      <c r="C34" s="99"/>
      <c r="D34" s="99"/>
      <c r="E34" s="99"/>
      <c r="F34" s="99"/>
      <c r="G34" s="99" t="s">
        <v>310</v>
      </c>
      <c r="H34" s="86">
        <f>SUM(H9:H33)</f>
        <v>260</v>
      </c>
      <c r="I34" s="86">
        <f>SUM(I9:I33)</f>
        <v>260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198" t="s">
        <v>407</v>
      </c>
      <c r="B36" s="45"/>
      <c r="C36" s="45"/>
      <c r="D36" s="45"/>
      <c r="E36" s="45"/>
      <c r="F36" s="45"/>
      <c r="G36" s="2"/>
      <c r="H36" s="2"/>
    </row>
    <row r="37" spans="1:9" ht="15">
      <c r="A37" s="198"/>
      <c r="B37" s="45"/>
      <c r="C37" s="45"/>
      <c r="D37" s="45"/>
      <c r="E37" s="45"/>
      <c r="F37" s="45"/>
      <c r="G37" s="2"/>
      <c r="H37" s="2"/>
    </row>
    <row r="38" spans="1:9" ht="15">
      <c r="A38" s="198"/>
      <c r="B38" s="2"/>
      <c r="C38" s="2"/>
      <c r="D38" s="2"/>
      <c r="E38" s="2"/>
      <c r="F38" s="2"/>
      <c r="G38" s="2"/>
      <c r="H38" s="2"/>
    </row>
    <row r="39" spans="1:9" ht="15">
      <c r="A39" s="198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9" t="s">
        <v>95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9"/>
      <c r="B44" s="69" t="s">
        <v>253</v>
      </c>
      <c r="C44" s="69"/>
      <c r="D44" s="69"/>
      <c r="E44" s="69"/>
      <c r="F44" s="69"/>
      <c r="G44" s="2"/>
      <c r="H44" s="12"/>
    </row>
    <row r="45" spans="1:9" ht="15">
      <c r="A45" s="2"/>
      <c r="B45" s="2" t="s">
        <v>252</v>
      </c>
      <c r="C45" s="2"/>
      <c r="D45" s="2"/>
      <c r="E45" s="2"/>
      <c r="F45" s="2"/>
      <c r="G45" s="2"/>
      <c r="H45" s="12"/>
    </row>
    <row r="46" spans="1:9">
      <c r="A46" s="66"/>
      <c r="B46" s="66" t="s">
        <v>126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82" customWidth="1"/>
    <col min="2" max="2" width="13.140625" style="182" customWidth="1"/>
    <col min="3" max="3" width="15.140625" style="182" customWidth="1"/>
    <col min="4" max="4" width="18" style="182" customWidth="1"/>
    <col min="5" max="5" width="20.5703125" style="182" customWidth="1"/>
    <col min="6" max="6" width="21.28515625" style="182" customWidth="1"/>
    <col min="7" max="7" width="15.140625" style="182" customWidth="1"/>
    <col min="8" max="8" width="15.5703125" style="182" customWidth="1"/>
    <col min="9" max="9" width="13.42578125" style="182" customWidth="1"/>
    <col min="10" max="10" width="0" style="182" hidden="1" customWidth="1"/>
    <col min="11" max="16384" width="9.140625" style="182"/>
  </cols>
  <sheetData>
    <row r="1" spans="1:10" ht="15">
      <c r="A1" s="74" t="s">
        <v>408</v>
      </c>
      <c r="B1" s="74"/>
      <c r="C1" s="77"/>
      <c r="D1" s="77"/>
      <c r="E1" s="77"/>
      <c r="F1" s="77"/>
      <c r="G1" s="478" t="s">
        <v>96</v>
      </c>
      <c r="H1" s="478"/>
    </row>
    <row r="2" spans="1:10" ht="15">
      <c r="A2" s="76" t="s">
        <v>127</v>
      </c>
      <c r="B2" s="74"/>
      <c r="C2" s="77"/>
      <c r="D2" s="77"/>
      <c r="E2" s="77"/>
      <c r="F2" s="77"/>
      <c r="G2" s="482" t="str">
        <f>'ფორმა N1'!L2</f>
        <v>12.09.17-02.10.17</v>
      </c>
      <c r="H2" s="482"/>
    </row>
    <row r="3" spans="1:10" ht="15">
      <c r="A3" s="76"/>
      <c r="B3" s="76"/>
      <c r="C3" s="76"/>
      <c r="D3" s="76"/>
      <c r="E3" s="76"/>
      <c r="F3" s="76"/>
      <c r="G3" s="254"/>
      <c r="H3" s="254"/>
    </row>
    <row r="4" spans="1:10" ht="15">
      <c r="A4" s="77" t="s">
        <v>256</v>
      </c>
      <c r="B4" s="77"/>
      <c r="C4" s="77"/>
      <c r="D4" s="77"/>
      <c r="E4" s="77"/>
      <c r="F4" s="77"/>
      <c r="G4" s="76"/>
      <c r="H4" s="76"/>
    </row>
    <row r="5" spans="1:10" ht="15">
      <c r="A5" s="422" t="s">
        <v>482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53"/>
      <c r="B7" s="253"/>
      <c r="C7" s="253"/>
      <c r="D7" s="253"/>
      <c r="E7" s="253"/>
      <c r="F7" s="253"/>
      <c r="G7" s="78"/>
      <c r="H7" s="78"/>
    </row>
    <row r="8" spans="1:10" ht="30">
      <c r="A8" s="90" t="s">
        <v>63</v>
      </c>
      <c r="B8" s="90" t="s">
        <v>311</v>
      </c>
      <c r="C8" s="90" t="s">
        <v>312</v>
      </c>
      <c r="D8" s="90" t="s">
        <v>214</v>
      </c>
      <c r="E8" s="90" t="s">
        <v>319</v>
      </c>
      <c r="F8" s="90" t="s">
        <v>313</v>
      </c>
      <c r="G8" s="79" t="s">
        <v>10</v>
      </c>
      <c r="H8" s="79" t="s">
        <v>9</v>
      </c>
      <c r="J8" s="210" t="s">
        <v>318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10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317</v>
      </c>
      <c r="G34" s="86">
        <f>SUM(G9:G33)</f>
        <v>0</v>
      </c>
      <c r="H34" s="86">
        <f>SUM(H9:H33)</f>
        <v>0</v>
      </c>
    </row>
    <row r="35" spans="1:9" ht="15">
      <c r="A35" s="208"/>
      <c r="B35" s="208"/>
      <c r="C35" s="208"/>
      <c r="D35" s="208"/>
      <c r="E35" s="208"/>
      <c r="F35" s="208"/>
      <c r="G35" s="208"/>
      <c r="H35" s="181"/>
      <c r="I35" s="181"/>
    </row>
    <row r="36" spans="1:9" ht="15">
      <c r="A36" s="209" t="s">
        <v>409</v>
      </c>
      <c r="B36" s="209"/>
      <c r="C36" s="208"/>
      <c r="D36" s="208"/>
      <c r="E36" s="208"/>
      <c r="F36" s="208"/>
      <c r="G36" s="208"/>
      <c r="H36" s="181"/>
      <c r="I36" s="181"/>
    </row>
    <row r="37" spans="1:9" ht="15">
      <c r="A37" s="209"/>
      <c r="B37" s="209"/>
      <c r="C37" s="208"/>
      <c r="D37" s="208"/>
      <c r="E37" s="208"/>
      <c r="F37" s="208"/>
      <c r="G37" s="208"/>
      <c r="H37" s="181"/>
      <c r="I37" s="181"/>
    </row>
    <row r="38" spans="1:9" ht="15">
      <c r="A38" s="209"/>
      <c r="B38" s="209"/>
      <c r="C38" s="181"/>
      <c r="D38" s="181"/>
      <c r="E38" s="181"/>
      <c r="F38" s="181"/>
      <c r="G38" s="181"/>
      <c r="H38" s="181"/>
      <c r="I38" s="181"/>
    </row>
    <row r="39" spans="1:9" ht="15">
      <c r="A39" s="209"/>
      <c r="B39" s="209"/>
      <c r="C39" s="181"/>
      <c r="D39" s="181"/>
      <c r="E39" s="181"/>
      <c r="F39" s="181"/>
      <c r="G39" s="181"/>
      <c r="H39" s="181"/>
      <c r="I39" s="181"/>
    </row>
    <row r="40" spans="1:9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>
      <c r="A41" s="187" t="s">
        <v>95</v>
      </c>
      <c r="B41" s="187"/>
      <c r="C41" s="181"/>
      <c r="D41" s="181"/>
      <c r="E41" s="181"/>
      <c r="F41" s="181"/>
      <c r="G41" s="181"/>
      <c r="H41" s="181"/>
      <c r="I41" s="181"/>
    </row>
    <row r="42" spans="1:9" ht="15">
      <c r="A42" s="181"/>
      <c r="B42" s="181"/>
      <c r="C42" s="181"/>
      <c r="D42" s="181"/>
      <c r="E42" s="181"/>
      <c r="F42" s="181"/>
      <c r="G42" s="181"/>
      <c r="H42" s="181"/>
      <c r="I42" s="181"/>
    </row>
    <row r="43" spans="1:9" ht="15">
      <c r="A43" s="181"/>
      <c r="B43" s="181"/>
      <c r="C43" s="181"/>
      <c r="D43" s="181"/>
      <c r="E43" s="181"/>
      <c r="F43" s="181"/>
      <c r="G43" s="181"/>
      <c r="H43" s="181"/>
      <c r="I43" s="188"/>
    </row>
    <row r="44" spans="1:9" ht="15">
      <c r="A44" s="187"/>
      <c r="B44" s="187"/>
      <c r="C44" s="187" t="s">
        <v>374</v>
      </c>
      <c r="D44" s="187"/>
      <c r="E44" s="208"/>
      <c r="F44" s="187"/>
      <c r="G44" s="187"/>
      <c r="H44" s="181"/>
      <c r="I44" s="188"/>
    </row>
    <row r="45" spans="1:9" ht="15">
      <c r="A45" s="181"/>
      <c r="B45" s="181"/>
      <c r="C45" s="181" t="s">
        <v>252</v>
      </c>
      <c r="D45" s="181"/>
      <c r="E45" s="181"/>
      <c r="F45" s="181"/>
      <c r="G45" s="181"/>
      <c r="H45" s="181"/>
      <c r="I45" s="188"/>
    </row>
    <row r="46" spans="1:9">
      <c r="A46" s="189"/>
      <c r="B46" s="189"/>
      <c r="C46" s="189" t="s">
        <v>126</v>
      </c>
      <c r="D46" s="189"/>
      <c r="E46" s="189"/>
      <c r="F46" s="189"/>
      <c r="G46" s="18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2017-10-02T08:27:04Z</cp:lastPrinted>
  <dcterms:created xsi:type="dcterms:W3CDTF">2011-12-27T13:20:18Z</dcterms:created>
  <dcterms:modified xsi:type="dcterms:W3CDTF">2017-10-02T08:29:42Z</dcterms:modified>
</cp:coreProperties>
</file>