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updateLinks="never" codeName="ThisWorkbook" defaultThemeVersion="124226"/>
  <bookViews>
    <workbookView xWindow="0" yWindow="60" windowWidth="17970" windowHeight="6075" tabRatio="954" firstSheet="8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8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  <externalReference r:id="rId26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5.5'!$A$1:$L$130</definedName>
    <definedName name="_xlnm.Print_Area" localSheetId="16">'ფორმა 9.3'!$A$1:$G$28</definedName>
    <definedName name="_xlnm.Print_Area" localSheetId="18">'ფორმა 9.5'!$A$1:$L$331</definedName>
    <definedName name="_xlnm.Print_Area" localSheetId="19">'ფორმა 9.6'!$A$1:$I$49</definedName>
    <definedName name="_xlnm.Print_Area" localSheetId="12">'ფორმა N 8.1'!$A$1:$H$51</definedName>
    <definedName name="_xlnm.Print_Area" localSheetId="20">'ფორმა N 9.7'!$A$1:$I$173</definedName>
    <definedName name="_xlnm.Print_Area" localSheetId="0">'ფორმა N1'!$A$1:$L$182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N5.1'!$A$1:$D$44</definedName>
    <definedName name="_xlnm.Print_Area" localSheetId="10">'ფორმა N7'!$A$1:$D$90</definedName>
    <definedName name="_xlnm.Print_Area" localSheetId="11">'ფორმა N8'!$A$1:$J$23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N9.7.1'!$A$1:$N$27</definedName>
  </definedNames>
  <calcPr calcId="145621"/>
</workbook>
</file>

<file path=xl/calcChain.xml><?xml version="1.0" encoding="utf-8"?>
<calcChain xmlns="http://schemas.openxmlformats.org/spreadsheetml/2006/main">
  <c r="D47" i="12" l="1"/>
  <c r="F87" i="33"/>
  <c r="D27" i="12" l="1"/>
  <c r="C28" i="12"/>
  <c r="D28" i="12" l="1"/>
  <c r="C23" i="27" l="1"/>
  <c r="C52" i="47"/>
  <c r="C49" i="47"/>
  <c r="C27" i="27" l="1"/>
  <c r="C31" i="27"/>
  <c r="D43" i="47"/>
  <c r="D52" i="47"/>
  <c r="D19" i="27"/>
  <c r="C19" i="27"/>
  <c r="D44" i="47"/>
  <c r="C44" i="47"/>
  <c r="C30" i="27"/>
  <c r="D29" i="47"/>
  <c r="C18" i="47" l="1"/>
  <c r="G31" i="10" l="1"/>
  <c r="F31" i="10"/>
  <c r="D20" i="47"/>
  <c r="D21" i="27"/>
  <c r="D23" i="12" l="1"/>
  <c r="D39" i="47"/>
  <c r="D31" i="27"/>
  <c r="C17" i="7" l="1"/>
  <c r="C18" i="7"/>
  <c r="C11" i="7"/>
  <c r="D13" i="7"/>
  <c r="C13" i="7" s="1"/>
  <c r="J106" i="48" l="1"/>
  <c r="J105" i="48"/>
  <c r="J104" i="48"/>
  <c r="J103" i="48"/>
  <c r="J102" i="48"/>
  <c r="J101" i="48"/>
  <c r="J100" i="48"/>
  <c r="J99" i="48"/>
  <c r="J98" i="48"/>
  <c r="J97" i="48"/>
  <c r="J96" i="48"/>
  <c r="J95" i="48"/>
  <c r="J94" i="48"/>
  <c r="J93" i="48"/>
  <c r="J92" i="48"/>
  <c r="J91" i="48"/>
  <c r="J90" i="48"/>
  <c r="J89" i="48"/>
  <c r="J88" i="48"/>
  <c r="J87" i="48"/>
  <c r="J86" i="48"/>
  <c r="J85" i="48"/>
  <c r="J84" i="48"/>
  <c r="J83" i="48"/>
  <c r="J82" i="48"/>
  <c r="J81" i="48"/>
  <c r="J80" i="48"/>
  <c r="J79" i="48"/>
  <c r="J78" i="48"/>
  <c r="J77" i="48" l="1"/>
  <c r="J76" i="48"/>
  <c r="J75" i="48"/>
  <c r="J74" i="48"/>
  <c r="J73" i="48"/>
  <c r="J72" i="48"/>
  <c r="J70" i="48" l="1"/>
  <c r="J71" i="48"/>
  <c r="J69" i="48"/>
  <c r="J68" i="48"/>
  <c r="J67" i="48"/>
  <c r="J66" i="48"/>
  <c r="J65" i="48"/>
  <c r="J64" i="48"/>
  <c r="J63" i="48"/>
  <c r="J62" i="48"/>
  <c r="J61" i="48"/>
  <c r="J60" i="48"/>
  <c r="J59" i="48"/>
  <c r="J58" i="48"/>
  <c r="J57" i="48"/>
  <c r="J56" i="48"/>
  <c r="J55" i="48"/>
  <c r="J54" i="48"/>
  <c r="J53" i="48"/>
  <c r="J52" i="48"/>
  <c r="J51" i="48"/>
  <c r="J50" i="48"/>
  <c r="J49" i="48"/>
  <c r="J48" i="48"/>
  <c r="J47" i="48"/>
  <c r="J46" i="48"/>
  <c r="J45" i="48"/>
  <c r="J44" i="48"/>
  <c r="J43" i="48"/>
  <c r="J42" i="48"/>
  <c r="J41" i="48"/>
  <c r="J40" i="48"/>
  <c r="J39" i="48"/>
  <c r="J38" i="48"/>
  <c r="J37" i="48"/>
  <c r="J36" i="48"/>
  <c r="J35" i="48"/>
  <c r="J34" i="48"/>
  <c r="J33" i="48"/>
  <c r="J32" i="48"/>
  <c r="J31" i="48"/>
  <c r="J30" i="48"/>
  <c r="J29" i="48"/>
  <c r="J28" i="48"/>
  <c r="J27" i="48"/>
  <c r="J26" i="48"/>
  <c r="J25" i="48"/>
  <c r="J24" i="48"/>
  <c r="J23" i="48"/>
  <c r="J22" i="48"/>
  <c r="J21" i="48"/>
  <c r="J20" i="48"/>
  <c r="J19" i="48"/>
  <c r="J18" i="48"/>
  <c r="J17" i="48"/>
  <c r="J16" i="48"/>
  <c r="J15" i="48"/>
  <c r="J14" i="48"/>
  <c r="J13" i="48"/>
  <c r="J12" i="48"/>
  <c r="J11" i="48"/>
  <c r="J10" i="48"/>
  <c r="K116" i="48"/>
  <c r="A6" i="48"/>
  <c r="C47" i="12" l="1"/>
  <c r="C27" i="12"/>
  <c r="I168" i="35" l="1"/>
  <c r="G47" i="12" l="1"/>
  <c r="I12" i="9" l="1"/>
  <c r="I10" i="9"/>
  <c r="J31" i="10" l="1"/>
  <c r="I31" i="10"/>
  <c r="J21" i="10"/>
  <c r="I21" i="10"/>
  <c r="J16" i="10"/>
  <c r="I16" i="10"/>
  <c r="J15" i="10"/>
  <c r="I15" i="10"/>
  <c r="D12" i="7" l="1"/>
  <c r="C12" i="7"/>
  <c r="D12" i="3"/>
  <c r="C12" i="3"/>
  <c r="A5" i="9" l="1"/>
  <c r="A5" i="41" l="1"/>
  <c r="A5" i="35"/>
  <c r="A5" i="39"/>
  <c r="A5" i="32"/>
  <c r="A5" i="33"/>
  <c r="A5" i="25"/>
  <c r="A5" i="17"/>
  <c r="A5" i="16"/>
  <c r="A5" i="10"/>
  <c r="A5" i="18"/>
  <c r="A5" i="12"/>
  <c r="A5" i="45"/>
  <c r="A5" i="44"/>
  <c r="A5" i="43"/>
  <c r="A6" i="27"/>
  <c r="A5" i="47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C10" i="7" s="1"/>
  <c r="D10" i="7"/>
  <c r="D9" i="7" s="1"/>
  <c r="D31" i="3"/>
  <c r="C31" i="3"/>
  <c r="C9" i="7" l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H34" i="45"/>
  <c r="G34" i="45"/>
  <c r="I25" i="43"/>
  <c r="H25" i="43"/>
  <c r="G25" i="43"/>
  <c r="D27" i="3" l="1"/>
  <c r="C27" i="3"/>
  <c r="M18" i="41" l="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A4" i="33" l="1"/>
  <c r="A4" i="32"/>
  <c r="A5" i="27" l="1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C26" i="3" l="1"/>
  <c r="C10" i="3" s="1"/>
  <c r="D10" i="3"/>
  <c r="B9" i="10"/>
  <c r="D10" i="12"/>
  <c r="D44" i="12"/>
  <c r="J9" i="10"/>
  <c r="D26" i="3"/>
  <c r="C10" i="12"/>
  <c r="C44" i="12"/>
  <c r="D9" i="10"/>
  <c r="F9" i="10"/>
  <c r="C9" i="3" l="1"/>
  <c r="G10" i="12" s="1"/>
  <c r="H10" i="12" s="1"/>
  <c r="D9" i="3"/>
  <c r="G14" i="12" s="1"/>
</calcChain>
</file>

<file path=xl/sharedStrings.xml><?xml version="1.0" encoding="utf-8"?>
<sst xmlns="http://schemas.openxmlformats.org/spreadsheetml/2006/main" count="5122" uniqueCount="2460">
  <si>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</si>
  <si>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</si>
  <si>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</si>
  <si>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</si>
  <si>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</si>
  <si>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</si>
  <si>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</si>
  <si>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</si>
  <si>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</si>
  <si>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</si>
  <si>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</si>
  <si>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</si>
  <si>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</si>
  <si>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</si>
  <si>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</si>
  <si>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</si>
  <si>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</si>
  <si>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</si>
  <si>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</si>
  <si>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</si>
  <si>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</si>
  <si>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</si>
  <si>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</si>
  <si>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</si>
  <si>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</si>
  <si>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</si>
  <si>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</si>
  <si>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</si>
  <si>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</si>
  <si>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</si>
  <si>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</si>
  <si>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</si>
  <si>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</si>
  <si>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</si>
  <si>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</si>
  <si>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</si>
  <si>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</si>
  <si>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</si>
  <si>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</si>
  <si>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</si>
  <si>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</si>
  <si>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</si>
  <si>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</si>
  <si>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</si>
  <si>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</si>
  <si>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</si>
  <si>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</si>
  <si>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</si>
  <si>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</si>
  <si>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</si>
  <si>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</si>
  <si>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</si>
  <si>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</si>
  <si>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</si>
  <si>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</si>
  <si>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</si>
  <si>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</si>
  <si>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</si>
  <si>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</si>
  <si>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</si>
  <si>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</si>
  <si>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</si>
  <si>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</si>
  <si>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</si>
  <si>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</si>
  <si>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</si>
  <si>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</si>
  <si>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</si>
  <si>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</si>
  <si>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</si>
  <si>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</si>
  <si>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</si>
  <si>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</si>
  <si>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</si>
  <si>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</si>
  <si>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</si>
  <si>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</si>
  <si>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</si>
  <si>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</si>
  <si>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</si>
  <si>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</si>
  <si>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</si>
  <si>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</si>
  <si>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</si>
  <si>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</si>
  <si>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</si>
  <si>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</si>
  <si>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</si>
  <si>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</si>
  <si>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</si>
  <si>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</si>
  <si>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</si>
  <si>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</si>
  <si>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</si>
  <si>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</si>
  <si>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</si>
  <si>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</si>
  <si>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</si>
  <si>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</si>
  <si>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</si>
  <si>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</si>
  <si>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</si>
  <si>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</si>
  <si>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</si>
  <si>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</si>
  <si>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</si>
  <si>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</si>
  <si>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</si>
  <si>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</si>
  <si>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</si>
  <si>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</si>
  <si>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</si>
  <si>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</si>
  <si>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</si>
  <si>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</si>
  <si>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</si>
  <si>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</si>
  <si>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</si>
  <si>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</si>
  <si>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</si>
  <si>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</si>
  <si>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</si>
  <si>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</si>
  <si>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</si>
  <si>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</si>
  <si>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</si>
  <si>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</si>
  <si>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</si>
  <si>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</si>
  <si>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</si>
  <si>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</si>
  <si>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</si>
  <si>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</si>
  <si>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</si>
  <si>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</si>
  <si>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</si>
  <si>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</si>
  <si>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</si>
  <si>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</si>
  <si>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</si>
  <si>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</si>
  <si>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</si>
  <si>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</si>
  <si>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</si>
  <si>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</si>
  <si>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</si>
  <si>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</si>
  <si>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</si>
  <si>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</si>
  <si>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</si>
  <si>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</si>
  <si>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</si>
  <si>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</si>
  <si>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</si>
  <si>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</si>
  <si>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</si>
  <si>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</si>
  <si>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</si>
  <si>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</si>
  <si>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</si>
  <si>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</si>
  <si>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</si>
  <si>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</si>
  <si>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</si>
  <si>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</si>
  <si>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</si>
  <si>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</si>
  <si>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</si>
  <si>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</si>
  <si>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</si>
  <si>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</si>
  <si>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</si>
  <si>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</si>
  <si>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</si>
  <si>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</si>
  <si>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</si>
  <si>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</si>
  <si>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</si>
  <si>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</si>
  <si>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</si>
  <si>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</si>
  <si>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</si>
  <si>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</si>
  <si>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</si>
  <si>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</si>
  <si>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</si>
  <si>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</si>
  <si>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</si>
  <si>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</si>
  <si>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</si>
  <si>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</si>
  <si>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</si>
  <si>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</si>
  <si>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</si>
  <si>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</si>
  <si>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</si>
  <si>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</si>
  <si>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</si>
  <si>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</si>
  <si>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</si>
  <si>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</si>
  <si>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</si>
  <si>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</si>
  <si>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</si>
  <si>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</si>
  <si>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</si>
  <si>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</si>
  <si>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</si>
  <si>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</si>
  <si>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</si>
  <si>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</si>
  <si>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</si>
  <si>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</si>
  <si>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</si>
  <si>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</si>
  <si>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</si>
  <si>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</si>
  <si>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</si>
  <si>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</si>
  <si>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</si>
  <si>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</si>
  <si>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</si>
  <si>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</si>
  <si>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</si>
  <si>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</si>
  <si>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</si>
  <si>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</si>
  <si>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</si>
  <si>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</si>
  <si>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</si>
  <si>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</si>
  <si>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</si>
  <si>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</si>
  <si>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</si>
  <si>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</si>
  <si>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</si>
  <si>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</si>
  <si>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</si>
  <si>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</si>
  <si>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</si>
  <si>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</si>
  <si>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</si>
  <si>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</si>
  <si>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</si>
  <si>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</si>
  <si>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</si>
  <si>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</si>
  <si>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</si>
  <si>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</si>
  <si>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</si>
  <si>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</si>
  <si>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</si>
  <si>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</si>
  <si>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</si>
  <si>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</si>
  <si>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</si>
  <si>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</si>
  <si>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</si>
  <si>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</si>
  <si>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</si>
  <si>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</si>
  <si>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</si>
  <si>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</si>
  <si>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</si>
  <si>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</si>
  <si>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</si>
  <si>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</si>
  <si>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</si>
  <si>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</si>
  <si>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</si>
  <si>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</si>
  <si>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</si>
  <si>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</si>
  <si>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</si>
  <si>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</si>
  <si>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</si>
  <si>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</si>
  <si>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</si>
  <si>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</si>
  <si>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</si>
  <si>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</si>
  <si>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</si>
  <si>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</si>
  <si>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</si>
  <si>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</si>
  <si>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</si>
  <si>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</si>
  <si>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</si>
  <si>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</si>
  <si>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</si>
  <si>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</si>
  <si>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</si>
  <si>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</si>
  <si>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</si>
  <si>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</si>
  <si>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</si>
  <si>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</si>
  <si>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</si>
  <si>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</si>
  <si>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</si>
  <si>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</si>
  <si>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</si>
  <si>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</si>
  <si>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</si>
  <si>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</si>
  <si>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</si>
  <si>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</si>
  <si>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</si>
  <si>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</si>
  <si>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</si>
  <si>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</si>
  <si>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</si>
  <si>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</si>
  <si>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</si>
  <si>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</si>
  <si>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</si>
  <si>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</si>
  <si>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</si>
  <si>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</si>
  <si>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</si>
  <si>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</si>
  <si>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</si>
  <si>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</si>
  <si>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</si>
  <si>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</si>
  <si>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</si>
  <si>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</si>
  <si>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</si>
  <si>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</si>
  <si>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</si>
  <si>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</si>
  <si>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</si>
  <si>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</si>
  <si>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</si>
  <si>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</si>
  <si>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</si>
  <si>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</si>
  <si>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</si>
  <si>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</si>
  <si>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</si>
  <si>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</si>
  <si>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</si>
  <si>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</si>
  <si>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</si>
  <si>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</si>
  <si>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</si>
  <si>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</si>
  <si>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</si>
  <si>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</si>
  <si>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</si>
  <si>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</si>
  <si>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</si>
  <si>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</si>
  <si>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</si>
  <si>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</si>
  <si>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</si>
  <si>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</si>
  <si>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</si>
  <si>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</si>
  <si>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</si>
  <si>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</si>
  <si>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</si>
  <si>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</si>
  <si>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</si>
  <si>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</si>
  <si>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</si>
  <si>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</si>
  <si>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</si>
  <si>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</si>
  <si>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</si>
  <si>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</si>
  <si>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</si>
  <si>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</si>
  <si>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</si>
  <si>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</si>
  <si>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</si>
  <si>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</si>
  <si>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</si>
  <si>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</si>
  <si>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</si>
  <si>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</si>
  <si>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</si>
  <si>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</si>
  <si>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</si>
  <si>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</si>
  <si>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</si>
  <si>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</si>
  <si>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</si>
  <si>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</si>
  <si>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</si>
  <si>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</si>
  <si>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</si>
  <si>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</si>
  <si>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</si>
  <si>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</si>
  <si>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</si>
  <si>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</si>
  <si>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</si>
  <si>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</si>
  <si>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</si>
  <si>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</si>
  <si>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</si>
  <si>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</si>
  <si>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</si>
  <si>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</si>
  <si>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</si>
  <si>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</si>
  <si>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</si>
  <si>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</si>
  <si>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</si>
  <si>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</si>
  <si>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</si>
  <si>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</si>
  <si>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</si>
  <si>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</si>
  <si>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</si>
  <si>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</si>
  <si>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</si>
  <si>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</si>
  <si>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</si>
  <si>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</si>
  <si>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</si>
  <si>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</si>
  <si>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</si>
  <si>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</si>
  <si>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</si>
  <si>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</si>
  <si>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</si>
  <si>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</si>
  <si>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</si>
  <si>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</si>
  <si>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</si>
  <si>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</si>
  <si>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</si>
  <si>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</si>
  <si>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</si>
  <si>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</si>
  <si>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</si>
  <si>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</si>
  <si>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</si>
  <si>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</si>
  <si>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</si>
  <si>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</si>
  <si>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</si>
  <si>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</si>
  <si>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</si>
  <si>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</si>
  <si>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</si>
  <si>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</si>
  <si>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</si>
  <si>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</si>
  <si>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</si>
  <si>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</si>
  <si>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</si>
  <si>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</si>
  <si>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</si>
  <si>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</si>
  <si>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</si>
  <si>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</si>
  <si>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</si>
  <si>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</si>
  <si>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</si>
  <si>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</si>
  <si>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</si>
  <si>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</si>
  <si>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</si>
  <si>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</si>
  <si>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</si>
  <si>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</si>
  <si>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</si>
  <si>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</si>
  <si>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</si>
  <si>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</si>
  <si>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</si>
  <si>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</si>
  <si>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</si>
  <si>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</si>
  <si>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</si>
  <si>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</si>
  <si>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მ.პ.გ. ქართული ოცნება - დემოკრატიული საქართველო</t>
  </si>
  <si>
    <t>ბანკი ქართუ</t>
  </si>
  <si>
    <t>GE51CR0000000004933608</t>
  </si>
  <si>
    <t>GEL</t>
  </si>
  <si>
    <t>5/16/2012</t>
  </si>
  <si>
    <t>GE51CR0000000004933618</t>
  </si>
  <si>
    <t>USD</t>
  </si>
  <si>
    <t>EURO</t>
  </si>
  <si>
    <t>მსუბუქი მაღალი გამავლობის</t>
  </si>
  <si>
    <t>ტოიოტა</t>
  </si>
  <si>
    <t>PRADO</t>
  </si>
  <si>
    <t>FFT-388</t>
  </si>
  <si>
    <t>05/14/2013</t>
  </si>
  <si>
    <t>სედანი</t>
  </si>
  <si>
    <t>ჰიუნდაი</t>
  </si>
  <si>
    <t>ACCENT</t>
  </si>
  <si>
    <t>CC488GG</t>
  </si>
  <si>
    <t>CC480GG</t>
  </si>
  <si>
    <t>CC484GG</t>
  </si>
  <si>
    <t>CC477GG</t>
  </si>
  <si>
    <t>CC811GG</t>
  </si>
  <si>
    <t>CC807GG</t>
  </si>
  <si>
    <t>CC805GG</t>
  </si>
  <si>
    <t>CC804GG</t>
  </si>
  <si>
    <t>CC822GG</t>
  </si>
  <si>
    <t>CC799GG</t>
  </si>
  <si>
    <t>სატვირთო</t>
  </si>
  <si>
    <t>მერსედეს-ბენცი</t>
  </si>
  <si>
    <t>d-814</t>
  </si>
  <si>
    <t>NON953</t>
  </si>
  <si>
    <t>გიორგი</t>
  </si>
  <si>
    <t>ქსოვრელი</t>
  </si>
  <si>
    <t>01030027208</t>
  </si>
  <si>
    <t>ბუღალტერი</t>
  </si>
  <si>
    <t>ირაკლი</t>
  </si>
  <si>
    <t>ამირანაშვილი</t>
  </si>
  <si>
    <t>01030013035</t>
  </si>
  <si>
    <t>იურისტი</t>
  </si>
  <si>
    <t>ანა</t>
  </si>
  <si>
    <t>გოჩაშვილი</t>
  </si>
  <si>
    <t>01025014293</t>
  </si>
  <si>
    <t>პრესსამსახურის უფროსი</t>
  </si>
  <si>
    <t>ავტო სადგომის საშვი</t>
  </si>
  <si>
    <t>იურიდიული მომსახურეობა</t>
  </si>
  <si>
    <t>კვლევა</t>
  </si>
  <si>
    <t>ავტობუსი</t>
  </si>
  <si>
    <t>VOLKSWAGEN</t>
  </si>
  <si>
    <t>RM777ZA</t>
  </si>
  <si>
    <t xml:space="preserve">FORD </t>
  </si>
  <si>
    <t>TRANSIT</t>
  </si>
  <si>
    <t>1992</t>
  </si>
  <si>
    <t>MERCEDES-BENZ</t>
  </si>
  <si>
    <t>2006</t>
  </si>
  <si>
    <t>2000</t>
  </si>
  <si>
    <t>FORD</t>
  </si>
  <si>
    <t>TRANSIT 100 L</t>
  </si>
  <si>
    <t>1999</t>
  </si>
  <si>
    <t>1997</t>
  </si>
  <si>
    <t>2002</t>
  </si>
  <si>
    <t>1990</t>
  </si>
  <si>
    <t>TRANSIT 350 LWB TD</t>
  </si>
  <si>
    <t>MERCEDES</t>
  </si>
  <si>
    <t>2003</t>
  </si>
  <si>
    <t>SPRINTER 313 CDI</t>
  </si>
  <si>
    <t>1998</t>
  </si>
  <si>
    <t>GG348CC</t>
  </si>
  <si>
    <t>412716770</t>
  </si>
  <si>
    <t>2004</t>
  </si>
  <si>
    <t>LT35</t>
  </si>
  <si>
    <t>410 D</t>
  </si>
  <si>
    <t>SPRINTER</t>
  </si>
  <si>
    <t>SPRINTER 310 D</t>
  </si>
  <si>
    <t>316 CDI</t>
  </si>
  <si>
    <t>გიორგი ნადირაძე</t>
  </si>
  <si>
    <t>312 D</t>
  </si>
  <si>
    <t>1995</t>
  </si>
  <si>
    <t>906 KA 35</t>
  </si>
  <si>
    <t>2008</t>
  </si>
  <si>
    <t>GOD013</t>
  </si>
  <si>
    <t>09001019111</t>
  </si>
  <si>
    <t>TRANSIT 125 T350</t>
  </si>
  <si>
    <t>KZK 255</t>
  </si>
  <si>
    <t>56001006616</t>
  </si>
  <si>
    <t>MERSEDES-BENZ</t>
  </si>
  <si>
    <t>SPRINTER 312 D</t>
  </si>
  <si>
    <t>1996</t>
  </si>
  <si>
    <t>17001004008</t>
  </si>
  <si>
    <t>2001</t>
  </si>
  <si>
    <t>54001011131</t>
  </si>
  <si>
    <t>BF576FB</t>
  </si>
  <si>
    <t>55001001515</t>
  </si>
  <si>
    <t>DODGE</t>
  </si>
  <si>
    <t>2005</t>
  </si>
  <si>
    <t>SETRA</t>
  </si>
  <si>
    <t>ფორდ ტრანზითი</t>
  </si>
  <si>
    <t>430 E 2,2L</t>
  </si>
  <si>
    <t>2011</t>
  </si>
  <si>
    <t>FCF741</t>
  </si>
  <si>
    <t>ააიპ საზოგადოებრივი მოძრაობა ქართული ოცნება</t>
  </si>
  <si>
    <t>FCF549</t>
  </si>
  <si>
    <t>FCF732</t>
  </si>
  <si>
    <t>ფორმა N9,5 - იჯარით/ქირით აღებული სატრანსპორტო საშუალებების რეესტრი</t>
  </si>
  <si>
    <t>შ,პ,ს, ელიტა ბურჯი</t>
  </si>
  <si>
    <t>,,,</t>
  </si>
  <si>
    <t>ბ,ა,</t>
  </si>
  <si>
    <t>შ.პ.ს. ,,ახალი კაპიტალი"</t>
  </si>
  <si>
    <t>ოფისის იჯარა/კომუნალური</t>
  </si>
  <si>
    <t>PORTEK IC VE DIS TICARET MURAT KAHR IMAN</t>
  </si>
  <si>
    <t>მაისურების მოწოდება</t>
  </si>
  <si>
    <t>შ.პ.ს. ,,ქართული ოცნება"</t>
  </si>
  <si>
    <t xml:space="preserve">სასცენო აპარატურითა და ტექნიკური მოწყობილობებით მომსახურეობის გაწევა </t>
  </si>
  <si>
    <t>ირინა თავაძე</t>
  </si>
  <si>
    <t>სიების დაზუსტება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</si>
  <si>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</si>
  <si>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</si>
  <si>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</si>
  <si>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</si>
  <si>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გიგა ზოიძე</t>
  </si>
  <si>
    <t>ანზორ არჯევანიძე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</si>
  <si>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</si>
  <si>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</si>
  <si>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</si>
  <si>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</si>
  <si>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</si>
  <si>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</si>
  <si>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</si>
  <si>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</si>
  <si>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</si>
  <si>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</si>
  <si>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მარინე არძენაძე</t>
  </si>
  <si>
    <t>61003004822</t>
  </si>
  <si>
    <t>ნოდარ ცეცხლაძე</t>
  </si>
  <si>
    <t>61009023503</t>
  </si>
  <si>
    <t>გენად ცეცხლაძე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</si>
  <si>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</si>
  <si>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</si>
  <si>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</si>
  <si>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</si>
  <si>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</si>
  <si>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</si>
  <si>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</si>
  <si>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</si>
  <si>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</si>
  <si>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</si>
  <si>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</si>
  <si>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</si>
  <si>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</si>
  <si>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ეთერ გოგმაჩაძე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</si>
  <si>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</si>
  <si>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</si>
  <si>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</si>
  <si>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</si>
  <si>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</si>
  <si>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</si>
  <si>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</si>
  <si>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ეკატერინე ზოიძე</t>
  </si>
  <si>
    <t>61009007589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</si>
  <si>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</si>
  <si>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</si>
  <si>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</si>
  <si>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</si>
  <si>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</si>
  <si>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</si>
  <si>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</si>
  <si>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</si>
  <si>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</si>
  <si>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</si>
  <si>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</si>
  <si>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</si>
  <si>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</si>
  <si>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</si>
  <si>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ყაველაშვილი ნოდარი</t>
  </si>
  <si>
    <t>62007003108</t>
  </si>
  <si>
    <t>ა/ტ მომსახურეობა</t>
  </si>
  <si>
    <t>ბაირამოვი მეითა</t>
  </si>
  <si>
    <t>43001005510</t>
  </si>
  <si>
    <t>ბაშარული იოსებ</t>
  </si>
  <si>
    <t>01025004372</t>
  </si>
  <si>
    <t>ჩიტორელიძე კობა</t>
  </si>
  <si>
    <t>18001002161</t>
  </si>
  <si>
    <t>ბენიძე გივი</t>
  </si>
  <si>
    <t>62001004482</t>
  </si>
  <si>
    <t>ჩიტრეკაშვილი გიორგი</t>
  </si>
  <si>
    <t>12001008929</t>
  </si>
  <si>
    <t>დეკანოზიშვილი ზურაბი</t>
  </si>
  <si>
    <t>12001031537</t>
  </si>
  <si>
    <t>შპს „ერგი პლიუსი“</t>
  </si>
  <si>
    <t>ბეჭედი და ფაქსი</t>
  </si>
  <si>
    <t>TMD Holdings, LLC</t>
  </si>
  <si>
    <t>დისკების მოწოდება</t>
  </si>
  <si>
    <t>ფოლადაშვილი სვეტლანა</t>
  </si>
  <si>
    <t>01013013356</t>
  </si>
  <si>
    <t>ფართის იჯარა</t>
  </si>
  <si>
    <t>გვრიტიშვილი ელეონორა</t>
  </si>
  <si>
    <t>01008010173</t>
  </si>
  <si>
    <t>ნაკუდაიძე ბელა</t>
  </si>
  <si>
    <t>31001014526</t>
  </si>
  <si>
    <t>კორძაძე ლიდა</t>
  </si>
  <si>
    <t>37001009073</t>
  </si>
  <si>
    <t>YALCIN TRANS ULUS NAK</t>
  </si>
  <si>
    <t>ბუშტები, მაისურები</t>
  </si>
  <si>
    <t xml:space="preserve">შპს პოლიგრაფ ექსტრა </t>
  </si>
  <si>
    <t>404957070</t>
  </si>
  <si>
    <t>ბეჭდვითი მომსახურეობა</t>
  </si>
  <si>
    <t>ფიფია მარინე</t>
  </si>
  <si>
    <t>19001094964</t>
  </si>
  <si>
    <t>კორდინატორის მომსახურება</t>
  </si>
  <si>
    <t>შენგელია ლერი</t>
  </si>
  <si>
    <t>62006007723</t>
  </si>
  <si>
    <t>შპს ძველი უბანი</t>
  </si>
  <si>
    <t>202055122</t>
  </si>
  <si>
    <t>იჯარა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</si>
  <si>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</si>
  <si>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</si>
  <si>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</si>
  <si>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</si>
  <si>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</si>
  <si>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</si>
  <si>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</si>
  <si>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</si>
  <si>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Shanghai ZhinQun Trading Co. LTD</t>
  </si>
  <si>
    <t>სილიკონის სამაჯურები</t>
  </si>
  <si>
    <t>ჯანბერიძე ქეთევან</t>
  </si>
  <si>
    <t>01025007106</t>
  </si>
  <si>
    <t>შპს კანცლერი</t>
  </si>
  <si>
    <t>215135191</t>
  </si>
  <si>
    <t>შტამპის ღირებულება</t>
  </si>
  <si>
    <t>შპს „ელიტა ბურჯი“</t>
  </si>
  <si>
    <t>206120437</t>
  </si>
  <si>
    <t>სასცენო მოწყობილობით მომსახურება</t>
  </si>
  <si>
    <t>08.13.2012</t>
  </si>
  <si>
    <t>ნიკოლოზ მესაბლიშვილი</t>
  </si>
  <si>
    <t>ოფისის იჯარა</t>
  </si>
  <si>
    <t>26.06.2014</t>
  </si>
  <si>
    <t>შპს რუსთაველი ფროფერთი</t>
  </si>
  <si>
    <t>404406166</t>
  </si>
  <si>
    <t>21.06.2014</t>
  </si>
  <si>
    <t>საფარიძე გივი ი/მ</t>
  </si>
  <si>
    <t>61006059524</t>
  </si>
  <si>
    <t>შპს ბატავტომობილე</t>
  </si>
  <si>
    <t>445408032</t>
  </si>
  <si>
    <t>შპს გიგანტი</t>
  </si>
  <si>
    <t>245433892</t>
  </si>
  <si>
    <t>ბერიძე რუსლან ი/მ</t>
  </si>
  <si>
    <t>61006041123</t>
  </si>
  <si>
    <t>შპს აჭარის ავტონომიური რესპუბლიკის ონკოლოგიის ცენტრი</t>
  </si>
  <si>
    <t>245428372</t>
  </si>
  <si>
    <t>ბერიძე მალხაზ ი/მ</t>
  </si>
  <si>
    <t>61007004472</t>
  </si>
  <si>
    <t>03.07.2014</t>
  </si>
  <si>
    <t>შპს სახლი ძველ ბათუმში</t>
  </si>
  <si>
    <t>445433610</t>
  </si>
  <si>
    <t>ხარაზი ნინო</t>
  </si>
  <si>
    <t>61001041764</t>
  </si>
  <si>
    <t>დიასამიძე ვახტანგ</t>
  </si>
  <si>
    <t>წილოსანი ლალი</t>
  </si>
  <si>
    <t>61003007945</t>
  </si>
  <si>
    <t>ართმელაძე დარეჯან</t>
  </si>
  <si>
    <t>61007004173</t>
  </si>
  <si>
    <t>ზაქარაძე ვაჟა</t>
  </si>
  <si>
    <t>61006042810</t>
  </si>
  <si>
    <t>გოგიბერიძე ნარი</t>
  </si>
  <si>
    <t>61003010439</t>
  </si>
  <si>
    <t>შპს GEOVOICE</t>
  </si>
  <si>
    <t>შპს ფავორიტი სტილი</t>
  </si>
  <si>
    <t>შპს ფავორიტი ედვერთისმენთ</t>
  </si>
  <si>
    <t>ქ. თბილისი, ფორე მოსულიშვილის ქ. #1</t>
  </si>
  <si>
    <t>5 თვე</t>
  </si>
  <si>
    <t>54001007223</t>
  </si>
  <si>
    <t>ქემერტელიძე კახაბერ ი/მ</t>
  </si>
  <si>
    <t>ქ. თბილისი, ქეთევან წამებულის ქ. #47</t>
  </si>
  <si>
    <t>3 თვე</t>
  </si>
  <si>
    <t>01028000992</t>
  </si>
  <si>
    <t>როსტიაშვილი ზურაბ ი/მ</t>
  </si>
  <si>
    <t>ქ. სენაკი, რუსთაველის ქ. #164</t>
  </si>
  <si>
    <t>2 თვე</t>
  </si>
  <si>
    <t>239860842</t>
  </si>
  <si>
    <t>საქ. სამომხ. კოოპერაციის სენაკის რ-ნ სამომხ. კოოპერატივი</t>
  </si>
  <si>
    <t>ქ. ლანჩხუთი, მდინარაძის ქ. #3</t>
  </si>
  <si>
    <t>4 თვე</t>
  </si>
  <si>
    <t>ორმოცაძე გიორგი ი/მ</t>
  </si>
  <si>
    <t>ქ. ბაღდათი, შ. რუსთაველის ქ. #22</t>
  </si>
  <si>
    <t>შპს ავა-მარიამი</t>
  </si>
  <si>
    <t>ქ. ფოთი, დ. აღმაშენებლის ქ. #10</t>
  </si>
  <si>
    <t>42001010057</t>
  </si>
  <si>
    <t>ხორავა მარიკა ი/მ</t>
  </si>
  <si>
    <t>ქ. თეთრიწყარო, დიდგორის ქ. #15</t>
  </si>
  <si>
    <t>22001005181</t>
  </si>
  <si>
    <t>ბექაური ამური ი/მ</t>
  </si>
  <si>
    <t>მარნეული, მაზნიაშვილის ქ. #2</t>
  </si>
  <si>
    <t>28001001979</t>
  </si>
  <si>
    <t>მამედოვი ფირდოსი ი/მ</t>
  </si>
  <si>
    <t>28001001085</t>
  </si>
  <si>
    <t>მამედოვი სეიმურ ი/მ</t>
  </si>
  <si>
    <t>ქ. ახალციხე, შ. რუსთაველის ქ. #44-44ა</t>
  </si>
  <si>
    <t>პარკევ წაღიკიან ი/მ</t>
  </si>
  <si>
    <t>ქ. აბაშა, თავისუფლების ქ. #81</t>
  </si>
  <si>
    <t>შუბლაძე ბესიკ ი/მ</t>
  </si>
  <si>
    <t>02001000267</t>
  </si>
  <si>
    <t>გაბელაია დავით ი/მ</t>
  </si>
  <si>
    <t>ქ. ზესტაფონი, წერეთლის ქ. #9</t>
  </si>
  <si>
    <t>შპს ვახტანგი</t>
  </si>
  <si>
    <t>დ. ჩხოროწყუ დ. აღმაშენებლის ქ. #13</t>
  </si>
  <si>
    <t>48001004194</t>
  </si>
  <si>
    <t>ესართია ლაშა ი/მ</t>
  </si>
  <si>
    <t>ქ. წყალტუბო, შ. რუსთაველის ქ. #4</t>
  </si>
  <si>
    <t>კუხალეიშვილი ნინო ი/მ</t>
  </si>
  <si>
    <t>ქედა, აბუსერიძის ქ. #11</t>
  </si>
  <si>
    <t>61008000273-61008007643</t>
  </si>
  <si>
    <t>ამირან დიასამიძე ი/მ-დიასამიძე ნათელა</t>
  </si>
  <si>
    <t>ქ. ნინოწმინდა, თავისუფლების ქ. #25</t>
  </si>
  <si>
    <t>32001016304</t>
  </si>
  <si>
    <t>მზიკიან მამბრე ი/მ</t>
  </si>
  <si>
    <t>ქ. ბორჯომი, შ. რუსთაველის ქ. #147</t>
  </si>
  <si>
    <t>01001000813</t>
  </si>
  <si>
    <t>სამსონიძე ვალიდა ი/მ</t>
  </si>
  <si>
    <t>ქ. თბილისი, ერეკლე II-ეს მოედანი #3</t>
  </si>
  <si>
    <t>205283637</t>
  </si>
  <si>
    <t>შპს ახალი კაპიტალი</t>
  </si>
  <si>
    <t>დ. ადიგენი, თამარ მეფის ქ. #2</t>
  </si>
  <si>
    <t>01004000999</t>
  </si>
  <si>
    <t>ზედგინიძე ზურაბ ი/მ</t>
  </si>
  <si>
    <t>ქ. თბილისი, ალ. ყაზბეგის გამზირი #29ა ბ. #98</t>
  </si>
  <si>
    <t>01024003515</t>
  </si>
  <si>
    <t>ძოწენიძე ელენე ი/მ</t>
  </si>
  <si>
    <t>ქ. ყვარელი, შ. რუსთაველის ქ. #4</t>
  </si>
  <si>
    <t>241582373</t>
  </si>
  <si>
    <t>შპს კახეთის ღვინის მარანი</t>
  </si>
  <si>
    <t>ქ. ხობი, 9 აპრილის ქ. #3</t>
  </si>
  <si>
    <t>244552480</t>
  </si>
  <si>
    <t>შპს ლასარი</t>
  </si>
  <si>
    <t>ქ. ბათუმი, მარაჯნიშვილისა და ასათიანის კვეთა</t>
  </si>
  <si>
    <t>ქ. თერჯოლა, რუსთაველის ქ. #105</t>
  </si>
  <si>
    <t>21001015020</t>
  </si>
  <si>
    <t>ჩუბინიძე დარეჯანი ი/მ</t>
  </si>
  <si>
    <t>შუახევი, დაბა შუახევი, რუსთაველის ქ. #22</t>
  </si>
  <si>
    <t>61009020031</t>
  </si>
  <si>
    <t>შაინიძე ნესტან ი/მ</t>
  </si>
  <si>
    <t>ქ. ამბროლაური, კოსტავას ქ. #7</t>
  </si>
  <si>
    <t>04001002980</t>
  </si>
  <si>
    <t>გოცირიძე ომარი ი/მ</t>
  </si>
  <si>
    <t>ქ. თბილისი, ჯავახეთის ქუჩის და კალაბუნის გადაკვეთასთან</t>
  </si>
  <si>
    <t>01024070244</t>
  </si>
  <si>
    <t>ნონიაშვილი ზურიკო ი/მ</t>
  </si>
  <si>
    <t>10001005919</t>
  </si>
  <si>
    <t>ნონიაშვილი სანდრო ი/მ</t>
  </si>
  <si>
    <t>ქ. გორი, ბესარიონ ჯუღაშვილის ქ. #13</t>
  </si>
  <si>
    <t>59001122360</t>
  </si>
  <si>
    <t>ბუთხუზი მარიამი ი/მ</t>
  </si>
  <si>
    <t>ქ. ზუგდიდი, კ. გამსახურდიას ქ. #35</t>
  </si>
  <si>
    <t>19001023247</t>
  </si>
  <si>
    <t>შენგელაია ავთანდილ ი/მ</t>
  </si>
  <si>
    <t>ქ. ქობულეთი, დ. აღმაშენებლის გამზირი #130</t>
  </si>
  <si>
    <t>61004000897</t>
  </si>
  <si>
    <t>ძუბენკო თამარა ი/მ</t>
  </si>
  <si>
    <t>ქ. ბათუმი, ფრიდონ ხალვაშის გამზირი #346 ბ</t>
  </si>
  <si>
    <t>61001016680</t>
  </si>
  <si>
    <t>შერვაშიძე ზვიად ი/მ</t>
  </si>
  <si>
    <t>ქ. მცხეთა, აღმაშენებლის ქ.</t>
  </si>
  <si>
    <t>236052515</t>
  </si>
  <si>
    <t>შპს მცხეთის წყალი</t>
  </si>
  <si>
    <t>საგარეჯო, რუსთაველის ქ. #175</t>
  </si>
  <si>
    <t>ეკატერინე</t>
  </si>
  <si>
    <t>ქ. თბილისი რუსთაველის ქ. #24/ ლაღიზის ქ. #1</t>
  </si>
  <si>
    <t>01017000815</t>
  </si>
  <si>
    <t>მედეია</t>
  </si>
  <si>
    <t xml:space="preserve">ჯიქია </t>
  </si>
  <si>
    <t>01017015694</t>
  </si>
  <si>
    <t>თამაზ</t>
  </si>
  <si>
    <t>ქ. ტყიბული, შ. რუსთაველის ქ. #1 ბ. 27</t>
  </si>
  <si>
    <t>01024083360</t>
  </si>
  <si>
    <t xml:space="preserve"> ნიკოლოზ</t>
  </si>
  <si>
    <t>მახარაშვილი</t>
  </si>
  <si>
    <t>ქ. ყაზბეგი, ალ. ყაზბეგის ქ. #32</t>
  </si>
  <si>
    <t>01009003409</t>
  </si>
  <si>
    <t xml:space="preserve"> ნინო</t>
  </si>
  <si>
    <t>ჩოფიკაშვილი</t>
  </si>
  <si>
    <t>ქ. კასპი მ. კოსტავას ქ. #5</t>
  </si>
  <si>
    <t xml:space="preserve"> მანანა</t>
  </si>
  <si>
    <t>ხვთისიაშვილი</t>
  </si>
  <si>
    <t>ხარაგაული, დ. ხარაგაული, სოლომონ მეფის # 21</t>
  </si>
  <si>
    <t>01018001780</t>
  </si>
  <si>
    <t xml:space="preserve"> მზია</t>
  </si>
  <si>
    <t>არევაძე-წერეთელი</t>
  </si>
  <si>
    <t>დ. მესტია, თამარ მეფის ქ. #14</t>
  </si>
  <si>
    <t>ნინა</t>
  </si>
  <si>
    <t xml:space="preserve">ჯაფარიძე </t>
  </si>
  <si>
    <t>ქ. თბილისი, ცოტნე დადიანის ქ. #141</t>
  </si>
  <si>
    <t>01013004758</t>
  </si>
  <si>
    <t>ლევან</t>
  </si>
  <si>
    <t>ელიაური</t>
  </si>
  <si>
    <t>ქ. წნორი თავისუფლების ქ. #37</t>
  </si>
  <si>
    <t>01008040230</t>
  </si>
  <si>
    <t>ნაირა</t>
  </si>
  <si>
    <t>გელაშვილი</t>
  </si>
  <si>
    <t>ქ. ჩოხატაური, დუმბაძის ქ. #3</t>
  </si>
  <si>
    <t>46001015708</t>
  </si>
  <si>
    <t>მაია</t>
  </si>
  <si>
    <t>ჩხიკვაძე</t>
  </si>
  <si>
    <t>ქ. ლაგოდეხი, ი. ჭავჭავაძის ქ. #2</t>
  </si>
  <si>
    <t>ნინო</t>
  </si>
  <si>
    <t xml:space="preserve">მამაცაშვილი </t>
  </si>
  <si>
    <t>ხულო, დ. ხულო ტბელ აბუსერიძის ქ. #7</t>
  </si>
  <si>
    <t>ზურაბ</t>
  </si>
  <si>
    <t>ბოლქვაძე</t>
  </si>
  <si>
    <t>დ. ასპინძა, გორგასლის ქ. #2</t>
  </si>
  <si>
    <t>რევაზი</t>
  </si>
  <si>
    <t>ქუქჩიშვილი</t>
  </si>
  <si>
    <t>ქ. ონი, დ. აღმაშენებლის ქ. #82</t>
  </si>
  <si>
    <t>მათე</t>
  </si>
  <si>
    <t xml:space="preserve">გობეჯიშვილი </t>
  </si>
  <si>
    <t>ქ. საჩხერე მერაბ კოსტავას ქ. #65</t>
  </si>
  <si>
    <t>დიმიტრი</t>
  </si>
  <si>
    <t xml:space="preserve">ბურძენიძე </t>
  </si>
  <si>
    <t>ქ. ჭიათურა ეგ. ნინოშვილის ქ. #12 ბ. 9</t>
  </si>
  <si>
    <t>მირმენი</t>
  </si>
  <si>
    <t xml:space="preserve">ბარათაშვილი </t>
  </si>
  <si>
    <t>ქ. გურჯაანი, შ. რუსთაველის ქ. #15</t>
  </si>
  <si>
    <t>13001053778</t>
  </si>
  <si>
    <t>თამარი</t>
  </si>
  <si>
    <t>სამხარაული</t>
  </si>
  <si>
    <t>ქ. წალენჯიხა, გ. მებონიას ქ. #2</t>
  </si>
  <si>
    <t>ბადრი</t>
  </si>
  <si>
    <t>კვარაცხელია</t>
  </si>
  <si>
    <t>ქ. ახმეტა, ვაჟა-ფშაველას ქ.</t>
  </si>
  <si>
    <t>23001000861</t>
  </si>
  <si>
    <t>ნელი</t>
  </si>
  <si>
    <t xml:space="preserve">ღეჩუაშვილი </t>
  </si>
  <si>
    <t>ქ. ცაგერი, მ. კოსტავას ქ. #13 ბ. 3</t>
  </si>
  <si>
    <t>ზაირა</t>
  </si>
  <si>
    <t xml:space="preserve">ბენდელიანი </t>
  </si>
  <si>
    <t>ქ. ოზურგეთი, ი. ჭავჭავაძის ქ. #12</t>
  </si>
  <si>
    <t>ნანი</t>
  </si>
  <si>
    <t xml:space="preserve">ძნელაძე </t>
  </si>
  <si>
    <t>ქ. მარტვილი, თავისუფლების მოედანი</t>
  </si>
  <si>
    <t>ელენე</t>
  </si>
  <si>
    <t xml:space="preserve">წულაია </t>
  </si>
  <si>
    <t>ქ. წალკა, არისტოტელეს  ქ. #4</t>
  </si>
  <si>
    <t>52001008156</t>
  </si>
  <si>
    <t>ელინა</t>
  </si>
  <si>
    <t xml:space="preserve">ჩამურლიევა </t>
  </si>
  <si>
    <t xml:space="preserve">ქ. ქარელი სტალინის ქ. #49 </t>
  </si>
  <si>
    <t>01024022690</t>
  </si>
  <si>
    <t>ნანა</t>
  </si>
  <si>
    <t xml:space="preserve">გიორგაშვილი </t>
  </si>
  <si>
    <t>ქ. ბოლნისი, აღმაშენებლის ქ. #54</t>
  </si>
  <si>
    <t>24001022727</t>
  </si>
  <si>
    <t>მზია</t>
  </si>
  <si>
    <t xml:space="preserve">ქვრივიშვილი </t>
  </si>
  <si>
    <t>ქ. თიანეთი რუსთაველის ქ. #38</t>
  </si>
  <si>
    <t xml:space="preserve">ჯანგირაშვილი </t>
  </si>
  <si>
    <t>ქ. დმანისი, 9 აპრილის ქ. #67</t>
  </si>
  <si>
    <t>15001002982</t>
  </si>
  <si>
    <t>ხიდირნაბი</t>
  </si>
  <si>
    <t xml:space="preserve">დაშდამიროვი </t>
  </si>
  <si>
    <t>ქ. ხონი, მოსე ხონელის ქ. #5</t>
  </si>
  <si>
    <t>55001001060</t>
  </si>
  <si>
    <t>თამარ</t>
  </si>
  <si>
    <t xml:space="preserve">ტრიანდაფილიდი </t>
  </si>
  <si>
    <t>ქ. ვანი, ჯორჯიაშვილის ქ. #2</t>
  </si>
  <si>
    <t>17001000134</t>
  </si>
  <si>
    <t>ომარ</t>
  </si>
  <si>
    <t xml:space="preserve">კორძაძე </t>
  </si>
  <si>
    <t>ქ. რუსთავი, კოსტავას ქ. #14  ბ. #48</t>
  </si>
  <si>
    <t>35001024663</t>
  </si>
  <si>
    <t>თათია</t>
  </si>
  <si>
    <t xml:space="preserve">კობრეშვილი </t>
  </si>
  <si>
    <t>ქ. თელავი, ჯორჯიაშვილის ქ. #7ა</t>
  </si>
  <si>
    <t>01026004996</t>
  </si>
  <si>
    <t>ალექსანდრე</t>
  </si>
  <si>
    <t xml:space="preserve">მალუძე </t>
  </si>
  <si>
    <t>ქ. თბილისი, დ. აღმაშენებლის გამზირი #39</t>
  </si>
  <si>
    <t>01030006499</t>
  </si>
  <si>
    <t>ლენტეხი, დაბა ლენტეხი, სტალინის ქ. #8</t>
  </si>
  <si>
    <t>27001007074</t>
  </si>
  <si>
    <t>ნათელა</t>
  </si>
  <si>
    <t xml:space="preserve">ქურასბედიანი </t>
  </si>
  <si>
    <t>ქ. ახალქალაქი, ჩარენცის ქ. #11/1</t>
  </si>
  <si>
    <t>07001022059</t>
  </si>
  <si>
    <t>ლუსაბერ</t>
  </si>
  <si>
    <t xml:space="preserve">მურადიანი </t>
  </si>
  <si>
    <t>ქ. დუშეთი, რუსთაველის ქ. #46</t>
  </si>
  <si>
    <t>16001000957</t>
  </si>
  <si>
    <t>შვენა</t>
  </si>
  <si>
    <t xml:space="preserve">ზანდუკელი </t>
  </si>
  <si>
    <t>ქ. გარდაბანი, დ. აღმაშენებლის ქ. კორპუსი 17 ბ. #2-3</t>
  </si>
  <si>
    <t>12001016317</t>
  </si>
  <si>
    <t>რამაზან</t>
  </si>
  <si>
    <t xml:space="preserve">ხალილოვი </t>
  </si>
  <si>
    <t>ქ. თბილისი, მოედანი გულია, გვარდიის სამმართველოს მიმდებარედ</t>
  </si>
  <si>
    <t>35001008650</t>
  </si>
  <si>
    <t>ფრიდონი</t>
  </si>
  <si>
    <t xml:space="preserve">აბესაძე </t>
  </si>
  <si>
    <t>ქ. ქუთაისი, გრიშაშვილის ქ. მე-4 შესახვევი #9/ რუსთაველის გამზირი #27</t>
  </si>
  <si>
    <t>60001014677</t>
  </si>
  <si>
    <t>ამირან</t>
  </si>
  <si>
    <t xml:space="preserve">კოპალეიშვილი </t>
  </si>
  <si>
    <t>ქ. ხაშური, სააკაძის ქ. #94</t>
  </si>
  <si>
    <t>57001016787</t>
  </si>
  <si>
    <t>კახაბერ</t>
  </si>
  <si>
    <t xml:space="preserve">მარკოზია </t>
  </si>
  <si>
    <t>ქ. თბილისი, ი. ჭვჭავაძის გამზ. #20 ბ. 3</t>
  </si>
  <si>
    <t>01024081247</t>
  </si>
  <si>
    <t xml:space="preserve">ყარსელიშვილი </t>
  </si>
  <si>
    <t>ქ. თბილისი, სოხუმის ქ. #4-6ა</t>
  </si>
  <si>
    <t>01005020223</t>
  </si>
  <si>
    <t>სანდრო</t>
  </si>
  <si>
    <t xml:space="preserve">მიქაუტაძე </t>
  </si>
  <si>
    <t>2 დღე</t>
  </si>
  <si>
    <t>29,06-19,07,2016</t>
  </si>
  <si>
    <t>ინტერნეტ-რეკლამს ხრჯი</t>
  </si>
  <si>
    <t>შ.პ.ს. პალიტრა TV</t>
  </si>
  <si>
    <t xml:space="preserve">მ.პ.გ. ქართული ოცნება </t>
  </si>
  <si>
    <t>08,07,2016-07,10,2016</t>
  </si>
  <si>
    <t>პიქსელი</t>
  </si>
  <si>
    <t xml:space="preserve">600*90 </t>
  </si>
  <si>
    <t xml:space="preserve">1280*700 </t>
  </si>
  <si>
    <t>www.ambebi.ge, სტატიაში ვიდეო, 1900000 ჩვენება თვეში.</t>
  </si>
  <si>
    <t>www.ambebi.ge, TOP ბანერი, 1900000 ჩვენება თვეში.</t>
  </si>
  <si>
    <t>110*660</t>
  </si>
  <si>
    <t>www.ipn.ge, H1 ბანერი 50% ჩვენება თვეში.</t>
  </si>
  <si>
    <t>341*652</t>
  </si>
  <si>
    <t>295*130</t>
  </si>
  <si>
    <t>www.ipn.ge/mobile, სტატიის წინმსწრები 200000  ჩვენება თვეში.</t>
  </si>
  <si>
    <t>www.ipn.ge/mobile, H1 100000  ჩვენება თვეში.</t>
  </si>
  <si>
    <t>740*90</t>
  </si>
  <si>
    <t>wwwpalitratv.ge B2 ბანერი 200000 ჩვენება თვეში.</t>
  </si>
  <si>
    <t>300*240</t>
  </si>
  <si>
    <t>www.bpn.ge C1 ბანერი 300000 ჩვენება თვეში.</t>
  </si>
  <si>
    <t>275*130</t>
  </si>
  <si>
    <t>www.bpn.ge/mobile B1 ბანერი 100000 ჩვენება თვეში.</t>
  </si>
  <si>
    <t>765*130</t>
  </si>
  <si>
    <t>www.allnews.ge B1 ბანერი 200000 ჩვენება თვეში.</t>
  </si>
  <si>
    <t>www.kvirispalitra.ge C1 ბანერი 500000 ჩვენება თვეში.</t>
  </si>
  <si>
    <t>600*90</t>
  </si>
  <si>
    <t>www.sportall.ge TOP ბანერი 500000 ჩვენება თვეში.</t>
  </si>
  <si>
    <t>ბეჭდური რეკლამი ხარჯი</t>
  </si>
  <si>
    <t>შ.პ.ს. კვირის პალიტრა</t>
  </si>
  <si>
    <t>გაზეთი კვირის პალიტრა</t>
  </si>
  <si>
    <t>კვ.სმ</t>
  </si>
  <si>
    <t>ჟურნალი ტოპ რეიტინგი</t>
  </si>
  <si>
    <t>ჟურნალი გზა</t>
  </si>
  <si>
    <t>შ.პ.ს. გურია ნიუსი</t>
  </si>
  <si>
    <t>725*95</t>
  </si>
  <si>
    <t>www.gurianews.com A ბანერი სტატიკური</t>
  </si>
  <si>
    <t>www.gurianews.com ნიუსის გათავსება</t>
  </si>
  <si>
    <t>გაზეთი გურია ნიუსი 17 ნომერში</t>
  </si>
  <si>
    <t>შ.პ.ს. ახალი ამბების სააგენტო</t>
  </si>
  <si>
    <t>125*600</t>
  </si>
  <si>
    <t xml:space="preserve">www.epn.ge TOP ბანერი 100% ჩვენება </t>
  </si>
  <si>
    <t>135*300</t>
  </si>
  <si>
    <t xml:space="preserve">www.epn.ge H1 ბანერი 100% ჩვენება </t>
  </si>
  <si>
    <t>შ.პ.ს რადიო კომპანია პირველი რადიო</t>
  </si>
  <si>
    <t>585*75</t>
  </si>
  <si>
    <t xml:space="preserve">www.pirveliradio.ge TOP სტატიკური ბანერი 100% ჩვენება </t>
  </si>
  <si>
    <t xml:space="preserve">www.pirveliradio.ge ნიუსების განთავსება </t>
  </si>
  <si>
    <t>შ.პ.ს. არტ პოსტს კორპორეიშენ</t>
  </si>
  <si>
    <t>990*90</t>
  </si>
  <si>
    <t>www. Newposts.ge TOP ბანერის ჩვენება 2000000 თვეში</t>
  </si>
  <si>
    <t xml:space="preserve">www. Newposts.ge ნიუსების განთავსება </t>
  </si>
  <si>
    <t>ა.ა.ი.პ. მედია ფონდი</t>
  </si>
  <si>
    <t>1000*100</t>
  </si>
  <si>
    <t>www.livepress.ge TOP ბანერი ჰედერსა და სლაიდერს შორის  C1</t>
  </si>
  <si>
    <t xml:space="preserve">www.livepress.ge  ნიუსების განთავსება </t>
  </si>
  <si>
    <t>შ.პ.ს. ლიბერალი</t>
  </si>
  <si>
    <t>780*100</t>
  </si>
  <si>
    <t>www.liberali.ge მთავარი ბანერი ყველა გვერდზე 500000 ჩვენება თვეში</t>
  </si>
  <si>
    <t>ჟურნალი ლიბერალი</t>
  </si>
  <si>
    <t>შ.პ.ს. ვერსია პრინტი</t>
  </si>
  <si>
    <t>გაზეთი ვერსია</t>
  </si>
  <si>
    <t xml:space="preserve">www.versia.ge </t>
  </si>
  <si>
    <t>სტატია</t>
  </si>
  <si>
    <t>გაზეთი ვერსია 5 ერთეული ფერადი ანონსი</t>
  </si>
  <si>
    <t xml:space="preserve">შ.პ.ს. თავისუფალი გაზეთი + </t>
  </si>
  <si>
    <t>841*74</t>
  </si>
  <si>
    <t xml:space="preserve">www.ipress.ge TOP  ბანერი 100% ჩვენება </t>
  </si>
  <si>
    <t xml:space="preserve">www.ipress.ge  ნიუსების განთავსება </t>
  </si>
  <si>
    <t>ა.ა.ი.პ. კავშირი პრესა - საქართველო</t>
  </si>
  <si>
    <t>200*224</t>
  </si>
  <si>
    <t xml:space="preserve">www.for.ge TOP  ბანერი 100% ჩვენება </t>
  </si>
  <si>
    <t xml:space="preserve">www.for.ge ნიუსების განთავსება </t>
  </si>
  <si>
    <t>შ.პ.ს. კვირა</t>
  </si>
  <si>
    <t>1000*90</t>
  </si>
  <si>
    <t xml:space="preserve">www.kvira.ge TOP  ბანერი 100% ჩვენება </t>
  </si>
  <si>
    <t xml:space="preserve">www.kvira.ge ნიუსების განთავსება </t>
  </si>
  <si>
    <t xml:space="preserve">www.ghn.ge ნიუსების განთავსება </t>
  </si>
  <si>
    <t>შ.პ.ს. მედია სახლი ჯი-ეიჩ-ენი</t>
  </si>
  <si>
    <t>468*60</t>
  </si>
  <si>
    <t xml:space="preserve">www.primenewsgeorgia.ge TOP  ბანერი 100% ჩვენება </t>
  </si>
  <si>
    <t xml:space="preserve">www.primenewsgeorgia.ge ნიუსების განთავსება </t>
  </si>
  <si>
    <t>შ.პ.ს. პრაიმნიუსჯორჯია</t>
  </si>
  <si>
    <t>ა.ა.ი.პ. სამეგრელო-ზემო სვანეთის საინფორმაციო პორტალი</t>
  </si>
  <si>
    <t>728*90</t>
  </si>
  <si>
    <t xml:space="preserve">www.newsportal.ge TOP  ბანერი 100% ჩვენება </t>
  </si>
  <si>
    <t xml:space="preserve">www.newsportal.ge ნიუსების განთავსება </t>
  </si>
  <si>
    <t>შ.პ.ს. კლიპ-არტი</t>
  </si>
  <si>
    <t>816*105</t>
  </si>
  <si>
    <t xml:space="preserve">www.pia.ge TOP  ბანერი 100% ჩვენება </t>
  </si>
  <si>
    <t xml:space="preserve">www.daijesti.ge TOP  ბანერი 100% ჩვენება </t>
  </si>
  <si>
    <t xml:space="preserve">www.pia.ge   ნიუსების განთავსება </t>
  </si>
  <si>
    <t xml:space="preserve">www.daijesti.ge  ნიუსების განთავსება </t>
  </si>
  <si>
    <t>590*74</t>
  </si>
  <si>
    <t xml:space="preserve">www.medianews.ge TOP  ბანერი 100% ჩვენება </t>
  </si>
  <si>
    <t xml:space="preserve">www.medianews.ge ნიუსების განთავსება </t>
  </si>
  <si>
    <t>630*90</t>
  </si>
  <si>
    <t xml:space="preserve">www.postalioni.ge TOP  ბანერი 100% ჩვენება </t>
  </si>
  <si>
    <t xml:space="preserve">www.postalioni.ge ნიუსების განთავსება </t>
  </si>
  <si>
    <t>300*290</t>
  </si>
  <si>
    <t xml:space="preserve">www.mediamall.ge B2  ბანერი 100% ჩვენება </t>
  </si>
  <si>
    <t xml:space="preserve">www.mediamall.ge  ნიუსების განთავსება </t>
  </si>
  <si>
    <t>გაზეთი ახალი თაობა</t>
  </si>
  <si>
    <t>შ.პ.ს. ინფო 9</t>
  </si>
  <si>
    <t>150*670</t>
  </si>
  <si>
    <t xml:space="preserve">www.info9.ge H1  ბანერი 100% ჩვენება </t>
  </si>
  <si>
    <t xml:space="preserve">www.info9.ge H2  ბანერი 100% ჩვენება </t>
  </si>
  <si>
    <t xml:space="preserve">www.info9.ge ნიუსების განთავსება </t>
  </si>
  <si>
    <t>შ.პ.ს. პირველი ნიუსი-საქართველო</t>
  </si>
  <si>
    <t xml:space="preserve">www.1news.ge TOP  ბანერი 100% ჩვენება </t>
  </si>
  <si>
    <t xml:space="preserve">www.1news.ge ნიუსების განთავსება  </t>
  </si>
  <si>
    <t>შ.პ.ს. გაზეთი აჭარა PS</t>
  </si>
  <si>
    <t>09,07,2016-07,10,2016</t>
  </si>
  <si>
    <t>www.adjaraps.com ფლეშ ბანერი 100% ჩვენება</t>
  </si>
  <si>
    <t>გაზეთი აჭარა PS</t>
  </si>
  <si>
    <t>გაზეთი ჩემი ქობულეთი</t>
  </si>
  <si>
    <t>ქ. სამტრედია რუსთაველის ქ. #23, სართ.1</t>
  </si>
  <si>
    <t>123 დღე</t>
  </si>
  <si>
    <t>კახა</t>
  </si>
  <si>
    <t>კალაძე</t>
  </si>
  <si>
    <t>SPRINTER 315 CDI</t>
  </si>
  <si>
    <t>WW019OO</t>
  </si>
  <si>
    <t>01003010723</t>
  </si>
  <si>
    <t>მჭედლიშვილი გია</t>
  </si>
  <si>
    <t xml:space="preserve">SPRINTER </t>
  </si>
  <si>
    <t>GDZ007</t>
  </si>
  <si>
    <t>12001041252</t>
  </si>
  <si>
    <t>ძმანაშვილი ჯამბულათ</t>
  </si>
  <si>
    <t>01003004965</t>
  </si>
  <si>
    <t>თეთრაძე გელა</t>
  </si>
  <si>
    <t>SA030LO</t>
  </si>
  <si>
    <t>GIA475</t>
  </si>
  <si>
    <t>01006005105</t>
  </si>
  <si>
    <t>იასაღაშვილი გიორგი</t>
  </si>
  <si>
    <t>ყირიმელი გიორგი</t>
  </si>
  <si>
    <t>31001005419</t>
  </si>
  <si>
    <t>SPRINTER 515 CDI</t>
  </si>
  <si>
    <t>OO141VV</t>
  </si>
  <si>
    <t>BB550LL</t>
  </si>
  <si>
    <t>მოსიაშვილი იოსებ</t>
  </si>
  <si>
    <t>ა.ა.ი.პ. კავშირი სამხრეთის კარიბჭე</t>
  </si>
  <si>
    <t>19,07,2016-07,10,2016</t>
  </si>
  <si>
    <t xml:space="preserve">www.sknews.ge TOP  ბანერი 100% ჩვენება </t>
  </si>
  <si>
    <t xml:space="preserve">www.sknews.ge ნიუსების განთავსება  </t>
  </si>
  <si>
    <t>გაზეთი სამხრეთ კარიბჭე</t>
  </si>
  <si>
    <t>შ.პ.ს. ახალი გაზეთი</t>
  </si>
  <si>
    <t>800*100</t>
  </si>
  <si>
    <t xml:space="preserve">www.newpress.ge TOP  ბანერი 4500000 ჩვენება </t>
  </si>
  <si>
    <t>www.newpress.geნიუსების განთავსება</t>
  </si>
  <si>
    <t>გაზეთი ახალი გაზეთი</t>
  </si>
  <si>
    <t>შ.პ.ს. ახალი ამბების სააგენტო კავკას - პრესი</t>
  </si>
  <si>
    <t xml:space="preserve">ნიუსების განთავსება  </t>
  </si>
  <si>
    <t>შ.პ.ს. რეპორტიორი</t>
  </si>
  <si>
    <t>712*115</t>
  </si>
  <si>
    <t>www.reportiori.ge #1  ბანერი 1000000 ჩვენება თვეში</t>
  </si>
  <si>
    <t>1076*1026</t>
  </si>
  <si>
    <t>www.reportiori.ge #9  ბანერი 500000 ჩვენება</t>
  </si>
  <si>
    <t>www.reportiori.ge ნიუსების განთავსება</t>
  </si>
  <si>
    <t>პრესკლუბით სარგებლობა</t>
  </si>
  <si>
    <t>შ.პ.ს. P.S. პოსტკრიპტუმი</t>
  </si>
  <si>
    <t>700*100</t>
  </si>
  <si>
    <t xml:space="preserve">www.psnews.ge TOP  ბანერი B 100%ჩვენება </t>
  </si>
  <si>
    <t>www.psnews.ge ნიუსების განთავსება</t>
  </si>
  <si>
    <t>www.psnews.ge მთავარი ნიუსების განთავსება სლაიდერის ბლოკში</t>
  </si>
  <si>
    <t>გაზეთი P.S. პოსტსკრიპტუმი 12 ერთეული</t>
  </si>
  <si>
    <t>შ.პ.ს.საინფორმაციო სააგენტო ნიუს დეი საქართველო</t>
  </si>
  <si>
    <t>550*100</t>
  </si>
  <si>
    <t xml:space="preserve">www.newsday.ge TOP  ბანერი 100%ჩვენება </t>
  </si>
  <si>
    <t>www.newsday.ge ნიუსების განთავსება</t>
  </si>
  <si>
    <t>სპს ყალამბეგაშვილი ორიონი</t>
  </si>
  <si>
    <t>1000*70</t>
  </si>
  <si>
    <t>www.speqtri.ge TOP  ბანერი A  50%ჩვენება ყველა გვერდსა და სტატიაში</t>
  </si>
  <si>
    <t>www.speqtri.ge ნიუსების განთავსება</t>
  </si>
  <si>
    <t>გაზეთი სპექტრი მესამე გვერდი</t>
  </si>
  <si>
    <t>შ.პ.ს. ჯეომედია</t>
  </si>
  <si>
    <t xml:space="preserve">www.georgianpress.ge TOP  ბანერი 1900000 ჩვენება </t>
  </si>
  <si>
    <t>www.georgianpress.ge ნიუსების განთავსება</t>
  </si>
  <si>
    <t>www.georgianpress.ge ელექტრონული გამოკითხვით მომსახურეობა</t>
  </si>
  <si>
    <t>შ.პ.ს. საინფორმაციო სააგენტო კომერსანტი</t>
  </si>
  <si>
    <t>714*100</t>
  </si>
  <si>
    <t xml:space="preserve">www.commersant.ge TOP  ბანერი 100%ჩვენება </t>
  </si>
  <si>
    <t>www.commersant.ge ნიუსების განთავსება</t>
  </si>
  <si>
    <t>შ.პ.ს. გაზეთი ბათუმელები</t>
  </si>
  <si>
    <t xml:space="preserve">www.netgazeti.ge TOP  ბანერი H2  50%ჩვენება </t>
  </si>
  <si>
    <t xml:space="preserve">www.batumelebi.ge TOP  ბანერი H2  50%ჩვენება </t>
  </si>
  <si>
    <t>www.batumelebi.ge ნიუსების განთავსება</t>
  </si>
  <si>
    <t>www.netgazeti.ge  ნიუსების განთავსება</t>
  </si>
  <si>
    <t xml:space="preserve">გაზეთი ბათუმელები </t>
  </si>
  <si>
    <t>შ.პ.ს. ტოპნიუსი</t>
  </si>
  <si>
    <t xml:space="preserve">www.topnews.com.ge TOP  ბანერი 1900000ჩვენება </t>
  </si>
  <si>
    <t>www.topnews.com.geნიუსების განთავსება</t>
  </si>
  <si>
    <t>ა.ა.ი.პ. თავისუფალ ჟურნალისტთა ცენტრი</t>
  </si>
  <si>
    <t>600*140</t>
  </si>
  <si>
    <t xml:space="preserve">www.kutaisipost.ge B1 ბანერი100% ცენტრში ჩვენება </t>
  </si>
  <si>
    <t>www.kutaisipost.ge ნიუსების განთავსება</t>
  </si>
  <si>
    <t>06/29/2016</t>
  </si>
  <si>
    <t>06/30/2016</t>
  </si>
  <si>
    <t>07/01/2016</t>
  </si>
  <si>
    <t>ფულადი შემოწირულობა</t>
  </si>
  <si>
    <t>გრიგოლ ნიკურაძე</t>
  </si>
  <si>
    <t>ქეთევან ლობჟანიძე</t>
  </si>
  <si>
    <t>მარინა ერქვანია</t>
  </si>
  <si>
    <t>მოსე გოგატიშვილი</t>
  </si>
  <si>
    <t>ქეთევან მუმლაური</t>
  </si>
  <si>
    <t>ზურაბ კაპანაძე</t>
  </si>
  <si>
    <t>ლუდუკი ხასია</t>
  </si>
  <si>
    <t>ზურაბ შარეიძე</t>
  </si>
  <si>
    <t>ვაჟა კვარაცხელია</t>
  </si>
  <si>
    <t>ოთარი ქოიავა</t>
  </si>
  <si>
    <t>მიხეილ მშვილდაძე</t>
  </si>
  <si>
    <t>ჯემალ გოგიჩაძე</t>
  </si>
  <si>
    <t>ნინო დაუშვილი</t>
  </si>
  <si>
    <t>ხათუნა პერტაია</t>
  </si>
  <si>
    <t>ნაზი ბუწაშვილი</t>
  </si>
  <si>
    <t>ლილი ფხალაძე</t>
  </si>
  <si>
    <t>ლია ხოსიაშვილი</t>
  </si>
  <si>
    <t>ჯირაშვილი თათია</t>
  </si>
  <si>
    <t>ნიკა ვადაჭკორია</t>
  </si>
  <si>
    <t>გიორგი ხვედელიძე</t>
  </si>
  <si>
    <t>თამარ გველესიანი</t>
  </si>
  <si>
    <t>რამაზ ჯაფარიძე</t>
  </si>
  <si>
    <t>ნანა ნასარიძე</t>
  </si>
  <si>
    <t>თამარ დვალი</t>
  </si>
  <si>
    <t>ნინო მემანიშვილი</t>
  </si>
  <si>
    <t>გვანცა ცხვედიანი</t>
  </si>
  <si>
    <t>ილია მოქერია</t>
  </si>
  <si>
    <t>ია თოიძე</t>
  </si>
  <si>
    <t>მანანა ხელაშვილი</t>
  </si>
  <si>
    <t>ნინო ბეგიაშვილი</t>
  </si>
  <si>
    <t>თინათინ კვირკველია</t>
  </si>
  <si>
    <t>ბორის მელნიკოვი</t>
  </si>
  <si>
    <t>ნანული აღნიაშვილი</t>
  </si>
  <si>
    <t>აკაკი კოკაია</t>
  </si>
  <si>
    <t>ნინო ჩარკვიანი</t>
  </si>
  <si>
    <t>ზაზა ხოფერია</t>
  </si>
  <si>
    <t>ლევან დოლიძე</t>
  </si>
  <si>
    <t>ეკა იაკობიძე</t>
  </si>
  <si>
    <t>იოსებ ახალკაცი</t>
  </si>
  <si>
    <t>რევაზ არველაძე</t>
  </si>
  <si>
    <t>ანზორ ახვლედიანი</t>
  </si>
  <si>
    <t>01028002117</t>
  </si>
  <si>
    <t>01024055087</t>
  </si>
  <si>
    <t>01004001561</t>
  </si>
  <si>
    <t>54001008143</t>
  </si>
  <si>
    <t>01009014731</t>
  </si>
  <si>
    <t>54001009275</t>
  </si>
  <si>
    <t>19001009230</t>
  </si>
  <si>
    <t>01024004784</t>
  </si>
  <si>
    <t>62001019533</t>
  </si>
  <si>
    <t>01005009886</t>
  </si>
  <si>
    <t>01008042147</t>
  </si>
  <si>
    <t>01008002072</t>
  </si>
  <si>
    <t>01008001081</t>
  </si>
  <si>
    <t>19001017504</t>
  </si>
  <si>
    <t>01030002252</t>
  </si>
  <si>
    <t>01015015828</t>
  </si>
  <si>
    <t>31001001962</t>
  </si>
  <si>
    <t>01002021106</t>
  </si>
  <si>
    <t>01030046836</t>
  </si>
  <si>
    <t>01003000933</t>
  </si>
  <si>
    <t>01011020381</t>
  </si>
  <si>
    <t>01010004804</t>
  </si>
  <si>
    <t>38001003038</t>
  </si>
  <si>
    <t>01017013670</t>
  </si>
  <si>
    <t>01013024637</t>
  </si>
  <si>
    <t>34001000686</t>
  </si>
  <si>
    <t>01008016443</t>
  </si>
  <si>
    <t>01027016069</t>
  </si>
  <si>
    <t>01004009020</t>
  </si>
  <si>
    <t>01027019835</t>
  </si>
  <si>
    <t>01001011380</t>
  </si>
  <si>
    <t>01022004905</t>
  </si>
  <si>
    <t>01020009353</t>
  </si>
  <si>
    <t>01033004782</t>
  </si>
  <si>
    <t>01010012370</t>
  </si>
  <si>
    <t>01010004953</t>
  </si>
  <si>
    <t>01033001664</t>
  </si>
  <si>
    <t>01023011932</t>
  </si>
  <si>
    <t>59001008043</t>
  </si>
  <si>
    <t>01008001427</t>
  </si>
  <si>
    <t>01008008958</t>
  </si>
  <si>
    <t>GE11CR0000009414633601</t>
  </si>
  <si>
    <t>GE62CR0000000930963601</t>
  </si>
  <si>
    <t>GE93CR0000000891543601</t>
  </si>
  <si>
    <t>GE47CR0000000893433601</t>
  </si>
  <si>
    <t>GE95CR0000000894413601</t>
  </si>
  <si>
    <t>GE10CR0000009414653601</t>
  </si>
  <si>
    <t>GE58CR0000009414663601</t>
  </si>
  <si>
    <t>GE56CR0000009414703601</t>
  </si>
  <si>
    <t>GE07CR0000009414713601</t>
  </si>
  <si>
    <t>GE55CR0000009414723601</t>
  </si>
  <si>
    <t>GE70CR0000000892003601</t>
  </si>
  <si>
    <t>GE06CR0000009414733601</t>
  </si>
  <si>
    <t>GE05CR0000009414753601</t>
  </si>
  <si>
    <t>GE74CR0000000907443601</t>
  </si>
  <si>
    <t>GE41CR0000000912953601</t>
  </si>
  <si>
    <t>GE24CR0000000907473601</t>
  </si>
  <si>
    <t>GE75CR0000000907423601</t>
  </si>
  <si>
    <t>GE73CR0000000909403601</t>
  </si>
  <si>
    <t>GE02CR0000009414813601</t>
  </si>
  <si>
    <t>GE83CR0000000892713601</t>
  </si>
  <si>
    <t>GE72CR0000000907483601</t>
  </si>
  <si>
    <t>GE68CR0000000907563601</t>
  </si>
  <si>
    <t>GE34CR0000000889813601</t>
  </si>
  <si>
    <t>GE14CR0000000069593601</t>
  </si>
  <si>
    <t>GE28CR0000002007373601</t>
  </si>
  <si>
    <t>GE31CR0000000931583601</t>
  </si>
  <si>
    <t>GE79CR0000000892793601</t>
  </si>
  <si>
    <t>GE25CR0000000907453601</t>
  </si>
  <si>
    <t>GE27CR0000000907413601</t>
  </si>
  <si>
    <t>GE26CR0000000907433601</t>
  </si>
  <si>
    <t>GE04CR0000000931153601</t>
  </si>
  <si>
    <t>GE41CR0000000892583601</t>
  </si>
  <si>
    <t>GE95CR0000009414893601</t>
  </si>
  <si>
    <t>GE46CR0000009414903601</t>
  </si>
  <si>
    <t>GE63CR0000000930943601</t>
  </si>
  <si>
    <t>GE76CR0000000931653601</t>
  </si>
  <si>
    <t>GE78CR0000000921913601</t>
  </si>
  <si>
    <t>GE95CR0000000893443601</t>
  </si>
  <si>
    <t>GE45CR0000009414923601</t>
  </si>
  <si>
    <t>GE81CR0000000925733601</t>
  </si>
  <si>
    <t>GE44CR0000009414943601</t>
  </si>
  <si>
    <t>07/04/2016</t>
  </si>
  <si>
    <t>07/05/2016</t>
  </si>
  <si>
    <t>07/06/2016</t>
  </si>
  <si>
    <t>07/07/2016</t>
  </si>
  <si>
    <t>არაფულადი შემოწირულობა</t>
  </si>
  <si>
    <t>ალექსანდრე ივანაშვილი</t>
  </si>
  <si>
    <t>მაია ხუჭუა</t>
  </si>
  <si>
    <t>დავით ფოცხვერაშვილი</t>
  </si>
  <si>
    <t>გოჩა კოღუაშვილი</t>
  </si>
  <si>
    <t>ზურაბ დარახველიძე</t>
  </si>
  <si>
    <t>თეონა ჩაგელიშვილი</t>
  </si>
  <si>
    <t>ვანო მიქელაძე</t>
  </si>
  <si>
    <t>ოთარ ჭაბუკიანი</t>
  </si>
  <si>
    <t>ეთერი ქართველიშვილი</t>
  </si>
  <si>
    <t>დავით ჯიბლაძე</t>
  </si>
  <si>
    <t>ნინო ხიდეშელი</t>
  </si>
  <si>
    <t>ვაჟა ნაჭყებია</t>
  </si>
  <si>
    <t>გიორგი რობაქიძე</t>
  </si>
  <si>
    <t>ალექსანდრე სულაბერიძე</t>
  </si>
  <si>
    <t>ნაირა შარვაშიძე</t>
  </si>
  <si>
    <t>მურთაზ ყობიაშვილი</t>
  </si>
  <si>
    <t>მერი გვასალია</t>
  </si>
  <si>
    <t>ირაკლი ბარამიძე</t>
  </si>
  <si>
    <t>ჯუმბერი გვაზავა</t>
  </si>
  <si>
    <t>ვლადიმერ შენგელაია</t>
  </si>
  <si>
    <t>მიხეილ მუყასაშვილი</t>
  </si>
  <si>
    <t>მარგო ქებულაძე</t>
  </si>
  <si>
    <t>გია ბაქანიძე</t>
  </si>
  <si>
    <t>ჯემალი ღონღაძე</t>
  </si>
  <si>
    <t>ნაილი ლონდარიძე</t>
  </si>
  <si>
    <t>დავით ახალაძე</t>
  </si>
  <si>
    <t>38001002519</t>
  </si>
  <si>
    <t>01008040725</t>
  </si>
  <si>
    <t>01025012012</t>
  </si>
  <si>
    <t>53001008081</t>
  </si>
  <si>
    <t>01014003102</t>
  </si>
  <si>
    <t>01024016165</t>
  </si>
  <si>
    <t>01030025626</t>
  </si>
  <si>
    <t>01023009044</t>
  </si>
  <si>
    <t>01024000636</t>
  </si>
  <si>
    <t>01016005980</t>
  </si>
  <si>
    <t>01004006356</t>
  </si>
  <si>
    <t>01009002854</t>
  </si>
  <si>
    <t>01024049301</t>
  </si>
  <si>
    <t>01002003945</t>
  </si>
  <si>
    <t>01013013107</t>
  </si>
  <si>
    <t>35001028612</t>
  </si>
  <si>
    <t>54001007869</t>
  </si>
  <si>
    <t>01030030795</t>
  </si>
  <si>
    <t>01020007792</t>
  </si>
  <si>
    <t>02001003520</t>
  </si>
  <si>
    <t>01009001488</t>
  </si>
  <si>
    <t>01010003602</t>
  </si>
  <si>
    <t>01024043918</t>
  </si>
  <si>
    <t>33001025926</t>
  </si>
  <si>
    <t>35001033829</t>
  </si>
  <si>
    <t>01009018849</t>
  </si>
  <si>
    <t>01012011353</t>
  </si>
  <si>
    <t>GE65CR0000000892103601</t>
  </si>
  <si>
    <t>GE53CR0000000931143601</t>
  </si>
  <si>
    <t>GE18CR0000000892073601</t>
  </si>
  <si>
    <t>GE15CR0050008713483601</t>
  </si>
  <si>
    <t>GE84CR0000009415113601</t>
  </si>
  <si>
    <t>GE35CR0000009415123601</t>
  </si>
  <si>
    <t>GE73CR0000000907463601</t>
  </si>
  <si>
    <t>GE45CR0000000068003601</t>
  </si>
  <si>
    <t>GE68CR0000000892043601</t>
  </si>
  <si>
    <t>GE52CR0000000055253601</t>
  </si>
  <si>
    <t>GE47CR0000000931263601</t>
  </si>
  <si>
    <t>GE39CR0000000918813601</t>
  </si>
  <si>
    <t>GE81CR0000009415173601</t>
  </si>
  <si>
    <t>GE80CR0000009415193601</t>
  </si>
  <si>
    <t>GE31CR0000009415203601</t>
  </si>
  <si>
    <t>GE78CR0000000913183601</t>
  </si>
  <si>
    <t>GE65CR0000000049173601</t>
  </si>
  <si>
    <t>GE29CR0000009415243601</t>
  </si>
  <si>
    <t>GE77CR0000009415253601</t>
  </si>
  <si>
    <t>GE28CR0000009415263601</t>
  </si>
  <si>
    <t>GE31CR0000000857863601</t>
  </si>
  <si>
    <t>GE73CR0000009415333601</t>
  </si>
  <si>
    <t>GE88CR0000000908133601</t>
  </si>
  <si>
    <t>GE72CR0000009415353601</t>
  </si>
  <si>
    <t>GE23CR0000009415363601</t>
  </si>
  <si>
    <t>GE35CR0000000016793601</t>
  </si>
  <si>
    <t>GE70CR0000009415393601</t>
  </si>
  <si>
    <t>07/08/2016</t>
  </si>
  <si>
    <t>07/11/2016</t>
  </si>
  <si>
    <t>07/12/2016</t>
  </si>
  <si>
    <t>ციური ჭოხონელიძე</t>
  </si>
  <si>
    <t>ნინო გამეზარდაშვილი</t>
  </si>
  <si>
    <t>ირა ძინძიბაძე</t>
  </si>
  <si>
    <t>ნუგზარ ხუციშვილი</t>
  </si>
  <si>
    <t>კახაბერ წერეთელი</t>
  </si>
  <si>
    <t>ჯონი ახობაძე</t>
  </si>
  <si>
    <t>ალექსანდრე უგულავა</t>
  </si>
  <si>
    <t>მამუკა ბერიძე</t>
  </si>
  <si>
    <t>სერგო გოგოლაძე</t>
  </si>
  <si>
    <t>როინ დარბაიძე</t>
  </si>
  <si>
    <t>კობა კაპანაძე</t>
  </si>
  <si>
    <t>გურამი მამაცაშვილი</t>
  </si>
  <si>
    <t>თენგიზ ბიბილეიშვილი</t>
  </si>
  <si>
    <t>ხვიჩა კვარაცხელია</t>
  </si>
  <si>
    <t>ირაკლი ბურძენიძე</t>
  </si>
  <si>
    <t>დავით არსენიძე</t>
  </si>
  <si>
    <t>ზაზა გიქოშვილი</t>
  </si>
  <si>
    <t>ლერი კაპანაძე</t>
  </si>
  <si>
    <t>გოჩა ციბაძე</t>
  </si>
  <si>
    <t>კობა გაფრინდაშვილი</t>
  </si>
  <si>
    <t>გიორგი ქანთარია</t>
  </si>
  <si>
    <t>გრიგოლ ჯაში</t>
  </si>
  <si>
    <t>რუსუდან გაფრინდაშვილი</t>
  </si>
  <si>
    <t>მალხაზი კომლაძე</t>
  </si>
  <si>
    <t>ალექსანდრე გრანოვსკი</t>
  </si>
  <si>
    <t>01026008776</t>
  </si>
  <si>
    <t>54001014884</t>
  </si>
  <si>
    <t>38001033999</t>
  </si>
  <si>
    <t>01030025947</t>
  </si>
  <si>
    <t>54001013547</t>
  </si>
  <si>
    <t>01025002293</t>
  </si>
  <si>
    <t>01023009842</t>
  </si>
  <si>
    <t>61001018966</t>
  </si>
  <si>
    <t>10001000314</t>
  </si>
  <si>
    <t>54001010001</t>
  </si>
  <si>
    <t>38001009336</t>
  </si>
  <si>
    <t>54001026630</t>
  </si>
  <si>
    <t>01025014065</t>
  </si>
  <si>
    <t>62001026860</t>
  </si>
  <si>
    <t>54001007948</t>
  </si>
  <si>
    <t>01025002748</t>
  </si>
  <si>
    <t>03001002997</t>
  </si>
  <si>
    <t>54001007156</t>
  </si>
  <si>
    <t>01011012906</t>
  </si>
  <si>
    <t>01011003699</t>
  </si>
  <si>
    <t>01019010463</t>
  </si>
  <si>
    <t>01024041733</t>
  </si>
  <si>
    <t>01006021503</t>
  </si>
  <si>
    <t>35001058311</t>
  </si>
  <si>
    <t>01029012457</t>
  </si>
  <si>
    <t>GE63CR0000009415533601</t>
  </si>
  <si>
    <t>GE14CR0000009415543601</t>
  </si>
  <si>
    <t>GE84CR0000000931493601</t>
  </si>
  <si>
    <t>GE30CR0000000889893601</t>
  </si>
  <si>
    <t>GE03CR0000000931173601</t>
  </si>
  <si>
    <t>GE58CR0000000917463601</t>
  </si>
  <si>
    <t>GE54CR0000009415713601</t>
  </si>
  <si>
    <t>GE03CR0000009415763601</t>
  </si>
  <si>
    <t>GE51CR0000009415773601</t>
  </si>
  <si>
    <t>GE92CR0000000893503601</t>
  </si>
  <si>
    <t>GE46CR0000000054403601</t>
  </si>
  <si>
    <t>GE02CR0000009415783601</t>
  </si>
  <si>
    <t>GE50CR0000009415793601</t>
  </si>
  <si>
    <t>GE98CR0000009415803601</t>
  </si>
  <si>
    <t>GE02CR0000000914703601</t>
  </si>
  <si>
    <t>GE92CR0000000914843601</t>
  </si>
  <si>
    <t>GE97CR0000009415823601</t>
  </si>
  <si>
    <t>GE07CR0000000892293601</t>
  </si>
  <si>
    <t>GE48CR0000009415833601</t>
  </si>
  <si>
    <t>GE96CR0000009415843601</t>
  </si>
  <si>
    <t>GE46CR0000009415873601</t>
  </si>
  <si>
    <t>GE07CR0000000914603601</t>
  </si>
  <si>
    <t>GE34CR0000002011133601</t>
  </si>
  <si>
    <t>GE45CR0000009415893601</t>
  </si>
  <si>
    <t>GE93CR0000009415903601</t>
  </si>
  <si>
    <t>07/14/2016</t>
  </si>
  <si>
    <t>კალაძე კახა</t>
  </si>
  <si>
    <t>01010001112</t>
  </si>
  <si>
    <t>ქ. სამტრედია რუსთაველის ქ. #23. ს.კ. 34,08,19,121,01,506. სართ. 1,-93,9კვ.მ ფართით უსასყიდლოდ სარგებლობა 123 დღით</t>
  </si>
  <si>
    <t>07/15/2016</t>
  </si>
  <si>
    <t>ჩქარეული დიმიტრი</t>
  </si>
  <si>
    <t>62004015293</t>
  </si>
  <si>
    <t>GE62BG0000000854055400</t>
  </si>
  <si>
    <t>საქართველოს ბანკი</t>
  </si>
  <si>
    <t>07/13/2016</t>
  </si>
  <si>
    <t>სოფიო ცხვარაძე</t>
  </si>
  <si>
    <t>ზურაბ არჩვაძე</t>
  </si>
  <si>
    <t>გივი გელაშვილი</t>
  </si>
  <si>
    <t>ზურაბ თევზაძე</t>
  </si>
  <si>
    <t>გერასიმე გრიგალაშვილი</t>
  </si>
  <si>
    <t>ოთარ სამადაშვილი</t>
  </si>
  <si>
    <t>ზურაბ აფხაზავა</t>
  </si>
  <si>
    <t>ვლადიმერ გოგოლაური</t>
  </si>
  <si>
    <t>მადონა ვასაძე</t>
  </si>
  <si>
    <t>მაგდანა შენგელია</t>
  </si>
  <si>
    <t>ზურაბ სართანია</t>
  </si>
  <si>
    <t>გიორგი გოგოსაშვილი</t>
  </si>
  <si>
    <t>ნოდარ კამკამიძე</t>
  </si>
  <si>
    <t>დავით რაზმაძე</t>
  </si>
  <si>
    <t>ვახტანგ ბიბილაშვილი</t>
  </si>
  <si>
    <t>მერაბ კაპანაძე</t>
  </si>
  <si>
    <t>გიზო ახვლედიანი</t>
  </si>
  <si>
    <t>ივანე შუშიაშვილი</t>
  </si>
  <si>
    <t>ვახტანგ დოლიძე</t>
  </si>
  <si>
    <t>ნუგზარ მიშველაძე</t>
  </si>
  <si>
    <t>ზაზა ოსიპიდის</t>
  </si>
  <si>
    <t>ნათია ბერიანიძე</t>
  </si>
  <si>
    <t>თეა შალიკაშვილი</t>
  </si>
  <si>
    <t>ლელა ლუტიძე</t>
  </si>
  <si>
    <t>თინათინ სანიკიძე</t>
  </si>
  <si>
    <t>ეთერი ქურციკიძე</t>
  </si>
  <si>
    <t>01021006631</t>
  </si>
  <si>
    <t>01008031811</t>
  </si>
  <si>
    <t>35001048400</t>
  </si>
  <si>
    <t>01026004598</t>
  </si>
  <si>
    <t>35001079227</t>
  </si>
  <si>
    <t>01027043462</t>
  </si>
  <si>
    <t>42001029730</t>
  </si>
  <si>
    <t>01034005137</t>
  </si>
  <si>
    <t>01017037661</t>
  </si>
  <si>
    <t>48001001423</t>
  </si>
  <si>
    <t>62001003117</t>
  </si>
  <si>
    <t>01029006107</t>
  </si>
  <si>
    <t>35001045720</t>
  </si>
  <si>
    <t>54001034119</t>
  </si>
  <si>
    <t>01013001146</t>
  </si>
  <si>
    <t>54001001957</t>
  </si>
  <si>
    <t>35001081497</t>
  </si>
  <si>
    <t>35001013300</t>
  </si>
  <si>
    <t>59002003428</t>
  </si>
  <si>
    <t>01021004894</t>
  </si>
  <si>
    <t>01601134272</t>
  </si>
  <si>
    <t>01025017124</t>
  </si>
  <si>
    <t>20001005233</t>
  </si>
  <si>
    <t>35001041835</t>
  </si>
  <si>
    <t>01013015316</t>
  </si>
  <si>
    <t>01027014634</t>
  </si>
  <si>
    <t>GE39CR0000000066183601</t>
  </si>
  <si>
    <t>GE44CR0000000908043601</t>
  </si>
  <si>
    <t>GE90CR0000009415963601</t>
  </si>
  <si>
    <t>GE37CR0000000890723601</t>
  </si>
  <si>
    <t>GE41CR0000009415973601</t>
  </si>
  <si>
    <t>GE89CR0000009415983601</t>
  </si>
  <si>
    <t>GE40CR0000009415993601</t>
  </si>
  <si>
    <t>GE88CR0000009416003601</t>
  </si>
  <si>
    <t>GE38CR0000009416033601</t>
  </si>
  <si>
    <t>GE86CR0000009416043601</t>
  </si>
  <si>
    <t>GE37CR0000009416053601</t>
  </si>
  <si>
    <t>GE46CR0000000914793601</t>
  </si>
  <si>
    <t>GE85CR0000009416063601</t>
  </si>
  <si>
    <t>GE18CR0000000907593601</t>
  </si>
  <si>
    <t>GE84CR0000009416083601</t>
  </si>
  <si>
    <t>GE32CR0000009416153601</t>
  </si>
  <si>
    <t>GE78CR0000009416203601</t>
  </si>
  <si>
    <t>GE77CR0000009416223601</t>
  </si>
  <si>
    <t>GE48CR0000000914753601</t>
  </si>
  <si>
    <t>GE42CR0000009415953601</t>
  </si>
  <si>
    <t>GE76CR0000009416243601</t>
  </si>
  <si>
    <t>GE70CR0000009416363601</t>
  </si>
  <si>
    <t>GE21CR0000009416373601</t>
  </si>
  <si>
    <t>GE69CR0000009416383601</t>
  </si>
  <si>
    <t>GE20CR0000009416393601</t>
  </si>
  <si>
    <t>GE70CR0000000891033601</t>
  </si>
  <si>
    <t>07/18/2016</t>
  </si>
  <si>
    <t>07/19/2016</t>
  </si>
  <si>
    <t>პავლე დობაძიშვილი</t>
  </si>
  <si>
    <t>ნუგზარ გოგალაძე</t>
  </si>
  <si>
    <t>ნიკო ყავრელიშვილი</t>
  </si>
  <si>
    <t>ნიკოლოზ კამკამიძე</t>
  </si>
  <si>
    <t>მუხრან კაპანაძე</t>
  </si>
  <si>
    <t>ცისანა დოლიძე</t>
  </si>
  <si>
    <t>გრიგოლ თავდუმაძე</t>
  </si>
  <si>
    <t>სერგო გეგეჭკორი</t>
  </si>
  <si>
    <t>ზურაბ ჩხიკვაძე</t>
  </si>
  <si>
    <t>მერაბ თოლორდავა</t>
  </si>
  <si>
    <t>ლევან ბერბერაშვილი</t>
  </si>
  <si>
    <t>ლევან არჩუაძე</t>
  </si>
  <si>
    <t>სოფიკო მეგრელიშვილი</t>
  </si>
  <si>
    <t>თეა მარჯანიშვილი</t>
  </si>
  <si>
    <t>უშანგი სომხიშვილი</t>
  </si>
  <si>
    <t>გურამი გვენეტაძე</t>
  </si>
  <si>
    <t>ილიკო მეგრელიშვილი</t>
  </si>
  <si>
    <t>რემი დეკანოიძე</t>
  </si>
  <si>
    <t>რამაზი იაკობაშვილი</t>
  </si>
  <si>
    <t>გივი კურდღელაშვილი</t>
  </si>
  <si>
    <t>ალექსანდრე ჯაფარიძე</t>
  </si>
  <si>
    <t>გოჩა მაჭავარიანი</t>
  </si>
  <si>
    <t>გელა ჭიღლაძე</t>
  </si>
  <si>
    <t>ნოდარ კოლუზიანი</t>
  </si>
  <si>
    <t>გიორგი აფციაური</t>
  </si>
  <si>
    <t>კახაბერ მოდებაძე</t>
  </si>
  <si>
    <t>ლევან ჭურჭელაური</t>
  </si>
  <si>
    <t>თემური ნოზაძე</t>
  </si>
  <si>
    <t>დავით ნოზაძე</t>
  </si>
  <si>
    <t>გიორგი მარხვაშვილი</t>
  </si>
  <si>
    <t>ივანე აბაშიძე</t>
  </si>
  <si>
    <t>ერეკლე ლორთქიფანიძე</t>
  </si>
  <si>
    <t>01001040268</t>
  </si>
  <si>
    <t>35001090219</t>
  </si>
  <si>
    <t>01023007031</t>
  </si>
  <si>
    <t>01017025763</t>
  </si>
  <si>
    <t>01003012416</t>
  </si>
  <si>
    <t>50001001534</t>
  </si>
  <si>
    <t>33001003288</t>
  </si>
  <si>
    <t>62001005472</t>
  </si>
  <si>
    <t>01019003860</t>
  </si>
  <si>
    <t>01002005382</t>
  </si>
  <si>
    <t>01009011478</t>
  </si>
  <si>
    <t>01011018833</t>
  </si>
  <si>
    <t>54001015725</t>
  </si>
  <si>
    <t>55001001650</t>
  </si>
  <si>
    <t>01008015784</t>
  </si>
  <si>
    <t>46001003559</t>
  </si>
  <si>
    <t>54001051938</t>
  </si>
  <si>
    <t>54001010228</t>
  </si>
  <si>
    <t>38001006394</t>
  </si>
  <si>
    <t>01024032016</t>
  </si>
  <si>
    <t>25001007189</t>
  </si>
  <si>
    <t>01011067481</t>
  </si>
  <si>
    <t>01011071967</t>
  </si>
  <si>
    <t>01011023272</t>
  </si>
  <si>
    <t>01030028920</t>
  </si>
  <si>
    <t>54001004078</t>
  </si>
  <si>
    <t>23001000256</t>
  </si>
  <si>
    <t>54001034131</t>
  </si>
  <si>
    <t>01006011907</t>
  </si>
  <si>
    <t>35001055274</t>
  </si>
  <si>
    <t>01026002955</t>
  </si>
  <si>
    <t>35001117268</t>
  </si>
  <si>
    <t>GE75CR0000000058673601</t>
  </si>
  <si>
    <t>GE18CR0000000931843601</t>
  </si>
  <si>
    <t>GE69CR0000000908513601</t>
  </si>
  <si>
    <t>GE89CR0000000908113601</t>
  </si>
  <si>
    <t>GE37CR0000000931463601</t>
  </si>
  <si>
    <t>GE65CR0000009416463601</t>
  </si>
  <si>
    <t>GE88CR0000000931413601</t>
  </si>
  <si>
    <t>GE80CR0000000931573601</t>
  </si>
  <si>
    <t>GE87CR0000008009523601</t>
  </si>
  <si>
    <t>GE92CR0000000931333601</t>
  </si>
  <si>
    <t>GE43CR0000000931343601</t>
  </si>
  <si>
    <t>GE87CR0000000931433601</t>
  </si>
  <si>
    <t>GE89CR0000000931393601</t>
  </si>
  <si>
    <t>GE12CR0000009416553601</t>
  </si>
  <si>
    <t>GE11CR0000009416573601</t>
  </si>
  <si>
    <t>GE85CR0030086131373601</t>
  </si>
  <si>
    <t>GE59CR0000009416583601</t>
  </si>
  <si>
    <t>GE10CR0000009416593601</t>
  </si>
  <si>
    <t>GE44CR0000000931323601</t>
  </si>
  <si>
    <t>GE58CR0000009416603601</t>
  </si>
  <si>
    <t>GE95CR0000000914783601</t>
  </si>
  <si>
    <t>GE09CR0120007029243601</t>
  </si>
  <si>
    <t>GE91CR0000000931353601</t>
  </si>
  <si>
    <t>GE61CR000000060893601</t>
  </si>
  <si>
    <t>GE57CR0000009416623601</t>
  </si>
  <si>
    <t>GE56CR0000009416643601</t>
  </si>
  <si>
    <t>GE07CR0000009416653601</t>
  </si>
  <si>
    <t>GE55CR0000009416663601</t>
  </si>
  <si>
    <t>GE93CR0000000914823601</t>
  </si>
  <si>
    <t>GE90CR0000000914883601</t>
  </si>
  <si>
    <t>GE04CR0000000914663601</t>
  </si>
  <si>
    <t>GE05CR0000009416693601</t>
  </si>
  <si>
    <t>შ.პ.ს. ალფა</t>
  </si>
  <si>
    <t>401943929</t>
  </si>
  <si>
    <t>GE15CR0120007000453602</t>
  </si>
  <si>
    <t>ნუგზარ</t>
  </si>
  <si>
    <t>ხუციშვილი</t>
  </si>
  <si>
    <t>საარჩევნო ფონდის მმართველი</t>
  </si>
  <si>
    <t>გახმოვანების აპარატურით მომსახურეობა და სინქრონული თარგმნა</t>
  </si>
  <si>
    <t>ვიდეო გადაღება</t>
  </si>
  <si>
    <t>ბეჭდვა</t>
  </si>
  <si>
    <t>კონფეტით მომსახურეობა</t>
  </si>
  <si>
    <t>სცენით მომსახურეობა</t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</si>
  <si>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 (ტრეინინგი)</t>
  </si>
  <si>
    <t>დავით</t>
  </si>
  <si>
    <t>ბაქრაძე</t>
  </si>
  <si>
    <t>სამუშაო შეხვედრები</t>
  </si>
  <si>
    <t>ა.შ.შ.</t>
  </si>
  <si>
    <t>ჩუგოშვილი</t>
  </si>
  <si>
    <t>01007004144</t>
  </si>
  <si>
    <t>01030028937</t>
  </si>
  <si>
    <t>სასწრაფო სამედიცინო დახმარება</t>
  </si>
  <si>
    <t>1.2.15.3</t>
  </si>
  <si>
    <t>1.2.15.4</t>
  </si>
  <si>
    <t>1.2.15.5</t>
  </si>
  <si>
    <t>1.2.15.6</t>
  </si>
  <si>
    <t>1.2.15.7</t>
  </si>
  <si>
    <t>1.2.15.8</t>
  </si>
  <si>
    <t>1.2.15.9</t>
  </si>
  <si>
    <t>1.2.15.10</t>
  </si>
  <si>
    <t>1.2.15.11</t>
  </si>
  <si>
    <t>1.2.15.12</t>
  </si>
  <si>
    <t>1.2.15.13</t>
  </si>
  <si>
    <t>1.2.15.14</t>
  </si>
  <si>
    <t>მუსიკალური გაფორმება</t>
  </si>
  <si>
    <t>ბიოტუალეტი</t>
  </si>
  <si>
    <t>ლედმონიტორი,სატელევიზიო კრანი,სიგნალის გადაცემა</t>
  </si>
  <si>
    <t>კარვებით და სკამებით მომსახურეობა</t>
  </si>
  <si>
    <t>სხვადასხვა ხარჯები (აღსრულება)</t>
  </si>
  <si>
    <t>ვიდეო რგოლის დამზადება</t>
  </si>
  <si>
    <t>სცენის ტექ. მომსახურეობა; ჯებირების მონტაჟი დემონტაჟი</t>
  </si>
  <si>
    <t>ტელევიზორი SANYO- 24K50 საკიდით SUREFIX142</t>
  </si>
  <si>
    <t>LCD ტელევიზორი Toshiba 24HV10 საკიდით BR 21-42 FA</t>
  </si>
  <si>
    <t>ალუმინის ტიხარი</t>
  </si>
  <si>
    <t>ბანერი</t>
  </si>
  <si>
    <t>დამაგრძელებელი</t>
  </si>
  <si>
    <t>დივანი</t>
  </si>
  <si>
    <t>დინამიკები SP-S110</t>
  </si>
  <si>
    <t>ელ. გამათბობელი</t>
  </si>
  <si>
    <t>ელექტრო სანათი</t>
  </si>
  <si>
    <t>იუ-პი-ესი UPS 600VA</t>
  </si>
  <si>
    <t>იუ-პი-ესი UPS 650VA</t>
  </si>
  <si>
    <t>კარადა</t>
  </si>
  <si>
    <t>კომპიუტერის  კლავიატურა KB06Xe PS2 და მაუსი  120usb</t>
  </si>
  <si>
    <t>კომპიუტერის მონიტორი Philips 20 led 206v 3isb</t>
  </si>
  <si>
    <t>კომპიუტერის მონიტორი Samsung B2030N20</t>
  </si>
  <si>
    <t>კომპიუტერის პროცესორი</t>
  </si>
  <si>
    <t>კომპიუტერის პროცესორი Ca/PH LAZERJET pro M1214nfh</t>
  </si>
  <si>
    <t>ლაითბოქსები</t>
  </si>
  <si>
    <t>მაგიდა</t>
  </si>
  <si>
    <t>მაგიდა 750*1420*720მმ.</t>
  </si>
  <si>
    <t>მაგიდა ერთფრთიანი საოფისე</t>
  </si>
  <si>
    <t>მაგიდა ნახევრად მრგვალი</t>
  </si>
  <si>
    <t>მაგიდა ოვალური</t>
  </si>
  <si>
    <t>მაგიდა სათათბირო</t>
  </si>
  <si>
    <t>პრინტერი HP Lazerjet Pro M 1214NFHკაბელით USB</t>
  </si>
  <si>
    <t>პრინტერი HP Lazerjet Pro M 1536dnf კაბელით USB</t>
  </si>
  <si>
    <t>საოფისე სკამი</t>
  </si>
  <si>
    <t>ტანსაცმლის საკიდი</t>
  </si>
  <si>
    <t>ტრიბუნა</t>
  </si>
  <si>
    <t>ტუმბო</t>
  </si>
  <si>
    <t>ტუმბო 600*450*450მმ</t>
  </si>
  <si>
    <t>ფასადიანი კარადა მინით 1860*1000*380მმ.</t>
  </si>
  <si>
    <t>ფლანგშტოკი</t>
  </si>
  <si>
    <t>ცეცხლმაქრი ფხვნილოვანი ABC</t>
  </si>
  <si>
    <t>შ.პ.ს. მენეჯმენტ სერვისი</t>
  </si>
  <si>
    <t xml:space="preserve">MERCEDES-BENZ </t>
  </si>
  <si>
    <t>CSS 063</t>
  </si>
  <si>
    <t>230095802</t>
  </si>
  <si>
    <t>შპს მეგზური+</t>
  </si>
  <si>
    <t>416 CDI</t>
  </si>
  <si>
    <t>QTQ 525</t>
  </si>
  <si>
    <t>208 D</t>
  </si>
  <si>
    <t>1994</t>
  </si>
  <si>
    <t>SMT819</t>
  </si>
  <si>
    <t>GJA001</t>
  </si>
  <si>
    <t>310 D</t>
  </si>
  <si>
    <t>VRJ 777</t>
  </si>
  <si>
    <t>207 D</t>
  </si>
  <si>
    <t>LEV 812</t>
  </si>
  <si>
    <t>313 CDI</t>
  </si>
  <si>
    <t>NEN 991</t>
  </si>
  <si>
    <t>413 CDI</t>
  </si>
  <si>
    <t>2201</t>
  </si>
  <si>
    <t>BN455NB</t>
  </si>
  <si>
    <t>UHU991</t>
  </si>
  <si>
    <t>BB499XX</t>
  </si>
  <si>
    <t>903D</t>
  </si>
  <si>
    <t>NYM 771</t>
  </si>
  <si>
    <t>RF696 FR</t>
  </si>
  <si>
    <t>311 CDI</t>
  </si>
  <si>
    <t>2007</t>
  </si>
  <si>
    <t>CDI 311</t>
  </si>
  <si>
    <t>OBO462</t>
  </si>
  <si>
    <t>208 D-KA</t>
  </si>
  <si>
    <t>EZE334</t>
  </si>
  <si>
    <t xml:space="preserve">FREIGHTLINER </t>
  </si>
  <si>
    <t xml:space="preserve"> SPRINTER</t>
  </si>
  <si>
    <t>SP111RD</t>
  </si>
  <si>
    <t>XSO-777</t>
  </si>
  <si>
    <t xml:space="preserve">FORD  </t>
  </si>
  <si>
    <t>TRANSIT 100 GL 2,5 D</t>
  </si>
  <si>
    <t>DNO396</t>
  </si>
  <si>
    <t>TRANSIT 190 L</t>
  </si>
  <si>
    <t>AD-810-AA</t>
  </si>
  <si>
    <t xml:space="preserve">TRANSIT </t>
  </si>
  <si>
    <t>WFW-569</t>
  </si>
  <si>
    <t>LLT-512</t>
  </si>
  <si>
    <t xml:space="preserve">FORD TRANSIT </t>
  </si>
  <si>
    <t>AD-296-DC</t>
  </si>
  <si>
    <t>BBP676</t>
  </si>
  <si>
    <t>VA-455-IA</t>
  </si>
  <si>
    <t>KET-315</t>
  </si>
  <si>
    <t>GB888IU</t>
  </si>
  <si>
    <t>EME039</t>
  </si>
  <si>
    <t>HUH730</t>
  </si>
  <si>
    <t>KOX100</t>
  </si>
  <si>
    <t>MERC EDES-BENZ</t>
  </si>
  <si>
    <t>WOW923</t>
  </si>
  <si>
    <t>TRANSIT 2,5D</t>
  </si>
  <si>
    <t>BB629XX</t>
  </si>
  <si>
    <t>409 D</t>
  </si>
  <si>
    <t>CII 190</t>
  </si>
  <si>
    <t>NG215GN</t>
  </si>
  <si>
    <t>TRANSIT 100</t>
  </si>
  <si>
    <t>VW485WV</t>
  </si>
  <si>
    <t>MMH507</t>
  </si>
  <si>
    <t>СQ585QC</t>
  </si>
  <si>
    <t>408D</t>
  </si>
  <si>
    <t>SMK688</t>
  </si>
  <si>
    <t>TRANSIT 350 L</t>
  </si>
  <si>
    <t>LBL835</t>
  </si>
  <si>
    <t>WBW686</t>
  </si>
  <si>
    <t>208 2,3 D</t>
  </si>
  <si>
    <t>AO042AA</t>
  </si>
  <si>
    <t>DAIMLER</t>
  </si>
  <si>
    <t>CHRYSLER</t>
  </si>
  <si>
    <t>RVR855</t>
  </si>
  <si>
    <t xml:space="preserve">711 D </t>
  </si>
  <si>
    <t>BB977WW</t>
  </si>
  <si>
    <t>VKV021</t>
  </si>
  <si>
    <t>210 O</t>
  </si>
  <si>
    <t>MMW405</t>
  </si>
  <si>
    <t>KPK369</t>
  </si>
  <si>
    <t>EEZ210</t>
  </si>
  <si>
    <t>DYD771</t>
  </si>
  <si>
    <t>BS326SB</t>
  </si>
  <si>
    <t>TRANSIT 160 L</t>
  </si>
  <si>
    <t>JUS223</t>
  </si>
  <si>
    <t>208 CDI</t>
  </si>
  <si>
    <t>CMC970</t>
  </si>
  <si>
    <t>GBG690</t>
  </si>
  <si>
    <t>SS407VV</t>
  </si>
  <si>
    <t>TRANSIT BUS</t>
  </si>
  <si>
    <t>GOG-795</t>
  </si>
  <si>
    <t>TRANSIT 100L</t>
  </si>
  <si>
    <t>LLC710</t>
  </si>
  <si>
    <t>HBH747</t>
  </si>
  <si>
    <t>210 D</t>
  </si>
  <si>
    <t>OCO582</t>
  </si>
  <si>
    <t>TURNEO 100 LD</t>
  </si>
  <si>
    <t>BW930BW</t>
  </si>
  <si>
    <t>SPRINTER 208 D</t>
  </si>
  <si>
    <t>CC704CG</t>
  </si>
  <si>
    <t>307 D</t>
  </si>
  <si>
    <t>GOK700</t>
  </si>
  <si>
    <t>TD612DT</t>
  </si>
  <si>
    <t>HIH830</t>
  </si>
  <si>
    <t>814 D</t>
  </si>
  <si>
    <t>EVE646</t>
  </si>
  <si>
    <t>JONCKHEERE</t>
  </si>
  <si>
    <t>DAF JONCKHEERE</t>
  </si>
  <si>
    <t>LLC094</t>
  </si>
  <si>
    <t>SGM111</t>
  </si>
  <si>
    <t>LL905MM</t>
  </si>
  <si>
    <t>209DKA</t>
  </si>
  <si>
    <t>BSS168</t>
  </si>
  <si>
    <t>312D-KA</t>
  </si>
  <si>
    <t>LBL454</t>
  </si>
  <si>
    <t>TRANSIT 150 L</t>
  </si>
  <si>
    <t>LLT874</t>
  </si>
  <si>
    <t>310 D-KA</t>
  </si>
  <si>
    <t>LCL608</t>
  </si>
  <si>
    <t>QNQ761</t>
  </si>
  <si>
    <t>FOT397</t>
  </si>
  <si>
    <t>ABB903</t>
  </si>
  <si>
    <t>LT 46</t>
  </si>
  <si>
    <t>FZF698</t>
  </si>
  <si>
    <t>AY150YA</t>
  </si>
  <si>
    <t>308 D</t>
  </si>
  <si>
    <t>DZD669</t>
  </si>
  <si>
    <t>4102,9 D</t>
  </si>
  <si>
    <t>DBI998</t>
  </si>
  <si>
    <t>XTX936</t>
  </si>
  <si>
    <t>ZV300DI</t>
  </si>
  <si>
    <t>XGX566</t>
  </si>
  <si>
    <t>GAA198</t>
  </si>
  <si>
    <t>BN930NB</t>
  </si>
  <si>
    <t>REV247</t>
  </si>
  <si>
    <t>GJG415</t>
  </si>
  <si>
    <t>XPX623</t>
  </si>
  <si>
    <t>612 D</t>
  </si>
  <si>
    <t>YIY357</t>
  </si>
  <si>
    <t>MFC338</t>
  </si>
  <si>
    <t>SSE845</t>
  </si>
  <si>
    <t>SH700AX</t>
  </si>
  <si>
    <t>RVR190</t>
  </si>
  <si>
    <t>VNV565</t>
  </si>
  <si>
    <t>BOS210</t>
  </si>
  <si>
    <t>RF112FR</t>
  </si>
  <si>
    <t>SPRINTER 412 D</t>
  </si>
  <si>
    <t>ENE936</t>
  </si>
  <si>
    <t>BF125BF</t>
  </si>
  <si>
    <t>SMT805</t>
  </si>
  <si>
    <t>314 KA</t>
  </si>
  <si>
    <t>ENE997</t>
  </si>
  <si>
    <t>VolksWagen</t>
  </si>
  <si>
    <t>LT28</t>
  </si>
  <si>
    <t>CSS562</t>
  </si>
  <si>
    <t>Mercedes-Benc</t>
  </si>
  <si>
    <t>208D</t>
  </si>
  <si>
    <t>ATA159</t>
  </si>
  <si>
    <t>GG018VV</t>
  </si>
  <si>
    <t xml:space="preserve">Ford </t>
  </si>
  <si>
    <t>Transit</t>
  </si>
  <si>
    <t>1991</t>
  </si>
  <si>
    <t>WFW569</t>
  </si>
  <si>
    <t>AAX526</t>
  </si>
  <si>
    <t>OHO545</t>
  </si>
  <si>
    <t>Transit 100 I</t>
  </si>
  <si>
    <t>BA514AB</t>
  </si>
  <si>
    <t>GAL091</t>
  </si>
  <si>
    <t>308D</t>
  </si>
  <si>
    <t>CSS8544</t>
  </si>
  <si>
    <t>312D</t>
  </si>
  <si>
    <t>WVV492</t>
  </si>
  <si>
    <t>1988</t>
  </si>
  <si>
    <t>AEL698</t>
  </si>
  <si>
    <t>Sprinter 2,3</t>
  </si>
  <si>
    <t>LLT675</t>
  </si>
  <si>
    <t>OKR261</t>
  </si>
  <si>
    <t>Ford Transit</t>
  </si>
  <si>
    <t>1501</t>
  </si>
  <si>
    <t>BC467DB</t>
  </si>
  <si>
    <t>LSS539</t>
  </si>
  <si>
    <t>190 I</t>
  </si>
  <si>
    <t>GXG438</t>
  </si>
  <si>
    <t>903 KA</t>
  </si>
  <si>
    <t>VVS037</t>
  </si>
  <si>
    <t>1989</t>
  </si>
  <si>
    <t>IOI420</t>
  </si>
  <si>
    <t>BB163DD</t>
  </si>
  <si>
    <t>1993</t>
  </si>
  <si>
    <t>NYS045</t>
  </si>
  <si>
    <t>YEA170</t>
  </si>
  <si>
    <t>Sprinter313CDI</t>
  </si>
  <si>
    <t>2009</t>
  </si>
  <si>
    <t>TD769DT</t>
  </si>
  <si>
    <t>609 D</t>
  </si>
  <si>
    <t>LL494MM</t>
  </si>
  <si>
    <t>TRANSIT 100 LD</t>
  </si>
  <si>
    <t>JEI920</t>
  </si>
  <si>
    <t>მანი</t>
  </si>
  <si>
    <t>290 MT2 GRAF,STIFT,SI</t>
  </si>
  <si>
    <t>1987</t>
  </si>
  <si>
    <t>PES-002</t>
  </si>
  <si>
    <t>შპს თანამგზავრი 2017</t>
  </si>
  <si>
    <t>მერს</t>
  </si>
  <si>
    <t>199</t>
  </si>
  <si>
    <t>S S-461BB</t>
  </si>
  <si>
    <t>ნეოპლან</t>
  </si>
  <si>
    <t>197</t>
  </si>
  <si>
    <t>VBB-300</t>
  </si>
  <si>
    <t>SL-232</t>
  </si>
  <si>
    <t>IZF-355</t>
  </si>
  <si>
    <t>240,SL</t>
  </si>
  <si>
    <t>1985</t>
  </si>
  <si>
    <t>WBW-532</t>
  </si>
  <si>
    <t>ნაფი</t>
  </si>
  <si>
    <t>SB-220</t>
  </si>
  <si>
    <t>LIG-686</t>
  </si>
  <si>
    <t>მერსედესი</t>
  </si>
  <si>
    <t>8110</t>
  </si>
  <si>
    <t>ტუს-140</t>
  </si>
  <si>
    <t>ივეკო</t>
  </si>
  <si>
    <t>ოტოილი</t>
  </si>
  <si>
    <t>LCL-992</t>
  </si>
  <si>
    <t>მ-50</t>
  </si>
  <si>
    <t>MQ-887QM</t>
  </si>
  <si>
    <t>N 4009</t>
  </si>
  <si>
    <t>RF852FR</t>
  </si>
  <si>
    <t>მერსედეს-ბენც</t>
  </si>
  <si>
    <t>811 დ</t>
  </si>
  <si>
    <t>TUS140</t>
  </si>
  <si>
    <t>0402</t>
  </si>
  <si>
    <t>BB929AA</t>
  </si>
  <si>
    <t>4009</t>
  </si>
  <si>
    <t>MMN-380</t>
  </si>
  <si>
    <t>0408</t>
  </si>
  <si>
    <t>DA-400-TU</t>
  </si>
  <si>
    <t>ვანჰოლი</t>
  </si>
  <si>
    <t>DND-454</t>
  </si>
  <si>
    <t>დაფი</t>
  </si>
  <si>
    <t>SB-20</t>
  </si>
  <si>
    <t>BEB-594</t>
  </si>
  <si>
    <t>ISUZU</t>
  </si>
  <si>
    <t>BOGDAN</t>
  </si>
  <si>
    <t>XTX684</t>
  </si>
  <si>
    <t>WBVC-714</t>
  </si>
  <si>
    <t>XTX682</t>
  </si>
  <si>
    <t>IVEGO</t>
  </si>
  <si>
    <t>OTOYOL</t>
  </si>
  <si>
    <t>XTX676</t>
  </si>
  <si>
    <t>DAF</t>
  </si>
  <si>
    <t>SB 220</t>
  </si>
  <si>
    <t>BEB594</t>
  </si>
  <si>
    <t>KASSBOHRER</t>
  </si>
  <si>
    <t>S 215 SL</t>
  </si>
  <si>
    <t>BCB763</t>
  </si>
  <si>
    <t>0641 D</t>
  </si>
  <si>
    <t>EDE-617</t>
  </si>
  <si>
    <t>NEOPLAN</t>
  </si>
  <si>
    <t>409</t>
  </si>
  <si>
    <t>1986</t>
  </si>
  <si>
    <t>CGG948</t>
  </si>
  <si>
    <t>PEGASO</t>
  </si>
  <si>
    <t>6100</t>
  </si>
  <si>
    <t>IIJ348</t>
  </si>
  <si>
    <t>EOS</t>
  </si>
  <si>
    <t>GOACH</t>
  </si>
  <si>
    <t>EOS888</t>
  </si>
  <si>
    <t>TOURISMO</t>
  </si>
  <si>
    <t>SB220</t>
  </si>
  <si>
    <t>WBW714</t>
  </si>
  <si>
    <t xml:space="preserve">   </t>
  </si>
  <si>
    <t>WOM 331</t>
  </si>
  <si>
    <t>238733536</t>
  </si>
  <si>
    <t>სს მოგზაური</t>
  </si>
  <si>
    <t xml:space="preserve">410 D  </t>
  </si>
  <si>
    <t>BUB 386</t>
  </si>
  <si>
    <t>მერსედეს</t>
  </si>
  <si>
    <t xml:space="preserve">ბენც 207 D </t>
  </si>
  <si>
    <t>GML 402</t>
  </si>
  <si>
    <t>ფოლქსვაგენ</t>
  </si>
  <si>
    <t xml:space="preserve">VW   </t>
  </si>
  <si>
    <t>LRL 812</t>
  </si>
  <si>
    <t xml:space="preserve">LT 35  </t>
  </si>
  <si>
    <t>NN 376 KK</t>
  </si>
  <si>
    <t xml:space="preserve">სპრინტერ 312 D </t>
  </si>
  <si>
    <t>DFD 389</t>
  </si>
  <si>
    <t xml:space="preserve">სპრინტერ   </t>
  </si>
  <si>
    <t>AE 363 AA</t>
  </si>
  <si>
    <t>ფორდ-ტრანზიტ</t>
  </si>
  <si>
    <t xml:space="preserve">100 LTD  </t>
  </si>
  <si>
    <t>LZL 552</t>
  </si>
  <si>
    <t xml:space="preserve">312 D-KA  </t>
  </si>
  <si>
    <t>YIY 187</t>
  </si>
  <si>
    <t xml:space="preserve">42492 D  </t>
  </si>
  <si>
    <t>WVV 962</t>
  </si>
  <si>
    <t>BE 444 QU</t>
  </si>
  <si>
    <t>BC 312 AC</t>
  </si>
  <si>
    <t xml:space="preserve">308 D  </t>
  </si>
  <si>
    <t>LCL 280</t>
  </si>
  <si>
    <t xml:space="preserve">208 D  </t>
  </si>
  <si>
    <t>LL 458 MM</t>
  </si>
  <si>
    <t>NN 291 KK</t>
  </si>
  <si>
    <t xml:space="preserve">409 D  </t>
  </si>
  <si>
    <t>OXO 041</t>
  </si>
  <si>
    <t>QWQ 562</t>
  </si>
  <si>
    <t>NN 876 KK</t>
  </si>
  <si>
    <t>KIM 422</t>
  </si>
  <si>
    <t xml:space="preserve">407 D  </t>
  </si>
  <si>
    <t>GMB 544</t>
  </si>
  <si>
    <t>DUD 126</t>
  </si>
  <si>
    <t xml:space="preserve">410 D VAN </t>
  </si>
  <si>
    <t>ZUZ 459</t>
  </si>
  <si>
    <t xml:space="preserve">310   </t>
  </si>
  <si>
    <t>LOO 144</t>
  </si>
  <si>
    <t>100 GL 42492 D</t>
  </si>
  <si>
    <t>WMW 965</t>
  </si>
  <si>
    <t xml:space="preserve">408 D  </t>
  </si>
  <si>
    <t>DND 198</t>
  </si>
  <si>
    <t>BC 416 AC</t>
  </si>
  <si>
    <t>AKO 457</t>
  </si>
  <si>
    <t>MTM 396</t>
  </si>
  <si>
    <t xml:space="preserve">BUS   </t>
  </si>
  <si>
    <t>DEK 412</t>
  </si>
  <si>
    <t>KRK 339</t>
  </si>
  <si>
    <t>OO 435 NN</t>
  </si>
  <si>
    <t>TST 094</t>
  </si>
  <si>
    <t>LIG 139</t>
  </si>
  <si>
    <t>AEW 718</t>
  </si>
  <si>
    <t>IIJ 635</t>
  </si>
  <si>
    <t xml:space="preserve">412 D  </t>
  </si>
  <si>
    <t>WFW 669</t>
  </si>
  <si>
    <t xml:space="preserve">208 D-KA  </t>
  </si>
  <si>
    <t>FJF 960</t>
  </si>
  <si>
    <t>PGP 816</t>
  </si>
  <si>
    <t>FREIGHTLINER</t>
  </si>
  <si>
    <t xml:space="preserve">SPRINTER   </t>
  </si>
  <si>
    <t>AZN 444</t>
  </si>
  <si>
    <t>დაიმლერ-ბენც</t>
  </si>
  <si>
    <t>OBO 686</t>
  </si>
  <si>
    <t xml:space="preserve">SPRINTER 2500  </t>
  </si>
  <si>
    <t>AI 443 AA</t>
  </si>
  <si>
    <t xml:space="preserve">სპრინტერ 412 D </t>
  </si>
  <si>
    <t>BE 747 BD</t>
  </si>
  <si>
    <t xml:space="preserve">312 D  </t>
  </si>
  <si>
    <t>ZES 219</t>
  </si>
  <si>
    <t>KSK 368</t>
  </si>
  <si>
    <t xml:space="preserve">410 D-KA  </t>
  </si>
  <si>
    <t>MN 216 NM</t>
  </si>
  <si>
    <t>GUU 461</t>
  </si>
  <si>
    <t>VGX 777</t>
  </si>
  <si>
    <t>IM 062 ER</t>
  </si>
  <si>
    <t xml:space="preserve">208 D-KB  </t>
  </si>
  <si>
    <t>RSS 689</t>
  </si>
  <si>
    <t xml:space="preserve">210 D  </t>
  </si>
  <si>
    <t>LL 058 TT</t>
  </si>
  <si>
    <t>SNS 380</t>
  </si>
  <si>
    <t>NZN 952</t>
  </si>
  <si>
    <t>დაფ</t>
  </si>
  <si>
    <t xml:space="preserve">PE04E   </t>
  </si>
  <si>
    <t>FAN 795</t>
  </si>
  <si>
    <t>VHV 690</t>
  </si>
  <si>
    <t xml:space="preserve">310 D  </t>
  </si>
  <si>
    <t>FOT 455</t>
  </si>
  <si>
    <t xml:space="preserve">ბას დიზელ  </t>
  </si>
  <si>
    <t>DND 204</t>
  </si>
  <si>
    <t xml:space="preserve">სპრინტერ 308 D </t>
  </si>
  <si>
    <t>VGV 367</t>
  </si>
  <si>
    <t xml:space="preserve">ფიატი ტურბო დეილი </t>
  </si>
  <si>
    <t>JRJ 564</t>
  </si>
  <si>
    <t>QZQ 790</t>
  </si>
  <si>
    <t xml:space="preserve">L   </t>
  </si>
  <si>
    <t>OQQ 728</t>
  </si>
  <si>
    <t>EKA 450</t>
  </si>
  <si>
    <t xml:space="preserve">100 L  </t>
  </si>
  <si>
    <t>GPG 538</t>
  </si>
  <si>
    <t>FOT 645</t>
  </si>
  <si>
    <t>MMW 265</t>
  </si>
  <si>
    <t xml:space="preserve">სპრინტერ 412 D-KA </t>
  </si>
  <si>
    <t>CXC 120</t>
  </si>
  <si>
    <t>ATA 902</t>
  </si>
  <si>
    <t>IM 735 ER</t>
  </si>
  <si>
    <t>RF 570 FR</t>
  </si>
  <si>
    <t>EL 368 LE</t>
  </si>
  <si>
    <t xml:space="preserve">207 D  </t>
  </si>
  <si>
    <t>WBW 230</t>
  </si>
  <si>
    <t>AD 140 BC</t>
  </si>
  <si>
    <t>WVW 355</t>
  </si>
  <si>
    <t>DTT 561</t>
  </si>
  <si>
    <t xml:space="preserve">სპრინტერ 312 D-KA </t>
  </si>
  <si>
    <t>MN 322 NM</t>
  </si>
  <si>
    <t>MQ 894 QM</t>
  </si>
  <si>
    <t xml:space="preserve">S 315 HDH </t>
  </si>
  <si>
    <t>BTJ 999</t>
  </si>
  <si>
    <t xml:space="preserve"> QGQ 410</t>
  </si>
  <si>
    <t>QTQ 590</t>
  </si>
  <si>
    <t>WBW 610</t>
  </si>
  <si>
    <t xml:space="preserve">350L   </t>
  </si>
  <si>
    <t>CSS 787</t>
  </si>
  <si>
    <t>JIM 610</t>
  </si>
  <si>
    <t xml:space="preserve">E220   </t>
  </si>
  <si>
    <t>MFC 917</t>
  </si>
  <si>
    <t>SER 526</t>
  </si>
  <si>
    <t xml:space="preserve">409   </t>
  </si>
  <si>
    <t>WBW 354</t>
  </si>
  <si>
    <t>KVK 024</t>
  </si>
  <si>
    <t xml:space="preserve">308 D-KA  </t>
  </si>
  <si>
    <t>RLR 094</t>
  </si>
  <si>
    <t>BLB 486</t>
  </si>
  <si>
    <t>CCG 440</t>
  </si>
  <si>
    <t>კავზ</t>
  </si>
  <si>
    <t xml:space="preserve">3270   </t>
  </si>
  <si>
    <t>DAO 922</t>
  </si>
  <si>
    <t xml:space="preserve">685   </t>
  </si>
  <si>
    <t>DID 869</t>
  </si>
  <si>
    <t>XX 034 XX</t>
  </si>
  <si>
    <t>LUK 853</t>
  </si>
  <si>
    <t xml:space="preserve">209 D  </t>
  </si>
  <si>
    <t>NAI 516</t>
  </si>
  <si>
    <t>JZJ846</t>
  </si>
  <si>
    <t>ME006LO</t>
  </si>
  <si>
    <t xml:space="preserve">TRANSIT   </t>
  </si>
  <si>
    <t>DEK412</t>
  </si>
  <si>
    <t xml:space="preserve">903,6 KA  </t>
  </si>
  <si>
    <t>BE 999 JI</t>
  </si>
  <si>
    <t>SYS 453</t>
  </si>
  <si>
    <t>BLB 180</t>
  </si>
  <si>
    <t>OKR 084</t>
  </si>
  <si>
    <t>NG 386 GN</t>
  </si>
  <si>
    <t>II 301 QQ</t>
  </si>
  <si>
    <t>GNG 968</t>
  </si>
  <si>
    <t xml:space="preserve">100 D-L  </t>
  </si>
  <si>
    <t>LIL 781</t>
  </si>
  <si>
    <t>პაზ</t>
  </si>
  <si>
    <t xml:space="preserve">672   </t>
  </si>
  <si>
    <t>HAB 675</t>
  </si>
  <si>
    <t>DGO 888</t>
  </si>
  <si>
    <t>TSU 045</t>
  </si>
  <si>
    <t>SA 004 FO</t>
  </si>
  <si>
    <t>OKR 272</t>
  </si>
  <si>
    <t>LCL 349</t>
  </si>
  <si>
    <t>BN 694 NB</t>
  </si>
  <si>
    <t xml:space="preserve">სპრინტერ 208 D </t>
  </si>
  <si>
    <t>IM 053 ER</t>
  </si>
  <si>
    <t>EDE 551</t>
  </si>
  <si>
    <t>TA 001 RI</t>
  </si>
  <si>
    <t xml:space="preserve">311 CDI  </t>
  </si>
  <si>
    <t>MA 100 DE</t>
  </si>
  <si>
    <t>AKA930</t>
  </si>
  <si>
    <t>LBL022</t>
  </si>
  <si>
    <t>CGG813</t>
  </si>
  <si>
    <t>ფანცულაია კახა</t>
  </si>
  <si>
    <t>RVR-349</t>
  </si>
  <si>
    <t>55001009280</t>
  </si>
  <si>
    <t>მიქაუტაძე ემზარი</t>
  </si>
  <si>
    <t>ფორდი</t>
  </si>
  <si>
    <t>TRANSIT 2,5 D</t>
  </si>
  <si>
    <t>FZZ861</t>
  </si>
  <si>
    <t>55001003979</t>
  </si>
  <si>
    <t>გეგენავა</t>
  </si>
  <si>
    <t>SPRINTER 310 DKA</t>
  </si>
  <si>
    <t>IMR207</t>
  </si>
  <si>
    <t>55001021861</t>
  </si>
  <si>
    <t>ჯანათი</t>
  </si>
  <si>
    <t>ჯანელიძე</t>
  </si>
  <si>
    <t>IKAD</t>
  </si>
  <si>
    <t>TRANSIT 350 IL</t>
  </si>
  <si>
    <t>UDU 677</t>
  </si>
  <si>
    <t>56001000902</t>
  </si>
  <si>
    <t>ჭანკვეტაძე აკაკი</t>
  </si>
  <si>
    <t>ლურსმანაშვილი სოსო</t>
  </si>
  <si>
    <t>RVR612</t>
  </si>
  <si>
    <t>56001012476</t>
  </si>
  <si>
    <t>ლურსმანაშვილი გელა</t>
  </si>
  <si>
    <t>414 D</t>
  </si>
  <si>
    <t>II427TT</t>
  </si>
  <si>
    <t>56001000238</t>
  </si>
  <si>
    <t>მაჩაიძე მერაბ</t>
  </si>
  <si>
    <t>ADP730</t>
  </si>
  <si>
    <t>54001013119</t>
  </si>
  <si>
    <t>ბრეგვაძე თამაზი</t>
  </si>
  <si>
    <t>WJW283</t>
  </si>
  <si>
    <t>54001047404</t>
  </si>
  <si>
    <t>სამხარაძე დომენტი</t>
  </si>
  <si>
    <t>614 D</t>
  </si>
  <si>
    <t>BBN554</t>
  </si>
  <si>
    <t>38001006801</t>
  </si>
  <si>
    <t>გაბაძე უშანგი</t>
  </si>
  <si>
    <t>MERSEDES</t>
  </si>
  <si>
    <t>sprinter</t>
  </si>
  <si>
    <t>DZD-685</t>
  </si>
  <si>
    <t>ფანცხავა ელგუჯა</t>
  </si>
  <si>
    <t>EME-514</t>
  </si>
  <si>
    <t>ჩიხლაძე გურამ</t>
  </si>
  <si>
    <t>FORDI</t>
  </si>
  <si>
    <t>TRANZITI</t>
  </si>
  <si>
    <t>QQO-777</t>
  </si>
  <si>
    <t>შვანგირაძე თენგიზ</t>
  </si>
  <si>
    <t>SMT-578</t>
  </si>
  <si>
    <t>ფუტკარძე დავით</t>
  </si>
  <si>
    <t>FZF 791</t>
  </si>
  <si>
    <t>41001003241</t>
  </si>
  <si>
    <t>გაბადაძე ზურაბი</t>
  </si>
  <si>
    <t>413CDI</t>
  </si>
  <si>
    <t>MR444ZA</t>
  </si>
  <si>
    <t>41001025214</t>
  </si>
  <si>
    <t>გვენეტაძე მირზა</t>
  </si>
  <si>
    <t>SPRINTER312D</t>
  </si>
  <si>
    <t>GO77AH</t>
  </si>
  <si>
    <t>41001013417</t>
  </si>
  <si>
    <t>გოჩა</t>
  </si>
  <si>
    <t>აშოთია</t>
  </si>
  <si>
    <t>HTH408</t>
  </si>
  <si>
    <t>38001010067</t>
  </si>
  <si>
    <t>მერაბ</t>
  </si>
  <si>
    <t>ბერიძე</t>
  </si>
  <si>
    <t>KRK473</t>
  </si>
  <si>
    <t>38001009373</t>
  </si>
  <si>
    <t>ლაბაძე ლერი</t>
  </si>
  <si>
    <t>YIY550</t>
  </si>
  <si>
    <t>38001007784</t>
  </si>
  <si>
    <t>მიქაბერიძე გელა</t>
  </si>
  <si>
    <t>BA953BA</t>
  </si>
  <si>
    <t>38001008567</t>
  </si>
  <si>
    <t>ჭიღლაძე</t>
  </si>
  <si>
    <t>MMW624</t>
  </si>
  <si>
    <t>38001005699</t>
  </si>
  <si>
    <t xml:space="preserve">კილაძე შოთა </t>
  </si>
  <si>
    <t>WMN208</t>
  </si>
  <si>
    <t>38001027333</t>
  </si>
  <si>
    <t>EVE423</t>
  </si>
  <si>
    <t>შეყლაშვილი ზაზა</t>
  </si>
  <si>
    <t>TRANST</t>
  </si>
  <si>
    <t>IKA873</t>
  </si>
  <si>
    <t>38001007264</t>
  </si>
  <si>
    <t>ბესიკი</t>
  </si>
  <si>
    <t>ნოზაძე</t>
  </si>
  <si>
    <t>PFP463</t>
  </si>
  <si>
    <t>21001005646</t>
  </si>
  <si>
    <t>ჭუმბურიძე ლევანი</t>
  </si>
  <si>
    <t>IMR040</t>
  </si>
  <si>
    <t>21001012309</t>
  </si>
  <si>
    <t>გიორგაძე ირაკლი</t>
  </si>
  <si>
    <t>KRK 518</t>
  </si>
  <si>
    <t>ცხვარაძე მინდია</t>
  </si>
  <si>
    <t>SPRINTER 408 D-KA</t>
  </si>
  <si>
    <t>RGR 730</t>
  </si>
  <si>
    <t>17001023525</t>
  </si>
  <si>
    <t>გეგიძე სულხან</t>
  </si>
  <si>
    <t>SPRINTER 311 CDI</t>
  </si>
  <si>
    <t>AY046YA</t>
  </si>
  <si>
    <t>17001021249</t>
  </si>
  <si>
    <t>ფაიქიძე ვასილი</t>
  </si>
  <si>
    <t>BE 999 GI</t>
  </si>
  <si>
    <t>17001026653</t>
  </si>
  <si>
    <t>ნამიჭეიშვილი მიხეილ</t>
  </si>
  <si>
    <t>აბულაძე გოდერძი</t>
  </si>
  <si>
    <t xml:space="preserve"> ავტობუსი</t>
  </si>
  <si>
    <t>907 KA 35</t>
  </si>
  <si>
    <t>EN777DL</t>
  </si>
  <si>
    <t>09001002573</t>
  </si>
  <si>
    <t>ენდელაძე ირაკლი</t>
  </si>
  <si>
    <t>908 KA 35</t>
  </si>
  <si>
    <t>IAE777</t>
  </si>
  <si>
    <t>09001012179</t>
  </si>
  <si>
    <t>ენდელაძე</t>
  </si>
  <si>
    <t>909 KA 35</t>
  </si>
  <si>
    <t>VL999KO</t>
  </si>
  <si>
    <t>09001009316</t>
  </si>
  <si>
    <t>კბილაშვილი ვალერი</t>
  </si>
  <si>
    <t xml:space="preserve"> ქვლივიძე</t>
  </si>
  <si>
    <t>ქ. თბილისი, ალ. ყაზბეგის გამზირი #14 ბ.2</t>
  </si>
  <si>
    <t>7 თვე</t>
  </si>
  <si>
    <t>01024044857</t>
  </si>
  <si>
    <t>ანდღულაძე მადონა ი/მ</t>
  </si>
  <si>
    <t>ქ. ონი დავით აღმაშენებლის ქ. #51</t>
  </si>
  <si>
    <t>01008005646</t>
  </si>
  <si>
    <t>თბილისი</t>
  </si>
  <si>
    <t>4 დღე</t>
  </si>
  <si>
    <t>შ.პ.ს. აჭარა +</t>
  </si>
  <si>
    <t>თბილისი იმერეთის ქ. 94</t>
  </si>
  <si>
    <t>1 დღე</t>
  </si>
  <si>
    <t>თათელაძე</t>
  </si>
  <si>
    <t>01020009189</t>
  </si>
  <si>
    <t>მცხეთის მუნიციპალიტეტი ს. საგურამო</t>
  </si>
  <si>
    <t>236067224</t>
  </si>
  <si>
    <t>სსიპ ილია ჭავჭავაძის საგურამოს სახელმწიფო მუზეუმი</t>
  </si>
  <si>
    <t>თბილისი გურამიშვილის 15</t>
  </si>
  <si>
    <t>3 დღე</t>
  </si>
  <si>
    <t>01201126634</t>
  </si>
  <si>
    <t>ი.მ. გია ჭილაია</t>
  </si>
  <si>
    <t>თბილისი ც. დადიანის 134</t>
  </si>
  <si>
    <t>205063982</t>
  </si>
  <si>
    <t>შ.პ.ს. დევილაქი</t>
  </si>
  <si>
    <t>თბილისი ალ. ყაზბეგის გამზ. 34</t>
  </si>
  <si>
    <t>204888130</t>
  </si>
  <si>
    <t>ა.ა.ი.პ. კონსულტაციისა და ტრეინინგის ცენტრი</t>
  </si>
  <si>
    <t>თბილისი ჯავახეთის 66ა</t>
  </si>
  <si>
    <t>206036243</t>
  </si>
  <si>
    <t>შ.პ.ს. სპეტი</t>
  </si>
  <si>
    <t>თბილისი კობარეთის 57</t>
  </si>
  <si>
    <t>206330004</t>
  </si>
  <si>
    <t>შ.პ.ს. პლატფორმა</t>
  </si>
  <si>
    <t>თბილისი ვარკეთილი 3, 1 მკრ. კორპ. 25</t>
  </si>
  <si>
    <t>01027051310</t>
  </si>
  <si>
    <t>ი.მ. ბაბკენ აკოპიანი</t>
  </si>
  <si>
    <t>ხულო, რუსთაველის 11</t>
  </si>
  <si>
    <t>248048278</t>
  </si>
  <si>
    <t>სსიპ ხულოს პროფესიული სახელმწიფო დრამატული თეატრი</t>
  </si>
  <si>
    <t>ბათუმი ნიჟარაძის 10</t>
  </si>
  <si>
    <t>61003008144</t>
  </si>
  <si>
    <t>ი.მ. ინაზი ბერძენაძე</t>
  </si>
  <si>
    <t>ბათუმი გორგასალის 149-151-153/გრიბოედოვის 29-31</t>
  </si>
  <si>
    <t>445395153</t>
  </si>
  <si>
    <t>შ.პ.ს. აისი</t>
  </si>
  <si>
    <t>ბათუმი ფრიდონ ხალვაშის გამზ. 374</t>
  </si>
  <si>
    <t>445423765</t>
  </si>
  <si>
    <t>შ.პ.ს. ტბეთი</t>
  </si>
  <si>
    <t>ქუთაისი ლ. ასათიანის 96</t>
  </si>
  <si>
    <t>212698259</t>
  </si>
  <si>
    <t>შ.პ.ს. აკადემიკოსი ივ. ჯავახიშვილის სახ. საშ. სკოლა იმედი</t>
  </si>
  <si>
    <t>ხონი მ. ხონელის 8</t>
  </si>
  <si>
    <t>55001002839</t>
  </si>
  <si>
    <t>ოთარ ქაშიბაძე</t>
  </si>
  <si>
    <t>ხაშური ჯორჯაძის ქ</t>
  </si>
  <si>
    <t>57001027034</t>
  </si>
  <si>
    <t>ვლადიმერ ბიწაძე</t>
  </si>
  <si>
    <t>კასპი გიორგი სააკაძის 1</t>
  </si>
  <si>
    <t>24001022022</t>
  </si>
  <si>
    <t>ზურაბ ღვინიაშვილი</t>
  </si>
  <si>
    <t>კასპი ჭავჭავაძის ქ</t>
  </si>
  <si>
    <t>01030003259</t>
  </si>
  <si>
    <t>კუკურ ხიზანაშვილი</t>
  </si>
  <si>
    <t>გორი ცხინვალის გზ. 9</t>
  </si>
  <si>
    <t>218030878</t>
  </si>
  <si>
    <t>შ.პ.ს. სუხიშვილის სასწავლო უნივერსიტეტი</t>
  </si>
  <si>
    <t>ხაშური ძნელაძის 1</t>
  </si>
  <si>
    <t>243858786</t>
  </si>
  <si>
    <t>შ.პ.ს. მანდილი</t>
  </si>
  <si>
    <t>ჭიათურა ყაზბეგის 6</t>
  </si>
  <si>
    <t>შ.პ.ს. გეოფონი</t>
  </si>
  <si>
    <t>წყალტუბო წერეთლის 4</t>
  </si>
  <si>
    <t>სს პეგასი</t>
  </si>
  <si>
    <t>ხარაგაული, დ. ხარაგაული, სოლომონ მეფის #57</t>
  </si>
  <si>
    <t>243574182</t>
  </si>
  <si>
    <t>ა.ა.ი.პ. ხარაგაულის შოთა ბუაჩიძის სახ. სამუსიკო სკოლა</t>
  </si>
  <si>
    <t>ლანჩხუთი ნინოშვილის 60</t>
  </si>
  <si>
    <t>მამუკა</t>
  </si>
  <si>
    <t>კუნჭულია</t>
  </si>
  <si>
    <t>ბათუმი ბარათაშვილის 23</t>
  </si>
  <si>
    <t>448398476</t>
  </si>
  <si>
    <t>შ.პ.ს. ერლი ექშენი"</t>
  </si>
  <si>
    <t>ბათუმი ბარათაშვილის 33</t>
  </si>
  <si>
    <t>448383712</t>
  </si>
  <si>
    <t>შ.პ.ს. დავითი 2012</t>
  </si>
  <si>
    <t>შპს ენგადი</t>
  </si>
  <si>
    <t>გამაგრილებელი სასმელები</t>
  </si>
  <si>
    <t>ა/ტრანსპორტით მომსახურება</t>
  </si>
  <si>
    <t>გახმოვანება</t>
  </si>
  <si>
    <t>შპს ალფა სტუდიო</t>
  </si>
  <si>
    <t>მონიტორით და სიგნალით უზრუნველყოფა</t>
  </si>
  <si>
    <t>18.07.2016„</t>
  </si>
  <si>
    <t>სს დიდველი</t>
  </si>
  <si>
    <t>მოძრავი სცენით მომსახურება</t>
  </si>
  <si>
    <t>შპს დავითი</t>
  </si>
  <si>
    <t>ბეიჯის თოკი</t>
  </si>
  <si>
    <t>სს ჰიუნდაი ავტო საქართველო</t>
  </si>
  <si>
    <t>ავტოტექმომსახურება</t>
  </si>
  <si>
    <t>შპს Wando Group</t>
  </si>
  <si>
    <t>ორგმინის ტრიბუნა</t>
  </si>
  <si>
    <t>ღვინიაშვილი ზურაბ ი/მ</t>
  </si>
  <si>
    <t>ხიზანაშვილი კუკურ ი/მ</t>
  </si>
  <si>
    <t>შპს სუხიშვილის სასწავლო უნივერსიტეტი</t>
  </si>
  <si>
    <t>შპს მანდილი</t>
  </si>
  <si>
    <t>შპს გეოფონი</t>
  </si>
  <si>
    <t>204858859</t>
  </si>
  <si>
    <t>შპს პეგასი</t>
  </si>
  <si>
    <t>221299333</t>
  </si>
  <si>
    <t>ხულოს სახელ. დრამატული თეატრი</t>
  </si>
  <si>
    <t>ბერძენაძე ინაზი ი/მ</t>
  </si>
  <si>
    <t>ხარაგაულის შოთა ბუაჩიძის სახელობის სამუსიკო სკოლა</t>
  </si>
  <si>
    <t>ქაშიბაძე ოთარ ი/მ</t>
  </si>
  <si>
    <t>ბიწაძე ვლადიმერ ი/მ</t>
  </si>
  <si>
    <t>შპს აკადემიკოს ივ. ჯავახიშვილის სახ. საშუალო სკოლა იმედი</t>
  </si>
  <si>
    <t>შპს ტბეთი</t>
  </si>
  <si>
    <t>შპს აისი</t>
  </si>
  <si>
    <t>ბერაძე მერაბი</t>
  </si>
  <si>
    <t>ჭიღლაძე გოჩა</t>
  </si>
  <si>
    <t>ბერიძე კახა</t>
  </si>
  <si>
    <t>ნოზაძე ბესიკ</t>
  </si>
  <si>
    <t>ზათიაშვილი ბიძინა</t>
  </si>
  <si>
    <t>01005007268</t>
  </si>
  <si>
    <t>მუსიკალური გაფმორმება</t>
  </si>
  <si>
    <t>ვასაძე მაგდა</t>
  </si>
  <si>
    <t>61001056339</t>
  </si>
  <si>
    <t>გაგუა დავით</t>
  </si>
  <si>
    <t>61001021018</t>
  </si>
  <si>
    <t>მჭედლიშვილი ელგუჯა</t>
  </si>
  <si>
    <t>01008046040</t>
  </si>
  <si>
    <t>ზუკატოვი ზაზა</t>
  </si>
  <si>
    <t>13001012497</t>
  </si>
  <si>
    <t>მაკალათია გურამ</t>
  </si>
  <si>
    <t>01005011921</t>
  </si>
  <si>
    <t>კაპანაძე იოსები</t>
  </si>
  <si>
    <t>18001018756</t>
  </si>
  <si>
    <t>ზალიოტოვი ალექსანდრე</t>
  </si>
  <si>
    <t>01027016656</t>
  </si>
  <si>
    <t>წიკლაური ნიკოლოზი</t>
  </si>
  <si>
    <t>01020010466</t>
  </si>
  <si>
    <t>აშოთია გოჩა</t>
  </si>
  <si>
    <t>კირვალიძე ნიკოლოზ</t>
  </si>
  <si>
    <t>01024024544</t>
  </si>
  <si>
    <t>მეტრეველი ნოდარი</t>
  </si>
  <si>
    <t>60001037514</t>
  </si>
  <si>
    <t>შიშნიაშვილი დავით</t>
  </si>
  <si>
    <t>01003006092</t>
  </si>
  <si>
    <t>ნოზაძე დავით</t>
  </si>
  <si>
    <t>43001002468</t>
  </si>
  <si>
    <t>თოლორდავა ლევანი</t>
  </si>
  <si>
    <t>39001001501</t>
  </si>
  <si>
    <t>ფირცხალავა შალვა</t>
  </si>
  <si>
    <t>60001069662</t>
  </si>
  <si>
    <t>გეგენავა გიორგი</t>
  </si>
  <si>
    <t>ჯანელიძე ჯანათი</t>
  </si>
  <si>
    <t>ენდელაძე ამირან</t>
  </si>
  <si>
    <t>გობეჯიშვილი მათე</t>
  </si>
  <si>
    <t>14001022774</t>
  </si>
  <si>
    <t>კუნჭულია მამუკა</t>
  </si>
  <si>
    <t>26001001987</t>
  </si>
  <si>
    <t>შპს ერლი ექშენ</t>
  </si>
  <si>
    <t>შპს დავითი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</si>
</sst>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4">
    <font>
      <sz val="10"/>
      <name val="Arial"/>
      <charset val="1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Sylfaen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9"/>
      <color theme="1"/>
      <name val="Arial Unicode MS"/>
      <family val="2"/>
    </font>
    <font>
      <sz val="11"/>
      <color indexed="8"/>
      <name val="Sylfaen"/>
      <family val="1"/>
    </font>
    <font>
      <sz val="11"/>
      <color theme="1"/>
      <name val="ა"/>
      <charset val="1"/>
    </font>
    <font>
      <sz val="10"/>
      <color theme="1"/>
      <name val="Sylfaen"/>
      <family val="1"/>
      <charset val="204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u/>
      <sz val="10"/>
      <color theme="10"/>
      <name val="Arial"/>
      <family val="2"/>
    </font>
    <font>
      <sz val="11"/>
      <color theme="1"/>
      <name val="Sylfaen"/>
      <family val="2"/>
      <charset val="204"/>
      <scheme val="minor"/>
    </font>
    <font>
      <sz val="12"/>
      <color rgb="FF000000"/>
      <name val="Geo_WWW_Times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2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NumberFormat="0" applyFill="0" applyBorder="0" applyAlignment="0" applyProtection="0"/>
    <xf numFmtId="0" fontId="1" fillId="0" borderId="0"/>
    <xf numFmtId="0" fontId="42" fillId="0" borderId="0"/>
    <xf numFmtId="0" fontId="10" fillId="0" borderId="0"/>
  </cellStyleXfs>
  <cellXfs count="566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3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4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32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14" fontId="18" fillId="0" borderId="40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33" fillId="0" borderId="42" xfId="9" applyFont="1" applyBorder="1" applyAlignment="1" applyProtection="1">
      <alignment vertical="center" wrapText="1"/>
      <protection locked="0"/>
    </xf>
    <xf numFmtId="0" fontId="33" fillId="4" borderId="42" xfId="9" applyFont="1" applyFill="1" applyBorder="1" applyAlignment="1" applyProtection="1">
      <alignment vertical="center" wrapText="1"/>
      <protection locked="0"/>
    </xf>
    <xf numFmtId="0" fontId="33" fillId="4" borderId="35" xfId="9" applyFont="1" applyFill="1" applyBorder="1" applyAlignment="1" applyProtection="1">
      <alignment vertical="center" wrapText="1"/>
      <protection locked="0"/>
    </xf>
    <xf numFmtId="0" fontId="33" fillId="4" borderId="43" xfId="9" applyFont="1" applyFill="1" applyBorder="1" applyAlignment="1" applyProtection="1">
      <alignment vertical="center"/>
      <protection locked="0"/>
    </xf>
    <xf numFmtId="0" fontId="33" fillId="0" borderId="44" xfId="9" applyFont="1" applyBorder="1" applyAlignment="1" applyProtection="1">
      <alignment vertical="center" wrapText="1"/>
      <protection locked="0"/>
    </xf>
    <xf numFmtId="49" fontId="35" fillId="0" borderId="45" xfId="0" applyNumberFormat="1" applyFont="1" applyBorder="1" applyAlignment="1">
      <alignment horizontal="left" wrapText="1"/>
    </xf>
    <xf numFmtId="0" fontId="35" fillId="0" borderId="45" xfId="0" applyNumberFormat="1" applyFont="1" applyBorder="1" applyAlignment="1">
      <alignment horizontal="left" wrapText="1"/>
    </xf>
    <xf numFmtId="49" fontId="35" fillId="0" borderId="46" xfId="0" applyNumberFormat="1" applyFont="1" applyBorder="1" applyAlignment="1">
      <alignment horizontal="left" wrapText="1"/>
    </xf>
    <xf numFmtId="14" fontId="33" fillId="0" borderId="1" xfId="9" applyNumberFormat="1" applyFont="1" applyBorder="1" applyAlignment="1" applyProtection="1">
      <alignment vertical="center" wrapText="1"/>
      <protection locked="0"/>
    </xf>
    <xf numFmtId="0" fontId="33" fillId="0" borderId="1" xfId="9" applyFont="1" applyBorder="1" applyAlignment="1" applyProtection="1">
      <alignment vertical="center" wrapText="1"/>
      <protection locked="0"/>
    </xf>
    <xf numFmtId="1" fontId="21" fillId="5" borderId="1" xfId="0" applyNumberFormat="1" applyFont="1" applyFill="1" applyBorder="1" applyAlignment="1" applyProtection="1">
      <alignment horizontal="right" vertical="center" wrapText="1"/>
    </xf>
    <xf numFmtId="1" fontId="21" fillId="5" borderId="1" xfId="0" applyNumberFormat="1" applyFont="1" applyFill="1" applyBorder="1" applyProtection="1"/>
    <xf numFmtId="0" fontId="16" fillId="0" borderId="1" xfId="3" applyFont="1" applyBorder="1" applyAlignment="1" applyProtection="1">
      <alignment horizontal="left" vertical="center"/>
      <protection locked="0"/>
    </xf>
    <xf numFmtId="1" fontId="16" fillId="0" borderId="1" xfId="0" applyNumberFormat="1" applyFont="1" applyBorder="1" applyProtection="1">
      <protection locked="0"/>
    </xf>
    <xf numFmtId="0" fontId="16" fillId="0" borderId="1" xfId="3" applyFont="1" applyBorder="1" applyAlignment="1" applyProtection="1">
      <alignment vertical="center" wrapText="1"/>
      <protection locked="0"/>
    </xf>
    <xf numFmtId="49" fontId="16" fillId="0" borderId="1" xfId="3" applyNumberFormat="1" applyFont="1" applyBorder="1" applyAlignment="1" applyProtection="1">
      <alignment vertical="center"/>
      <protection locked="0"/>
    </xf>
    <xf numFmtId="0" fontId="16" fillId="0" borderId="1" xfId="3" applyFont="1" applyBorder="1" applyAlignment="1" applyProtection="1">
      <alignment vertical="center" wrapText="1"/>
      <protection locked="0"/>
    </xf>
    <xf numFmtId="0" fontId="26" fillId="0" borderId="19" xfId="17" applyFont="1" applyBorder="1" applyAlignment="1" applyProtection="1">
      <alignment vertical="center" wrapText="1"/>
      <protection locked="0"/>
    </xf>
    <xf numFmtId="0" fontId="23" fillId="0" borderId="1" xfId="2" applyFont="1" applyFill="1" applyBorder="1" applyAlignment="1" applyProtection="1">
      <alignment horizontal="center" vertical="top" wrapText="1"/>
      <protection locked="0"/>
    </xf>
    <xf numFmtId="0" fontId="36" fillId="0" borderId="33" xfId="14" applyFont="1" applyBorder="1" applyAlignment="1" applyProtection="1">
      <alignment wrapText="1"/>
      <protection locked="0"/>
    </xf>
    <xf numFmtId="1" fontId="23" fillId="0" borderId="33" xfId="2" applyNumberFormat="1" applyFont="1" applyFill="1" applyBorder="1" applyAlignment="1" applyProtection="1">
      <alignment horizontal="left" vertical="top" wrapText="1"/>
      <protection locked="0"/>
    </xf>
    <xf numFmtId="1" fontId="23" fillId="0" borderId="47" xfId="2" applyNumberFormat="1" applyFont="1" applyFill="1" applyBorder="1" applyAlignment="1" applyProtection="1">
      <alignment horizontal="left" vertical="top" wrapText="1"/>
      <protection locked="0"/>
    </xf>
    <xf numFmtId="14" fontId="36" fillId="0" borderId="33" xfId="14" applyNumberFormat="1" applyFont="1" applyBorder="1" applyAlignment="1" applyProtection="1">
      <alignment wrapText="1"/>
      <protection locked="0"/>
    </xf>
    <xf numFmtId="0" fontId="36" fillId="0" borderId="1" xfId="14" applyFont="1" applyBorder="1" applyAlignment="1" applyProtection="1">
      <alignment wrapText="1"/>
      <protection locked="0"/>
    </xf>
    <xf numFmtId="1" fontId="23" fillId="0" borderId="1" xfId="2" applyNumberFormat="1" applyFont="1" applyFill="1" applyBorder="1" applyAlignment="1" applyProtection="1">
      <alignment horizontal="left" vertical="top" wrapText="1"/>
      <protection locked="0"/>
    </xf>
    <xf numFmtId="1" fontId="25" fillId="2" borderId="1" xfId="2" applyNumberFormat="1" applyFont="1" applyFill="1" applyBorder="1" applyAlignment="1" applyProtection="1">
      <alignment horizontal="center" vertical="top" wrapText="1"/>
    </xf>
    <xf numFmtId="14" fontId="36" fillId="2" borderId="1" xfId="14" applyNumberFormat="1" applyFont="1" applyFill="1" applyBorder="1" applyAlignment="1" applyProtection="1">
      <alignment wrapText="1"/>
      <protection locked="0"/>
    </xf>
    <xf numFmtId="0" fontId="24" fillId="0" borderId="8" xfId="2" applyFont="1" applyFill="1" applyBorder="1" applyAlignment="1" applyProtection="1">
      <alignment horizontal="right" vertical="top" wrapText="1"/>
      <protection locked="0"/>
    </xf>
    <xf numFmtId="0" fontId="24" fillId="0" borderId="8" xfId="2" applyFont="1" applyFill="1" applyBorder="1" applyAlignment="1" applyProtection="1">
      <alignment horizontal="center" vertical="top" wrapText="1"/>
      <protection locked="0"/>
    </xf>
    <xf numFmtId="1" fontId="18" fillId="0" borderId="1" xfId="4" applyNumberFormat="1" applyFont="1" applyBorder="1" applyAlignment="1" applyProtection="1">
      <alignment vertical="center" wrapText="1"/>
      <protection locked="0"/>
    </xf>
    <xf numFmtId="4" fontId="37" fillId="0" borderId="1" xfId="0" applyNumberFormat="1" applyFont="1" applyFill="1" applyBorder="1" applyAlignment="1">
      <alignment wrapText="1"/>
    </xf>
    <xf numFmtId="0" fontId="18" fillId="0" borderId="1" xfId="16" applyFont="1" applyFill="1" applyBorder="1" applyAlignment="1" applyProtection="1">
      <alignment vertical="center" wrapText="1"/>
      <protection locked="0"/>
    </xf>
    <xf numFmtId="0" fontId="23" fillId="0" borderId="1" xfId="16" applyFont="1" applyFill="1" applyBorder="1" applyAlignment="1" applyProtection="1">
      <alignment horizontal="center" vertical="center" wrapText="1"/>
      <protection locked="0"/>
    </xf>
    <xf numFmtId="14" fontId="23" fillId="0" borderId="1" xfId="16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16" applyFont="1" applyBorder="1" applyAlignment="1" applyProtection="1">
      <alignment vertical="center" wrapText="1"/>
      <protection locked="0"/>
    </xf>
    <xf numFmtId="0" fontId="18" fillId="0" borderId="1" xfId="16" applyFont="1" applyBorder="1" applyAlignment="1" applyProtection="1">
      <alignment horizontal="center" vertical="center" wrapText="1"/>
      <protection locked="0"/>
    </xf>
    <xf numFmtId="14" fontId="26" fillId="0" borderId="2" xfId="14" applyNumberFormat="1" applyFont="1" applyBorder="1" applyAlignment="1" applyProtection="1">
      <alignment horizontal="center" wrapText="1"/>
      <protection locked="0"/>
    </xf>
    <xf numFmtId="0" fontId="18" fillId="0" borderId="1" xfId="16" applyFont="1" applyFill="1" applyBorder="1" applyAlignment="1" applyProtection="1">
      <alignment horizontal="center" vertical="center" wrapText="1"/>
      <protection locked="0"/>
    </xf>
    <xf numFmtId="14" fontId="26" fillId="0" borderId="2" xfId="14" applyNumberFormat="1" applyFont="1" applyFill="1" applyBorder="1" applyAlignment="1" applyProtection="1">
      <alignment horizontal="center" wrapText="1"/>
      <protection locked="0"/>
    </xf>
    <xf numFmtId="1" fontId="16" fillId="0" borderId="0" xfId="0" applyNumberFormat="1" applyFont="1" applyProtection="1">
      <protection locked="0"/>
    </xf>
    <xf numFmtId="3" fontId="16" fillId="0" borderId="0" xfId="0" applyNumberFormat="1" applyFont="1" applyProtection="1">
      <protection locked="0"/>
    </xf>
    <xf numFmtId="0" fontId="16" fillId="0" borderId="1" xfId="1" applyFont="1" applyFill="1" applyBorder="1" applyAlignment="1" applyProtection="1">
      <alignment vertical="center" wrapText="1"/>
    </xf>
    <xf numFmtId="49" fontId="16" fillId="0" borderId="1" xfId="1" applyNumberFormat="1" applyFont="1" applyFill="1" applyBorder="1" applyAlignment="1" applyProtection="1">
      <alignment horizontal="left" vertical="center" wrapText="1" indent="1"/>
    </xf>
    <xf numFmtId="0" fontId="16" fillId="5" borderId="0" xfId="1" applyFont="1" applyFill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</xf>
    <xf numFmtId="0" fontId="41" fillId="0" borderId="1" xfId="18" applyFill="1" applyBorder="1" applyAlignment="1" applyProtection="1">
      <alignment horizontal="left" vertical="center" wrapText="1" indent="1"/>
    </xf>
    <xf numFmtId="0" fontId="0" fillId="2" borderId="1" xfId="0" applyFill="1" applyBorder="1"/>
    <xf numFmtId="168" fontId="33" fillId="2" borderId="2" xfId="19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9" applyNumberFormat="1" applyFont="1" applyFill="1" applyBorder="1" applyAlignment="1" applyProtection="1">
      <alignment vertical="center"/>
    </xf>
    <xf numFmtId="0" fontId="18" fillId="2" borderId="0" xfId="19" applyFont="1" applyFill="1" applyBorder="1" applyAlignment="1" applyProtection="1">
      <alignment vertical="center"/>
      <protection locked="0"/>
    </xf>
    <xf numFmtId="14" fontId="18" fillId="2" borderId="0" xfId="19" applyNumberFormat="1" applyFont="1" applyFill="1" applyBorder="1" applyAlignment="1" applyProtection="1">
      <alignment horizontal="center" vertical="center"/>
    </xf>
    <xf numFmtId="14" fontId="20" fillId="2" borderId="0" xfId="19" applyNumberFormat="1" applyFont="1" applyFill="1" applyBorder="1" applyAlignment="1" applyProtection="1">
      <alignment horizontal="center" vertical="center"/>
    </xf>
    <xf numFmtId="14" fontId="20" fillId="2" borderId="0" xfId="19" applyNumberFormat="1" applyFont="1" applyFill="1" applyBorder="1" applyAlignment="1" applyProtection="1">
      <alignment vertical="center"/>
    </xf>
    <xf numFmtId="14" fontId="20" fillId="2" borderId="0" xfId="19" applyNumberFormat="1" applyFont="1" applyFill="1" applyBorder="1" applyAlignment="1" applyProtection="1">
      <alignment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2" xfId="16" applyFont="1" applyFill="1" applyBorder="1" applyAlignment="1" applyProtection="1">
      <alignment vertical="center" wrapText="1"/>
      <protection locked="0"/>
    </xf>
    <xf numFmtId="0" fontId="18" fillId="0" borderId="1" xfId="0" applyFont="1" applyFill="1" applyBorder="1" applyAlignment="1">
      <alignment horizontal="center" vertical="center" wrapText="1"/>
    </xf>
    <xf numFmtId="0" fontId="33" fillId="0" borderId="42" xfId="9" applyFont="1" applyBorder="1" applyAlignment="1" applyProtection="1">
      <alignment horizontal="center" vertical="center"/>
      <protection locked="0"/>
    </xf>
    <xf numFmtId="0" fontId="35" fillId="0" borderId="0" xfId="0" applyNumberFormat="1" applyFont="1" applyBorder="1" applyAlignment="1">
      <alignment horizontal="left" wrapText="1"/>
    </xf>
    <xf numFmtId="49" fontId="35" fillId="0" borderId="48" xfId="0" applyNumberFormat="1" applyFont="1" applyBorder="1" applyAlignment="1">
      <alignment horizontal="left" wrapText="1"/>
    </xf>
    <xf numFmtId="49" fontId="35" fillId="0" borderId="1" xfId="0" applyNumberFormat="1" applyFont="1" applyBorder="1" applyAlignment="1">
      <alignment horizontal="left" wrapText="1"/>
    </xf>
    <xf numFmtId="0" fontId="35" fillId="0" borderId="46" xfId="0" applyNumberFormat="1" applyFont="1" applyBorder="1" applyAlignment="1">
      <alignment horizontal="left" wrapText="1"/>
    </xf>
    <xf numFmtId="49" fontId="35" fillId="0" borderId="49" xfId="0" applyNumberFormat="1" applyFont="1" applyBorder="1" applyAlignment="1">
      <alignment horizontal="left" wrapText="1"/>
    </xf>
    <xf numFmtId="49" fontId="35" fillId="0" borderId="35" xfId="0" applyNumberFormat="1" applyFont="1" applyBorder="1" applyAlignment="1">
      <alignment horizontal="left" wrapText="1"/>
    </xf>
    <xf numFmtId="0" fontId="33" fillId="0" borderId="50" xfId="9" applyFont="1" applyBorder="1" applyAlignment="1" applyProtection="1">
      <alignment vertical="center" wrapText="1"/>
      <protection locked="0"/>
    </xf>
    <xf numFmtId="0" fontId="35" fillId="0" borderId="1" xfId="0" applyNumberFormat="1" applyFont="1" applyBorder="1" applyAlignment="1">
      <alignment horizontal="left" wrapText="1"/>
    </xf>
    <xf numFmtId="0" fontId="33" fillId="4" borderId="51" xfId="9" applyFont="1" applyFill="1" applyBorder="1" applyAlignment="1" applyProtection="1">
      <alignment vertical="center" wrapText="1"/>
      <protection locked="0"/>
    </xf>
    <xf numFmtId="3" fontId="2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1" applyFont="1" applyFill="1" applyBorder="1" applyAlignment="1" applyProtection="1">
      <alignment horizontal="center" vertical="center" wrapText="1"/>
    </xf>
    <xf numFmtId="0" fontId="21" fillId="0" borderId="1" xfId="1" applyFont="1" applyFill="1" applyBorder="1" applyAlignment="1" applyProtection="1">
      <alignment horizontal="left" vertical="center" wrapText="1" indent="2"/>
    </xf>
    <xf numFmtId="0" fontId="10" fillId="0" borderId="0" xfId="0" applyFont="1"/>
    <xf numFmtId="3" fontId="16" fillId="0" borderId="1" xfId="1" applyNumberFormat="1" applyFont="1" applyFill="1" applyBorder="1" applyAlignment="1" applyProtection="1">
      <alignment horizontal="right" vertical="center"/>
      <protection locked="0"/>
    </xf>
    <xf numFmtId="3" fontId="21" fillId="0" borderId="1" xfId="1" applyNumberFormat="1" applyFont="1" applyFill="1" applyBorder="1" applyAlignment="1" applyProtection="1">
      <alignment horizontal="right" vertical="center"/>
      <protection locked="0"/>
    </xf>
    <xf numFmtId="1" fontId="16" fillId="0" borderId="1" xfId="2" applyNumberFormat="1" applyFont="1" applyFill="1" applyBorder="1" applyAlignment="1" applyProtection="1">
      <alignment horizontal="right" vertical="top"/>
      <protection locked="0"/>
    </xf>
    <xf numFmtId="3" fontId="16" fillId="0" borderId="1" xfId="2" applyNumberFormat="1" applyFont="1" applyFill="1" applyBorder="1" applyAlignment="1" applyProtection="1">
      <alignment horizontal="right" vertical="center"/>
      <protection locked="0"/>
    </xf>
    <xf numFmtId="3" fontId="16" fillId="0" borderId="1" xfId="2" applyNumberFormat="1" applyFont="1" applyFill="1" applyBorder="1" applyAlignment="1" applyProtection="1">
      <alignment horizontal="right" vertical="top"/>
      <protection locked="0"/>
    </xf>
    <xf numFmtId="4" fontId="16" fillId="0" borderId="0" xfId="3" applyNumberFormat="1" applyFont="1" applyProtection="1">
      <protection locked="0"/>
    </xf>
    <xf numFmtId="3" fontId="21" fillId="0" borderId="1" xfId="1" applyNumberFormat="1" applyFont="1" applyFill="1" applyBorder="1" applyAlignment="1" applyProtection="1">
      <alignment horizontal="right" vertical="center" wrapText="1"/>
      <protection locked="0"/>
    </xf>
    <xf numFmtId="165" fontId="16" fillId="0" borderId="0" xfId="3" applyNumberFormat="1" applyFont="1" applyProtection="1">
      <protection locked="0"/>
    </xf>
    <xf numFmtId="3" fontId="16" fillId="0" borderId="0" xfId="3" applyNumberFormat="1" applyFont="1" applyProtection="1">
      <protection locked="0"/>
    </xf>
    <xf numFmtId="0" fontId="43" fillId="0" borderId="1" xfId="0" applyFont="1" applyBorder="1"/>
    <xf numFmtId="1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0" fontId="18" fillId="0" borderId="2" xfId="16" applyFont="1" applyFill="1" applyBorder="1" applyAlignment="1" applyProtection="1">
      <alignment horizontal="center" vertical="center" wrapText="1"/>
      <protection locked="0"/>
    </xf>
    <xf numFmtId="0" fontId="18" fillId="0" borderId="5" xfId="16" applyFont="1" applyFill="1" applyBorder="1" applyAlignment="1" applyProtection="1">
      <alignment horizontal="center" vertical="center" wrapText="1"/>
    </xf>
    <xf numFmtId="0" fontId="18" fillId="0" borderId="1" xfId="16" applyFont="1" applyFill="1" applyBorder="1" applyAlignment="1" applyProtection="1">
      <alignment horizontal="center" vertical="center" wrapText="1"/>
    </xf>
    <xf numFmtId="0" fontId="18" fillId="0" borderId="35" xfId="16" applyFont="1" applyFill="1" applyBorder="1" applyAlignment="1" applyProtection="1">
      <alignment horizontal="center" vertical="center" wrapText="1"/>
    </xf>
    <xf numFmtId="49" fontId="18" fillId="0" borderId="1" xfId="16" applyNumberFormat="1" applyFont="1" applyFill="1" applyBorder="1" applyAlignment="1" applyProtection="1">
      <alignment vertical="center" wrapText="1"/>
    </xf>
    <xf numFmtId="49" fontId="18" fillId="0" borderId="1" xfId="16" applyNumberFormat="1" applyFont="1" applyFill="1" applyBorder="1" applyAlignment="1" applyProtection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/>
    </xf>
    <xf numFmtId="49" fontId="18" fillId="0" borderId="1" xfId="16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49" fontId="18" fillId="0" borderId="2" xfId="16" applyNumberFormat="1" applyFont="1" applyFill="1" applyBorder="1" applyAlignment="1" applyProtection="1">
      <alignment horizontal="center" vertical="center" wrapText="1"/>
      <protection locked="0"/>
    </xf>
    <xf numFmtId="1" fontId="18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167" fontId="38" fillId="0" borderId="1" xfId="14" applyNumberFormat="1" applyFont="1" applyFill="1" applyBorder="1" applyAlignment="1" applyProtection="1">
      <alignment horizontal="center" vertical="center"/>
      <protection locked="0"/>
    </xf>
    <xf numFmtId="1" fontId="39" fillId="0" borderId="1" xfId="2" applyNumberFormat="1" applyFont="1" applyFill="1" applyBorder="1" applyAlignment="1" applyProtection="1">
      <alignment horizontal="left" vertical="top" wrapText="1"/>
      <protection locked="0"/>
    </xf>
    <xf numFmtId="49" fontId="39" fillId="0" borderId="1" xfId="2" applyNumberFormat="1" applyFont="1" applyFill="1" applyBorder="1" applyAlignment="1" applyProtection="1">
      <alignment horizontal="left" vertical="top" wrapText="1"/>
      <protection locked="0"/>
    </xf>
    <xf numFmtId="0" fontId="39" fillId="0" borderId="1" xfId="2" applyFont="1" applyFill="1" applyBorder="1" applyAlignment="1" applyProtection="1">
      <alignment horizontal="left" vertical="top" wrapText="1"/>
      <protection locked="0"/>
    </xf>
    <xf numFmtId="49" fontId="40" fillId="0" borderId="1" xfId="0" applyNumberFormat="1" applyFont="1" applyFill="1" applyBorder="1" applyAlignment="1" applyProtection="1">
      <alignment horizontal="left" vertical="top"/>
      <protection locked="0"/>
    </xf>
    <xf numFmtId="0" fontId="40" fillId="0" borderId="1" xfId="1" applyFont="1" applyFill="1" applyBorder="1" applyAlignment="1" applyProtection="1">
      <alignment horizontal="left" vertical="top" wrapText="1"/>
    </xf>
    <xf numFmtId="0" fontId="40" fillId="0" borderId="1" xfId="0" applyFont="1" applyFill="1" applyBorder="1" applyAlignment="1">
      <alignment horizontal="left" vertical="top"/>
    </xf>
    <xf numFmtId="0" fontId="40" fillId="0" borderId="1" xfId="0" applyNumberFormat="1" applyFont="1" applyFill="1" applyBorder="1" applyAlignment="1" applyProtection="1">
      <alignment horizontal="left" vertical="top"/>
      <protection locked="0"/>
    </xf>
    <xf numFmtId="0" fontId="40" fillId="0" borderId="1" xfId="0" applyNumberFormat="1" applyFont="1" applyFill="1" applyBorder="1" applyAlignment="1">
      <alignment horizontal="left" vertical="top"/>
    </xf>
    <xf numFmtId="0" fontId="40" fillId="0" borderId="1" xfId="0" applyFont="1" applyFill="1" applyBorder="1" applyAlignment="1" applyProtection="1">
      <alignment horizontal="left" vertical="top"/>
      <protection locked="0"/>
    </xf>
    <xf numFmtId="0" fontId="39" fillId="0" borderId="1" xfId="2" applyNumberFormat="1" applyFont="1" applyFill="1" applyBorder="1" applyAlignment="1" applyProtection="1">
      <alignment horizontal="left" vertical="top" wrapText="1"/>
      <protection locked="0"/>
    </xf>
    <xf numFmtId="0" fontId="39" fillId="0" borderId="1" xfId="0" applyFont="1" applyFill="1" applyBorder="1" applyAlignment="1">
      <alignment horizontal="left" vertical="top" wrapText="1"/>
    </xf>
    <xf numFmtId="49" fontId="39" fillId="0" borderId="1" xfId="0" applyNumberFormat="1" applyFont="1" applyFill="1" applyBorder="1" applyAlignment="1">
      <alignment horizontal="left" vertical="top" wrapText="1"/>
    </xf>
    <xf numFmtId="2" fontId="40" fillId="0" borderId="1" xfId="2" applyNumberFormat="1" applyFont="1" applyFill="1" applyBorder="1" applyAlignment="1" applyProtection="1">
      <alignment horizontal="left" vertical="top" wrapText="1"/>
      <protection locked="0"/>
    </xf>
    <xf numFmtId="0" fontId="40" fillId="0" borderId="1" xfId="2" applyFont="1" applyFill="1" applyBorder="1" applyAlignment="1" applyProtection="1">
      <alignment horizontal="left" vertical="top" wrapText="1"/>
      <protection locked="0"/>
    </xf>
    <xf numFmtId="0" fontId="40" fillId="0" borderId="1" xfId="2" applyFont="1" applyFill="1" applyBorder="1" applyAlignment="1" applyProtection="1">
      <alignment horizontal="left" vertical="top"/>
      <protection locked="0"/>
    </xf>
    <xf numFmtId="14" fontId="40" fillId="0" borderId="1" xfId="3" applyNumberFormat="1" applyFont="1" applyFill="1" applyBorder="1" applyAlignment="1" applyProtection="1">
      <alignment horizontal="center" vertical="center"/>
      <protection locked="0"/>
    </xf>
    <xf numFmtId="4" fontId="39" fillId="0" borderId="1" xfId="2" applyNumberFormat="1" applyFont="1" applyFill="1" applyBorder="1" applyAlignment="1" applyProtection="1">
      <alignment horizontal="left" vertical="top" wrapText="1"/>
      <protection locked="0"/>
    </xf>
    <xf numFmtId="1" fontId="39" fillId="0" borderId="7" xfId="2" applyNumberFormat="1" applyFont="1" applyFill="1" applyBorder="1" applyAlignment="1" applyProtection="1">
      <alignment horizontal="left" vertical="top" wrapText="1"/>
      <protection locked="0"/>
    </xf>
    <xf numFmtId="167" fontId="38" fillId="0" borderId="35" xfId="14" applyNumberFormat="1" applyFont="1" applyFill="1" applyBorder="1" applyAlignment="1" applyProtection="1">
      <alignment horizontal="center" vertical="center"/>
      <protection locked="0"/>
    </xf>
    <xf numFmtId="1" fontId="39" fillId="0" borderId="9" xfId="2" applyNumberFormat="1" applyFont="1" applyFill="1" applyBorder="1" applyAlignment="1" applyProtection="1">
      <alignment horizontal="left" vertical="top" wrapText="1"/>
      <protection locked="0"/>
    </xf>
    <xf numFmtId="49" fontId="39" fillId="0" borderId="35" xfId="2" applyNumberFormat="1" applyFont="1" applyFill="1" applyBorder="1" applyAlignment="1" applyProtection="1">
      <alignment horizontal="left" vertical="top" wrapText="1"/>
      <protection locked="0"/>
    </xf>
    <xf numFmtId="0" fontId="39" fillId="0" borderId="35" xfId="2" applyFont="1" applyFill="1" applyBorder="1" applyAlignment="1" applyProtection="1">
      <alignment horizontal="left" vertical="top" wrapText="1"/>
      <protection locked="0"/>
    </xf>
    <xf numFmtId="4" fontId="39" fillId="0" borderId="35" xfId="2" applyNumberFormat="1" applyFont="1" applyFill="1" applyBorder="1" applyAlignment="1" applyProtection="1">
      <alignment horizontal="left" vertical="top" wrapText="1"/>
      <protection locked="0"/>
    </xf>
    <xf numFmtId="14" fontId="10" fillId="0" borderId="1" xfId="3" applyNumberFormat="1" applyFill="1" applyBorder="1" applyAlignment="1" applyProtection="1">
      <alignment horizontal="center" vertical="center"/>
      <protection locked="0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49" fontId="23" fillId="0" borderId="1" xfId="2" applyNumberFormat="1" applyFont="1" applyFill="1" applyBorder="1" applyAlignment="1" applyProtection="1">
      <alignment horizontal="left"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9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0" borderId="0" xfId="0" applyFont="1" applyAlignment="1" applyProtection="1">
      <alignment horizontal="left" vertical="top" wrapText="1"/>
      <protection locked="0"/>
    </xf>
    <xf numFmtId="14" fontId="20" fillId="2" borderId="0" xfId="19" applyNumberFormat="1" applyFont="1" applyFill="1" applyBorder="1" applyAlignment="1" applyProtection="1">
      <alignment horizontal="left" vertical="center" wrapText="1"/>
    </xf>
    <xf numFmtId="14" fontId="20" fillId="2" borderId="36" xfId="19" applyNumberFormat="1" applyFont="1" applyFill="1" applyBorder="1" applyAlignment="1" applyProtection="1">
      <alignment horizontal="center" vertical="center"/>
    </xf>
    <xf numFmtId="14" fontId="20" fillId="2" borderId="36" xfId="19" applyNumberFormat="1" applyFont="1" applyFill="1" applyBorder="1" applyAlignment="1" applyProtection="1">
      <alignment horizontal="center" vertical="center" wrapText="1"/>
    </xf>
    <xf numFmtId="14" fontId="20" fillId="2" borderId="0" xfId="19" applyNumberFormat="1" applyFont="1" applyFill="1" applyBorder="1" applyAlignment="1" applyProtection="1">
      <alignment horizontal="center" vertical="center" wrapText="1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35" xfId="16" applyFont="1" applyFill="1" applyBorder="1" applyAlignment="1" applyProtection="1">
      <alignment horizontal="center" vertical="center" wrapText="1"/>
      <protection locked="0"/>
    </xf>
    <xf numFmtId="0" fontId="18" fillId="0" borderId="2" xfId="16" applyFont="1" applyFill="1" applyBorder="1" applyAlignment="1" applyProtection="1">
      <alignment horizontal="center" vertical="center" wrapText="1"/>
      <protection locked="0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8" fillId="0" borderId="35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1" fontId="18" fillId="0" borderId="35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2" fontId="18" fillId="0" borderId="35" xfId="16" applyNumberFormat="1" applyFont="1" applyFill="1" applyBorder="1" applyAlignment="1" applyProtection="1">
      <alignment horizontal="center" vertical="center" wrapText="1"/>
    </xf>
    <xf numFmtId="2" fontId="18" fillId="0" borderId="33" xfId="16" applyNumberFormat="1" applyFont="1" applyFill="1" applyBorder="1" applyAlignment="1" applyProtection="1">
      <alignment horizontal="center" vertical="center" wrapText="1"/>
    </xf>
    <xf numFmtId="2" fontId="18" fillId="0" borderId="2" xfId="16" applyNumberFormat="1" applyFont="1" applyFill="1" applyBorder="1" applyAlignment="1" applyProtection="1">
      <alignment horizontal="center" vertical="center" wrapText="1"/>
    </xf>
    <xf numFmtId="49" fontId="18" fillId="0" borderId="35" xfId="0" applyNumberFormat="1" applyFont="1" applyFill="1" applyBorder="1" applyAlignment="1" applyProtection="1">
      <alignment horizontal="center" vertical="center"/>
      <protection locked="0"/>
    </xf>
    <xf numFmtId="49" fontId="18" fillId="0" borderId="33" xfId="0" applyNumberFormat="1" applyFont="1" applyFill="1" applyBorder="1" applyAlignment="1" applyProtection="1">
      <alignment horizontal="center" vertical="center"/>
      <protection locked="0"/>
    </xf>
    <xf numFmtId="49" fontId="18" fillId="0" borderId="2" xfId="0" applyNumberFormat="1" applyFont="1" applyFill="1" applyBorder="1" applyAlignment="1" applyProtection="1">
      <alignment horizontal="center" vertical="center"/>
      <protection locked="0"/>
    </xf>
    <xf numFmtId="0" fontId="18" fillId="0" borderId="33" xfId="16" applyFont="1" applyFill="1" applyBorder="1" applyAlignment="1" applyProtection="1">
      <alignment horizontal="center" vertical="center" wrapText="1"/>
      <protection locked="0"/>
    </xf>
    <xf numFmtId="0" fontId="18" fillId="0" borderId="35" xfId="0" applyNumberFormat="1" applyFont="1" applyFill="1" applyBorder="1" applyAlignment="1">
      <alignment horizontal="center" vertical="center" wrapText="1"/>
    </xf>
    <xf numFmtId="0" fontId="18" fillId="0" borderId="33" xfId="0" applyNumberFormat="1" applyFont="1" applyFill="1" applyBorder="1" applyAlignment="1">
      <alignment horizontal="center" vertical="center" wrapText="1"/>
    </xf>
    <xf numFmtId="0" fontId="18" fillId="0" borderId="2" xfId="0" applyNumberFormat="1" applyFont="1" applyFill="1" applyBorder="1" applyAlignment="1">
      <alignment horizontal="center" vertical="center" wrapText="1"/>
    </xf>
    <xf numFmtId="49" fontId="18" fillId="0" borderId="35" xfId="0" applyNumberFormat="1" applyFont="1" applyFill="1" applyBorder="1" applyAlignment="1">
      <alignment horizontal="center" vertical="center" wrapText="1"/>
    </xf>
    <xf numFmtId="49" fontId="18" fillId="0" borderId="33" xfId="0" applyNumberFormat="1" applyFont="1" applyFill="1" applyBorder="1" applyAlignment="1">
      <alignment horizontal="center" vertical="center" wrapText="1"/>
    </xf>
    <xf numFmtId="49" fontId="18" fillId="0" borderId="2" xfId="0" applyNumberFormat="1" applyFont="1" applyFill="1" applyBorder="1" applyAlignment="1">
      <alignment horizontal="center" vertical="center" wrapText="1"/>
    </xf>
    <xf numFmtId="0" fontId="18" fillId="0" borderId="35" xfId="4" applyFont="1" applyBorder="1" applyAlignment="1" applyProtection="1">
      <alignment horizontal="center" vertical="center" wrapText="1"/>
      <protection locked="0"/>
    </xf>
    <xf numFmtId="0" fontId="18" fillId="0" borderId="33" xfId="4" applyFont="1" applyBorder="1" applyAlignment="1" applyProtection="1">
      <alignment horizontal="center" vertical="center" wrapText="1"/>
      <protection locked="0"/>
    </xf>
    <xf numFmtId="0" fontId="18" fillId="0" borderId="0" xfId="4" applyFont="1" applyBorder="1" applyAlignment="1" applyProtection="1">
      <alignment horizontal="center" vertical="center" wrapText="1"/>
      <protection locked="0"/>
    </xf>
    <xf numFmtId="0" fontId="18" fillId="0" borderId="0" xfId="4" applyFont="1" applyBorder="1" applyAlignment="1" applyProtection="1">
      <alignment vertical="center" wrapText="1"/>
      <protection locked="0"/>
    </xf>
  </cellXfs>
  <cellStyles count="22">
    <cellStyle name="Hyperlink" xfId="18" builtinId="8"/>
    <cellStyle name="Normal" xfId="0" builtinId="0"/>
    <cellStyle name="Normal 2" xfId="2"/>
    <cellStyle name="Normal 2 2" xfId="21"/>
    <cellStyle name="Normal 3" xfId="3"/>
    <cellStyle name="Normal 4" xfId="4"/>
    <cellStyle name="Normal 4 2" xfId="16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2 3 2 2" xfId="17"/>
    <cellStyle name="Normal 5 2 3 3" xfId="15"/>
    <cellStyle name="Normal 5 3" xfId="9"/>
    <cellStyle name="Normal 5 3 2" xfId="10"/>
    <cellStyle name="Normal 5 3 2 2" xfId="19"/>
    <cellStyle name="Normal 6" xfId="12"/>
    <cellStyle name="Normal 7" xfId="13"/>
    <cellStyle name="Normal 8" xfId="2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2016%20archevnebi/08.06-28.06.2016/08.06.-28.06.2016%20mpg%20q.o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მ.პ.გ. ქართული ოცნება - დემოკრატიული საქართველო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rimenewsgeorgia.ge/" TargetMode="External"/><Relationship Id="rId3" Type="http://schemas.openxmlformats.org/officeDocument/2006/relationships/hyperlink" Target="http://www.bpn.ge/mobile%20B1%20&#4305;&#4304;&#4316;&#4308;&#4320;&#4312;%20100000%20&#4329;&#4309;&#4308;&#4316;&#4308;&#4305;&#4304;%20&#4311;&#4309;&#4308;&#4328;&#4312;." TargetMode="External"/><Relationship Id="rId7" Type="http://schemas.openxmlformats.org/officeDocument/2006/relationships/hyperlink" Target="http://www.ghn.ge/" TargetMode="External"/><Relationship Id="rId2" Type="http://schemas.openxmlformats.org/officeDocument/2006/relationships/hyperlink" Target="http://www.ipn.ge/mobile,%20H1%20100000%20%20&#4329;&#4309;&#4308;&#4316;&#4308;&#4305;&#4304;%20&#4311;&#4309;&#4308;&#4328;&#4312;." TargetMode="External"/><Relationship Id="rId1" Type="http://schemas.openxmlformats.org/officeDocument/2006/relationships/hyperlink" Target="http://www.ipn.ge/mobile,%20&#4321;&#4322;&#4304;&#4322;&#4312;&#4312;&#4321;%20&#4332;&#4312;&#4316;&#4315;&#4321;&#4332;&#4320;&#4308;&#4305;&#4312;%20200000%20%20&#4329;&#4309;&#4308;&#4316;&#4308;&#4305;&#4304;%20&#4311;&#4309;&#4308;&#4328;&#4312;." TargetMode="External"/><Relationship Id="rId6" Type="http://schemas.openxmlformats.org/officeDocument/2006/relationships/hyperlink" Target="http://www.ipress.ge/" TargetMode="External"/><Relationship Id="rId11" Type="http://schemas.openxmlformats.org/officeDocument/2006/relationships/printerSettings" Target="../printerSettings/printerSettings10.bin"/><Relationship Id="rId5" Type="http://schemas.openxmlformats.org/officeDocument/2006/relationships/hyperlink" Target="http://www.versia.ge/" TargetMode="External"/><Relationship Id="rId10" Type="http://schemas.openxmlformats.org/officeDocument/2006/relationships/hyperlink" Target="http://www.adjaraps.com/" TargetMode="External"/><Relationship Id="rId4" Type="http://schemas.openxmlformats.org/officeDocument/2006/relationships/hyperlink" Target="http://www.livepress.ge/" TargetMode="External"/><Relationship Id="rId9" Type="http://schemas.openxmlformats.org/officeDocument/2006/relationships/hyperlink" Target="http://www.mediamall.ge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7"/>
  <sheetViews>
    <sheetView showGridLines="0" view="pageBreakPreview" topLeftCell="A147" zoomScale="80" zoomScaleNormal="100" zoomScaleSheetLayoutView="80" workbookViewId="0">
      <selection activeCell="D164" sqref="D164"/>
    </sheetView>
  </sheetViews>
  <sheetFormatPr defaultRowHeight="15"/>
  <cols>
    <col min="1" max="1" width="6.28515625" style="282" bestFit="1" customWidth="1"/>
    <col min="2" max="2" width="13.140625" style="282" customWidth="1"/>
    <col min="3" max="3" width="17.85546875" style="282" customWidth="1"/>
    <col min="4" max="4" width="15.140625" style="282" customWidth="1"/>
    <col min="5" max="5" width="24.5703125" style="282" customWidth="1"/>
    <col min="6" max="8" width="19.140625" style="283" customWidth="1"/>
    <col min="9" max="9" width="16.42578125" style="282" bestFit="1" customWidth="1"/>
    <col min="10" max="10" width="17.42578125" style="282" customWidth="1"/>
    <col min="11" max="11" width="13.140625" style="282" bestFit="1" customWidth="1"/>
    <col min="12" max="12" width="15.28515625" style="282" customWidth="1"/>
    <col min="13" max="16384" width="9.140625" style="282"/>
  </cols>
  <sheetData>
    <row r="1" spans="1:12" s="293" customFormat="1">
      <c r="A1" s="354" t="s">
        <v>295</v>
      </c>
      <c r="B1" s="339"/>
      <c r="C1" s="339"/>
      <c r="D1" s="339"/>
      <c r="E1" s="340"/>
      <c r="F1" s="334"/>
      <c r="G1" s="340"/>
      <c r="H1" s="353"/>
      <c r="I1" s="339"/>
      <c r="J1" s="340"/>
      <c r="K1" s="340"/>
      <c r="L1" s="352" t="s">
        <v>97</v>
      </c>
    </row>
    <row r="2" spans="1:12" s="293" customFormat="1">
      <c r="A2" s="351" t="s">
        <v>128</v>
      </c>
      <c r="B2" s="339"/>
      <c r="C2" s="339"/>
      <c r="D2" s="339"/>
      <c r="E2" s="340"/>
      <c r="F2" s="334"/>
      <c r="G2" s="340"/>
      <c r="H2" s="350"/>
      <c r="I2" s="339"/>
      <c r="J2" s="340"/>
      <c r="K2" s="340"/>
      <c r="L2" s="349" t="s">
        <v>988</v>
      </c>
    </row>
    <row r="3" spans="1:12" s="293" customFormat="1">
      <c r="A3" s="348"/>
      <c r="B3" s="339"/>
      <c r="C3" s="347"/>
      <c r="D3" s="346"/>
      <c r="E3" s="340"/>
      <c r="F3" s="345"/>
      <c r="G3" s="340"/>
      <c r="H3" s="340"/>
      <c r="I3" s="334"/>
      <c r="J3" s="339"/>
      <c r="K3" s="339"/>
      <c r="L3" s="338"/>
    </row>
    <row r="4" spans="1:12" s="293" customFormat="1">
      <c r="A4" s="373" t="s">
        <v>262</v>
      </c>
      <c r="B4" s="334"/>
      <c r="C4" s="334"/>
      <c r="D4" s="375" t="s">
        <v>479</v>
      </c>
      <c r="E4" s="365"/>
      <c r="F4" s="292"/>
      <c r="G4" s="285"/>
      <c r="H4" s="366"/>
      <c r="I4" s="365"/>
      <c r="J4" s="367"/>
      <c r="K4" s="285"/>
      <c r="L4" s="368"/>
    </row>
    <row r="5" spans="1:12" s="293" customFormat="1" ht="15.75" thickBot="1">
      <c r="A5" s="344"/>
      <c r="B5" s="340"/>
      <c r="C5" s="343"/>
      <c r="D5" s="342"/>
      <c r="E5" s="340"/>
      <c r="F5" s="341"/>
      <c r="G5" s="341"/>
      <c r="H5" s="341"/>
      <c r="I5" s="340"/>
      <c r="J5" s="339"/>
      <c r="K5" s="339"/>
      <c r="L5" s="338"/>
    </row>
    <row r="6" spans="1:12" ht="15.75" thickBot="1">
      <c r="A6" s="337"/>
      <c r="B6" s="336"/>
      <c r="C6" s="335"/>
      <c r="D6" s="335"/>
      <c r="E6" s="335"/>
      <c r="F6" s="334"/>
      <c r="G6" s="334"/>
      <c r="H6" s="334"/>
      <c r="I6" s="513" t="s">
        <v>441</v>
      </c>
      <c r="J6" s="514"/>
      <c r="K6" s="515"/>
      <c r="L6" s="333"/>
    </row>
    <row r="7" spans="1:12" s="321" customFormat="1" ht="51.75" thickBot="1">
      <c r="A7" s="332" t="s">
        <v>64</v>
      </c>
      <c r="B7" s="331" t="s">
        <v>129</v>
      </c>
      <c r="C7" s="331" t="s">
        <v>440</v>
      </c>
      <c r="D7" s="330" t="s">
        <v>268</v>
      </c>
      <c r="E7" s="329" t="s">
        <v>439</v>
      </c>
      <c r="F7" s="328" t="s">
        <v>438</v>
      </c>
      <c r="G7" s="327" t="s">
        <v>216</v>
      </c>
      <c r="H7" s="326" t="s">
        <v>213</v>
      </c>
      <c r="I7" s="325" t="s">
        <v>437</v>
      </c>
      <c r="J7" s="324" t="s">
        <v>265</v>
      </c>
      <c r="K7" s="323" t="s">
        <v>217</v>
      </c>
      <c r="L7" s="322" t="s">
        <v>218</v>
      </c>
    </row>
    <row r="8" spans="1:12" s="315" customFormat="1" ht="15.75" thickBot="1">
      <c r="A8" s="319">
        <v>1</v>
      </c>
      <c r="B8" s="318">
        <v>2</v>
      </c>
      <c r="C8" s="320">
        <v>3</v>
      </c>
      <c r="D8" s="320">
        <v>4</v>
      </c>
      <c r="E8" s="319">
        <v>5</v>
      </c>
      <c r="F8" s="318">
        <v>6</v>
      </c>
      <c r="G8" s="320">
        <v>7</v>
      </c>
      <c r="H8" s="318">
        <v>8</v>
      </c>
      <c r="I8" s="319">
        <v>9</v>
      </c>
      <c r="J8" s="318">
        <v>10</v>
      </c>
      <c r="K8" s="317">
        <v>11</v>
      </c>
      <c r="L8" s="316">
        <v>12</v>
      </c>
    </row>
    <row r="9" spans="1:12" ht="27">
      <c r="A9" s="314">
        <v>1</v>
      </c>
      <c r="B9" s="383" t="s">
        <v>1182</v>
      </c>
      <c r="C9" s="308" t="s">
        <v>1185</v>
      </c>
      <c r="D9" s="384">
        <v>1000</v>
      </c>
      <c r="E9" s="383" t="s">
        <v>1186</v>
      </c>
      <c r="F9" s="383" t="s">
        <v>1227</v>
      </c>
      <c r="G9" s="383" t="s">
        <v>1268</v>
      </c>
      <c r="H9" s="383" t="s">
        <v>480</v>
      </c>
      <c r="I9" s="313"/>
      <c r="J9" s="312"/>
      <c r="K9" s="311"/>
      <c r="L9" s="310"/>
    </row>
    <row r="10" spans="1:12" ht="27">
      <c r="A10" s="309">
        <v>2</v>
      </c>
      <c r="B10" s="383" t="s">
        <v>1182</v>
      </c>
      <c r="C10" s="308" t="s">
        <v>1185</v>
      </c>
      <c r="D10" s="384">
        <v>2000</v>
      </c>
      <c r="E10" s="383" t="s">
        <v>1187</v>
      </c>
      <c r="F10" s="383" t="s">
        <v>1228</v>
      </c>
      <c r="G10" s="383" t="s">
        <v>1269</v>
      </c>
      <c r="H10" s="383" t="s">
        <v>480</v>
      </c>
      <c r="I10" s="306"/>
      <c r="J10" s="305"/>
      <c r="K10" s="304"/>
      <c r="L10" s="303"/>
    </row>
    <row r="11" spans="1:12" ht="27">
      <c r="A11" s="309">
        <v>3</v>
      </c>
      <c r="B11" s="383" t="s">
        <v>1182</v>
      </c>
      <c r="C11" s="308" t="s">
        <v>1185</v>
      </c>
      <c r="D11" s="384">
        <v>2000</v>
      </c>
      <c r="E11" s="383" t="s">
        <v>1188</v>
      </c>
      <c r="F11" s="383" t="s">
        <v>1229</v>
      </c>
      <c r="G11" s="383" t="s">
        <v>1270</v>
      </c>
      <c r="H11" s="383" t="s">
        <v>480</v>
      </c>
      <c r="I11" s="306"/>
      <c r="J11" s="305"/>
      <c r="K11" s="304"/>
      <c r="L11" s="303"/>
    </row>
    <row r="12" spans="1:12" ht="27">
      <c r="A12" s="314">
        <v>4</v>
      </c>
      <c r="B12" s="383" t="s">
        <v>1182</v>
      </c>
      <c r="C12" s="308" t="s">
        <v>1185</v>
      </c>
      <c r="D12" s="384">
        <v>2000</v>
      </c>
      <c r="E12" s="383" t="s">
        <v>1189</v>
      </c>
      <c r="F12" s="383" t="s">
        <v>1230</v>
      </c>
      <c r="G12" s="383" t="s">
        <v>1271</v>
      </c>
      <c r="H12" s="383" t="s">
        <v>480</v>
      </c>
      <c r="I12" s="306"/>
      <c r="J12" s="305"/>
      <c r="K12" s="304"/>
      <c r="L12" s="303"/>
    </row>
    <row r="13" spans="1:12" ht="27">
      <c r="A13" s="309">
        <v>5</v>
      </c>
      <c r="B13" s="383" t="s">
        <v>1182</v>
      </c>
      <c r="C13" s="308" t="s">
        <v>1185</v>
      </c>
      <c r="D13" s="384">
        <v>2000</v>
      </c>
      <c r="E13" s="383" t="s">
        <v>1190</v>
      </c>
      <c r="F13" s="383" t="s">
        <v>1231</v>
      </c>
      <c r="G13" s="383" t="s">
        <v>1272</v>
      </c>
      <c r="H13" s="383" t="s">
        <v>480</v>
      </c>
      <c r="I13" s="306"/>
      <c r="J13" s="305"/>
      <c r="K13" s="304"/>
      <c r="L13" s="303"/>
    </row>
    <row r="14" spans="1:12" ht="27">
      <c r="A14" s="309">
        <v>6</v>
      </c>
      <c r="B14" s="383" t="s">
        <v>1182</v>
      </c>
      <c r="C14" s="308" t="s">
        <v>1185</v>
      </c>
      <c r="D14" s="384">
        <v>3000</v>
      </c>
      <c r="E14" s="383" t="s">
        <v>1191</v>
      </c>
      <c r="F14" s="383" t="s">
        <v>1232</v>
      </c>
      <c r="G14" s="383" t="s">
        <v>1273</v>
      </c>
      <c r="H14" s="383" t="s">
        <v>480</v>
      </c>
      <c r="I14" s="306"/>
      <c r="J14" s="305"/>
      <c r="K14" s="304"/>
      <c r="L14" s="303"/>
    </row>
    <row r="15" spans="1:12" ht="27">
      <c r="A15" s="314">
        <v>7</v>
      </c>
      <c r="B15" s="383" t="s">
        <v>1182</v>
      </c>
      <c r="C15" s="308" t="s">
        <v>1185</v>
      </c>
      <c r="D15" s="384">
        <v>4000</v>
      </c>
      <c r="E15" s="383" t="s">
        <v>1192</v>
      </c>
      <c r="F15" s="383" t="s">
        <v>1233</v>
      </c>
      <c r="G15" s="383" t="s">
        <v>1274</v>
      </c>
      <c r="H15" s="383" t="s">
        <v>480</v>
      </c>
      <c r="I15" s="306"/>
      <c r="J15" s="305"/>
      <c r="K15" s="304"/>
      <c r="L15" s="303"/>
    </row>
    <row r="16" spans="1:12" ht="27">
      <c r="A16" s="309">
        <v>8</v>
      </c>
      <c r="B16" s="383" t="s">
        <v>1182</v>
      </c>
      <c r="C16" s="308" t="s">
        <v>1185</v>
      </c>
      <c r="D16" s="384">
        <v>20000</v>
      </c>
      <c r="E16" s="383" t="s">
        <v>1193</v>
      </c>
      <c r="F16" s="383" t="s">
        <v>1234</v>
      </c>
      <c r="G16" s="383" t="s">
        <v>1275</v>
      </c>
      <c r="H16" s="383" t="s">
        <v>480</v>
      </c>
      <c r="I16" s="306"/>
      <c r="J16" s="305"/>
      <c r="K16" s="304"/>
      <c r="L16" s="303"/>
    </row>
    <row r="17" spans="1:12" ht="27">
      <c r="A17" s="309">
        <v>9</v>
      </c>
      <c r="B17" s="383" t="s">
        <v>1182</v>
      </c>
      <c r="C17" s="308" t="s">
        <v>1185</v>
      </c>
      <c r="D17" s="384">
        <v>19500</v>
      </c>
      <c r="E17" s="383" t="s">
        <v>1194</v>
      </c>
      <c r="F17" s="383" t="s">
        <v>1235</v>
      </c>
      <c r="G17" s="383" t="s">
        <v>1276</v>
      </c>
      <c r="H17" s="383" t="s">
        <v>480</v>
      </c>
      <c r="I17" s="306"/>
      <c r="J17" s="305"/>
      <c r="K17" s="304"/>
      <c r="L17" s="303"/>
    </row>
    <row r="18" spans="1:12" ht="27">
      <c r="A18" s="314">
        <v>10</v>
      </c>
      <c r="B18" s="383" t="s">
        <v>1182</v>
      </c>
      <c r="C18" s="308" t="s">
        <v>1185</v>
      </c>
      <c r="D18" s="384">
        <v>10000</v>
      </c>
      <c r="E18" s="383" t="s">
        <v>1195</v>
      </c>
      <c r="F18" s="383" t="s">
        <v>1236</v>
      </c>
      <c r="G18" s="383" t="s">
        <v>1277</v>
      </c>
      <c r="H18" s="383" t="s">
        <v>480</v>
      </c>
      <c r="I18" s="306"/>
      <c r="J18" s="305"/>
      <c r="K18" s="304"/>
      <c r="L18" s="303"/>
    </row>
    <row r="19" spans="1:12" ht="27">
      <c r="A19" s="309">
        <v>11</v>
      </c>
      <c r="B19" s="383" t="s">
        <v>1182</v>
      </c>
      <c r="C19" s="308" t="s">
        <v>1185</v>
      </c>
      <c r="D19" s="384">
        <v>3000</v>
      </c>
      <c r="E19" s="383" t="s">
        <v>1196</v>
      </c>
      <c r="F19" s="383" t="s">
        <v>1237</v>
      </c>
      <c r="G19" s="383" t="s">
        <v>1278</v>
      </c>
      <c r="H19" s="383" t="s">
        <v>480</v>
      </c>
      <c r="I19" s="306"/>
      <c r="J19" s="305"/>
      <c r="K19" s="304"/>
      <c r="L19" s="303"/>
    </row>
    <row r="20" spans="1:12" ht="27">
      <c r="A20" s="309">
        <v>12</v>
      </c>
      <c r="B20" s="383" t="s">
        <v>1182</v>
      </c>
      <c r="C20" s="308" t="s">
        <v>1185</v>
      </c>
      <c r="D20" s="384">
        <v>20000</v>
      </c>
      <c r="E20" s="383" t="s">
        <v>1197</v>
      </c>
      <c r="F20" s="383" t="s">
        <v>1238</v>
      </c>
      <c r="G20" s="383" t="s">
        <v>1279</v>
      </c>
      <c r="H20" s="383" t="s">
        <v>480</v>
      </c>
      <c r="I20" s="306"/>
      <c r="J20" s="305"/>
      <c r="K20" s="304"/>
      <c r="L20" s="303"/>
    </row>
    <row r="21" spans="1:12" ht="27">
      <c r="A21" s="314">
        <v>13</v>
      </c>
      <c r="B21" s="383" t="s">
        <v>1182</v>
      </c>
      <c r="C21" s="308" t="s">
        <v>1185</v>
      </c>
      <c r="D21" s="384">
        <v>15000</v>
      </c>
      <c r="E21" s="383" t="s">
        <v>1198</v>
      </c>
      <c r="F21" s="383" t="s">
        <v>1239</v>
      </c>
      <c r="G21" s="383" t="s">
        <v>1280</v>
      </c>
      <c r="H21" s="383" t="s">
        <v>480</v>
      </c>
      <c r="I21" s="306"/>
      <c r="J21" s="305"/>
      <c r="K21" s="304"/>
      <c r="L21" s="303"/>
    </row>
    <row r="22" spans="1:12" ht="27">
      <c r="A22" s="309">
        <v>14</v>
      </c>
      <c r="B22" s="383" t="s">
        <v>1182</v>
      </c>
      <c r="C22" s="308" t="s">
        <v>1185</v>
      </c>
      <c r="D22" s="384">
        <v>3000</v>
      </c>
      <c r="E22" s="383" t="s">
        <v>1199</v>
      </c>
      <c r="F22" s="383" t="s">
        <v>1240</v>
      </c>
      <c r="G22" s="383" t="s">
        <v>1281</v>
      </c>
      <c r="H22" s="383" t="s">
        <v>480</v>
      </c>
      <c r="I22" s="306"/>
      <c r="J22" s="305"/>
      <c r="K22" s="304"/>
      <c r="L22" s="303"/>
    </row>
    <row r="23" spans="1:12" ht="27">
      <c r="A23" s="309">
        <v>15</v>
      </c>
      <c r="B23" s="383" t="s">
        <v>1182</v>
      </c>
      <c r="C23" s="308" t="s">
        <v>1185</v>
      </c>
      <c r="D23" s="384">
        <v>5000</v>
      </c>
      <c r="E23" s="307" t="s">
        <v>1200</v>
      </c>
      <c r="F23" s="383" t="s">
        <v>1241</v>
      </c>
      <c r="G23" s="383" t="s">
        <v>1282</v>
      </c>
      <c r="H23" s="383" t="s">
        <v>480</v>
      </c>
      <c r="I23" s="306"/>
      <c r="J23" s="305"/>
      <c r="K23" s="304"/>
      <c r="L23" s="303"/>
    </row>
    <row r="24" spans="1:12" ht="27">
      <c r="A24" s="314">
        <v>16</v>
      </c>
      <c r="B24" s="383" t="s">
        <v>1182</v>
      </c>
      <c r="C24" s="308" t="s">
        <v>1185</v>
      </c>
      <c r="D24" s="384">
        <v>4000</v>
      </c>
      <c r="E24" s="384" t="s">
        <v>1201</v>
      </c>
      <c r="F24" s="383" t="s">
        <v>1242</v>
      </c>
      <c r="G24" s="383" t="s">
        <v>1283</v>
      </c>
      <c r="H24" s="383" t="s">
        <v>480</v>
      </c>
      <c r="I24" s="306"/>
      <c r="J24" s="305"/>
      <c r="K24" s="304"/>
      <c r="L24" s="303"/>
    </row>
    <row r="25" spans="1:12" ht="27">
      <c r="A25" s="309">
        <v>17</v>
      </c>
      <c r="B25" s="383" t="s">
        <v>1182</v>
      </c>
      <c r="C25" s="308" t="s">
        <v>1185</v>
      </c>
      <c r="D25" s="384">
        <v>3000</v>
      </c>
      <c r="E25" s="384" t="s">
        <v>1202</v>
      </c>
      <c r="F25" s="383" t="s">
        <v>1243</v>
      </c>
      <c r="G25" s="383" t="s">
        <v>1284</v>
      </c>
      <c r="H25" s="383" t="s">
        <v>480</v>
      </c>
      <c r="I25" s="306"/>
      <c r="J25" s="305"/>
      <c r="K25" s="304"/>
      <c r="L25" s="303"/>
    </row>
    <row r="26" spans="1:12" ht="27">
      <c r="A26" s="309">
        <v>18</v>
      </c>
      <c r="B26" s="383" t="s">
        <v>1183</v>
      </c>
      <c r="C26" s="308" t="s">
        <v>1185</v>
      </c>
      <c r="D26" s="384">
        <v>2000</v>
      </c>
      <c r="E26" s="384" t="s">
        <v>1203</v>
      </c>
      <c r="F26" s="383" t="s">
        <v>1244</v>
      </c>
      <c r="G26" s="383" t="s">
        <v>1285</v>
      </c>
      <c r="H26" s="383" t="s">
        <v>480</v>
      </c>
      <c r="I26" s="306"/>
      <c r="J26" s="305"/>
      <c r="K26" s="304"/>
      <c r="L26" s="303"/>
    </row>
    <row r="27" spans="1:12" ht="27">
      <c r="A27" s="314">
        <v>19</v>
      </c>
      <c r="B27" s="383" t="s">
        <v>1183</v>
      </c>
      <c r="C27" s="308" t="s">
        <v>1185</v>
      </c>
      <c r="D27" s="384">
        <v>1500</v>
      </c>
      <c r="E27" s="384" t="s">
        <v>1204</v>
      </c>
      <c r="F27" s="383" t="s">
        <v>1245</v>
      </c>
      <c r="G27" s="383" t="s">
        <v>1286</v>
      </c>
      <c r="H27" s="383" t="s">
        <v>480</v>
      </c>
      <c r="I27" s="306"/>
      <c r="J27" s="305"/>
      <c r="K27" s="304"/>
      <c r="L27" s="303"/>
    </row>
    <row r="28" spans="1:12" ht="27">
      <c r="A28" s="309">
        <v>20</v>
      </c>
      <c r="B28" s="383" t="s">
        <v>1183</v>
      </c>
      <c r="C28" s="308" t="s">
        <v>1185</v>
      </c>
      <c r="D28" s="384">
        <v>1500</v>
      </c>
      <c r="E28" s="384" t="s">
        <v>1205</v>
      </c>
      <c r="F28" s="383" t="s">
        <v>1246</v>
      </c>
      <c r="G28" s="383" t="s">
        <v>1287</v>
      </c>
      <c r="H28" s="383" t="s">
        <v>480</v>
      </c>
      <c r="I28" s="379"/>
      <c r="J28" s="380"/>
      <c r="K28" s="381"/>
      <c r="L28" s="382"/>
    </row>
    <row r="29" spans="1:12" ht="27">
      <c r="A29" s="309">
        <v>21</v>
      </c>
      <c r="B29" s="383" t="s">
        <v>1183</v>
      </c>
      <c r="C29" s="308" t="s">
        <v>1185</v>
      </c>
      <c r="D29" s="384">
        <v>2000</v>
      </c>
      <c r="E29" s="384" t="s">
        <v>1206</v>
      </c>
      <c r="F29" s="383" t="s">
        <v>1247</v>
      </c>
      <c r="G29" s="383" t="s">
        <v>1288</v>
      </c>
      <c r="H29" s="383" t="s">
        <v>480</v>
      </c>
      <c r="I29" s="379"/>
      <c r="J29" s="380"/>
      <c r="K29" s="381"/>
      <c r="L29" s="382"/>
    </row>
    <row r="30" spans="1:12" ht="27">
      <c r="A30" s="314">
        <v>22</v>
      </c>
      <c r="B30" s="383" t="s">
        <v>1183</v>
      </c>
      <c r="C30" s="308" t="s">
        <v>1185</v>
      </c>
      <c r="D30" s="384">
        <v>3000</v>
      </c>
      <c r="E30" s="384" t="s">
        <v>1207</v>
      </c>
      <c r="F30" s="383" t="s">
        <v>1248</v>
      </c>
      <c r="G30" s="383" t="s">
        <v>1289</v>
      </c>
      <c r="H30" s="383" t="s">
        <v>480</v>
      </c>
      <c r="I30" s="379"/>
      <c r="J30" s="380"/>
      <c r="K30" s="381"/>
      <c r="L30" s="382"/>
    </row>
    <row r="31" spans="1:12" ht="27">
      <c r="A31" s="309">
        <v>23</v>
      </c>
      <c r="B31" s="383" t="s">
        <v>1183</v>
      </c>
      <c r="C31" s="308" t="s">
        <v>1185</v>
      </c>
      <c r="D31" s="384">
        <v>2500</v>
      </c>
      <c r="E31" s="384" t="s">
        <v>1208</v>
      </c>
      <c r="F31" s="383" t="s">
        <v>1249</v>
      </c>
      <c r="G31" s="383" t="s">
        <v>1290</v>
      </c>
      <c r="H31" s="383" t="s">
        <v>480</v>
      </c>
      <c r="I31" s="379"/>
      <c r="J31" s="380"/>
      <c r="K31" s="381"/>
      <c r="L31" s="382"/>
    </row>
    <row r="32" spans="1:12" ht="27">
      <c r="A32" s="309">
        <v>24</v>
      </c>
      <c r="B32" s="383" t="s">
        <v>1183</v>
      </c>
      <c r="C32" s="308" t="s">
        <v>1185</v>
      </c>
      <c r="D32" s="384">
        <v>1500</v>
      </c>
      <c r="E32" s="384" t="s">
        <v>1209</v>
      </c>
      <c r="F32" s="383" t="s">
        <v>1250</v>
      </c>
      <c r="G32" s="383" t="s">
        <v>1291</v>
      </c>
      <c r="H32" s="383" t="s">
        <v>480</v>
      </c>
      <c r="I32" s="379"/>
      <c r="J32" s="380"/>
      <c r="K32" s="381"/>
      <c r="L32" s="382"/>
    </row>
    <row r="33" spans="1:12" ht="27">
      <c r="A33" s="314">
        <v>25</v>
      </c>
      <c r="B33" s="383" t="s">
        <v>1183</v>
      </c>
      <c r="C33" s="308" t="s">
        <v>1185</v>
      </c>
      <c r="D33" s="384">
        <v>2000</v>
      </c>
      <c r="E33" s="384" t="s">
        <v>1210</v>
      </c>
      <c r="F33" s="383" t="s">
        <v>1251</v>
      </c>
      <c r="G33" s="383" t="s">
        <v>1292</v>
      </c>
      <c r="H33" s="383" t="s">
        <v>480</v>
      </c>
      <c r="I33" s="379"/>
      <c r="J33" s="380"/>
      <c r="K33" s="381"/>
      <c r="L33" s="382"/>
    </row>
    <row r="34" spans="1:12" ht="27">
      <c r="A34" s="309">
        <v>26</v>
      </c>
      <c r="B34" s="383" t="s">
        <v>1183</v>
      </c>
      <c r="C34" s="308" t="s">
        <v>1185</v>
      </c>
      <c r="D34" s="384">
        <v>1000</v>
      </c>
      <c r="E34" s="384" t="s">
        <v>1211</v>
      </c>
      <c r="F34" s="383" t="s">
        <v>1252</v>
      </c>
      <c r="G34" s="383" t="s">
        <v>1293</v>
      </c>
      <c r="H34" s="383" t="s">
        <v>480</v>
      </c>
      <c r="I34" s="379"/>
      <c r="J34" s="380"/>
      <c r="K34" s="381"/>
      <c r="L34" s="382"/>
    </row>
    <row r="35" spans="1:12" ht="27">
      <c r="A35" s="309">
        <v>27</v>
      </c>
      <c r="B35" s="383" t="s">
        <v>1183</v>
      </c>
      <c r="C35" s="308" t="s">
        <v>1185</v>
      </c>
      <c r="D35" s="384">
        <v>2000</v>
      </c>
      <c r="E35" s="384" t="s">
        <v>1212</v>
      </c>
      <c r="F35" s="383" t="s">
        <v>1253</v>
      </c>
      <c r="G35" s="383" t="s">
        <v>1294</v>
      </c>
      <c r="H35" s="383" t="s">
        <v>480</v>
      </c>
      <c r="I35" s="379"/>
      <c r="J35" s="380"/>
      <c r="K35" s="381"/>
      <c r="L35" s="382"/>
    </row>
    <row r="36" spans="1:12" ht="27">
      <c r="A36" s="314">
        <v>28</v>
      </c>
      <c r="B36" s="383" t="s">
        <v>1183</v>
      </c>
      <c r="C36" s="308" t="s">
        <v>1185</v>
      </c>
      <c r="D36" s="384">
        <v>1500</v>
      </c>
      <c r="E36" s="384" t="s">
        <v>1213</v>
      </c>
      <c r="F36" s="383" t="s">
        <v>1254</v>
      </c>
      <c r="G36" s="383" t="s">
        <v>1295</v>
      </c>
      <c r="H36" s="383" t="s">
        <v>480</v>
      </c>
      <c r="I36" s="379"/>
      <c r="J36" s="380"/>
      <c r="K36" s="381"/>
      <c r="L36" s="382"/>
    </row>
    <row r="37" spans="1:12" ht="27">
      <c r="A37" s="309">
        <v>29</v>
      </c>
      <c r="B37" s="383" t="s">
        <v>1183</v>
      </c>
      <c r="C37" s="308" t="s">
        <v>1185</v>
      </c>
      <c r="D37" s="384">
        <v>2000</v>
      </c>
      <c r="E37" s="378" t="s">
        <v>1214</v>
      </c>
      <c r="F37" s="383" t="s">
        <v>1255</v>
      </c>
      <c r="G37" s="383" t="s">
        <v>1296</v>
      </c>
      <c r="H37" s="383" t="s">
        <v>480</v>
      </c>
      <c r="I37" s="379"/>
      <c r="J37" s="380"/>
      <c r="K37" s="381"/>
      <c r="L37" s="382"/>
    </row>
    <row r="38" spans="1:12" ht="27">
      <c r="A38" s="309">
        <v>30</v>
      </c>
      <c r="B38" s="383" t="s">
        <v>1183</v>
      </c>
      <c r="C38" s="308" t="s">
        <v>1185</v>
      </c>
      <c r="D38" s="384">
        <v>3000</v>
      </c>
      <c r="E38" s="378" t="s">
        <v>1215</v>
      </c>
      <c r="F38" s="383" t="s">
        <v>1256</v>
      </c>
      <c r="G38" s="383" t="s">
        <v>1297</v>
      </c>
      <c r="H38" s="383" t="s">
        <v>480</v>
      </c>
      <c r="I38" s="379"/>
      <c r="J38" s="380"/>
      <c r="K38" s="381"/>
      <c r="L38" s="382"/>
    </row>
    <row r="39" spans="1:12" ht="27">
      <c r="A39" s="314">
        <v>31</v>
      </c>
      <c r="B39" s="383" t="s">
        <v>1183</v>
      </c>
      <c r="C39" s="308" t="s">
        <v>1185</v>
      </c>
      <c r="D39" s="384">
        <v>5000</v>
      </c>
      <c r="E39" s="378" t="s">
        <v>1216</v>
      </c>
      <c r="F39" s="383" t="s">
        <v>1257</v>
      </c>
      <c r="G39" s="383" t="s">
        <v>1298</v>
      </c>
      <c r="H39" s="383" t="s">
        <v>480</v>
      </c>
      <c r="I39" s="379"/>
      <c r="J39" s="380"/>
      <c r="K39" s="381"/>
      <c r="L39" s="382"/>
    </row>
    <row r="40" spans="1:12" ht="27">
      <c r="A40" s="309">
        <v>32</v>
      </c>
      <c r="B40" s="383" t="s">
        <v>1183</v>
      </c>
      <c r="C40" s="308" t="s">
        <v>1185</v>
      </c>
      <c r="D40" s="384">
        <v>2000</v>
      </c>
      <c r="E40" s="378" t="s">
        <v>1217</v>
      </c>
      <c r="F40" s="383" t="s">
        <v>1258</v>
      </c>
      <c r="G40" s="383" t="s">
        <v>1299</v>
      </c>
      <c r="H40" s="383" t="s">
        <v>480</v>
      </c>
      <c r="I40" s="379"/>
      <c r="J40" s="380"/>
      <c r="K40" s="381"/>
      <c r="L40" s="382"/>
    </row>
    <row r="41" spans="1:12" ht="27">
      <c r="A41" s="309">
        <v>33</v>
      </c>
      <c r="B41" s="383" t="s">
        <v>1183</v>
      </c>
      <c r="C41" s="308" t="s">
        <v>1185</v>
      </c>
      <c r="D41" s="384">
        <v>3000</v>
      </c>
      <c r="E41" s="378" t="s">
        <v>1218</v>
      </c>
      <c r="F41" s="383" t="s">
        <v>1259</v>
      </c>
      <c r="G41" s="383" t="s">
        <v>1300</v>
      </c>
      <c r="H41" s="383" t="s">
        <v>480</v>
      </c>
      <c r="I41" s="379"/>
      <c r="J41" s="380"/>
      <c r="K41" s="381"/>
      <c r="L41" s="382"/>
    </row>
    <row r="42" spans="1:12" ht="27">
      <c r="A42" s="314">
        <v>34</v>
      </c>
      <c r="B42" s="383" t="s">
        <v>1184</v>
      </c>
      <c r="C42" s="308" t="s">
        <v>1185</v>
      </c>
      <c r="D42" s="384">
        <v>2000</v>
      </c>
      <c r="E42" s="378" t="s">
        <v>1219</v>
      </c>
      <c r="F42" s="383" t="s">
        <v>1260</v>
      </c>
      <c r="G42" s="383" t="s">
        <v>1301</v>
      </c>
      <c r="H42" s="383" t="s">
        <v>480</v>
      </c>
      <c r="I42" s="379"/>
      <c r="J42" s="380"/>
      <c r="K42" s="381"/>
      <c r="L42" s="382"/>
    </row>
    <row r="43" spans="1:12" ht="27">
      <c r="A43" s="309">
        <v>35</v>
      </c>
      <c r="B43" s="383" t="s">
        <v>1184</v>
      </c>
      <c r="C43" s="308" t="s">
        <v>1185</v>
      </c>
      <c r="D43" s="384">
        <v>3000</v>
      </c>
      <c r="E43" s="378" t="s">
        <v>1220</v>
      </c>
      <c r="F43" s="383" t="s">
        <v>1261</v>
      </c>
      <c r="G43" s="383" t="s">
        <v>1302</v>
      </c>
      <c r="H43" s="383" t="s">
        <v>480</v>
      </c>
      <c r="I43" s="379"/>
      <c r="J43" s="380"/>
      <c r="K43" s="381"/>
      <c r="L43" s="382"/>
    </row>
    <row r="44" spans="1:12" ht="27">
      <c r="A44" s="309">
        <v>36</v>
      </c>
      <c r="B44" s="383" t="s">
        <v>1184</v>
      </c>
      <c r="C44" s="308" t="s">
        <v>1185</v>
      </c>
      <c r="D44" s="384">
        <v>4000</v>
      </c>
      <c r="E44" s="378" t="s">
        <v>1221</v>
      </c>
      <c r="F44" s="383" t="s">
        <v>1262</v>
      </c>
      <c r="G44" s="383" t="s">
        <v>1303</v>
      </c>
      <c r="H44" s="383" t="s">
        <v>480</v>
      </c>
      <c r="I44" s="379"/>
      <c r="J44" s="380"/>
      <c r="K44" s="381"/>
      <c r="L44" s="382"/>
    </row>
    <row r="45" spans="1:12" ht="27">
      <c r="A45" s="314">
        <v>37</v>
      </c>
      <c r="B45" s="383" t="s">
        <v>1184</v>
      </c>
      <c r="C45" s="308" t="s">
        <v>1185</v>
      </c>
      <c r="D45" s="384">
        <v>3000</v>
      </c>
      <c r="E45" s="378" t="s">
        <v>1222</v>
      </c>
      <c r="F45" s="383" t="s">
        <v>1263</v>
      </c>
      <c r="G45" s="383" t="s">
        <v>1304</v>
      </c>
      <c r="H45" s="383" t="s">
        <v>480</v>
      </c>
      <c r="I45" s="379"/>
      <c r="J45" s="380"/>
      <c r="K45" s="381"/>
      <c r="L45" s="382"/>
    </row>
    <row r="46" spans="1:12" ht="27">
      <c r="A46" s="309">
        <v>38</v>
      </c>
      <c r="B46" s="383" t="s">
        <v>1184</v>
      </c>
      <c r="C46" s="308" t="s">
        <v>1185</v>
      </c>
      <c r="D46" s="384">
        <v>2000</v>
      </c>
      <c r="E46" s="378" t="s">
        <v>1223</v>
      </c>
      <c r="F46" s="383" t="s">
        <v>1264</v>
      </c>
      <c r="G46" s="383" t="s">
        <v>1305</v>
      </c>
      <c r="H46" s="383" t="s">
        <v>480</v>
      </c>
      <c r="I46" s="379"/>
      <c r="J46" s="380"/>
      <c r="K46" s="381"/>
      <c r="L46" s="382"/>
    </row>
    <row r="47" spans="1:12" ht="27">
      <c r="A47" s="309">
        <v>39</v>
      </c>
      <c r="B47" s="383" t="s">
        <v>1184</v>
      </c>
      <c r="C47" s="308" t="s">
        <v>1185</v>
      </c>
      <c r="D47" s="384">
        <v>53000</v>
      </c>
      <c r="E47" s="378" t="s">
        <v>1224</v>
      </c>
      <c r="F47" s="383" t="s">
        <v>1265</v>
      </c>
      <c r="G47" s="383" t="s">
        <v>1306</v>
      </c>
      <c r="H47" s="383" t="s">
        <v>480</v>
      </c>
      <c r="I47" s="379"/>
      <c r="J47" s="380"/>
      <c r="K47" s="381"/>
      <c r="L47" s="382"/>
    </row>
    <row r="48" spans="1:12" ht="27">
      <c r="A48" s="314">
        <v>40</v>
      </c>
      <c r="B48" s="383" t="s">
        <v>1184</v>
      </c>
      <c r="C48" s="308" t="s">
        <v>1185</v>
      </c>
      <c r="D48" s="384">
        <v>24000</v>
      </c>
      <c r="E48" s="378" t="s">
        <v>1225</v>
      </c>
      <c r="F48" s="383" t="s">
        <v>1266</v>
      </c>
      <c r="G48" s="383" t="s">
        <v>1307</v>
      </c>
      <c r="H48" s="383" t="s">
        <v>480</v>
      </c>
      <c r="I48" s="379"/>
      <c r="J48" s="380"/>
      <c r="K48" s="381"/>
      <c r="L48" s="382"/>
    </row>
    <row r="49" spans="1:12" ht="27">
      <c r="A49" s="309">
        <v>41</v>
      </c>
      <c r="B49" s="383" t="s">
        <v>1184</v>
      </c>
      <c r="C49" s="308" t="s">
        <v>1185</v>
      </c>
      <c r="D49" s="384">
        <v>25000</v>
      </c>
      <c r="E49" s="378" t="s">
        <v>1226</v>
      </c>
      <c r="F49" s="383" t="s">
        <v>1267</v>
      </c>
      <c r="G49" s="383" t="s">
        <v>1308</v>
      </c>
      <c r="H49" s="383" t="s">
        <v>480</v>
      </c>
      <c r="I49" s="379"/>
      <c r="J49" s="380"/>
      <c r="K49" s="381"/>
      <c r="L49" s="382"/>
    </row>
    <row r="50" spans="1:12" ht="27">
      <c r="A50" s="309">
        <v>42</v>
      </c>
      <c r="B50" s="383" t="s">
        <v>1309</v>
      </c>
      <c r="C50" s="308" t="s">
        <v>1185</v>
      </c>
      <c r="D50" s="384">
        <v>3000</v>
      </c>
      <c r="E50" s="378" t="s">
        <v>1314</v>
      </c>
      <c r="F50" s="383" t="s">
        <v>1340</v>
      </c>
      <c r="G50" s="383" t="s">
        <v>1367</v>
      </c>
      <c r="H50" s="383" t="s">
        <v>480</v>
      </c>
      <c r="I50" s="379"/>
      <c r="J50" s="380"/>
      <c r="K50" s="381"/>
      <c r="L50" s="382"/>
    </row>
    <row r="51" spans="1:12" ht="27">
      <c r="A51" s="314">
        <v>43</v>
      </c>
      <c r="B51" s="383" t="s">
        <v>1309</v>
      </c>
      <c r="C51" s="308" t="s">
        <v>1185</v>
      </c>
      <c r="D51" s="384">
        <v>3000</v>
      </c>
      <c r="E51" s="378" t="s">
        <v>1315</v>
      </c>
      <c r="F51" s="383" t="s">
        <v>1341</v>
      </c>
      <c r="G51" s="383" t="s">
        <v>1368</v>
      </c>
      <c r="H51" s="383" t="s">
        <v>480</v>
      </c>
      <c r="I51" s="379"/>
      <c r="J51" s="380"/>
      <c r="K51" s="381"/>
      <c r="L51" s="382"/>
    </row>
    <row r="52" spans="1:12" ht="27">
      <c r="A52" s="309">
        <v>44</v>
      </c>
      <c r="B52" s="383" t="s">
        <v>1309</v>
      </c>
      <c r="C52" s="308" t="s">
        <v>1185</v>
      </c>
      <c r="D52" s="384">
        <v>3000</v>
      </c>
      <c r="E52" s="392" t="s">
        <v>1316</v>
      </c>
      <c r="F52" s="383" t="s">
        <v>1342</v>
      </c>
      <c r="G52" s="383" t="s">
        <v>1369</v>
      </c>
      <c r="H52" s="383" t="s">
        <v>480</v>
      </c>
      <c r="I52" s="379"/>
      <c r="J52" s="380"/>
      <c r="K52" s="381"/>
      <c r="L52" s="382"/>
    </row>
    <row r="53" spans="1:12" ht="27">
      <c r="A53" s="309">
        <v>45</v>
      </c>
      <c r="B53" s="383" t="s">
        <v>1309</v>
      </c>
      <c r="C53" s="308" t="s">
        <v>1185</v>
      </c>
      <c r="D53" s="384">
        <v>3000</v>
      </c>
      <c r="E53" s="378" t="s">
        <v>1317</v>
      </c>
      <c r="F53" s="383" t="s">
        <v>1343</v>
      </c>
      <c r="G53" s="383" t="s">
        <v>1370</v>
      </c>
      <c r="H53" s="383" t="s">
        <v>480</v>
      </c>
      <c r="I53" s="379"/>
      <c r="J53" s="380"/>
      <c r="K53" s="381"/>
      <c r="L53" s="382"/>
    </row>
    <row r="54" spans="1:12" ht="27">
      <c r="A54" s="314">
        <v>46</v>
      </c>
      <c r="B54" s="383" t="s">
        <v>1310</v>
      </c>
      <c r="C54" s="308" t="s">
        <v>1185</v>
      </c>
      <c r="D54" s="384">
        <v>3000</v>
      </c>
      <c r="E54" s="378" t="s">
        <v>1318</v>
      </c>
      <c r="F54" s="383" t="s">
        <v>1344</v>
      </c>
      <c r="G54" s="383" t="s">
        <v>1371</v>
      </c>
      <c r="H54" s="383" t="s">
        <v>480</v>
      </c>
      <c r="I54" s="379"/>
      <c r="J54" s="380"/>
      <c r="K54" s="381"/>
      <c r="L54" s="382"/>
    </row>
    <row r="55" spans="1:12" ht="27">
      <c r="A55" s="309">
        <v>47</v>
      </c>
      <c r="B55" s="383" t="s">
        <v>1310</v>
      </c>
      <c r="C55" s="308" t="s">
        <v>1185</v>
      </c>
      <c r="D55" s="384">
        <v>3000</v>
      </c>
      <c r="E55" s="378" t="s">
        <v>552</v>
      </c>
      <c r="F55" s="383" t="s">
        <v>1345</v>
      </c>
      <c r="G55" s="383" t="s">
        <v>1372</v>
      </c>
      <c r="H55" s="383" t="s">
        <v>480</v>
      </c>
      <c r="I55" s="379"/>
      <c r="J55" s="380"/>
      <c r="K55" s="381"/>
      <c r="L55" s="382"/>
    </row>
    <row r="56" spans="1:12" ht="27">
      <c r="A56" s="309">
        <v>48</v>
      </c>
      <c r="B56" s="383" t="s">
        <v>1310</v>
      </c>
      <c r="C56" s="308" t="s">
        <v>1185</v>
      </c>
      <c r="D56" s="384">
        <v>2000</v>
      </c>
      <c r="E56" s="378" t="s">
        <v>1319</v>
      </c>
      <c r="F56" s="383" t="s">
        <v>1346</v>
      </c>
      <c r="G56" s="383" t="s">
        <v>1373</v>
      </c>
      <c r="H56" s="383" t="s">
        <v>480</v>
      </c>
      <c r="I56" s="379"/>
      <c r="J56" s="380"/>
      <c r="K56" s="381"/>
      <c r="L56" s="382"/>
    </row>
    <row r="57" spans="1:12" ht="27">
      <c r="A57" s="314">
        <v>49</v>
      </c>
      <c r="B57" s="383" t="s">
        <v>1310</v>
      </c>
      <c r="C57" s="308" t="s">
        <v>1185</v>
      </c>
      <c r="D57" s="384">
        <v>4000</v>
      </c>
      <c r="E57" s="378" t="s">
        <v>1320</v>
      </c>
      <c r="F57" s="383" t="s">
        <v>1347</v>
      </c>
      <c r="G57" s="383" t="s">
        <v>1374</v>
      </c>
      <c r="H57" s="383" t="s">
        <v>480</v>
      </c>
      <c r="I57" s="379"/>
      <c r="J57" s="380"/>
      <c r="K57" s="381"/>
      <c r="L57" s="382"/>
    </row>
    <row r="58" spans="1:12" ht="27">
      <c r="A58" s="309">
        <v>50</v>
      </c>
      <c r="B58" s="383" t="s">
        <v>1310</v>
      </c>
      <c r="C58" s="308" t="s">
        <v>1185</v>
      </c>
      <c r="D58" s="384">
        <v>2500</v>
      </c>
      <c r="E58" s="378" t="s">
        <v>1321</v>
      </c>
      <c r="F58" s="383" t="s">
        <v>1348</v>
      </c>
      <c r="G58" s="383" t="s">
        <v>1375</v>
      </c>
      <c r="H58" s="383" t="s">
        <v>480</v>
      </c>
      <c r="I58" s="379"/>
      <c r="J58" s="380"/>
      <c r="K58" s="381"/>
      <c r="L58" s="382"/>
    </row>
    <row r="59" spans="1:12" ht="27">
      <c r="A59" s="309">
        <v>51</v>
      </c>
      <c r="B59" s="383" t="s">
        <v>1310</v>
      </c>
      <c r="C59" s="308" t="s">
        <v>1185</v>
      </c>
      <c r="D59" s="384">
        <v>3000</v>
      </c>
      <c r="E59" s="378" t="s">
        <v>1322</v>
      </c>
      <c r="F59" s="383" t="s">
        <v>1349</v>
      </c>
      <c r="G59" s="383" t="s">
        <v>1376</v>
      </c>
      <c r="H59" s="383" t="s">
        <v>480</v>
      </c>
      <c r="I59" s="379"/>
      <c r="J59" s="380"/>
      <c r="K59" s="381"/>
      <c r="L59" s="382"/>
    </row>
    <row r="60" spans="1:12" ht="27">
      <c r="A60" s="314">
        <v>52</v>
      </c>
      <c r="B60" s="383" t="s">
        <v>1310</v>
      </c>
      <c r="C60" s="308" t="s">
        <v>1185</v>
      </c>
      <c r="D60" s="384">
        <v>4000</v>
      </c>
      <c r="E60" s="378" t="s">
        <v>1323</v>
      </c>
      <c r="F60" s="383" t="s">
        <v>1350</v>
      </c>
      <c r="G60" s="383" t="s">
        <v>1377</v>
      </c>
      <c r="H60" s="383" t="s">
        <v>480</v>
      </c>
      <c r="I60" s="379"/>
      <c r="J60" s="380"/>
      <c r="K60" s="381"/>
      <c r="L60" s="382"/>
    </row>
    <row r="61" spans="1:12" ht="27">
      <c r="A61" s="309">
        <v>53</v>
      </c>
      <c r="B61" s="383" t="s">
        <v>1310</v>
      </c>
      <c r="C61" s="308" t="s">
        <v>1185</v>
      </c>
      <c r="D61" s="384">
        <v>2000</v>
      </c>
      <c r="E61" s="378" t="s">
        <v>1324</v>
      </c>
      <c r="F61" s="383" t="s">
        <v>1351</v>
      </c>
      <c r="G61" s="383" t="s">
        <v>1378</v>
      </c>
      <c r="H61" s="383" t="s">
        <v>480</v>
      </c>
      <c r="I61" s="379"/>
      <c r="J61" s="380"/>
      <c r="K61" s="381"/>
      <c r="L61" s="382"/>
    </row>
    <row r="62" spans="1:12" ht="27">
      <c r="A62" s="309">
        <v>54</v>
      </c>
      <c r="B62" s="383" t="s">
        <v>1310</v>
      </c>
      <c r="C62" s="308" t="s">
        <v>1185</v>
      </c>
      <c r="D62" s="384">
        <v>2500</v>
      </c>
      <c r="E62" s="378" t="s">
        <v>1325</v>
      </c>
      <c r="F62" s="383" t="s">
        <v>1352</v>
      </c>
      <c r="G62" s="383" t="s">
        <v>1379</v>
      </c>
      <c r="H62" s="383" t="s">
        <v>480</v>
      </c>
      <c r="I62" s="379"/>
      <c r="J62" s="380"/>
      <c r="K62" s="381"/>
      <c r="L62" s="382"/>
    </row>
    <row r="63" spans="1:12" ht="27">
      <c r="A63" s="314">
        <v>55</v>
      </c>
      <c r="B63" s="383" t="s">
        <v>1310</v>
      </c>
      <c r="C63" s="308" t="s">
        <v>1185</v>
      </c>
      <c r="D63" s="384">
        <v>22000</v>
      </c>
      <c r="E63" s="378" t="s">
        <v>1326</v>
      </c>
      <c r="F63" s="383" t="s">
        <v>1353</v>
      </c>
      <c r="G63" s="383" t="s">
        <v>1380</v>
      </c>
      <c r="H63" s="383" t="s">
        <v>480</v>
      </c>
      <c r="I63" s="379"/>
      <c r="J63" s="380"/>
      <c r="K63" s="381"/>
      <c r="L63" s="382"/>
    </row>
    <row r="64" spans="1:12" ht="27">
      <c r="A64" s="309">
        <v>56</v>
      </c>
      <c r="B64" s="383" t="s">
        <v>1310</v>
      </c>
      <c r="C64" s="308" t="s">
        <v>1185</v>
      </c>
      <c r="D64" s="384">
        <v>48000</v>
      </c>
      <c r="E64" s="378" t="s">
        <v>1327</v>
      </c>
      <c r="F64" s="383" t="s">
        <v>1354</v>
      </c>
      <c r="G64" s="383" t="s">
        <v>1381</v>
      </c>
      <c r="H64" s="383" t="s">
        <v>480</v>
      </c>
      <c r="I64" s="379"/>
      <c r="J64" s="380"/>
      <c r="K64" s="381"/>
      <c r="L64" s="382"/>
    </row>
    <row r="65" spans="1:12" ht="27">
      <c r="A65" s="309">
        <v>57</v>
      </c>
      <c r="B65" s="383" t="s">
        <v>1311</v>
      </c>
      <c r="C65" s="308" t="s">
        <v>1185</v>
      </c>
      <c r="D65" s="384">
        <v>3000</v>
      </c>
      <c r="E65" s="378" t="s">
        <v>1328</v>
      </c>
      <c r="F65" s="383" t="s">
        <v>1355</v>
      </c>
      <c r="G65" s="383" t="s">
        <v>1382</v>
      </c>
      <c r="H65" s="383" t="s">
        <v>480</v>
      </c>
      <c r="I65" s="379"/>
      <c r="J65" s="380"/>
      <c r="K65" s="381"/>
      <c r="L65" s="382"/>
    </row>
    <row r="66" spans="1:12" ht="27">
      <c r="A66" s="314">
        <v>58</v>
      </c>
      <c r="B66" s="383" t="s">
        <v>1311</v>
      </c>
      <c r="C66" s="308" t="s">
        <v>1185</v>
      </c>
      <c r="D66" s="384">
        <v>4000</v>
      </c>
      <c r="E66" s="378" t="s">
        <v>1329</v>
      </c>
      <c r="F66" s="383" t="s">
        <v>1356</v>
      </c>
      <c r="G66" s="383" t="s">
        <v>1383</v>
      </c>
      <c r="H66" s="383" t="s">
        <v>480</v>
      </c>
      <c r="I66" s="379"/>
      <c r="J66" s="380"/>
      <c r="K66" s="381"/>
      <c r="L66" s="382"/>
    </row>
    <row r="67" spans="1:12" ht="27">
      <c r="A67" s="309">
        <v>59</v>
      </c>
      <c r="B67" s="383" t="s">
        <v>1311</v>
      </c>
      <c r="C67" s="308" t="s">
        <v>1185</v>
      </c>
      <c r="D67" s="384">
        <v>25000</v>
      </c>
      <c r="E67" s="378" t="s">
        <v>1330</v>
      </c>
      <c r="F67" s="383" t="s">
        <v>1357</v>
      </c>
      <c r="G67" s="383" t="s">
        <v>1384</v>
      </c>
      <c r="H67" s="383" t="s">
        <v>480</v>
      </c>
      <c r="I67" s="379"/>
      <c r="J67" s="380"/>
      <c r="K67" s="381"/>
      <c r="L67" s="382"/>
    </row>
    <row r="68" spans="1:12" ht="27">
      <c r="A68" s="309">
        <v>60</v>
      </c>
      <c r="B68" s="383" t="s">
        <v>1311</v>
      </c>
      <c r="C68" s="308" t="s">
        <v>1185</v>
      </c>
      <c r="D68" s="384">
        <v>25000</v>
      </c>
      <c r="E68" s="378" t="s">
        <v>1331</v>
      </c>
      <c r="F68" s="383" t="s">
        <v>1358</v>
      </c>
      <c r="G68" s="383" t="s">
        <v>1385</v>
      </c>
      <c r="H68" s="383" t="s">
        <v>480</v>
      </c>
      <c r="I68" s="379"/>
      <c r="J68" s="380"/>
      <c r="K68" s="381"/>
      <c r="L68" s="382"/>
    </row>
    <row r="69" spans="1:12" ht="27">
      <c r="A69" s="314">
        <v>61</v>
      </c>
      <c r="B69" s="383" t="s">
        <v>1311</v>
      </c>
      <c r="C69" s="308" t="s">
        <v>1185</v>
      </c>
      <c r="D69" s="384">
        <v>20000</v>
      </c>
      <c r="E69" s="378" t="s">
        <v>1332</v>
      </c>
      <c r="F69" s="383" t="s">
        <v>1359</v>
      </c>
      <c r="G69" s="383" t="s">
        <v>1386</v>
      </c>
      <c r="H69" s="383" t="s">
        <v>480</v>
      </c>
      <c r="I69" s="379"/>
      <c r="J69" s="380"/>
      <c r="K69" s="381"/>
      <c r="L69" s="382"/>
    </row>
    <row r="70" spans="1:12" ht="27">
      <c r="A70" s="309">
        <v>62</v>
      </c>
      <c r="B70" s="383" t="s">
        <v>1311</v>
      </c>
      <c r="C70" s="308" t="s">
        <v>1185</v>
      </c>
      <c r="D70" s="384">
        <v>3000</v>
      </c>
      <c r="E70" s="378" t="s">
        <v>1333</v>
      </c>
      <c r="F70" s="383" t="s">
        <v>1360</v>
      </c>
      <c r="G70" s="383" t="s">
        <v>1387</v>
      </c>
      <c r="H70" s="383" t="s">
        <v>480</v>
      </c>
      <c r="I70" s="379"/>
      <c r="J70" s="380"/>
      <c r="K70" s="381"/>
      <c r="L70" s="382"/>
    </row>
    <row r="71" spans="1:12" ht="27">
      <c r="A71" s="309">
        <v>63</v>
      </c>
      <c r="B71" s="383" t="s">
        <v>1311</v>
      </c>
      <c r="C71" s="308" t="s">
        <v>1185</v>
      </c>
      <c r="D71" s="384">
        <v>3000</v>
      </c>
      <c r="E71" s="378" t="s">
        <v>1334</v>
      </c>
      <c r="F71" s="383" t="s">
        <v>1361</v>
      </c>
      <c r="G71" s="383" t="s">
        <v>1388</v>
      </c>
      <c r="H71" s="383" t="s">
        <v>480</v>
      </c>
      <c r="I71" s="379"/>
      <c r="J71" s="380"/>
      <c r="K71" s="381"/>
      <c r="L71" s="382"/>
    </row>
    <row r="72" spans="1:12" ht="27">
      <c r="A72" s="314">
        <v>64</v>
      </c>
      <c r="B72" s="383" t="s">
        <v>1312</v>
      </c>
      <c r="C72" s="308" t="s">
        <v>1185</v>
      </c>
      <c r="D72" s="384">
        <v>2000</v>
      </c>
      <c r="E72" s="378" t="s">
        <v>1335</v>
      </c>
      <c r="F72" s="383" t="s">
        <v>1362</v>
      </c>
      <c r="G72" s="383" t="s">
        <v>1389</v>
      </c>
      <c r="H72" s="383" t="s">
        <v>480</v>
      </c>
      <c r="I72" s="379"/>
      <c r="J72" s="380"/>
      <c r="K72" s="381"/>
      <c r="L72" s="382"/>
    </row>
    <row r="73" spans="1:12" ht="27">
      <c r="A73" s="309">
        <v>65</v>
      </c>
      <c r="B73" s="383" t="s">
        <v>1312</v>
      </c>
      <c r="C73" s="308" t="s">
        <v>1185</v>
      </c>
      <c r="D73" s="384">
        <v>2500</v>
      </c>
      <c r="E73" s="378" t="s">
        <v>1336</v>
      </c>
      <c r="F73" s="383" t="s">
        <v>1363</v>
      </c>
      <c r="G73" s="383" t="s">
        <v>1390</v>
      </c>
      <c r="H73" s="383" t="s">
        <v>480</v>
      </c>
      <c r="I73" s="379"/>
      <c r="J73" s="380"/>
      <c r="K73" s="381"/>
      <c r="L73" s="382"/>
    </row>
    <row r="74" spans="1:12" ht="27">
      <c r="A74" s="309">
        <v>66</v>
      </c>
      <c r="B74" s="383" t="s">
        <v>1312</v>
      </c>
      <c r="C74" s="308" t="s">
        <v>1185</v>
      </c>
      <c r="D74" s="384">
        <v>4000</v>
      </c>
      <c r="E74" s="378" t="s">
        <v>1337</v>
      </c>
      <c r="F74" s="383" t="s">
        <v>1364</v>
      </c>
      <c r="G74" s="383" t="s">
        <v>1391</v>
      </c>
      <c r="H74" s="383" t="s">
        <v>480</v>
      </c>
      <c r="I74" s="379"/>
      <c r="J74" s="380"/>
      <c r="K74" s="381"/>
      <c r="L74" s="382"/>
    </row>
    <row r="75" spans="1:12" ht="27">
      <c r="A75" s="314">
        <v>67</v>
      </c>
      <c r="B75" s="383" t="s">
        <v>1312</v>
      </c>
      <c r="C75" s="308" t="s">
        <v>1185</v>
      </c>
      <c r="D75" s="384">
        <v>4000</v>
      </c>
      <c r="E75" s="378" t="s">
        <v>1338</v>
      </c>
      <c r="F75" s="383" t="s">
        <v>1365</v>
      </c>
      <c r="G75" s="383" t="s">
        <v>1392</v>
      </c>
      <c r="H75" s="383" t="s">
        <v>480</v>
      </c>
      <c r="I75" s="379"/>
      <c r="J75" s="380"/>
      <c r="K75" s="381"/>
      <c r="L75" s="382"/>
    </row>
    <row r="76" spans="1:12" ht="27">
      <c r="A76" s="309">
        <v>68</v>
      </c>
      <c r="B76" s="383" t="s">
        <v>1312</v>
      </c>
      <c r="C76" s="308" t="s">
        <v>1185</v>
      </c>
      <c r="D76" s="384">
        <v>3000</v>
      </c>
      <c r="E76" s="378" t="s">
        <v>1339</v>
      </c>
      <c r="F76" s="383" t="s">
        <v>1366</v>
      </c>
      <c r="G76" s="383" t="s">
        <v>1393</v>
      </c>
      <c r="H76" s="383" t="s">
        <v>480</v>
      </c>
      <c r="I76" s="379"/>
      <c r="J76" s="380"/>
      <c r="K76" s="381"/>
      <c r="L76" s="382"/>
    </row>
    <row r="77" spans="1:12" ht="27">
      <c r="A77" s="309">
        <v>69</v>
      </c>
      <c r="B77" s="383" t="s">
        <v>1394</v>
      </c>
      <c r="C77" s="308" t="s">
        <v>1185</v>
      </c>
      <c r="D77" s="384">
        <v>3000</v>
      </c>
      <c r="E77" s="384" t="s">
        <v>1397</v>
      </c>
      <c r="F77" s="383" t="s">
        <v>1422</v>
      </c>
      <c r="G77" s="383" t="s">
        <v>1447</v>
      </c>
      <c r="H77" s="383" t="s">
        <v>480</v>
      </c>
      <c r="I77" s="379"/>
      <c r="J77" s="380"/>
      <c r="K77" s="381"/>
      <c r="L77" s="382"/>
    </row>
    <row r="78" spans="1:12" ht="27">
      <c r="A78" s="314">
        <v>70</v>
      </c>
      <c r="B78" s="383" t="s">
        <v>1394</v>
      </c>
      <c r="C78" s="308" t="s">
        <v>1185</v>
      </c>
      <c r="D78" s="384">
        <v>4000</v>
      </c>
      <c r="E78" s="384" t="s">
        <v>1398</v>
      </c>
      <c r="F78" s="383" t="s">
        <v>1423</v>
      </c>
      <c r="G78" s="383" t="s">
        <v>1448</v>
      </c>
      <c r="H78" s="383" t="s">
        <v>480</v>
      </c>
      <c r="I78" s="379"/>
      <c r="J78" s="380"/>
      <c r="K78" s="381"/>
      <c r="L78" s="382"/>
    </row>
    <row r="79" spans="1:12" ht="27">
      <c r="A79" s="309">
        <v>71</v>
      </c>
      <c r="B79" s="383" t="s">
        <v>1395</v>
      </c>
      <c r="C79" s="308" t="s">
        <v>1185</v>
      </c>
      <c r="D79" s="384">
        <v>4000</v>
      </c>
      <c r="E79" s="384" t="s">
        <v>1399</v>
      </c>
      <c r="F79" s="383" t="s">
        <v>1424</v>
      </c>
      <c r="G79" s="383" t="s">
        <v>1449</v>
      </c>
      <c r="H79" s="383" t="s">
        <v>480</v>
      </c>
      <c r="I79" s="379"/>
      <c r="J79" s="380"/>
      <c r="K79" s="381"/>
      <c r="L79" s="382"/>
    </row>
    <row r="80" spans="1:12" ht="27">
      <c r="A80" s="309">
        <v>72</v>
      </c>
      <c r="B80" s="383" t="s">
        <v>1395</v>
      </c>
      <c r="C80" s="308" t="s">
        <v>1185</v>
      </c>
      <c r="D80" s="384">
        <v>50000</v>
      </c>
      <c r="E80" s="384" t="s">
        <v>1400</v>
      </c>
      <c r="F80" s="383" t="s">
        <v>1425</v>
      </c>
      <c r="G80" s="383" t="s">
        <v>1450</v>
      </c>
      <c r="H80" s="383" t="s">
        <v>480</v>
      </c>
      <c r="I80" s="379"/>
      <c r="J80" s="380"/>
      <c r="K80" s="381"/>
      <c r="L80" s="382"/>
    </row>
    <row r="81" spans="1:12" ht="27">
      <c r="A81" s="314">
        <v>73</v>
      </c>
      <c r="B81" s="383" t="s">
        <v>1395</v>
      </c>
      <c r="C81" s="308" t="s">
        <v>1185</v>
      </c>
      <c r="D81" s="384">
        <v>2000</v>
      </c>
      <c r="E81" s="384" t="s">
        <v>1401</v>
      </c>
      <c r="F81" s="383" t="s">
        <v>1426</v>
      </c>
      <c r="G81" s="383" t="s">
        <v>1451</v>
      </c>
      <c r="H81" s="383" t="s">
        <v>480</v>
      </c>
      <c r="I81" s="379"/>
      <c r="J81" s="380"/>
      <c r="K81" s="381"/>
      <c r="L81" s="382"/>
    </row>
    <row r="82" spans="1:12" ht="27">
      <c r="A82" s="309">
        <v>74</v>
      </c>
      <c r="B82" s="383" t="s">
        <v>1395</v>
      </c>
      <c r="C82" s="308" t="s">
        <v>1185</v>
      </c>
      <c r="D82" s="384">
        <v>3000</v>
      </c>
      <c r="E82" s="384" t="s">
        <v>1402</v>
      </c>
      <c r="F82" s="383" t="s">
        <v>1427</v>
      </c>
      <c r="G82" s="383" t="s">
        <v>1452</v>
      </c>
      <c r="H82" s="383" t="s">
        <v>480</v>
      </c>
      <c r="I82" s="379"/>
      <c r="J82" s="380"/>
      <c r="K82" s="381"/>
      <c r="L82" s="382"/>
    </row>
    <row r="83" spans="1:12" ht="27">
      <c r="A83" s="309">
        <v>75</v>
      </c>
      <c r="B83" s="383" t="s">
        <v>1395</v>
      </c>
      <c r="C83" s="308" t="s">
        <v>1185</v>
      </c>
      <c r="D83" s="384">
        <v>2500</v>
      </c>
      <c r="E83" s="384" t="s">
        <v>1403</v>
      </c>
      <c r="F83" s="383" t="s">
        <v>1428</v>
      </c>
      <c r="G83" s="383" t="s">
        <v>1453</v>
      </c>
      <c r="H83" s="383" t="s">
        <v>480</v>
      </c>
      <c r="I83" s="379"/>
      <c r="J83" s="380"/>
      <c r="K83" s="381"/>
      <c r="L83" s="382"/>
    </row>
    <row r="84" spans="1:12" ht="27">
      <c r="A84" s="314">
        <v>76</v>
      </c>
      <c r="B84" s="383" t="s">
        <v>1395</v>
      </c>
      <c r="C84" s="308" t="s">
        <v>1185</v>
      </c>
      <c r="D84" s="384">
        <v>46000</v>
      </c>
      <c r="E84" s="384" t="s">
        <v>1404</v>
      </c>
      <c r="F84" s="383" t="s">
        <v>1429</v>
      </c>
      <c r="G84" s="383" t="s">
        <v>1454</v>
      </c>
      <c r="H84" s="383" t="s">
        <v>480</v>
      </c>
      <c r="I84" s="379"/>
      <c r="J84" s="380"/>
      <c r="K84" s="381"/>
      <c r="L84" s="382"/>
    </row>
    <row r="85" spans="1:12" ht="27">
      <c r="A85" s="309">
        <v>77</v>
      </c>
      <c r="B85" s="383" t="s">
        <v>1395</v>
      </c>
      <c r="C85" s="308" t="s">
        <v>1185</v>
      </c>
      <c r="D85" s="384">
        <v>14000</v>
      </c>
      <c r="E85" s="384" t="s">
        <v>1405</v>
      </c>
      <c r="F85" s="383" t="s">
        <v>1430</v>
      </c>
      <c r="G85" s="383" t="s">
        <v>1455</v>
      </c>
      <c r="H85" s="383" t="s">
        <v>480</v>
      </c>
      <c r="I85" s="379"/>
      <c r="J85" s="380"/>
      <c r="K85" s="381"/>
      <c r="L85" s="382"/>
    </row>
    <row r="86" spans="1:12" ht="27">
      <c r="A86" s="309">
        <v>78</v>
      </c>
      <c r="B86" s="383" t="s">
        <v>1396</v>
      </c>
      <c r="C86" s="308" t="s">
        <v>1185</v>
      </c>
      <c r="D86" s="384">
        <v>3000</v>
      </c>
      <c r="E86" s="384" t="s">
        <v>1406</v>
      </c>
      <c r="F86" s="383" t="s">
        <v>1431</v>
      </c>
      <c r="G86" s="383" t="s">
        <v>1456</v>
      </c>
      <c r="H86" s="383" t="s">
        <v>480</v>
      </c>
      <c r="I86" s="379"/>
      <c r="J86" s="380"/>
      <c r="K86" s="381"/>
      <c r="L86" s="382"/>
    </row>
    <row r="87" spans="1:12" ht="27">
      <c r="A87" s="314">
        <v>79</v>
      </c>
      <c r="B87" s="383" t="s">
        <v>1396</v>
      </c>
      <c r="C87" s="308" t="s">
        <v>1185</v>
      </c>
      <c r="D87" s="384">
        <v>3000</v>
      </c>
      <c r="E87" s="384" t="s">
        <v>1407</v>
      </c>
      <c r="F87" s="383" t="s">
        <v>1432</v>
      </c>
      <c r="G87" s="383" t="s">
        <v>1457</v>
      </c>
      <c r="H87" s="383" t="s">
        <v>480</v>
      </c>
      <c r="I87" s="379"/>
      <c r="J87" s="380"/>
      <c r="K87" s="381"/>
      <c r="L87" s="382"/>
    </row>
    <row r="88" spans="1:12" ht="27">
      <c r="A88" s="309">
        <v>80</v>
      </c>
      <c r="B88" s="383" t="s">
        <v>1396</v>
      </c>
      <c r="C88" s="308" t="s">
        <v>1185</v>
      </c>
      <c r="D88" s="384">
        <v>2000</v>
      </c>
      <c r="E88" s="384" t="s">
        <v>1408</v>
      </c>
      <c r="F88" s="383" t="s">
        <v>1433</v>
      </c>
      <c r="G88" s="383" t="s">
        <v>1458</v>
      </c>
      <c r="H88" s="383" t="s">
        <v>480</v>
      </c>
      <c r="I88" s="379"/>
      <c r="J88" s="380"/>
      <c r="K88" s="381"/>
      <c r="L88" s="382"/>
    </row>
    <row r="89" spans="1:12" ht="27">
      <c r="A89" s="309">
        <v>81</v>
      </c>
      <c r="B89" s="383" t="s">
        <v>1396</v>
      </c>
      <c r="C89" s="308" t="s">
        <v>1185</v>
      </c>
      <c r="D89" s="384">
        <v>2000</v>
      </c>
      <c r="E89" s="384" t="s">
        <v>1409</v>
      </c>
      <c r="F89" s="383" t="s">
        <v>1434</v>
      </c>
      <c r="G89" s="383" t="s">
        <v>1459</v>
      </c>
      <c r="H89" s="383" t="s">
        <v>480</v>
      </c>
      <c r="I89" s="379"/>
      <c r="J89" s="380"/>
      <c r="K89" s="381"/>
      <c r="L89" s="382"/>
    </row>
    <row r="90" spans="1:12" ht="27">
      <c r="A90" s="314">
        <v>82</v>
      </c>
      <c r="B90" s="383" t="s">
        <v>1396</v>
      </c>
      <c r="C90" s="308" t="s">
        <v>1185</v>
      </c>
      <c r="D90" s="384">
        <v>2000</v>
      </c>
      <c r="E90" s="384" t="s">
        <v>1410</v>
      </c>
      <c r="F90" s="383" t="s">
        <v>1435</v>
      </c>
      <c r="G90" s="383" t="s">
        <v>1460</v>
      </c>
      <c r="H90" s="383" t="s">
        <v>480</v>
      </c>
      <c r="I90" s="379"/>
      <c r="J90" s="380"/>
      <c r="K90" s="381"/>
      <c r="L90" s="382"/>
    </row>
    <row r="91" spans="1:12" ht="27">
      <c r="A91" s="309">
        <v>83</v>
      </c>
      <c r="B91" s="383" t="s">
        <v>1396</v>
      </c>
      <c r="C91" s="308" t="s">
        <v>1185</v>
      </c>
      <c r="D91" s="384">
        <v>2500</v>
      </c>
      <c r="E91" s="384" t="s">
        <v>1411</v>
      </c>
      <c r="F91" s="383" t="s">
        <v>1436</v>
      </c>
      <c r="G91" s="383" t="s">
        <v>1461</v>
      </c>
      <c r="H91" s="383" t="s">
        <v>480</v>
      </c>
      <c r="I91" s="379"/>
      <c r="J91" s="380"/>
      <c r="K91" s="381"/>
      <c r="L91" s="382"/>
    </row>
    <row r="92" spans="1:12" ht="27">
      <c r="A92" s="309">
        <v>84</v>
      </c>
      <c r="B92" s="383" t="s">
        <v>1396</v>
      </c>
      <c r="C92" s="308" t="s">
        <v>1185</v>
      </c>
      <c r="D92" s="384">
        <v>2500</v>
      </c>
      <c r="E92" s="384" t="s">
        <v>1412</v>
      </c>
      <c r="F92" s="383" t="s">
        <v>1437</v>
      </c>
      <c r="G92" s="383" t="s">
        <v>1462</v>
      </c>
      <c r="H92" s="383" t="s">
        <v>480</v>
      </c>
      <c r="I92" s="379"/>
      <c r="J92" s="380"/>
      <c r="K92" s="381"/>
      <c r="L92" s="382"/>
    </row>
    <row r="93" spans="1:12" ht="27">
      <c r="A93" s="314">
        <v>85</v>
      </c>
      <c r="B93" s="383" t="s">
        <v>1396</v>
      </c>
      <c r="C93" s="308" t="s">
        <v>1185</v>
      </c>
      <c r="D93" s="384">
        <v>2500</v>
      </c>
      <c r="E93" s="384" t="s">
        <v>1413</v>
      </c>
      <c r="F93" s="383" t="s">
        <v>1438</v>
      </c>
      <c r="G93" s="383" t="s">
        <v>1463</v>
      </c>
      <c r="H93" s="383" t="s">
        <v>480</v>
      </c>
      <c r="I93" s="379"/>
      <c r="J93" s="380"/>
      <c r="K93" s="381"/>
      <c r="L93" s="382"/>
    </row>
    <row r="94" spans="1:12" ht="27">
      <c r="A94" s="309">
        <v>86</v>
      </c>
      <c r="B94" s="383" t="s">
        <v>1396</v>
      </c>
      <c r="C94" s="308" t="s">
        <v>1185</v>
      </c>
      <c r="D94" s="384">
        <v>50000</v>
      </c>
      <c r="E94" s="384" t="s">
        <v>1414</v>
      </c>
      <c r="F94" s="383" t="s">
        <v>1439</v>
      </c>
      <c r="G94" s="383" t="s">
        <v>1464</v>
      </c>
      <c r="H94" s="383" t="s">
        <v>480</v>
      </c>
      <c r="I94" s="379"/>
      <c r="J94" s="380"/>
      <c r="K94" s="381"/>
      <c r="L94" s="382"/>
    </row>
    <row r="95" spans="1:12" ht="27">
      <c r="A95" s="309">
        <v>87</v>
      </c>
      <c r="B95" s="383" t="s">
        <v>1396</v>
      </c>
      <c r="C95" s="308" t="s">
        <v>1185</v>
      </c>
      <c r="D95" s="384">
        <v>1500</v>
      </c>
      <c r="E95" s="384" t="s">
        <v>1415</v>
      </c>
      <c r="F95" s="383" t="s">
        <v>1440</v>
      </c>
      <c r="G95" s="383" t="s">
        <v>1465</v>
      </c>
      <c r="H95" s="383" t="s">
        <v>480</v>
      </c>
      <c r="I95" s="379"/>
      <c r="J95" s="380"/>
      <c r="K95" s="381"/>
      <c r="L95" s="382"/>
    </row>
    <row r="96" spans="1:12" ht="27">
      <c r="A96" s="314">
        <v>88</v>
      </c>
      <c r="B96" s="383" t="s">
        <v>1396</v>
      </c>
      <c r="C96" s="308" t="s">
        <v>1185</v>
      </c>
      <c r="D96" s="384">
        <v>2000</v>
      </c>
      <c r="E96" s="384" t="s">
        <v>1416</v>
      </c>
      <c r="F96" s="383" t="s">
        <v>1441</v>
      </c>
      <c r="G96" s="383" t="s">
        <v>1466</v>
      </c>
      <c r="H96" s="383" t="s">
        <v>480</v>
      </c>
      <c r="I96" s="379"/>
      <c r="J96" s="380"/>
      <c r="K96" s="381"/>
      <c r="L96" s="382"/>
    </row>
    <row r="97" spans="1:12" ht="27">
      <c r="A97" s="309">
        <v>89</v>
      </c>
      <c r="B97" s="383" t="s">
        <v>1396</v>
      </c>
      <c r="C97" s="308" t="s">
        <v>1185</v>
      </c>
      <c r="D97" s="384">
        <v>46000</v>
      </c>
      <c r="E97" s="384" t="s">
        <v>1329</v>
      </c>
      <c r="F97" s="383" t="s">
        <v>1356</v>
      </c>
      <c r="G97" s="383" t="s">
        <v>1383</v>
      </c>
      <c r="H97" s="383" t="s">
        <v>480</v>
      </c>
      <c r="I97" s="379"/>
      <c r="J97" s="380"/>
      <c r="K97" s="381"/>
      <c r="L97" s="382"/>
    </row>
    <row r="98" spans="1:12" ht="27">
      <c r="A98" s="309">
        <v>90</v>
      </c>
      <c r="B98" s="383" t="s">
        <v>1396</v>
      </c>
      <c r="C98" s="308" t="s">
        <v>1185</v>
      </c>
      <c r="D98" s="384">
        <v>2500</v>
      </c>
      <c r="E98" s="384" t="s">
        <v>1417</v>
      </c>
      <c r="F98" s="383" t="s">
        <v>1442</v>
      </c>
      <c r="G98" s="383" t="s">
        <v>1467</v>
      </c>
      <c r="H98" s="383" t="s">
        <v>480</v>
      </c>
      <c r="I98" s="379"/>
      <c r="J98" s="380"/>
      <c r="K98" s="381"/>
      <c r="L98" s="382"/>
    </row>
    <row r="99" spans="1:12" ht="27">
      <c r="A99" s="314">
        <v>91</v>
      </c>
      <c r="B99" s="383" t="s">
        <v>1396</v>
      </c>
      <c r="C99" s="308" t="s">
        <v>1185</v>
      </c>
      <c r="D99" s="384">
        <v>2500</v>
      </c>
      <c r="E99" s="384" t="s">
        <v>1418</v>
      </c>
      <c r="F99" s="383" t="s">
        <v>1443</v>
      </c>
      <c r="G99" s="383" t="s">
        <v>1468</v>
      </c>
      <c r="H99" s="383" t="s">
        <v>480</v>
      </c>
      <c r="I99" s="379"/>
      <c r="J99" s="380"/>
      <c r="K99" s="381"/>
      <c r="L99" s="382"/>
    </row>
    <row r="100" spans="1:12" ht="27">
      <c r="A100" s="309">
        <v>92</v>
      </c>
      <c r="B100" s="383" t="s">
        <v>1396</v>
      </c>
      <c r="C100" s="308" t="s">
        <v>1185</v>
      </c>
      <c r="D100" s="384">
        <v>30000</v>
      </c>
      <c r="E100" s="384" t="s">
        <v>1419</v>
      </c>
      <c r="F100" s="383" t="s">
        <v>1444</v>
      </c>
      <c r="G100" s="383" t="s">
        <v>1469</v>
      </c>
      <c r="H100" s="383" t="s">
        <v>480</v>
      </c>
      <c r="I100" s="379"/>
      <c r="J100" s="380"/>
      <c r="K100" s="381"/>
      <c r="L100" s="382"/>
    </row>
    <row r="101" spans="1:12" ht="27">
      <c r="A101" s="309">
        <v>93</v>
      </c>
      <c r="B101" s="383" t="s">
        <v>1396</v>
      </c>
      <c r="C101" s="308" t="s">
        <v>1185</v>
      </c>
      <c r="D101" s="384">
        <v>2000</v>
      </c>
      <c r="E101" s="384" t="s">
        <v>1420</v>
      </c>
      <c r="F101" s="383" t="s">
        <v>1445</v>
      </c>
      <c r="G101" s="383" t="s">
        <v>1470</v>
      </c>
      <c r="H101" s="383" t="s">
        <v>480</v>
      </c>
      <c r="I101" s="379"/>
      <c r="J101" s="380"/>
      <c r="K101" s="381"/>
      <c r="L101" s="382"/>
    </row>
    <row r="102" spans="1:12" ht="27">
      <c r="A102" s="314">
        <v>94</v>
      </c>
      <c r="B102" s="383" t="s">
        <v>1396</v>
      </c>
      <c r="C102" s="308" t="s">
        <v>1185</v>
      </c>
      <c r="D102" s="384">
        <v>2500</v>
      </c>
      <c r="E102" s="384" t="s">
        <v>1421</v>
      </c>
      <c r="F102" s="383" t="s">
        <v>1446</v>
      </c>
      <c r="G102" s="385" t="s">
        <v>1471</v>
      </c>
      <c r="H102" s="385" t="s">
        <v>480</v>
      </c>
      <c r="I102" s="379"/>
      <c r="J102" s="380"/>
      <c r="K102" s="381"/>
      <c r="L102" s="382"/>
    </row>
    <row r="103" spans="1:12" ht="121.5">
      <c r="A103" s="309">
        <v>95</v>
      </c>
      <c r="B103" s="386" t="s">
        <v>1472</v>
      </c>
      <c r="C103" s="387" t="s">
        <v>1313</v>
      </c>
      <c r="D103" s="443">
        <v>2500</v>
      </c>
      <c r="E103" s="378" t="s">
        <v>1473</v>
      </c>
      <c r="F103" s="444" t="s">
        <v>1474</v>
      </c>
      <c r="G103" s="445"/>
      <c r="H103" s="442"/>
      <c r="I103" s="441" t="s">
        <v>1475</v>
      </c>
      <c r="J103" s="380"/>
      <c r="K103" s="381"/>
      <c r="L103" s="382"/>
    </row>
    <row r="104" spans="1:12" ht="27">
      <c r="A104" s="309">
        <v>96</v>
      </c>
      <c r="B104" s="386" t="s">
        <v>1476</v>
      </c>
      <c r="C104" s="387" t="s">
        <v>219</v>
      </c>
      <c r="D104" s="447">
        <v>20</v>
      </c>
      <c r="E104" s="387" t="s">
        <v>1477</v>
      </c>
      <c r="F104" s="442" t="s">
        <v>1478</v>
      </c>
      <c r="G104" s="442" t="s">
        <v>1479</v>
      </c>
      <c r="H104" s="441" t="s">
        <v>1480</v>
      </c>
      <c r="I104" s="379"/>
      <c r="J104" s="380"/>
      <c r="K104" s="381"/>
      <c r="L104" s="382"/>
    </row>
    <row r="105" spans="1:12" ht="27">
      <c r="A105" s="314">
        <v>97</v>
      </c>
      <c r="B105" s="383" t="s">
        <v>1481</v>
      </c>
      <c r="C105" s="387" t="s">
        <v>1185</v>
      </c>
      <c r="D105" s="384">
        <v>3000</v>
      </c>
      <c r="E105" s="446" t="s">
        <v>1482</v>
      </c>
      <c r="F105" s="383" t="s">
        <v>1508</v>
      </c>
      <c r="G105" s="383" t="s">
        <v>1534</v>
      </c>
      <c r="H105" s="383" t="s">
        <v>480</v>
      </c>
      <c r="I105" s="379"/>
      <c r="J105" s="380"/>
      <c r="K105" s="381"/>
      <c r="L105" s="382"/>
    </row>
    <row r="106" spans="1:12" ht="27">
      <c r="A106" s="309">
        <v>98</v>
      </c>
      <c r="B106" s="383" t="s">
        <v>1481</v>
      </c>
      <c r="C106" s="387" t="s">
        <v>1185</v>
      </c>
      <c r="D106" s="384">
        <v>3000</v>
      </c>
      <c r="E106" s="378" t="s">
        <v>1483</v>
      </c>
      <c r="F106" s="383" t="s">
        <v>1509</v>
      </c>
      <c r="G106" s="383" t="s">
        <v>1535</v>
      </c>
      <c r="H106" s="383" t="s">
        <v>480</v>
      </c>
      <c r="I106" s="379"/>
      <c r="J106" s="380"/>
      <c r="K106" s="381"/>
      <c r="L106" s="382"/>
    </row>
    <row r="107" spans="1:12" ht="27">
      <c r="A107" s="309">
        <v>99</v>
      </c>
      <c r="B107" s="383" t="s">
        <v>1481</v>
      </c>
      <c r="C107" s="387" t="s">
        <v>1185</v>
      </c>
      <c r="D107" s="384">
        <v>2000</v>
      </c>
      <c r="E107" s="378" t="s">
        <v>1484</v>
      </c>
      <c r="F107" s="383" t="s">
        <v>1510</v>
      </c>
      <c r="G107" s="383" t="s">
        <v>1536</v>
      </c>
      <c r="H107" s="383" t="s">
        <v>480</v>
      </c>
      <c r="I107" s="379"/>
      <c r="J107" s="380"/>
      <c r="K107" s="381"/>
      <c r="L107" s="382"/>
    </row>
    <row r="108" spans="1:12" ht="27">
      <c r="A108" s="314">
        <v>100</v>
      </c>
      <c r="B108" s="383" t="s">
        <v>1481</v>
      </c>
      <c r="C108" s="387" t="s">
        <v>1185</v>
      </c>
      <c r="D108" s="384">
        <v>4000</v>
      </c>
      <c r="E108" s="378" t="s">
        <v>1485</v>
      </c>
      <c r="F108" s="383" t="s">
        <v>1511</v>
      </c>
      <c r="G108" s="383" t="s">
        <v>1537</v>
      </c>
      <c r="H108" s="383" t="s">
        <v>480</v>
      </c>
      <c r="I108" s="379"/>
      <c r="J108" s="380"/>
      <c r="K108" s="381"/>
      <c r="L108" s="382"/>
    </row>
    <row r="109" spans="1:12" ht="27">
      <c r="A109" s="309">
        <v>101</v>
      </c>
      <c r="B109" s="383" t="s">
        <v>1481</v>
      </c>
      <c r="C109" s="387" t="s">
        <v>1185</v>
      </c>
      <c r="D109" s="384">
        <v>2000</v>
      </c>
      <c r="E109" s="378" t="s">
        <v>1486</v>
      </c>
      <c r="F109" s="383" t="s">
        <v>1512</v>
      </c>
      <c r="G109" s="383" t="s">
        <v>1538</v>
      </c>
      <c r="H109" s="383" t="s">
        <v>480</v>
      </c>
      <c r="I109" s="379"/>
      <c r="J109" s="380"/>
      <c r="K109" s="381"/>
      <c r="L109" s="382"/>
    </row>
    <row r="110" spans="1:12" ht="27">
      <c r="A110" s="309">
        <v>102</v>
      </c>
      <c r="B110" s="383" t="s">
        <v>1481</v>
      </c>
      <c r="C110" s="387" t="s">
        <v>1185</v>
      </c>
      <c r="D110" s="384">
        <v>2000</v>
      </c>
      <c r="E110" s="378" t="s">
        <v>1487</v>
      </c>
      <c r="F110" s="383" t="s">
        <v>1513</v>
      </c>
      <c r="G110" s="383" t="s">
        <v>1539</v>
      </c>
      <c r="H110" s="383" t="s">
        <v>480</v>
      </c>
      <c r="I110" s="379"/>
      <c r="J110" s="380"/>
      <c r="K110" s="381"/>
      <c r="L110" s="382"/>
    </row>
    <row r="111" spans="1:12" ht="27">
      <c r="A111" s="314">
        <v>103</v>
      </c>
      <c r="B111" s="383" t="s">
        <v>1481</v>
      </c>
      <c r="C111" s="387" t="s">
        <v>1185</v>
      </c>
      <c r="D111" s="384">
        <v>2000</v>
      </c>
      <c r="E111" s="378" t="s">
        <v>1488</v>
      </c>
      <c r="F111" s="383" t="s">
        <v>1514</v>
      </c>
      <c r="G111" s="383" t="s">
        <v>1540</v>
      </c>
      <c r="H111" s="383" t="s">
        <v>480</v>
      </c>
      <c r="I111" s="379"/>
      <c r="J111" s="380"/>
      <c r="K111" s="381"/>
      <c r="L111" s="382"/>
    </row>
    <row r="112" spans="1:12" ht="27">
      <c r="A112" s="309">
        <v>104</v>
      </c>
      <c r="B112" s="383" t="s">
        <v>1481</v>
      </c>
      <c r="C112" s="387" t="s">
        <v>1185</v>
      </c>
      <c r="D112" s="384">
        <v>2500</v>
      </c>
      <c r="E112" s="378" t="s">
        <v>1489</v>
      </c>
      <c r="F112" s="383" t="s">
        <v>1515</v>
      </c>
      <c r="G112" s="383" t="s">
        <v>1541</v>
      </c>
      <c r="H112" s="383" t="s">
        <v>480</v>
      </c>
      <c r="I112" s="379"/>
      <c r="J112" s="380"/>
      <c r="K112" s="381"/>
      <c r="L112" s="382"/>
    </row>
    <row r="113" spans="1:12" ht="27">
      <c r="A113" s="309">
        <v>105</v>
      </c>
      <c r="B113" s="383" t="s">
        <v>1481</v>
      </c>
      <c r="C113" s="387" t="s">
        <v>1185</v>
      </c>
      <c r="D113" s="384">
        <v>14000</v>
      </c>
      <c r="E113" s="378" t="s">
        <v>1490</v>
      </c>
      <c r="F113" s="383" t="s">
        <v>1516</v>
      </c>
      <c r="G113" s="383" t="s">
        <v>1542</v>
      </c>
      <c r="H113" s="383" t="s">
        <v>480</v>
      </c>
      <c r="I113" s="379"/>
      <c r="J113" s="380"/>
      <c r="K113" s="381"/>
      <c r="L113" s="382"/>
    </row>
    <row r="114" spans="1:12" ht="27">
      <c r="A114" s="314">
        <v>106</v>
      </c>
      <c r="B114" s="383" t="s">
        <v>1481</v>
      </c>
      <c r="C114" s="387" t="s">
        <v>1185</v>
      </c>
      <c r="D114" s="384">
        <v>2000</v>
      </c>
      <c r="E114" s="378" t="s">
        <v>1491</v>
      </c>
      <c r="F114" s="383" t="s">
        <v>1517</v>
      </c>
      <c r="G114" s="383" t="s">
        <v>1543</v>
      </c>
      <c r="H114" s="383" t="s">
        <v>480</v>
      </c>
      <c r="I114" s="379"/>
      <c r="J114" s="380"/>
      <c r="K114" s="381"/>
      <c r="L114" s="382"/>
    </row>
    <row r="115" spans="1:12" ht="27">
      <c r="A115" s="309">
        <v>107</v>
      </c>
      <c r="B115" s="383" t="s">
        <v>1481</v>
      </c>
      <c r="C115" s="387" t="s">
        <v>1185</v>
      </c>
      <c r="D115" s="384">
        <v>2000</v>
      </c>
      <c r="E115" s="378" t="s">
        <v>1492</v>
      </c>
      <c r="F115" s="383" t="s">
        <v>1518</v>
      </c>
      <c r="G115" s="383" t="s">
        <v>1544</v>
      </c>
      <c r="H115" s="383" t="s">
        <v>480</v>
      </c>
      <c r="I115" s="379"/>
      <c r="J115" s="380"/>
      <c r="K115" s="381"/>
      <c r="L115" s="382"/>
    </row>
    <row r="116" spans="1:12" ht="27">
      <c r="A116" s="309">
        <v>108</v>
      </c>
      <c r="B116" s="383" t="s">
        <v>1481</v>
      </c>
      <c r="C116" s="387" t="s">
        <v>1185</v>
      </c>
      <c r="D116" s="384">
        <v>3000</v>
      </c>
      <c r="E116" s="378" t="s">
        <v>1493</v>
      </c>
      <c r="F116" s="383" t="s">
        <v>1519</v>
      </c>
      <c r="G116" s="383" t="s">
        <v>1545</v>
      </c>
      <c r="H116" s="383" t="s">
        <v>480</v>
      </c>
      <c r="I116" s="379"/>
      <c r="J116" s="380"/>
      <c r="K116" s="381"/>
      <c r="L116" s="382"/>
    </row>
    <row r="117" spans="1:12" ht="27">
      <c r="A117" s="314">
        <v>109</v>
      </c>
      <c r="B117" s="383" t="s">
        <v>1481</v>
      </c>
      <c r="C117" s="387" t="s">
        <v>1185</v>
      </c>
      <c r="D117" s="384">
        <v>4000</v>
      </c>
      <c r="E117" s="378" t="s">
        <v>1494</v>
      </c>
      <c r="F117" s="383" t="s">
        <v>1520</v>
      </c>
      <c r="G117" s="383" t="s">
        <v>1546</v>
      </c>
      <c r="H117" s="383" t="s">
        <v>480</v>
      </c>
      <c r="I117" s="379"/>
      <c r="J117" s="380"/>
      <c r="K117" s="381"/>
      <c r="L117" s="382"/>
    </row>
    <row r="118" spans="1:12" ht="27">
      <c r="A118" s="309">
        <v>110</v>
      </c>
      <c r="B118" s="383" t="s">
        <v>1481</v>
      </c>
      <c r="C118" s="387" t="s">
        <v>1185</v>
      </c>
      <c r="D118" s="384">
        <v>2000</v>
      </c>
      <c r="E118" s="378" t="s">
        <v>1495</v>
      </c>
      <c r="F118" s="383" t="s">
        <v>1521</v>
      </c>
      <c r="G118" s="383" t="s">
        <v>1547</v>
      </c>
      <c r="H118" s="383" t="s">
        <v>480</v>
      </c>
      <c r="I118" s="379"/>
      <c r="J118" s="380"/>
      <c r="K118" s="381"/>
      <c r="L118" s="382"/>
    </row>
    <row r="119" spans="1:12" ht="27">
      <c r="A119" s="309">
        <v>111</v>
      </c>
      <c r="B119" s="383" t="s">
        <v>1481</v>
      </c>
      <c r="C119" s="387" t="s">
        <v>1185</v>
      </c>
      <c r="D119" s="384">
        <v>4000</v>
      </c>
      <c r="E119" s="378" t="s">
        <v>1496</v>
      </c>
      <c r="F119" s="383" t="s">
        <v>1522</v>
      </c>
      <c r="G119" s="383" t="s">
        <v>1548</v>
      </c>
      <c r="H119" s="383" t="s">
        <v>480</v>
      </c>
      <c r="I119" s="379"/>
      <c r="J119" s="380"/>
      <c r="K119" s="381"/>
      <c r="L119" s="382"/>
    </row>
    <row r="120" spans="1:12" ht="27">
      <c r="A120" s="314">
        <v>112</v>
      </c>
      <c r="B120" s="383" t="s">
        <v>1481</v>
      </c>
      <c r="C120" s="387" t="s">
        <v>1185</v>
      </c>
      <c r="D120" s="384">
        <v>30000</v>
      </c>
      <c r="E120" s="378" t="s">
        <v>1497</v>
      </c>
      <c r="F120" s="383" t="s">
        <v>1523</v>
      </c>
      <c r="G120" s="383" t="s">
        <v>1549</v>
      </c>
      <c r="H120" s="383" t="s">
        <v>480</v>
      </c>
      <c r="I120" s="379"/>
      <c r="J120" s="380"/>
      <c r="K120" s="381"/>
      <c r="L120" s="382"/>
    </row>
    <row r="121" spans="1:12" ht="27">
      <c r="A121" s="309">
        <v>113</v>
      </c>
      <c r="B121" s="383" t="s">
        <v>1472</v>
      </c>
      <c r="C121" s="387" t="s">
        <v>1185</v>
      </c>
      <c r="D121" s="384">
        <v>2000</v>
      </c>
      <c r="E121" s="378" t="s">
        <v>1498</v>
      </c>
      <c r="F121" s="383" t="s">
        <v>1524</v>
      </c>
      <c r="G121" s="383" t="s">
        <v>1550</v>
      </c>
      <c r="H121" s="383" t="s">
        <v>480</v>
      </c>
      <c r="I121" s="379"/>
      <c r="J121" s="380"/>
      <c r="K121" s="381"/>
      <c r="L121" s="382"/>
    </row>
    <row r="122" spans="1:12" ht="27">
      <c r="A122" s="309">
        <v>114</v>
      </c>
      <c r="B122" s="383" t="s">
        <v>1472</v>
      </c>
      <c r="C122" s="387" t="s">
        <v>1185</v>
      </c>
      <c r="D122" s="384">
        <v>2500</v>
      </c>
      <c r="E122" s="378" t="s">
        <v>1499</v>
      </c>
      <c r="F122" s="383" t="s">
        <v>1525</v>
      </c>
      <c r="G122" s="383" t="s">
        <v>1551</v>
      </c>
      <c r="H122" s="383" t="s">
        <v>480</v>
      </c>
      <c r="I122" s="379"/>
      <c r="J122" s="380"/>
      <c r="K122" s="381"/>
      <c r="L122" s="382"/>
    </row>
    <row r="123" spans="1:12" ht="27">
      <c r="A123" s="314">
        <v>115</v>
      </c>
      <c r="B123" s="383" t="s">
        <v>1472</v>
      </c>
      <c r="C123" s="387" t="s">
        <v>1185</v>
      </c>
      <c r="D123" s="384">
        <v>4000</v>
      </c>
      <c r="E123" s="378" t="s">
        <v>1500</v>
      </c>
      <c r="F123" s="383" t="s">
        <v>1526</v>
      </c>
      <c r="G123" s="383" t="s">
        <v>1552</v>
      </c>
      <c r="H123" s="383" t="s">
        <v>480</v>
      </c>
      <c r="I123" s="379"/>
      <c r="J123" s="380"/>
      <c r="K123" s="381"/>
      <c r="L123" s="382"/>
    </row>
    <row r="124" spans="1:12" ht="27">
      <c r="A124" s="309">
        <v>116</v>
      </c>
      <c r="B124" s="383" t="s">
        <v>1472</v>
      </c>
      <c r="C124" s="387" t="s">
        <v>1185</v>
      </c>
      <c r="D124" s="384">
        <v>2000</v>
      </c>
      <c r="E124" s="378" t="s">
        <v>1501</v>
      </c>
      <c r="F124" s="383" t="s">
        <v>1527</v>
      </c>
      <c r="G124" s="383" t="s">
        <v>1553</v>
      </c>
      <c r="H124" s="383" t="s">
        <v>480</v>
      </c>
      <c r="I124" s="379"/>
      <c r="J124" s="380"/>
      <c r="K124" s="381"/>
      <c r="L124" s="382"/>
    </row>
    <row r="125" spans="1:12" ht="27">
      <c r="A125" s="309">
        <v>117</v>
      </c>
      <c r="B125" s="383" t="s">
        <v>1472</v>
      </c>
      <c r="C125" s="387" t="s">
        <v>1185</v>
      </c>
      <c r="D125" s="384">
        <v>23000</v>
      </c>
      <c r="E125" s="378" t="s">
        <v>1502</v>
      </c>
      <c r="F125" s="383" t="s">
        <v>1528</v>
      </c>
      <c r="G125" s="383" t="s">
        <v>1554</v>
      </c>
      <c r="H125" s="383" t="s">
        <v>480</v>
      </c>
      <c r="I125" s="379"/>
      <c r="J125" s="380"/>
      <c r="K125" s="381"/>
      <c r="L125" s="382"/>
    </row>
    <row r="126" spans="1:12" ht="27">
      <c r="A126" s="314">
        <v>118</v>
      </c>
      <c r="B126" s="383" t="s">
        <v>1476</v>
      </c>
      <c r="C126" s="387" t="s">
        <v>1185</v>
      </c>
      <c r="D126" s="384">
        <v>2000</v>
      </c>
      <c r="E126" s="378" t="s">
        <v>1503</v>
      </c>
      <c r="F126" s="383" t="s">
        <v>1529</v>
      </c>
      <c r="G126" s="383" t="s">
        <v>1555</v>
      </c>
      <c r="H126" s="383" t="s">
        <v>480</v>
      </c>
      <c r="I126" s="379"/>
      <c r="J126" s="380"/>
      <c r="K126" s="381"/>
      <c r="L126" s="382"/>
    </row>
    <row r="127" spans="1:12" ht="27">
      <c r="A127" s="309">
        <v>119</v>
      </c>
      <c r="B127" s="383" t="s">
        <v>1476</v>
      </c>
      <c r="C127" s="387" t="s">
        <v>1185</v>
      </c>
      <c r="D127" s="384">
        <v>5000</v>
      </c>
      <c r="E127" s="378" t="s">
        <v>1504</v>
      </c>
      <c r="F127" s="383" t="s">
        <v>1530</v>
      </c>
      <c r="G127" s="383" t="s">
        <v>1556</v>
      </c>
      <c r="H127" s="383" t="s">
        <v>480</v>
      </c>
      <c r="I127" s="379"/>
      <c r="J127" s="380"/>
      <c r="K127" s="381"/>
      <c r="L127" s="382"/>
    </row>
    <row r="128" spans="1:12" ht="27">
      <c r="A128" s="309">
        <v>120</v>
      </c>
      <c r="B128" s="383" t="s">
        <v>1476</v>
      </c>
      <c r="C128" s="387" t="s">
        <v>1185</v>
      </c>
      <c r="D128" s="384">
        <v>5000</v>
      </c>
      <c r="E128" s="378" t="s">
        <v>1505</v>
      </c>
      <c r="F128" s="383" t="s">
        <v>1531</v>
      </c>
      <c r="G128" s="383" t="s">
        <v>1557</v>
      </c>
      <c r="H128" s="383" t="s">
        <v>480</v>
      </c>
      <c r="I128" s="379"/>
      <c r="J128" s="380"/>
      <c r="K128" s="381"/>
      <c r="L128" s="382"/>
    </row>
    <row r="129" spans="1:12" ht="27">
      <c r="A129" s="314">
        <v>121</v>
      </c>
      <c r="B129" s="383" t="s">
        <v>1476</v>
      </c>
      <c r="C129" s="387" t="s">
        <v>1185</v>
      </c>
      <c r="D129" s="384">
        <v>2000</v>
      </c>
      <c r="E129" s="378" t="s">
        <v>1506</v>
      </c>
      <c r="F129" s="383" t="s">
        <v>1532</v>
      </c>
      <c r="G129" s="383" t="s">
        <v>1558</v>
      </c>
      <c r="H129" s="383" t="s">
        <v>480</v>
      </c>
      <c r="I129" s="379"/>
      <c r="J129" s="380"/>
      <c r="K129" s="381"/>
      <c r="L129" s="382"/>
    </row>
    <row r="130" spans="1:12" ht="27">
      <c r="A130" s="309">
        <v>122</v>
      </c>
      <c r="B130" s="383" t="s">
        <v>1476</v>
      </c>
      <c r="C130" s="387" t="s">
        <v>1185</v>
      </c>
      <c r="D130" s="384">
        <v>3000</v>
      </c>
      <c r="E130" s="378" t="s">
        <v>1507</v>
      </c>
      <c r="F130" s="383" t="s">
        <v>1533</v>
      </c>
      <c r="G130" s="383" t="s">
        <v>1559</v>
      </c>
      <c r="H130" s="383" t="s">
        <v>480</v>
      </c>
      <c r="I130" s="379"/>
      <c r="J130" s="380"/>
      <c r="K130" s="381"/>
      <c r="L130" s="382"/>
    </row>
    <row r="131" spans="1:12" ht="27">
      <c r="A131" s="309">
        <v>123</v>
      </c>
      <c r="B131" s="383" t="s">
        <v>1560</v>
      </c>
      <c r="C131" s="387" t="s">
        <v>1185</v>
      </c>
      <c r="D131" s="384">
        <v>2000</v>
      </c>
      <c r="E131" s="384" t="s">
        <v>1562</v>
      </c>
      <c r="F131" s="383" t="s">
        <v>1594</v>
      </c>
      <c r="G131" s="383" t="s">
        <v>1626</v>
      </c>
      <c r="H131" s="383" t="s">
        <v>480</v>
      </c>
      <c r="I131" s="379"/>
      <c r="J131" s="380"/>
      <c r="K131" s="381"/>
      <c r="L131" s="382"/>
    </row>
    <row r="132" spans="1:12" ht="27">
      <c r="A132" s="314">
        <v>124</v>
      </c>
      <c r="B132" s="383" t="s">
        <v>1560</v>
      </c>
      <c r="C132" s="387" t="s">
        <v>1185</v>
      </c>
      <c r="D132" s="384">
        <v>2000</v>
      </c>
      <c r="E132" s="384" t="s">
        <v>1563</v>
      </c>
      <c r="F132" s="383" t="s">
        <v>1595</v>
      </c>
      <c r="G132" s="383" t="s">
        <v>1627</v>
      </c>
      <c r="H132" s="383" t="s">
        <v>480</v>
      </c>
      <c r="I132" s="379"/>
      <c r="J132" s="380"/>
      <c r="K132" s="381"/>
      <c r="L132" s="382"/>
    </row>
    <row r="133" spans="1:12" ht="27">
      <c r="A133" s="309">
        <v>125</v>
      </c>
      <c r="B133" s="383" t="s">
        <v>1560</v>
      </c>
      <c r="C133" s="387" t="s">
        <v>1185</v>
      </c>
      <c r="D133" s="384">
        <v>2000</v>
      </c>
      <c r="E133" s="384" t="s">
        <v>1564</v>
      </c>
      <c r="F133" s="383" t="s">
        <v>1596</v>
      </c>
      <c r="G133" s="383" t="s">
        <v>1628</v>
      </c>
      <c r="H133" s="383" t="s">
        <v>480</v>
      </c>
      <c r="I133" s="379"/>
      <c r="J133" s="380"/>
      <c r="K133" s="381"/>
      <c r="L133" s="382"/>
    </row>
    <row r="134" spans="1:12" ht="27">
      <c r="A134" s="309">
        <v>126</v>
      </c>
      <c r="B134" s="383" t="s">
        <v>1560</v>
      </c>
      <c r="C134" s="387" t="s">
        <v>1185</v>
      </c>
      <c r="D134" s="384">
        <v>5000</v>
      </c>
      <c r="E134" s="384" t="s">
        <v>1565</v>
      </c>
      <c r="F134" s="383" t="s">
        <v>1597</v>
      </c>
      <c r="G134" s="383" t="s">
        <v>1629</v>
      </c>
      <c r="H134" s="383" t="s">
        <v>480</v>
      </c>
      <c r="I134" s="379"/>
      <c r="J134" s="380"/>
      <c r="K134" s="381"/>
      <c r="L134" s="382"/>
    </row>
    <row r="135" spans="1:12" ht="27">
      <c r="A135" s="314">
        <v>127</v>
      </c>
      <c r="B135" s="383" t="s">
        <v>1560</v>
      </c>
      <c r="C135" s="387" t="s">
        <v>1185</v>
      </c>
      <c r="D135" s="384">
        <v>3000</v>
      </c>
      <c r="E135" s="384" t="s">
        <v>1566</v>
      </c>
      <c r="F135" s="383" t="s">
        <v>1598</v>
      </c>
      <c r="G135" s="383" t="s">
        <v>1630</v>
      </c>
      <c r="H135" s="383" t="s">
        <v>480</v>
      </c>
      <c r="I135" s="379"/>
      <c r="J135" s="380"/>
      <c r="K135" s="381"/>
      <c r="L135" s="382"/>
    </row>
    <row r="136" spans="1:12" ht="27">
      <c r="A136" s="309">
        <v>128</v>
      </c>
      <c r="B136" s="383" t="s">
        <v>1560</v>
      </c>
      <c r="C136" s="387" t="s">
        <v>1185</v>
      </c>
      <c r="D136" s="384">
        <v>2000</v>
      </c>
      <c r="E136" s="384" t="s">
        <v>1567</v>
      </c>
      <c r="F136" s="383" t="s">
        <v>1599</v>
      </c>
      <c r="G136" s="383" t="s">
        <v>1631</v>
      </c>
      <c r="H136" s="383" t="s">
        <v>480</v>
      </c>
      <c r="I136" s="379"/>
      <c r="J136" s="380"/>
      <c r="K136" s="381"/>
      <c r="L136" s="382"/>
    </row>
    <row r="137" spans="1:12" ht="27">
      <c r="A137" s="309">
        <v>129</v>
      </c>
      <c r="B137" s="383" t="s">
        <v>1560</v>
      </c>
      <c r="C137" s="387" t="s">
        <v>1185</v>
      </c>
      <c r="D137" s="384">
        <v>3000</v>
      </c>
      <c r="E137" s="384" t="s">
        <v>1568</v>
      </c>
      <c r="F137" s="383" t="s">
        <v>1600</v>
      </c>
      <c r="G137" s="383" t="s">
        <v>1632</v>
      </c>
      <c r="H137" s="383" t="s">
        <v>480</v>
      </c>
      <c r="I137" s="379"/>
      <c r="J137" s="380"/>
      <c r="K137" s="381"/>
      <c r="L137" s="382"/>
    </row>
    <row r="138" spans="1:12" ht="27">
      <c r="A138" s="314">
        <v>130</v>
      </c>
      <c r="B138" s="383" t="s">
        <v>1560</v>
      </c>
      <c r="C138" s="387" t="s">
        <v>1185</v>
      </c>
      <c r="D138" s="384">
        <v>1500</v>
      </c>
      <c r="E138" s="384" t="s">
        <v>1569</v>
      </c>
      <c r="F138" s="383" t="s">
        <v>1601</v>
      </c>
      <c r="G138" s="383" t="s">
        <v>1633</v>
      </c>
      <c r="H138" s="383" t="s">
        <v>480</v>
      </c>
      <c r="I138" s="379"/>
      <c r="J138" s="380"/>
      <c r="K138" s="381"/>
      <c r="L138" s="382"/>
    </row>
    <row r="139" spans="1:12" ht="27">
      <c r="A139" s="309">
        <v>131</v>
      </c>
      <c r="B139" s="383" t="s">
        <v>1560</v>
      </c>
      <c r="C139" s="387" t="s">
        <v>1185</v>
      </c>
      <c r="D139" s="384">
        <v>2000</v>
      </c>
      <c r="E139" s="384" t="s">
        <v>1570</v>
      </c>
      <c r="F139" s="383" t="s">
        <v>1602</v>
      </c>
      <c r="G139" s="383" t="s">
        <v>1634</v>
      </c>
      <c r="H139" s="383" t="s">
        <v>480</v>
      </c>
      <c r="I139" s="379"/>
      <c r="J139" s="380"/>
      <c r="K139" s="381"/>
      <c r="L139" s="382"/>
    </row>
    <row r="140" spans="1:12" ht="27">
      <c r="A140" s="309">
        <v>132</v>
      </c>
      <c r="B140" s="383" t="s">
        <v>1560</v>
      </c>
      <c r="C140" s="387" t="s">
        <v>1185</v>
      </c>
      <c r="D140" s="384">
        <v>2000</v>
      </c>
      <c r="E140" s="384" t="s">
        <v>1571</v>
      </c>
      <c r="F140" s="383" t="s">
        <v>1603</v>
      </c>
      <c r="G140" s="383" t="s">
        <v>1635</v>
      </c>
      <c r="H140" s="383" t="s">
        <v>480</v>
      </c>
      <c r="I140" s="379"/>
      <c r="J140" s="380"/>
      <c r="K140" s="381"/>
      <c r="L140" s="382"/>
    </row>
    <row r="141" spans="1:12" ht="27">
      <c r="A141" s="314">
        <v>133</v>
      </c>
      <c r="B141" s="383" t="s">
        <v>1560</v>
      </c>
      <c r="C141" s="387" t="s">
        <v>1185</v>
      </c>
      <c r="D141" s="384">
        <v>3000</v>
      </c>
      <c r="E141" s="384" t="s">
        <v>1572</v>
      </c>
      <c r="F141" s="383" t="s">
        <v>1604</v>
      </c>
      <c r="G141" s="383" t="s">
        <v>1636</v>
      </c>
      <c r="H141" s="383" t="s">
        <v>480</v>
      </c>
      <c r="I141" s="379"/>
      <c r="J141" s="380"/>
      <c r="K141" s="381"/>
      <c r="L141" s="382"/>
    </row>
    <row r="142" spans="1:12" ht="27">
      <c r="A142" s="309">
        <v>134</v>
      </c>
      <c r="B142" s="383" t="s">
        <v>1561</v>
      </c>
      <c r="C142" s="387" t="s">
        <v>1185</v>
      </c>
      <c r="D142" s="384">
        <v>2000</v>
      </c>
      <c r="E142" s="384" t="s">
        <v>1573</v>
      </c>
      <c r="F142" s="383" t="s">
        <v>1605</v>
      </c>
      <c r="G142" s="383" t="s">
        <v>1637</v>
      </c>
      <c r="H142" s="383" t="s">
        <v>480</v>
      </c>
      <c r="I142" s="379"/>
      <c r="J142" s="380"/>
      <c r="K142" s="381"/>
      <c r="L142" s="382"/>
    </row>
    <row r="143" spans="1:12" ht="27">
      <c r="A143" s="309">
        <v>135</v>
      </c>
      <c r="B143" s="383" t="s">
        <v>1561</v>
      </c>
      <c r="C143" s="387" t="s">
        <v>1185</v>
      </c>
      <c r="D143" s="384">
        <v>2000</v>
      </c>
      <c r="E143" s="384" t="s">
        <v>1574</v>
      </c>
      <c r="F143" s="383" t="s">
        <v>1606</v>
      </c>
      <c r="G143" s="383" t="s">
        <v>1638</v>
      </c>
      <c r="H143" s="383" t="s">
        <v>480</v>
      </c>
      <c r="I143" s="379"/>
      <c r="J143" s="380"/>
      <c r="K143" s="381"/>
      <c r="L143" s="382"/>
    </row>
    <row r="144" spans="1:12" ht="27">
      <c r="A144" s="314">
        <v>136</v>
      </c>
      <c r="B144" s="383" t="s">
        <v>1561</v>
      </c>
      <c r="C144" s="387" t="s">
        <v>1185</v>
      </c>
      <c r="D144" s="384">
        <v>1500</v>
      </c>
      <c r="E144" s="384" t="s">
        <v>1575</v>
      </c>
      <c r="F144" s="383" t="s">
        <v>1607</v>
      </c>
      <c r="G144" s="383" t="s">
        <v>1639</v>
      </c>
      <c r="H144" s="383" t="s">
        <v>480</v>
      </c>
      <c r="I144" s="379"/>
      <c r="J144" s="380"/>
      <c r="K144" s="381"/>
      <c r="L144" s="382"/>
    </row>
    <row r="145" spans="1:12" ht="27">
      <c r="A145" s="309">
        <v>137</v>
      </c>
      <c r="B145" s="383" t="s">
        <v>1561</v>
      </c>
      <c r="C145" s="387" t="s">
        <v>1185</v>
      </c>
      <c r="D145" s="384">
        <v>2000</v>
      </c>
      <c r="E145" s="384" t="s">
        <v>1576</v>
      </c>
      <c r="F145" s="383" t="s">
        <v>1608</v>
      </c>
      <c r="G145" s="383" t="s">
        <v>1640</v>
      </c>
      <c r="H145" s="383" t="s">
        <v>480</v>
      </c>
      <c r="I145" s="379"/>
      <c r="J145" s="380"/>
      <c r="K145" s="381"/>
      <c r="L145" s="382"/>
    </row>
    <row r="146" spans="1:12" ht="27">
      <c r="A146" s="309">
        <v>138</v>
      </c>
      <c r="B146" s="383" t="s">
        <v>1561</v>
      </c>
      <c r="C146" s="387" t="s">
        <v>1185</v>
      </c>
      <c r="D146" s="384">
        <v>2500</v>
      </c>
      <c r="E146" s="384" t="s">
        <v>1577</v>
      </c>
      <c r="F146" s="383" t="s">
        <v>1609</v>
      </c>
      <c r="G146" s="383" t="s">
        <v>1641</v>
      </c>
      <c r="H146" s="383" t="s">
        <v>480</v>
      </c>
      <c r="I146" s="379"/>
      <c r="J146" s="380"/>
      <c r="K146" s="381"/>
      <c r="L146" s="382"/>
    </row>
    <row r="147" spans="1:12" ht="27">
      <c r="A147" s="314">
        <v>139</v>
      </c>
      <c r="B147" s="383" t="s">
        <v>1561</v>
      </c>
      <c r="C147" s="387" t="s">
        <v>1185</v>
      </c>
      <c r="D147" s="384">
        <v>1500</v>
      </c>
      <c r="E147" s="384" t="s">
        <v>1578</v>
      </c>
      <c r="F147" s="383" t="s">
        <v>1610</v>
      </c>
      <c r="G147" s="383" t="s">
        <v>1642</v>
      </c>
      <c r="H147" s="383" t="s">
        <v>480</v>
      </c>
      <c r="I147" s="379"/>
      <c r="J147" s="380"/>
      <c r="K147" s="381"/>
      <c r="L147" s="382"/>
    </row>
    <row r="148" spans="1:12" ht="27">
      <c r="A148" s="309">
        <v>140</v>
      </c>
      <c r="B148" s="383" t="s">
        <v>1561</v>
      </c>
      <c r="C148" s="387" t="s">
        <v>1185</v>
      </c>
      <c r="D148" s="384">
        <v>2500</v>
      </c>
      <c r="E148" s="384" t="s">
        <v>1579</v>
      </c>
      <c r="F148" s="383" t="s">
        <v>1611</v>
      </c>
      <c r="G148" s="383" t="s">
        <v>1643</v>
      </c>
      <c r="H148" s="383" t="s">
        <v>480</v>
      </c>
      <c r="I148" s="379"/>
      <c r="J148" s="380"/>
      <c r="K148" s="381"/>
      <c r="L148" s="382"/>
    </row>
    <row r="149" spans="1:12" ht="27">
      <c r="A149" s="309">
        <v>141</v>
      </c>
      <c r="B149" s="383" t="s">
        <v>1561</v>
      </c>
      <c r="C149" s="387" t="s">
        <v>1185</v>
      </c>
      <c r="D149" s="384">
        <v>2500</v>
      </c>
      <c r="E149" s="384" t="s">
        <v>1580</v>
      </c>
      <c r="F149" s="383" t="s">
        <v>1612</v>
      </c>
      <c r="G149" s="383" t="s">
        <v>1644</v>
      </c>
      <c r="H149" s="383" t="s">
        <v>480</v>
      </c>
      <c r="I149" s="379"/>
      <c r="J149" s="380"/>
      <c r="K149" s="381"/>
      <c r="L149" s="382"/>
    </row>
    <row r="150" spans="1:12" ht="27">
      <c r="A150" s="314">
        <v>142</v>
      </c>
      <c r="B150" s="383" t="s">
        <v>1561</v>
      </c>
      <c r="C150" s="387" t="s">
        <v>1185</v>
      </c>
      <c r="D150" s="384">
        <v>1500</v>
      </c>
      <c r="E150" s="384" t="s">
        <v>1581</v>
      </c>
      <c r="F150" s="383" t="s">
        <v>1613</v>
      </c>
      <c r="G150" s="383" t="s">
        <v>1645</v>
      </c>
      <c r="H150" s="383" t="s">
        <v>480</v>
      </c>
      <c r="I150" s="379"/>
      <c r="J150" s="380"/>
      <c r="K150" s="381"/>
      <c r="L150" s="382"/>
    </row>
    <row r="151" spans="1:12" ht="27">
      <c r="A151" s="309">
        <v>143</v>
      </c>
      <c r="B151" s="383" t="s">
        <v>1561</v>
      </c>
      <c r="C151" s="387" t="s">
        <v>1185</v>
      </c>
      <c r="D151" s="384">
        <v>3000</v>
      </c>
      <c r="E151" s="384" t="s">
        <v>1582</v>
      </c>
      <c r="F151" s="383" t="s">
        <v>1614</v>
      </c>
      <c r="G151" s="383" t="s">
        <v>1646</v>
      </c>
      <c r="H151" s="383" t="s">
        <v>480</v>
      </c>
      <c r="I151" s="379"/>
      <c r="J151" s="380"/>
      <c r="K151" s="381"/>
      <c r="L151" s="382"/>
    </row>
    <row r="152" spans="1:12" ht="27">
      <c r="A152" s="309">
        <v>144</v>
      </c>
      <c r="B152" s="383" t="s">
        <v>1561</v>
      </c>
      <c r="C152" s="387" t="s">
        <v>1185</v>
      </c>
      <c r="D152" s="384">
        <v>1500</v>
      </c>
      <c r="E152" s="384" t="s">
        <v>1583</v>
      </c>
      <c r="F152" s="383" t="s">
        <v>1615</v>
      </c>
      <c r="G152" s="383" t="s">
        <v>1647</v>
      </c>
      <c r="H152" s="383" t="s">
        <v>480</v>
      </c>
      <c r="I152" s="379"/>
      <c r="J152" s="380"/>
      <c r="K152" s="381"/>
      <c r="L152" s="382"/>
    </row>
    <row r="153" spans="1:12" ht="27">
      <c r="A153" s="314">
        <v>145</v>
      </c>
      <c r="B153" s="383" t="s">
        <v>1561</v>
      </c>
      <c r="C153" s="387" t="s">
        <v>1185</v>
      </c>
      <c r="D153" s="384">
        <v>2000</v>
      </c>
      <c r="E153" s="384" t="s">
        <v>1584</v>
      </c>
      <c r="F153" s="383" t="s">
        <v>1616</v>
      </c>
      <c r="G153" s="383" t="s">
        <v>1648</v>
      </c>
      <c r="H153" s="383" t="s">
        <v>480</v>
      </c>
      <c r="I153" s="379"/>
      <c r="J153" s="380"/>
      <c r="K153" s="381"/>
      <c r="L153" s="382"/>
    </row>
    <row r="154" spans="1:12" ht="27">
      <c r="A154" s="309">
        <v>146</v>
      </c>
      <c r="B154" s="383" t="s">
        <v>1561</v>
      </c>
      <c r="C154" s="387" t="s">
        <v>1185</v>
      </c>
      <c r="D154" s="384">
        <v>2000</v>
      </c>
      <c r="E154" s="384" t="s">
        <v>1585</v>
      </c>
      <c r="F154" s="383" t="s">
        <v>1617</v>
      </c>
      <c r="G154" s="383" t="s">
        <v>1649</v>
      </c>
      <c r="H154" s="383" t="s">
        <v>480</v>
      </c>
      <c r="I154" s="379"/>
      <c r="J154" s="380"/>
      <c r="K154" s="381"/>
      <c r="L154" s="382"/>
    </row>
    <row r="155" spans="1:12" ht="27">
      <c r="A155" s="309">
        <v>147</v>
      </c>
      <c r="B155" s="383" t="s">
        <v>1561</v>
      </c>
      <c r="C155" s="387" t="s">
        <v>1185</v>
      </c>
      <c r="D155" s="384">
        <v>2500</v>
      </c>
      <c r="E155" s="384" t="s">
        <v>1586</v>
      </c>
      <c r="F155" s="383" t="s">
        <v>1618</v>
      </c>
      <c r="G155" s="383" t="s">
        <v>1650</v>
      </c>
      <c r="H155" s="383" t="s">
        <v>480</v>
      </c>
      <c r="I155" s="379"/>
      <c r="J155" s="380"/>
      <c r="K155" s="381"/>
      <c r="L155" s="382"/>
    </row>
    <row r="156" spans="1:12" ht="27">
      <c r="A156" s="314">
        <v>148</v>
      </c>
      <c r="B156" s="383" t="s">
        <v>1561</v>
      </c>
      <c r="C156" s="387" t="s">
        <v>1185</v>
      </c>
      <c r="D156" s="384">
        <v>1500</v>
      </c>
      <c r="E156" s="384" t="s">
        <v>1587</v>
      </c>
      <c r="F156" s="383" t="s">
        <v>1619</v>
      </c>
      <c r="G156" s="383" t="s">
        <v>1651</v>
      </c>
      <c r="H156" s="383" t="s">
        <v>480</v>
      </c>
      <c r="I156" s="379"/>
      <c r="J156" s="380"/>
      <c r="K156" s="381"/>
      <c r="L156" s="382"/>
    </row>
    <row r="157" spans="1:12" ht="27">
      <c r="A157" s="309">
        <v>149</v>
      </c>
      <c r="B157" s="383" t="s">
        <v>1561</v>
      </c>
      <c r="C157" s="387" t="s">
        <v>1185</v>
      </c>
      <c r="D157" s="384">
        <v>2000</v>
      </c>
      <c r="E157" s="384" t="s">
        <v>1588</v>
      </c>
      <c r="F157" s="383" t="s">
        <v>1620</v>
      </c>
      <c r="G157" s="383" t="s">
        <v>1652</v>
      </c>
      <c r="H157" s="383" t="s">
        <v>480</v>
      </c>
      <c r="I157" s="379"/>
      <c r="J157" s="380"/>
      <c r="K157" s="381"/>
      <c r="L157" s="382"/>
    </row>
    <row r="158" spans="1:12" ht="27">
      <c r="A158" s="309">
        <v>150</v>
      </c>
      <c r="B158" s="383" t="s">
        <v>1561</v>
      </c>
      <c r="C158" s="387" t="s">
        <v>1185</v>
      </c>
      <c r="D158" s="384">
        <v>2000</v>
      </c>
      <c r="E158" s="384" t="s">
        <v>1589</v>
      </c>
      <c r="F158" s="383" t="s">
        <v>1621</v>
      </c>
      <c r="G158" s="383" t="s">
        <v>1653</v>
      </c>
      <c r="H158" s="383" t="s">
        <v>480</v>
      </c>
      <c r="I158" s="379"/>
      <c r="J158" s="380"/>
      <c r="K158" s="381"/>
      <c r="L158" s="382"/>
    </row>
    <row r="159" spans="1:12" ht="27">
      <c r="A159" s="314">
        <v>151</v>
      </c>
      <c r="B159" s="383" t="s">
        <v>1561</v>
      </c>
      <c r="C159" s="387" t="s">
        <v>1185</v>
      </c>
      <c r="D159" s="384">
        <v>2000</v>
      </c>
      <c r="E159" s="384" t="s">
        <v>1590</v>
      </c>
      <c r="F159" s="383" t="s">
        <v>1622</v>
      </c>
      <c r="G159" s="383" t="s">
        <v>1654</v>
      </c>
      <c r="H159" s="383" t="s">
        <v>480</v>
      </c>
      <c r="I159" s="379"/>
      <c r="J159" s="380"/>
      <c r="K159" s="381"/>
      <c r="L159" s="382"/>
    </row>
    <row r="160" spans="1:12" ht="27">
      <c r="A160" s="309">
        <v>152</v>
      </c>
      <c r="B160" s="383" t="s">
        <v>1561</v>
      </c>
      <c r="C160" s="387" t="s">
        <v>1185</v>
      </c>
      <c r="D160" s="384">
        <v>2500</v>
      </c>
      <c r="E160" s="384" t="s">
        <v>1591</v>
      </c>
      <c r="F160" s="383" t="s">
        <v>1623</v>
      </c>
      <c r="G160" s="383" t="s">
        <v>1655</v>
      </c>
      <c r="H160" s="383" t="s">
        <v>480</v>
      </c>
      <c r="I160" s="379"/>
      <c r="J160" s="380"/>
      <c r="K160" s="381"/>
      <c r="L160" s="382"/>
    </row>
    <row r="161" spans="1:12" ht="27">
      <c r="A161" s="309">
        <v>153</v>
      </c>
      <c r="B161" s="383" t="s">
        <v>1561</v>
      </c>
      <c r="C161" s="387" t="s">
        <v>1185</v>
      </c>
      <c r="D161" s="384">
        <v>3000</v>
      </c>
      <c r="E161" s="384" t="s">
        <v>1592</v>
      </c>
      <c r="F161" s="383" t="s">
        <v>1624</v>
      </c>
      <c r="G161" s="383" t="s">
        <v>1656</v>
      </c>
      <c r="H161" s="383" t="s">
        <v>480</v>
      </c>
      <c r="I161" s="379"/>
      <c r="J161" s="380"/>
      <c r="K161" s="381"/>
      <c r="L161" s="382"/>
    </row>
    <row r="162" spans="1:12" ht="27">
      <c r="A162" s="314">
        <v>154</v>
      </c>
      <c r="B162" s="383" t="s">
        <v>1561</v>
      </c>
      <c r="C162" s="387" t="s">
        <v>1185</v>
      </c>
      <c r="D162" s="384">
        <v>3000</v>
      </c>
      <c r="E162" s="384" t="s">
        <v>1593</v>
      </c>
      <c r="F162" s="383" t="s">
        <v>1625</v>
      </c>
      <c r="G162" s="383" t="s">
        <v>1657</v>
      </c>
      <c r="H162" s="383" t="s">
        <v>480</v>
      </c>
      <c r="I162" s="379"/>
      <c r="J162" s="380"/>
      <c r="K162" s="381"/>
      <c r="L162" s="382"/>
    </row>
    <row r="163" spans="1:12" ht="30">
      <c r="A163" s="309">
        <v>155</v>
      </c>
      <c r="B163" s="383" t="s">
        <v>1561</v>
      </c>
      <c r="C163" s="387" t="s">
        <v>1185</v>
      </c>
      <c r="D163" s="390">
        <v>120000</v>
      </c>
      <c r="E163" s="378" t="s">
        <v>1658</v>
      </c>
      <c r="F163" s="393" t="s">
        <v>1659</v>
      </c>
      <c r="G163" s="394" t="s">
        <v>1660</v>
      </c>
      <c r="H163" s="395" t="s">
        <v>480</v>
      </c>
      <c r="I163" s="379"/>
      <c r="J163" s="380"/>
      <c r="K163" s="381"/>
      <c r="L163" s="382"/>
    </row>
    <row r="164" spans="1:12">
      <c r="A164" s="439"/>
      <c r="B164" s="386"/>
      <c r="C164" s="387"/>
      <c r="D164" s="440"/>
      <c r="E164" s="378"/>
      <c r="F164" s="442"/>
      <c r="G164" s="442"/>
      <c r="H164" s="442"/>
      <c r="I164" s="448"/>
      <c r="J164" s="380"/>
      <c r="K164" s="381"/>
      <c r="L164" s="382"/>
    </row>
    <row r="165" spans="1:12" ht="15.75" thickBot="1">
      <c r="A165" s="302" t="s">
        <v>264</v>
      </c>
      <c r="B165" s="386"/>
      <c r="C165" s="387"/>
      <c r="D165" s="301"/>
      <c r="E165" s="300"/>
      <c r="F165" s="299"/>
      <c r="G165" s="299"/>
      <c r="H165" s="299"/>
      <c r="I165" s="298"/>
      <c r="J165" s="297"/>
      <c r="K165" s="296"/>
      <c r="L165" s="295"/>
    </row>
    <row r="166" spans="1:12">
      <c r="A166" s="285"/>
      <c r="B166" s="286"/>
      <c r="C166" s="285"/>
      <c r="D166" s="286"/>
      <c r="E166" s="285"/>
      <c r="F166" s="286"/>
      <c r="G166" s="285"/>
      <c r="H166" s="286"/>
      <c r="I166" s="285"/>
      <c r="J166" s="286"/>
      <c r="K166" s="285"/>
      <c r="L166" s="286"/>
    </row>
    <row r="167" spans="1:12">
      <c r="A167" s="285"/>
      <c r="B167" s="292"/>
      <c r="C167" s="285"/>
      <c r="D167" s="292"/>
      <c r="E167" s="285"/>
      <c r="F167" s="292"/>
      <c r="G167" s="285"/>
      <c r="H167" s="292"/>
      <c r="I167" s="285"/>
      <c r="J167" s="292"/>
      <c r="K167" s="285"/>
      <c r="L167" s="292"/>
    </row>
    <row r="168" spans="1:12" s="293" customFormat="1">
      <c r="A168" s="512" t="s">
        <v>409</v>
      </c>
      <c r="B168" s="512"/>
      <c r="C168" s="512"/>
      <c r="D168" s="512"/>
      <c r="E168" s="512"/>
      <c r="F168" s="512"/>
      <c r="G168" s="512"/>
      <c r="H168" s="512"/>
      <c r="I168" s="512"/>
      <c r="J168" s="512"/>
      <c r="K168" s="512"/>
      <c r="L168" s="512"/>
    </row>
    <row r="169" spans="1:12" s="294" customFormat="1" ht="12.75">
      <c r="A169" s="512" t="s">
        <v>436</v>
      </c>
      <c r="B169" s="512"/>
      <c r="C169" s="512"/>
      <c r="D169" s="512"/>
      <c r="E169" s="512"/>
      <c r="F169" s="512"/>
      <c r="G169" s="512"/>
      <c r="H169" s="512"/>
      <c r="I169" s="512"/>
      <c r="J169" s="512"/>
      <c r="K169" s="512"/>
      <c r="L169" s="512"/>
    </row>
    <row r="170" spans="1:12" s="294" customFormat="1" ht="12.75">
      <c r="A170" s="512"/>
      <c r="B170" s="512"/>
      <c r="C170" s="512"/>
      <c r="D170" s="512"/>
      <c r="E170" s="512"/>
      <c r="F170" s="512"/>
      <c r="G170" s="512"/>
      <c r="H170" s="512"/>
      <c r="I170" s="512"/>
      <c r="J170" s="512"/>
      <c r="K170" s="512"/>
      <c r="L170" s="512"/>
    </row>
    <row r="171" spans="1:12" s="293" customFormat="1">
      <c r="A171" s="512" t="s">
        <v>435</v>
      </c>
      <c r="B171" s="512"/>
      <c r="C171" s="512"/>
      <c r="D171" s="512"/>
      <c r="E171" s="512"/>
      <c r="F171" s="512"/>
      <c r="G171" s="512"/>
      <c r="H171" s="512"/>
      <c r="I171" s="512"/>
      <c r="J171" s="512"/>
      <c r="K171" s="512"/>
      <c r="L171" s="512"/>
    </row>
    <row r="172" spans="1:12" s="293" customFormat="1">
      <c r="A172" s="512"/>
      <c r="B172" s="512"/>
      <c r="C172" s="512"/>
      <c r="D172" s="512"/>
      <c r="E172" s="512"/>
      <c r="F172" s="512"/>
      <c r="G172" s="512"/>
      <c r="H172" s="512"/>
      <c r="I172" s="512"/>
      <c r="J172" s="512"/>
      <c r="K172" s="512"/>
      <c r="L172" s="512"/>
    </row>
    <row r="173" spans="1:12" s="293" customFormat="1">
      <c r="A173" s="512" t="s">
        <v>434</v>
      </c>
      <c r="B173" s="512"/>
      <c r="C173" s="512"/>
      <c r="D173" s="512"/>
      <c r="E173" s="512"/>
      <c r="F173" s="512"/>
      <c r="G173" s="512"/>
      <c r="H173" s="512"/>
      <c r="I173" s="512"/>
      <c r="J173" s="512"/>
      <c r="K173" s="512"/>
      <c r="L173" s="512"/>
    </row>
    <row r="174" spans="1:12" s="293" customFormat="1">
      <c r="A174" s="285"/>
      <c r="B174" s="286"/>
      <c r="C174" s="285"/>
      <c r="D174" s="286"/>
      <c r="E174" s="285"/>
      <c r="F174" s="286"/>
      <c r="G174" s="285"/>
      <c r="H174" s="286"/>
      <c r="I174" s="285"/>
      <c r="J174" s="286"/>
      <c r="K174" s="285"/>
      <c r="L174" s="286"/>
    </row>
    <row r="175" spans="1:12" s="293" customFormat="1">
      <c r="A175" s="285"/>
      <c r="B175" s="292"/>
      <c r="C175" s="285"/>
      <c r="D175" s="292"/>
      <c r="E175" s="285"/>
      <c r="F175" s="292"/>
      <c r="G175" s="285"/>
      <c r="H175" s="292"/>
      <c r="I175" s="285"/>
      <c r="J175" s="292"/>
      <c r="K175" s="285"/>
      <c r="L175" s="292"/>
    </row>
    <row r="176" spans="1:12" s="293" customFormat="1">
      <c r="A176" s="285"/>
      <c r="B176" s="286"/>
      <c r="C176" s="285"/>
      <c r="D176" s="286"/>
      <c r="E176" s="285"/>
      <c r="F176" s="286"/>
      <c r="G176" s="285"/>
      <c r="H176" s="286"/>
      <c r="I176" s="285"/>
      <c r="J176" s="286"/>
      <c r="K176" s="285"/>
      <c r="L176" s="286"/>
    </row>
    <row r="177" spans="1:12">
      <c r="A177" s="285"/>
      <c r="B177" s="292"/>
      <c r="C177" s="285"/>
      <c r="D177" s="292"/>
      <c r="E177" s="285"/>
      <c r="F177" s="292"/>
      <c r="G177" s="285"/>
      <c r="H177" s="292"/>
      <c r="I177" s="285"/>
      <c r="J177" s="292"/>
      <c r="K177" s="285"/>
      <c r="L177" s="292"/>
    </row>
    <row r="178" spans="1:12" s="287" customFormat="1">
      <c r="A178" s="518" t="s">
        <v>96</v>
      </c>
      <c r="B178" s="518"/>
      <c r="C178" s="286"/>
      <c r="D178" s="285"/>
      <c r="E178" s="286"/>
      <c r="F178" s="286"/>
      <c r="G178" s="285"/>
      <c r="H178" s="286"/>
      <c r="I178" s="286"/>
      <c r="J178" s="285"/>
      <c r="K178" s="286"/>
      <c r="L178" s="285"/>
    </row>
    <row r="179" spans="1:12" s="287" customFormat="1">
      <c r="A179" s="286"/>
      <c r="B179" s="285"/>
      <c r="C179" s="290"/>
      <c r="D179" s="291"/>
      <c r="E179" s="290"/>
      <c r="F179" s="286"/>
      <c r="G179" s="285"/>
      <c r="H179" s="289"/>
      <c r="I179" s="286"/>
      <c r="J179" s="285"/>
      <c r="K179" s="286"/>
      <c r="L179" s="285"/>
    </row>
    <row r="180" spans="1:12" s="287" customFormat="1" ht="15" customHeight="1">
      <c r="A180" s="286"/>
      <c r="B180" s="285"/>
      <c r="C180" s="511" t="s">
        <v>256</v>
      </c>
      <c r="D180" s="511"/>
      <c r="E180" s="511"/>
      <c r="F180" s="286"/>
      <c r="G180" s="285"/>
      <c r="H180" s="516" t="s">
        <v>433</v>
      </c>
      <c r="I180" s="288"/>
      <c r="J180" s="285"/>
      <c r="K180" s="286"/>
      <c r="L180" s="285"/>
    </row>
    <row r="181" spans="1:12" s="287" customFormat="1">
      <c r="A181" s="286"/>
      <c r="B181" s="285"/>
      <c r="C181" s="286"/>
      <c r="D181" s="285"/>
      <c r="E181" s="286"/>
      <c r="F181" s="286"/>
      <c r="G181" s="285"/>
      <c r="H181" s="517"/>
      <c r="I181" s="288"/>
      <c r="J181" s="285"/>
      <c r="K181" s="286"/>
      <c r="L181" s="285"/>
    </row>
    <row r="182" spans="1:12" s="284" customFormat="1">
      <c r="A182" s="286"/>
      <c r="B182" s="285"/>
      <c r="C182" s="511" t="s">
        <v>127</v>
      </c>
      <c r="D182" s="511"/>
      <c r="E182" s="511"/>
      <c r="F182" s="286"/>
      <c r="G182" s="285"/>
      <c r="H182" s="286"/>
      <c r="I182" s="286"/>
      <c r="J182" s="285"/>
      <c r="K182" s="286"/>
      <c r="L182" s="285"/>
    </row>
    <row r="183" spans="1:12" s="284" customFormat="1">
      <c r="E183" s="282"/>
    </row>
    <row r="184" spans="1:12" s="284" customFormat="1">
      <c r="E184" s="282"/>
    </row>
    <row r="185" spans="1:12" s="284" customFormat="1">
      <c r="E185" s="282"/>
    </row>
    <row r="186" spans="1:12" s="284" customFormat="1">
      <c r="E186" s="282"/>
    </row>
    <row r="187" spans="1:12" s="284" customFormat="1"/>
  </sheetData>
  <mergeCells count="9">
    <mergeCell ref="C182:E182"/>
    <mergeCell ref="A169:L170"/>
    <mergeCell ref="A171:L172"/>
    <mergeCell ref="A173:L173"/>
    <mergeCell ref="I6:K6"/>
    <mergeCell ref="H180:H181"/>
    <mergeCell ref="A178:B178"/>
    <mergeCell ref="A168:L168"/>
    <mergeCell ref="C180:E180"/>
  </mergeCells>
  <dataValidations count="5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162 F164:F165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6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65"/>
    <dataValidation type="textLength" operator="equal" allowBlank="1" showInputMessage="1" showErrorMessage="1" errorTitle="საიდ.კოდის შევსების წესი" error="საიდენტიფიკაციო კოდი უნდა იყოს 9 ნიშნა" sqref="F163">
      <formula1>9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16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29"/>
  <sheetViews>
    <sheetView view="pageBreakPreview" zoomScale="80" zoomScaleSheetLayoutView="80" workbookViewId="0">
      <selection activeCell="B107" sqref="B107"/>
    </sheetView>
  </sheetViews>
  <sheetFormatPr defaultRowHeight="12.75"/>
  <cols>
    <col min="1" max="1" width="5.42578125" style="184" customWidth="1"/>
    <col min="2" max="2" width="27.5703125" style="184" customWidth="1"/>
    <col min="3" max="3" width="19.28515625" style="184" customWidth="1"/>
    <col min="4" max="4" width="16.85546875" style="184" customWidth="1"/>
    <col min="5" max="5" width="13.140625" style="184" customWidth="1"/>
    <col min="6" max="6" width="17" style="184" customWidth="1"/>
    <col min="7" max="7" width="13.7109375" style="184" customWidth="1"/>
    <col min="8" max="8" width="19.42578125" style="184" bestFit="1" customWidth="1"/>
    <col min="9" max="9" width="18.5703125" style="184" bestFit="1" customWidth="1"/>
    <col min="10" max="10" width="16.7109375" style="184" customWidth="1"/>
    <col min="11" max="11" width="17.7109375" style="184" customWidth="1"/>
    <col min="12" max="12" width="12.85546875" style="184" customWidth="1"/>
    <col min="13" max="16384" width="9.140625" style="184"/>
  </cols>
  <sheetData>
    <row r="2" spans="1:12" ht="15">
      <c r="A2" s="527" t="s">
        <v>448</v>
      </c>
      <c r="B2" s="527"/>
      <c r="C2" s="527"/>
      <c r="D2" s="527"/>
      <c r="E2" s="422"/>
      <c r="F2" s="78"/>
      <c r="G2" s="78"/>
      <c r="H2" s="78"/>
      <c r="I2" s="78"/>
      <c r="J2" s="424"/>
      <c r="K2" s="423"/>
      <c r="L2" s="423" t="s">
        <v>97</v>
      </c>
    </row>
    <row r="3" spans="1:12" ht="15">
      <c r="A3" s="77" t="s">
        <v>128</v>
      </c>
      <c r="B3" s="75"/>
      <c r="C3" s="78"/>
      <c r="D3" s="78"/>
      <c r="E3" s="78"/>
      <c r="F3" s="78"/>
      <c r="G3" s="78"/>
      <c r="H3" s="78"/>
      <c r="I3" s="78"/>
      <c r="J3" s="424"/>
      <c r="K3" s="519" t="s">
        <v>988</v>
      </c>
      <c r="L3" s="519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424"/>
      <c r="K4" s="424"/>
      <c r="L4" s="424"/>
    </row>
    <row r="5" spans="1:12" ht="15">
      <c r="A5" s="78" t="s">
        <v>262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'[2]ფორმა N1'!D4</f>
        <v>მ.პ.გ. ქართული ოცნება - დემოკრატიული საქართველო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421"/>
      <c r="B8" s="421"/>
      <c r="C8" s="421"/>
      <c r="D8" s="421"/>
      <c r="E8" s="421"/>
      <c r="F8" s="421"/>
      <c r="G8" s="421"/>
      <c r="H8" s="421"/>
      <c r="I8" s="421"/>
      <c r="J8" s="79"/>
      <c r="K8" s="79"/>
      <c r="L8" s="79"/>
    </row>
    <row r="9" spans="1:12" ht="45">
      <c r="A9" s="91" t="s">
        <v>64</v>
      </c>
      <c r="B9" s="91" t="s">
        <v>449</v>
      </c>
      <c r="C9" s="91" t="s">
        <v>450</v>
      </c>
      <c r="D9" s="91" t="s">
        <v>451</v>
      </c>
      <c r="E9" s="91" t="s">
        <v>452</v>
      </c>
      <c r="F9" s="91" t="s">
        <v>453</v>
      </c>
      <c r="G9" s="91" t="s">
        <v>454</v>
      </c>
      <c r="H9" s="91" t="s">
        <v>455</v>
      </c>
      <c r="I9" s="91" t="s">
        <v>456</v>
      </c>
      <c r="J9" s="91" t="s">
        <v>457</v>
      </c>
      <c r="K9" s="91" t="s">
        <v>458</v>
      </c>
      <c r="L9" s="91" t="s">
        <v>306</v>
      </c>
    </row>
    <row r="10" spans="1:12" ht="90">
      <c r="A10" s="99">
        <v>1</v>
      </c>
      <c r="B10" s="357" t="s">
        <v>989</v>
      </c>
      <c r="C10" s="99" t="s">
        <v>990</v>
      </c>
      <c r="D10" s="99">
        <v>404975452</v>
      </c>
      <c r="E10" s="99" t="s">
        <v>991</v>
      </c>
      <c r="F10" s="99" t="s">
        <v>992</v>
      </c>
      <c r="G10" s="99" t="s">
        <v>994</v>
      </c>
      <c r="H10" s="99" t="s">
        <v>991</v>
      </c>
      <c r="I10" s="99" t="s">
        <v>993</v>
      </c>
      <c r="J10" s="4">
        <f>K10/91</f>
        <v>287.16241758241756</v>
      </c>
      <c r="K10" s="4">
        <v>26131.78</v>
      </c>
      <c r="L10" s="99" t="s">
        <v>997</v>
      </c>
    </row>
    <row r="11" spans="1:12" ht="105">
      <c r="A11" s="99">
        <v>2</v>
      </c>
      <c r="B11" s="357" t="s">
        <v>989</v>
      </c>
      <c r="C11" s="99" t="s">
        <v>990</v>
      </c>
      <c r="D11" s="99">
        <v>404975452</v>
      </c>
      <c r="E11" s="99" t="s">
        <v>991</v>
      </c>
      <c r="F11" s="99" t="s">
        <v>992</v>
      </c>
      <c r="G11" s="99" t="s">
        <v>995</v>
      </c>
      <c r="H11" s="99" t="s">
        <v>991</v>
      </c>
      <c r="I11" s="99" t="s">
        <v>993</v>
      </c>
      <c r="J11" s="4">
        <f>K11/91</f>
        <v>70.142857142857139</v>
      </c>
      <c r="K11" s="4">
        <v>6383</v>
      </c>
      <c r="L11" s="99" t="s">
        <v>996</v>
      </c>
    </row>
    <row r="12" spans="1:12" ht="75">
      <c r="A12" s="99">
        <v>3</v>
      </c>
      <c r="B12" s="357" t="s">
        <v>989</v>
      </c>
      <c r="C12" s="99" t="s">
        <v>990</v>
      </c>
      <c r="D12" s="99">
        <v>404975452</v>
      </c>
      <c r="E12" s="99" t="s">
        <v>991</v>
      </c>
      <c r="F12" s="99" t="s">
        <v>992</v>
      </c>
      <c r="G12" s="88" t="s">
        <v>998</v>
      </c>
      <c r="H12" s="99" t="s">
        <v>991</v>
      </c>
      <c r="I12" s="99" t="s">
        <v>993</v>
      </c>
      <c r="J12" s="4">
        <f t="shared" ref="J12:J67" si="0">K12/91</f>
        <v>168.97857142857143</v>
      </c>
      <c r="K12" s="4">
        <v>15377.05</v>
      </c>
      <c r="L12" s="99" t="s">
        <v>999</v>
      </c>
    </row>
    <row r="13" spans="1:12" ht="89.25">
      <c r="A13" s="99">
        <v>4</v>
      </c>
      <c r="B13" s="357" t="s">
        <v>989</v>
      </c>
      <c r="C13" s="99" t="s">
        <v>990</v>
      </c>
      <c r="D13" s="99">
        <v>404975452</v>
      </c>
      <c r="E13" s="99" t="s">
        <v>991</v>
      </c>
      <c r="F13" s="99" t="s">
        <v>992</v>
      </c>
      <c r="G13" s="88" t="s">
        <v>1000</v>
      </c>
      <c r="H13" s="99" t="s">
        <v>991</v>
      </c>
      <c r="I13" s="99" t="s">
        <v>993</v>
      </c>
      <c r="J13" s="4">
        <f t="shared" si="0"/>
        <v>80.747802197802201</v>
      </c>
      <c r="K13" s="4">
        <v>7348.05</v>
      </c>
      <c r="L13" s="425" t="s">
        <v>1002</v>
      </c>
    </row>
    <row r="14" spans="1:12" ht="63.75">
      <c r="A14" s="99">
        <v>5</v>
      </c>
      <c r="B14" s="357" t="s">
        <v>989</v>
      </c>
      <c r="C14" s="99" t="s">
        <v>990</v>
      </c>
      <c r="D14" s="99">
        <v>404975452</v>
      </c>
      <c r="E14" s="99" t="s">
        <v>991</v>
      </c>
      <c r="F14" s="99" t="s">
        <v>992</v>
      </c>
      <c r="G14" s="88" t="s">
        <v>1001</v>
      </c>
      <c r="H14" s="99" t="s">
        <v>991</v>
      </c>
      <c r="I14" s="99" t="s">
        <v>993</v>
      </c>
      <c r="J14" s="4">
        <f t="shared" si="0"/>
        <v>22.411868131868133</v>
      </c>
      <c r="K14" s="4">
        <v>2039.48</v>
      </c>
      <c r="L14" s="425" t="s">
        <v>1003</v>
      </c>
    </row>
    <row r="15" spans="1:12" ht="90">
      <c r="A15" s="99">
        <v>6</v>
      </c>
      <c r="B15" s="357" t="s">
        <v>989</v>
      </c>
      <c r="C15" s="99" t="s">
        <v>990</v>
      </c>
      <c r="D15" s="99">
        <v>404975452</v>
      </c>
      <c r="E15" s="99" t="s">
        <v>991</v>
      </c>
      <c r="F15" s="99" t="s">
        <v>992</v>
      </c>
      <c r="G15" s="88" t="s">
        <v>1004</v>
      </c>
      <c r="H15" s="99" t="s">
        <v>991</v>
      </c>
      <c r="I15" s="99" t="s">
        <v>993</v>
      </c>
      <c r="J15" s="4">
        <f t="shared" si="0"/>
        <v>20.158681318681321</v>
      </c>
      <c r="K15" s="4">
        <v>1834.44</v>
      </c>
      <c r="L15" s="99" t="s">
        <v>1005</v>
      </c>
    </row>
    <row r="16" spans="1:12" ht="75">
      <c r="A16" s="99">
        <v>7</v>
      </c>
      <c r="B16" s="357" t="s">
        <v>989</v>
      </c>
      <c r="C16" s="99" t="s">
        <v>990</v>
      </c>
      <c r="D16" s="99">
        <v>404975452</v>
      </c>
      <c r="E16" s="99" t="s">
        <v>991</v>
      </c>
      <c r="F16" s="99" t="s">
        <v>992</v>
      </c>
      <c r="G16" s="88" t="s">
        <v>1006</v>
      </c>
      <c r="H16" s="99" t="s">
        <v>991</v>
      </c>
      <c r="I16" s="99" t="s">
        <v>993</v>
      </c>
      <c r="J16" s="4">
        <f t="shared" si="0"/>
        <v>43.578571428571429</v>
      </c>
      <c r="K16" s="4">
        <v>3965.65</v>
      </c>
      <c r="L16" s="99" t="s">
        <v>1007</v>
      </c>
    </row>
    <row r="17" spans="1:12" ht="76.5">
      <c r="A17" s="99">
        <v>8</v>
      </c>
      <c r="B17" s="357" t="s">
        <v>989</v>
      </c>
      <c r="C17" s="99" t="s">
        <v>990</v>
      </c>
      <c r="D17" s="99">
        <v>404975452</v>
      </c>
      <c r="E17" s="99" t="s">
        <v>991</v>
      </c>
      <c r="F17" s="99" t="s">
        <v>992</v>
      </c>
      <c r="G17" s="88" t="s">
        <v>1008</v>
      </c>
      <c r="H17" s="99" t="s">
        <v>991</v>
      </c>
      <c r="I17" s="99" t="s">
        <v>993</v>
      </c>
      <c r="J17" s="4">
        <f t="shared" si="0"/>
        <v>18.676373626373625</v>
      </c>
      <c r="K17" s="4">
        <v>1699.55</v>
      </c>
      <c r="L17" s="425" t="s">
        <v>1009</v>
      </c>
    </row>
    <row r="18" spans="1:12" ht="90">
      <c r="A18" s="99">
        <v>9</v>
      </c>
      <c r="B18" s="357" t="s">
        <v>989</v>
      </c>
      <c r="C18" s="99" t="s">
        <v>990</v>
      </c>
      <c r="D18" s="99">
        <v>404975452</v>
      </c>
      <c r="E18" s="99" t="s">
        <v>991</v>
      </c>
      <c r="F18" s="99" t="s">
        <v>992</v>
      </c>
      <c r="G18" s="88" t="s">
        <v>1010</v>
      </c>
      <c r="H18" s="99" t="s">
        <v>991</v>
      </c>
      <c r="I18" s="99" t="s">
        <v>993</v>
      </c>
      <c r="J18" s="4">
        <f t="shared" si="0"/>
        <v>34.586153846153849</v>
      </c>
      <c r="K18" s="4">
        <v>3147.34</v>
      </c>
      <c r="L18" s="99" t="s">
        <v>1011</v>
      </c>
    </row>
    <row r="19" spans="1:12" ht="90">
      <c r="A19" s="99">
        <v>10</v>
      </c>
      <c r="B19" s="357" t="s">
        <v>989</v>
      </c>
      <c r="C19" s="99" t="s">
        <v>990</v>
      </c>
      <c r="D19" s="99">
        <v>404975452</v>
      </c>
      <c r="E19" s="99" t="s">
        <v>991</v>
      </c>
      <c r="F19" s="99" t="s">
        <v>992</v>
      </c>
      <c r="G19" s="88" t="s">
        <v>1006</v>
      </c>
      <c r="H19" s="99" t="s">
        <v>991</v>
      </c>
      <c r="I19" s="99" t="s">
        <v>993</v>
      </c>
      <c r="J19" s="4">
        <f t="shared" si="0"/>
        <v>38.687142857142859</v>
      </c>
      <c r="K19" s="4">
        <v>3520.53</v>
      </c>
      <c r="L19" s="99" t="s">
        <v>1012</v>
      </c>
    </row>
    <row r="20" spans="1:12" ht="90">
      <c r="A20" s="99">
        <v>11</v>
      </c>
      <c r="B20" s="357" t="s">
        <v>989</v>
      </c>
      <c r="C20" s="99" t="s">
        <v>990</v>
      </c>
      <c r="D20" s="99">
        <v>404975452</v>
      </c>
      <c r="E20" s="99" t="s">
        <v>991</v>
      </c>
      <c r="F20" s="99" t="s">
        <v>992</v>
      </c>
      <c r="G20" s="88" t="s">
        <v>1013</v>
      </c>
      <c r="H20" s="99" t="s">
        <v>991</v>
      </c>
      <c r="I20" s="99" t="s">
        <v>993</v>
      </c>
      <c r="J20" s="4">
        <f t="shared" si="0"/>
        <v>26.147362637362637</v>
      </c>
      <c r="K20" s="4">
        <v>2379.41</v>
      </c>
      <c r="L20" s="99" t="s">
        <v>1014</v>
      </c>
    </row>
    <row r="21" spans="1:12" ht="45">
      <c r="A21" s="99">
        <v>12</v>
      </c>
      <c r="B21" s="357" t="s">
        <v>1015</v>
      </c>
      <c r="C21" s="88" t="s">
        <v>1016</v>
      </c>
      <c r="D21" s="88">
        <v>211326224</v>
      </c>
      <c r="E21" s="99" t="s">
        <v>991</v>
      </c>
      <c r="F21" s="99" t="s">
        <v>992</v>
      </c>
      <c r="G21" s="88">
        <v>6000</v>
      </c>
      <c r="H21" s="99" t="s">
        <v>991</v>
      </c>
      <c r="I21" s="88" t="s">
        <v>1018</v>
      </c>
      <c r="J21" s="4">
        <f t="shared" si="0"/>
        <v>209.28571428571428</v>
      </c>
      <c r="K21" s="4">
        <v>19045</v>
      </c>
      <c r="L21" s="88" t="s">
        <v>1017</v>
      </c>
    </row>
    <row r="22" spans="1:12" ht="45">
      <c r="A22" s="99">
        <v>13</v>
      </c>
      <c r="B22" s="357" t="s">
        <v>1015</v>
      </c>
      <c r="C22" s="88" t="s">
        <v>1016</v>
      </c>
      <c r="D22" s="88">
        <v>211326224</v>
      </c>
      <c r="E22" s="99" t="s">
        <v>991</v>
      </c>
      <c r="F22" s="99" t="s">
        <v>992</v>
      </c>
      <c r="G22" s="88">
        <v>500</v>
      </c>
      <c r="H22" s="99" t="s">
        <v>991</v>
      </c>
      <c r="I22" s="88" t="s">
        <v>1018</v>
      </c>
      <c r="J22" s="4">
        <f t="shared" si="0"/>
        <v>25.837362637362634</v>
      </c>
      <c r="K22" s="4">
        <v>2351.1999999999998</v>
      </c>
      <c r="L22" s="88" t="s">
        <v>1019</v>
      </c>
    </row>
    <row r="23" spans="1:12" ht="45">
      <c r="A23" s="99">
        <v>14</v>
      </c>
      <c r="B23" s="357" t="s">
        <v>1015</v>
      </c>
      <c r="C23" s="88" t="s">
        <v>1016</v>
      </c>
      <c r="D23" s="88">
        <v>211326224</v>
      </c>
      <c r="E23" s="99" t="s">
        <v>991</v>
      </c>
      <c r="F23" s="99" t="s">
        <v>992</v>
      </c>
      <c r="G23" s="88">
        <v>500</v>
      </c>
      <c r="H23" s="99" t="s">
        <v>991</v>
      </c>
      <c r="I23" s="88" t="s">
        <v>1018</v>
      </c>
      <c r="J23" s="4">
        <f t="shared" si="0"/>
        <v>35.775824175824177</v>
      </c>
      <c r="K23" s="4">
        <v>3255.6</v>
      </c>
      <c r="L23" s="88" t="s">
        <v>1020</v>
      </c>
    </row>
    <row r="24" spans="1:12" ht="60">
      <c r="A24" s="99">
        <v>15</v>
      </c>
      <c r="B24" s="357" t="s">
        <v>989</v>
      </c>
      <c r="C24" s="88" t="s">
        <v>1021</v>
      </c>
      <c r="D24" s="88">
        <v>441994585</v>
      </c>
      <c r="E24" s="99" t="s">
        <v>991</v>
      </c>
      <c r="F24" s="99" t="s">
        <v>992</v>
      </c>
      <c r="G24" s="88" t="s">
        <v>1022</v>
      </c>
      <c r="H24" s="99" t="s">
        <v>991</v>
      </c>
      <c r="I24" s="99" t="s">
        <v>993</v>
      </c>
      <c r="J24" s="4">
        <f t="shared" si="0"/>
        <v>46.153846153846153</v>
      </c>
      <c r="K24" s="4">
        <v>4200</v>
      </c>
      <c r="L24" s="99" t="s">
        <v>1023</v>
      </c>
    </row>
    <row r="25" spans="1:12" ht="60">
      <c r="A25" s="99">
        <v>16</v>
      </c>
      <c r="B25" s="357" t="s">
        <v>1015</v>
      </c>
      <c r="C25" s="88" t="s">
        <v>1021</v>
      </c>
      <c r="D25" s="88">
        <v>441994585</v>
      </c>
      <c r="E25" s="99" t="s">
        <v>991</v>
      </c>
      <c r="F25" s="99" t="s">
        <v>992</v>
      </c>
      <c r="G25" s="88">
        <v>100</v>
      </c>
      <c r="H25" s="99" t="s">
        <v>991</v>
      </c>
      <c r="I25" s="88" t="s">
        <v>1018</v>
      </c>
      <c r="J25" s="4">
        <f t="shared" si="0"/>
        <v>71.15384615384616</v>
      </c>
      <c r="K25" s="4">
        <v>6475</v>
      </c>
      <c r="L25" s="88" t="s">
        <v>1025</v>
      </c>
    </row>
    <row r="26" spans="1:12" ht="60">
      <c r="A26" s="99">
        <v>17</v>
      </c>
      <c r="B26" s="357" t="s">
        <v>1015</v>
      </c>
      <c r="C26" s="88" t="s">
        <v>1021</v>
      </c>
      <c r="D26" s="88">
        <v>441994585</v>
      </c>
      <c r="E26" s="99" t="s">
        <v>991</v>
      </c>
      <c r="F26" s="99" t="s">
        <v>992</v>
      </c>
      <c r="G26" s="88">
        <v>1000</v>
      </c>
      <c r="H26" s="99" t="s">
        <v>991</v>
      </c>
      <c r="I26" s="88" t="s">
        <v>1018</v>
      </c>
      <c r="J26" s="4">
        <f t="shared" si="0"/>
        <v>130.76923076923077</v>
      </c>
      <c r="K26" s="4">
        <v>11900</v>
      </c>
      <c r="L26" s="88" t="s">
        <v>1025</v>
      </c>
    </row>
    <row r="27" spans="1:12" ht="60">
      <c r="A27" s="99">
        <v>18</v>
      </c>
      <c r="B27" s="357" t="s">
        <v>989</v>
      </c>
      <c r="C27" s="88" t="s">
        <v>1021</v>
      </c>
      <c r="D27" s="88">
        <v>441994585</v>
      </c>
      <c r="E27" s="99" t="s">
        <v>991</v>
      </c>
      <c r="F27" s="99" t="s">
        <v>992</v>
      </c>
      <c r="G27" s="88"/>
      <c r="H27" s="99" t="s">
        <v>991</v>
      </c>
      <c r="I27" s="88"/>
      <c r="J27" s="4">
        <f t="shared" si="0"/>
        <v>26.373626373626372</v>
      </c>
      <c r="K27" s="4">
        <v>2400</v>
      </c>
      <c r="L27" s="99" t="s">
        <v>1024</v>
      </c>
    </row>
    <row r="28" spans="1:12" ht="75">
      <c r="A28" s="99">
        <v>19</v>
      </c>
      <c r="B28" s="357" t="s">
        <v>989</v>
      </c>
      <c r="C28" s="88" t="s">
        <v>1026</v>
      </c>
      <c r="D28" s="88">
        <v>206341010</v>
      </c>
      <c r="E28" s="99" t="s">
        <v>991</v>
      </c>
      <c r="F28" s="99" t="s">
        <v>992</v>
      </c>
      <c r="G28" s="88" t="s">
        <v>1027</v>
      </c>
      <c r="H28" s="99" t="s">
        <v>991</v>
      </c>
      <c r="I28" s="99" t="s">
        <v>993</v>
      </c>
      <c r="J28" s="4">
        <f t="shared" si="0"/>
        <v>16.483516483516482</v>
      </c>
      <c r="K28" s="4">
        <v>1500</v>
      </c>
      <c r="L28" s="99" t="s">
        <v>1028</v>
      </c>
    </row>
    <row r="29" spans="1:12" ht="60">
      <c r="A29" s="99">
        <v>20</v>
      </c>
      <c r="B29" s="357" t="s">
        <v>989</v>
      </c>
      <c r="C29" s="88" t="s">
        <v>1026</v>
      </c>
      <c r="D29" s="88">
        <v>206341010</v>
      </c>
      <c r="E29" s="99" t="s">
        <v>991</v>
      </c>
      <c r="F29" s="99" t="s">
        <v>992</v>
      </c>
      <c r="G29" s="88" t="s">
        <v>1029</v>
      </c>
      <c r="H29" s="99" t="s">
        <v>991</v>
      </c>
      <c r="I29" s="99" t="s">
        <v>993</v>
      </c>
      <c r="J29" s="4">
        <f t="shared" si="0"/>
        <v>9.8901098901098905</v>
      </c>
      <c r="K29" s="4">
        <v>900</v>
      </c>
      <c r="L29" s="99" t="s">
        <v>1030</v>
      </c>
    </row>
    <row r="30" spans="1:12" ht="105">
      <c r="A30" s="99">
        <v>21</v>
      </c>
      <c r="B30" s="357" t="s">
        <v>989</v>
      </c>
      <c r="C30" s="88" t="s">
        <v>1031</v>
      </c>
      <c r="D30" s="88">
        <v>211323735</v>
      </c>
      <c r="E30" s="99" t="s">
        <v>991</v>
      </c>
      <c r="F30" s="99" t="s">
        <v>992</v>
      </c>
      <c r="G30" s="88" t="s">
        <v>1032</v>
      </c>
      <c r="H30" s="99" t="s">
        <v>991</v>
      </c>
      <c r="I30" s="99" t="s">
        <v>993</v>
      </c>
      <c r="J30" s="4">
        <f t="shared" si="0"/>
        <v>49.450549450549453</v>
      </c>
      <c r="K30" s="4">
        <v>4500</v>
      </c>
      <c r="L30" s="99" t="s">
        <v>1033</v>
      </c>
    </row>
    <row r="31" spans="1:12" ht="60">
      <c r="A31" s="99">
        <v>22</v>
      </c>
      <c r="B31" s="357" t="s">
        <v>989</v>
      </c>
      <c r="C31" s="88" t="s">
        <v>1031</v>
      </c>
      <c r="D31" s="88">
        <v>211323735</v>
      </c>
      <c r="E31" s="99" t="s">
        <v>991</v>
      </c>
      <c r="F31" s="99" t="s">
        <v>992</v>
      </c>
      <c r="G31" s="88"/>
      <c r="H31" s="99" t="s">
        <v>991</v>
      </c>
      <c r="I31" s="88"/>
      <c r="J31" s="4">
        <f t="shared" si="0"/>
        <v>32.967032967032964</v>
      </c>
      <c r="K31" s="4">
        <v>3000</v>
      </c>
      <c r="L31" s="99" t="s">
        <v>1034</v>
      </c>
    </row>
    <row r="32" spans="1:12" ht="105">
      <c r="A32" s="99">
        <v>23</v>
      </c>
      <c r="B32" s="357" t="s">
        <v>989</v>
      </c>
      <c r="C32" s="88" t="s">
        <v>1035</v>
      </c>
      <c r="D32" s="88">
        <v>400122648</v>
      </c>
      <c r="E32" s="99" t="s">
        <v>991</v>
      </c>
      <c r="F32" s="99" t="s">
        <v>992</v>
      </c>
      <c r="G32" s="88" t="s">
        <v>1036</v>
      </c>
      <c r="H32" s="99" t="s">
        <v>991</v>
      </c>
      <c r="I32" s="99" t="s">
        <v>993</v>
      </c>
      <c r="J32" s="4">
        <f t="shared" si="0"/>
        <v>76.92307692307692</v>
      </c>
      <c r="K32" s="4">
        <v>7000</v>
      </c>
      <c r="L32" s="88" t="s">
        <v>1037</v>
      </c>
    </row>
    <row r="33" spans="1:12" ht="90">
      <c r="A33" s="99">
        <v>24</v>
      </c>
      <c r="B33" s="357" t="s">
        <v>989</v>
      </c>
      <c r="C33" s="88" t="s">
        <v>1035</v>
      </c>
      <c r="D33" s="88">
        <v>400122648</v>
      </c>
      <c r="E33" s="99" t="s">
        <v>991</v>
      </c>
      <c r="F33" s="99" t="s">
        <v>992</v>
      </c>
      <c r="G33" s="88"/>
      <c r="H33" s="99" t="s">
        <v>991</v>
      </c>
      <c r="I33" s="99"/>
      <c r="J33" s="4">
        <f t="shared" si="0"/>
        <v>27.472527472527471</v>
      </c>
      <c r="K33" s="4">
        <v>2500</v>
      </c>
      <c r="L33" s="88" t="s">
        <v>1038</v>
      </c>
    </row>
    <row r="34" spans="1:12" ht="135">
      <c r="A34" s="99">
        <v>25</v>
      </c>
      <c r="B34" s="357" t="s">
        <v>989</v>
      </c>
      <c r="C34" s="426" t="s">
        <v>1039</v>
      </c>
      <c r="D34" s="426">
        <v>419982978</v>
      </c>
      <c r="E34" s="99" t="s">
        <v>991</v>
      </c>
      <c r="F34" s="99" t="s">
        <v>992</v>
      </c>
      <c r="G34" s="88" t="s">
        <v>1040</v>
      </c>
      <c r="H34" s="99" t="s">
        <v>991</v>
      </c>
      <c r="I34" s="99" t="s">
        <v>993</v>
      </c>
      <c r="J34" s="4">
        <f t="shared" si="0"/>
        <v>51.593406593406591</v>
      </c>
      <c r="K34" s="4">
        <v>4695</v>
      </c>
      <c r="L34" s="88" t="s">
        <v>1041</v>
      </c>
    </row>
    <row r="35" spans="1:12" ht="51">
      <c r="A35" s="99">
        <v>26</v>
      </c>
      <c r="B35" s="357" t="s">
        <v>989</v>
      </c>
      <c r="C35" s="426" t="s">
        <v>1039</v>
      </c>
      <c r="D35" s="426">
        <v>419982978</v>
      </c>
      <c r="E35" s="99" t="s">
        <v>991</v>
      </c>
      <c r="F35" s="99" t="s">
        <v>992</v>
      </c>
      <c r="G35" s="88"/>
      <c r="H35" s="99" t="s">
        <v>991</v>
      </c>
      <c r="I35" s="426"/>
      <c r="J35" s="4">
        <f t="shared" si="0"/>
        <v>41.406593406593409</v>
      </c>
      <c r="K35" s="4">
        <v>3768</v>
      </c>
      <c r="L35" s="425" t="s">
        <v>1042</v>
      </c>
    </row>
    <row r="36" spans="1:12" ht="144.75" customHeight="1">
      <c r="A36" s="99">
        <v>27</v>
      </c>
      <c r="B36" s="427" t="s">
        <v>989</v>
      </c>
      <c r="C36" s="88" t="s">
        <v>1043</v>
      </c>
      <c r="D36" s="88">
        <v>205271971</v>
      </c>
      <c r="E36" s="99" t="s">
        <v>991</v>
      </c>
      <c r="F36" s="99" t="s">
        <v>992</v>
      </c>
      <c r="G36" s="88" t="s">
        <v>1044</v>
      </c>
      <c r="H36" s="99" t="s">
        <v>991</v>
      </c>
      <c r="I36" s="99" t="s">
        <v>993</v>
      </c>
      <c r="J36" s="4">
        <f t="shared" si="0"/>
        <v>67.00659340659341</v>
      </c>
      <c r="K36" s="4">
        <v>6097.6</v>
      </c>
      <c r="L36" s="88" t="s">
        <v>1045</v>
      </c>
    </row>
    <row r="37" spans="1:12" ht="58.5" customHeight="1">
      <c r="A37" s="99">
        <v>28</v>
      </c>
      <c r="B37" s="427" t="s">
        <v>1015</v>
      </c>
      <c r="C37" s="88" t="s">
        <v>1043</v>
      </c>
      <c r="D37" s="88">
        <v>205271971</v>
      </c>
      <c r="E37" s="99" t="s">
        <v>991</v>
      </c>
      <c r="F37" s="99" t="s">
        <v>992</v>
      </c>
      <c r="G37" s="88">
        <v>1080</v>
      </c>
      <c r="H37" s="99" t="s">
        <v>991</v>
      </c>
      <c r="I37" s="88" t="s">
        <v>1018</v>
      </c>
      <c r="J37" s="4">
        <f t="shared" si="0"/>
        <v>38.071978021978026</v>
      </c>
      <c r="K37" s="4">
        <v>3464.55</v>
      </c>
      <c r="L37" s="88" t="s">
        <v>1046</v>
      </c>
    </row>
    <row r="38" spans="1:12" ht="45">
      <c r="A38" s="99">
        <v>29</v>
      </c>
      <c r="B38" s="427" t="s">
        <v>1015</v>
      </c>
      <c r="C38" s="88" t="s">
        <v>1047</v>
      </c>
      <c r="D38" s="88">
        <v>404396676</v>
      </c>
      <c r="E38" s="99" t="s">
        <v>991</v>
      </c>
      <c r="F38" s="99" t="s">
        <v>992</v>
      </c>
      <c r="G38" s="88">
        <v>5000</v>
      </c>
      <c r="H38" s="99" t="s">
        <v>991</v>
      </c>
      <c r="I38" s="88" t="s">
        <v>1018</v>
      </c>
      <c r="J38" s="4">
        <f t="shared" si="0"/>
        <v>49.450549450549453</v>
      </c>
      <c r="K38" s="4">
        <v>4500</v>
      </c>
      <c r="L38" s="88" t="s">
        <v>1048</v>
      </c>
    </row>
    <row r="39" spans="1:12" ht="45">
      <c r="A39" s="99">
        <v>30</v>
      </c>
      <c r="B39" s="427" t="s">
        <v>989</v>
      </c>
      <c r="C39" s="88" t="s">
        <v>1047</v>
      </c>
      <c r="D39" s="88">
        <v>404396676</v>
      </c>
      <c r="E39" s="99" t="s">
        <v>991</v>
      </c>
      <c r="F39" s="99" t="s">
        <v>992</v>
      </c>
      <c r="G39" s="88">
        <v>5</v>
      </c>
      <c r="H39" s="99" t="s">
        <v>991</v>
      </c>
      <c r="I39" s="88" t="s">
        <v>1050</v>
      </c>
      <c r="J39" s="4">
        <f t="shared" si="0"/>
        <v>5.4945054945054945</v>
      </c>
      <c r="K39" s="4">
        <v>500</v>
      </c>
      <c r="L39" s="425" t="s">
        <v>1049</v>
      </c>
    </row>
    <row r="40" spans="1:12" ht="103.5" customHeight="1">
      <c r="A40" s="99">
        <v>31</v>
      </c>
      <c r="B40" s="427" t="s">
        <v>1015</v>
      </c>
      <c r="C40" s="88" t="s">
        <v>1047</v>
      </c>
      <c r="D40" s="88">
        <v>404396676</v>
      </c>
      <c r="E40" s="99" t="s">
        <v>991</v>
      </c>
      <c r="F40" s="99" t="s">
        <v>992</v>
      </c>
      <c r="G40" s="88">
        <v>500</v>
      </c>
      <c r="H40" s="99" t="s">
        <v>991</v>
      </c>
      <c r="I40" s="88" t="s">
        <v>1018</v>
      </c>
      <c r="J40" s="4">
        <f t="shared" si="0"/>
        <v>10.989010989010989</v>
      </c>
      <c r="K40" s="4">
        <v>1000</v>
      </c>
      <c r="L40" s="88" t="s">
        <v>1051</v>
      </c>
    </row>
    <row r="41" spans="1:12" ht="75">
      <c r="A41" s="99">
        <v>32</v>
      </c>
      <c r="B41" s="427" t="s">
        <v>989</v>
      </c>
      <c r="C41" s="88" t="s">
        <v>1052</v>
      </c>
      <c r="D41" s="88">
        <v>202221577</v>
      </c>
      <c r="E41" s="99" t="s">
        <v>991</v>
      </c>
      <c r="F41" s="99" t="s">
        <v>992</v>
      </c>
      <c r="G41" s="88" t="s">
        <v>1053</v>
      </c>
      <c r="H41" s="99" t="s">
        <v>991</v>
      </c>
      <c r="I41" s="99" t="s">
        <v>993</v>
      </c>
      <c r="J41" s="4">
        <f t="shared" si="0"/>
        <v>79.120879120879124</v>
      </c>
      <c r="K41" s="4">
        <v>7200</v>
      </c>
      <c r="L41" s="99" t="s">
        <v>1054</v>
      </c>
    </row>
    <row r="42" spans="1:12" ht="51">
      <c r="A42" s="99">
        <v>33</v>
      </c>
      <c r="B42" s="427" t="s">
        <v>989</v>
      </c>
      <c r="C42" s="88" t="s">
        <v>1052</v>
      </c>
      <c r="D42" s="88">
        <v>202221577</v>
      </c>
      <c r="E42" s="99" t="s">
        <v>991</v>
      </c>
      <c r="F42" s="99" t="s">
        <v>992</v>
      </c>
      <c r="G42" s="88"/>
      <c r="H42" s="99" t="s">
        <v>991</v>
      </c>
      <c r="I42" s="88"/>
      <c r="J42" s="4">
        <f t="shared" si="0"/>
        <v>85.714285714285708</v>
      </c>
      <c r="K42" s="4">
        <v>7800</v>
      </c>
      <c r="L42" s="425" t="s">
        <v>1055</v>
      </c>
    </row>
    <row r="43" spans="1:12" ht="75">
      <c r="A43" s="99">
        <v>34</v>
      </c>
      <c r="B43" s="427" t="s">
        <v>989</v>
      </c>
      <c r="C43" s="88" t="s">
        <v>1056</v>
      </c>
      <c r="D43" s="88">
        <v>401951189</v>
      </c>
      <c r="E43" s="99" t="s">
        <v>991</v>
      </c>
      <c r="F43" s="99" t="s">
        <v>992</v>
      </c>
      <c r="G43" s="88" t="s">
        <v>1057</v>
      </c>
      <c r="H43" s="99" t="s">
        <v>991</v>
      </c>
      <c r="I43" s="99" t="s">
        <v>993</v>
      </c>
      <c r="J43" s="4">
        <f t="shared" si="0"/>
        <v>13.186813186813186</v>
      </c>
      <c r="K43" s="4">
        <v>1200</v>
      </c>
      <c r="L43" s="99" t="s">
        <v>1058</v>
      </c>
    </row>
    <row r="44" spans="1:12" ht="75">
      <c r="A44" s="99">
        <v>35</v>
      </c>
      <c r="B44" s="427" t="s">
        <v>989</v>
      </c>
      <c r="C44" s="88" t="s">
        <v>1056</v>
      </c>
      <c r="D44" s="88">
        <v>401951189</v>
      </c>
      <c r="E44" s="99" t="s">
        <v>991</v>
      </c>
      <c r="F44" s="99" t="s">
        <v>992</v>
      </c>
      <c r="G44" s="88"/>
      <c r="H44" s="99" t="s">
        <v>991</v>
      </c>
      <c r="I44" s="88"/>
      <c r="J44" s="4">
        <f t="shared" si="0"/>
        <v>13.186813186813186</v>
      </c>
      <c r="K44" s="4">
        <v>1200</v>
      </c>
      <c r="L44" s="88" t="s">
        <v>1059</v>
      </c>
    </row>
    <row r="45" spans="1:12" ht="75">
      <c r="A45" s="99">
        <v>36</v>
      </c>
      <c r="B45" s="427" t="s">
        <v>989</v>
      </c>
      <c r="C45" s="88" t="s">
        <v>1060</v>
      </c>
      <c r="D45" s="88">
        <v>404455166</v>
      </c>
      <c r="E45" s="99" t="s">
        <v>991</v>
      </c>
      <c r="F45" s="99" t="s">
        <v>992</v>
      </c>
      <c r="G45" s="88" t="s">
        <v>1061</v>
      </c>
      <c r="H45" s="99" t="s">
        <v>991</v>
      </c>
      <c r="I45" s="99" t="s">
        <v>993</v>
      </c>
      <c r="J45" s="4">
        <f t="shared" si="0"/>
        <v>16.483516483516482</v>
      </c>
      <c r="K45" s="4">
        <v>1500</v>
      </c>
      <c r="L45" s="99" t="s">
        <v>1062</v>
      </c>
    </row>
    <row r="46" spans="1:12" ht="45">
      <c r="A46" s="99">
        <v>37</v>
      </c>
      <c r="B46" s="427" t="s">
        <v>989</v>
      </c>
      <c r="C46" s="88" t="s">
        <v>1060</v>
      </c>
      <c r="D46" s="88">
        <v>404455166</v>
      </c>
      <c r="E46" s="99" t="s">
        <v>991</v>
      </c>
      <c r="F46" s="99" t="s">
        <v>992</v>
      </c>
      <c r="G46" s="88"/>
      <c r="H46" s="99" t="s">
        <v>991</v>
      </c>
      <c r="I46" s="88"/>
      <c r="J46" s="4">
        <f t="shared" si="0"/>
        <v>42.857142857142854</v>
      </c>
      <c r="K46" s="4">
        <v>3900</v>
      </c>
      <c r="L46" s="99" t="s">
        <v>1063</v>
      </c>
    </row>
    <row r="47" spans="1:12" ht="45">
      <c r="A47" s="99">
        <v>38</v>
      </c>
      <c r="B47" s="427" t="s">
        <v>989</v>
      </c>
      <c r="C47" s="88" t="s">
        <v>1065</v>
      </c>
      <c r="D47" s="88">
        <v>406101668</v>
      </c>
      <c r="E47" s="99" t="s">
        <v>991</v>
      </c>
      <c r="F47" s="99" t="s">
        <v>992</v>
      </c>
      <c r="G47" s="88"/>
      <c r="H47" s="99" t="s">
        <v>991</v>
      </c>
      <c r="I47" s="88"/>
      <c r="J47" s="4">
        <f t="shared" si="0"/>
        <v>26.373626373626372</v>
      </c>
      <c r="K47" s="4">
        <v>2400</v>
      </c>
      <c r="L47" s="425" t="s">
        <v>1064</v>
      </c>
    </row>
    <row r="48" spans="1:12" ht="90">
      <c r="A48" s="99">
        <v>39</v>
      </c>
      <c r="B48" s="427" t="s">
        <v>989</v>
      </c>
      <c r="C48" s="88" t="s">
        <v>1069</v>
      </c>
      <c r="D48" s="88">
        <v>406157359</v>
      </c>
      <c r="E48" s="99" t="s">
        <v>991</v>
      </c>
      <c r="F48" s="99" t="s">
        <v>992</v>
      </c>
      <c r="G48" s="88" t="s">
        <v>1066</v>
      </c>
      <c r="H48" s="99" t="s">
        <v>991</v>
      </c>
      <c r="I48" s="99" t="s">
        <v>993</v>
      </c>
      <c r="J48" s="4">
        <f t="shared" si="0"/>
        <v>23.076923076923077</v>
      </c>
      <c r="K48" s="4">
        <v>2100</v>
      </c>
      <c r="L48" s="99" t="s">
        <v>1067</v>
      </c>
    </row>
    <row r="49" spans="1:12" ht="63.75">
      <c r="A49" s="99">
        <v>40</v>
      </c>
      <c r="B49" s="427" t="s">
        <v>989</v>
      </c>
      <c r="C49" s="88" t="s">
        <v>1069</v>
      </c>
      <c r="D49" s="88">
        <v>406157359</v>
      </c>
      <c r="E49" s="99" t="s">
        <v>991</v>
      </c>
      <c r="F49" s="99" t="s">
        <v>992</v>
      </c>
      <c r="G49" s="88"/>
      <c r="H49" s="99" t="s">
        <v>991</v>
      </c>
      <c r="I49" s="88"/>
      <c r="J49" s="4">
        <f t="shared" si="0"/>
        <v>16.483516483516482</v>
      </c>
      <c r="K49" s="4">
        <v>1500</v>
      </c>
      <c r="L49" s="425" t="s">
        <v>1068</v>
      </c>
    </row>
    <row r="50" spans="1:12" ht="75">
      <c r="A50" s="99">
        <v>41</v>
      </c>
      <c r="B50" s="427" t="s">
        <v>989</v>
      </c>
      <c r="C50" s="88" t="s">
        <v>1070</v>
      </c>
      <c r="D50" s="88">
        <v>400176581</v>
      </c>
      <c r="E50" s="99" t="s">
        <v>991</v>
      </c>
      <c r="F50" s="99" t="s">
        <v>992</v>
      </c>
      <c r="G50" s="88" t="s">
        <v>1071</v>
      </c>
      <c r="H50" s="99" t="s">
        <v>991</v>
      </c>
      <c r="I50" s="99" t="s">
        <v>993</v>
      </c>
      <c r="J50" s="4">
        <f t="shared" si="0"/>
        <v>16.483516483516482</v>
      </c>
      <c r="K50" s="4">
        <v>1500</v>
      </c>
      <c r="L50" s="99" t="s">
        <v>1072</v>
      </c>
    </row>
    <row r="51" spans="1:12" ht="75">
      <c r="A51" s="99">
        <v>42</v>
      </c>
      <c r="B51" s="427" t="s">
        <v>989</v>
      </c>
      <c r="C51" s="88" t="s">
        <v>1070</v>
      </c>
      <c r="D51" s="88">
        <v>400176581</v>
      </c>
      <c r="E51" s="99" t="s">
        <v>991</v>
      </c>
      <c r="F51" s="99" t="s">
        <v>992</v>
      </c>
      <c r="G51" s="88"/>
      <c r="H51" s="99" t="s">
        <v>991</v>
      </c>
      <c r="I51" s="88"/>
      <c r="J51" s="4">
        <f t="shared" si="0"/>
        <v>16.483516483516482</v>
      </c>
      <c r="K51" s="4">
        <v>1500</v>
      </c>
      <c r="L51" s="99" t="s">
        <v>1073</v>
      </c>
    </row>
    <row r="52" spans="1:12" ht="75">
      <c r="A52" s="99">
        <v>43</v>
      </c>
      <c r="B52" s="427" t="s">
        <v>989</v>
      </c>
      <c r="C52" s="88" t="s">
        <v>1074</v>
      </c>
      <c r="D52" s="88">
        <v>402006468</v>
      </c>
      <c r="E52" s="99" t="s">
        <v>991</v>
      </c>
      <c r="F52" s="99" t="s">
        <v>992</v>
      </c>
      <c r="G52" s="88" t="s">
        <v>1075</v>
      </c>
      <c r="H52" s="99" t="s">
        <v>991</v>
      </c>
      <c r="I52" s="99" t="s">
        <v>993</v>
      </c>
      <c r="J52" s="4">
        <f t="shared" si="0"/>
        <v>16.483516483516482</v>
      </c>
      <c r="K52" s="4">
        <v>1500</v>
      </c>
      <c r="L52" s="99" t="s">
        <v>1076</v>
      </c>
    </row>
    <row r="53" spans="1:12" ht="75">
      <c r="A53" s="99">
        <v>44</v>
      </c>
      <c r="B53" s="427" t="s">
        <v>989</v>
      </c>
      <c r="C53" s="88" t="s">
        <v>1074</v>
      </c>
      <c r="D53" s="88">
        <v>402006468</v>
      </c>
      <c r="E53" s="99" t="s">
        <v>991</v>
      </c>
      <c r="F53" s="99" t="s">
        <v>992</v>
      </c>
      <c r="G53" s="88" t="s">
        <v>1061</v>
      </c>
      <c r="H53" s="99" t="s">
        <v>991</v>
      </c>
      <c r="I53" s="99" t="s">
        <v>993</v>
      </c>
      <c r="J53" s="4">
        <f t="shared" si="0"/>
        <v>9.8901098901098905</v>
      </c>
      <c r="K53" s="4">
        <v>900</v>
      </c>
      <c r="L53" s="99" t="s">
        <v>1077</v>
      </c>
    </row>
    <row r="54" spans="1:12" ht="45">
      <c r="A54" s="99">
        <v>45</v>
      </c>
      <c r="B54" s="427" t="s">
        <v>989</v>
      </c>
      <c r="C54" s="88" t="s">
        <v>1074</v>
      </c>
      <c r="D54" s="88">
        <v>402006468</v>
      </c>
      <c r="E54" s="99" t="s">
        <v>991</v>
      </c>
      <c r="F54" s="99" t="s">
        <v>992</v>
      </c>
      <c r="G54" s="88"/>
      <c r="H54" s="99" t="s">
        <v>991</v>
      </c>
      <c r="I54" s="99"/>
      <c r="J54" s="4">
        <f t="shared" si="0"/>
        <v>9.8901098901098905</v>
      </c>
      <c r="K54" s="4">
        <v>900</v>
      </c>
      <c r="L54" s="99" t="s">
        <v>1078</v>
      </c>
    </row>
    <row r="55" spans="1:12" ht="60">
      <c r="A55" s="99">
        <v>46</v>
      </c>
      <c r="B55" s="427" t="s">
        <v>989</v>
      </c>
      <c r="C55" s="88" t="s">
        <v>1074</v>
      </c>
      <c r="D55" s="88">
        <v>402006468</v>
      </c>
      <c r="E55" s="99" t="s">
        <v>991</v>
      </c>
      <c r="F55" s="99" t="s">
        <v>992</v>
      </c>
      <c r="G55" s="88"/>
      <c r="H55" s="99" t="s">
        <v>991</v>
      </c>
      <c r="I55" s="99"/>
      <c r="J55" s="4">
        <f t="shared" si="0"/>
        <v>3.2967032967032965</v>
      </c>
      <c r="K55" s="4">
        <v>300</v>
      </c>
      <c r="L55" s="99" t="s">
        <v>1079</v>
      </c>
    </row>
    <row r="56" spans="1:12" ht="94.5" customHeight="1">
      <c r="A56" s="99">
        <v>47</v>
      </c>
      <c r="B56" s="427" t="s">
        <v>989</v>
      </c>
      <c r="C56" s="88" t="s">
        <v>1074</v>
      </c>
      <c r="D56" s="88">
        <v>402006468</v>
      </c>
      <c r="E56" s="99" t="s">
        <v>991</v>
      </c>
      <c r="F56" s="99" t="s">
        <v>992</v>
      </c>
      <c r="G56" s="88" t="s">
        <v>1080</v>
      </c>
      <c r="H56" s="99" t="s">
        <v>991</v>
      </c>
      <c r="I56" s="99" t="s">
        <v>993</v>
      </c>
      <c r="J56" s="4">
        <f t="shared" si="0"/>
        <v>9.8901098901098905</v>
      </c>
      <c r="K56" s="4">
        <v>900</v>
      </c>
      <c r="L56" s="99" t="s">
        <v>1081</v>
      </c>
    </row>
    <row r="57" spans="1:12" ht="60">
      <c r="A57" s="99">
        <v>48</v>
      </c>
      <c r="B57" s="427" t="s">
        <v>989</v>
      </c>
      <c r="C57" s="88" t="s">
        <v>1074</v>
      </c>
      <c r="D57" s="88">
        <v>402006468</v>
      </c>
      <c r="E57" s="99" t="s">
        <v>991</v>
      </c>
      <c r="F57" s="99" t="s">
        <v>992</v>
      </c>
      <c r="G57" s="88"/>
      <c r="H57" s="99" t="s">
        <v>991</v>
      </c>
      <c r="I57" s="99"/>
      <c r="J57" s="4">
        <f t="shared" si="0"/>
        <v>6.5934065934065931</v>
      </c>
      <c r="K57" s="4">
        <v>600</v>
      </c>
      <c r="L57" s="99" t="s">
        <v>1082</v>
      </c>
    </row>
    <row r="58" spans="1:12" ht="75">
      <c r="A58" s="99">
        <v>49</v>
      </c>
      <c r="B58" s="427" t="s">
        <v>989</v>
      </c>
      <c r="C58" s="88" t="s">
        <v>1074</v>
      </c>
      <c r="D58" s="88">
        <v>402006468</v>
      </c>
      <c r="E58" s="99" t="s">
        <v>991</v>
      </c>
      <c r="F58" s="99" t="s">
        <v>992</v>
      </c>
      <c r="G58" s="88" t="s">
        <v>1083</v>
      </c>
      <c r="H58" s="99" t="s">
        <v>991</v>
      </c>
      <c r="I58" s="99" t="s">
        <v>993</v>
      </c>
      <c r="J58" s="4">
        <f t="shared" si="0"/>
        <v>9.8901098901098905</v>
      </c>
      <c r="K58" s="4">
        <v>900</v>
      </c>
      <c r="L58" s="99" t="s">
        <v>1084</v>
      </c>
    </row>
    <row r="59" spans="1:12" ht="60">
      <c r="A59" s="99">
        <v>50</v>
      </c>
      <c r="B59" s="427" t="s">
        <v>989</v>
      </c>
      <c r="C59" s="88" t="s">
        <v>1074</v>
      </c>
      <c r="D59" s="88">
        <v>402006468</v>
      </c>
      <c r="E59" s="99" t="s">
        <v>991</v>
      </c>
      <c r="F59" s="99" t="s">
        <v>992</v>
      </c>
      <c r="G59" s="88"/>
      <c r="H59" s="99" t="s">
        <v>991</v>
      </c>
      <c r="I59" s="99"/>
      <c r="J59" s="4">
        <f t="shared" si="0"/>
        <v>6.5934065934065931</v>
      </c>
      <c r="K59" s="4">
        <v>600</v>
      </c>
      <c r="L59" s="99" t="s">
        <v>1085</v>
      </c>
    </row>
    <row r="60" spans="1:12" ht="75">
      <c r="A60" s="99">
        <v>51</v>
      </c>
      <c r="B60" s="427" t="s">
        <v>989</v>
      </c>
      <c r="C60" s="88" t="s">
        <v>1074</v>
      </c>
      <c r="D60" s="88">
        <v>402006468</v>
      </c>
      <c r="E60" s="99" t="s">
        <v>991</v>
      </c>
      <c r="F60" s="99" t="s">
        <v>992</v>
      </c>
      <c r="G60" s="88" t="s">
        <v>1086</v>
      </c>
      <c r="H60" s="99" t="s">
        <v>991</v>
      </c>
      <c r="I60" s="99" t="s">
        <v>993</v>
      </c>
      <c r="J60" s="4">
        <f t="shared" si="0"/>
        <v>13.186813186813186</v>
      </c>
      <c r="K60" s="4">
        <v>1200</v>
      </c>
      <c r="L60" s="99" t="s">
        <v>1087</v>
      </c>
    </row>
    <row r="61" spans="1:12" ht="51">
      <c r="A61" s="99">
        <v>52</v>
      </c>
      <c r="B61" s="427" t="s">
        <v>989</v>
      </c>
      <c r="C61" s="88" t="s">
        <v>1074</v>
      </c>
      <c r="D61" s="88">
        <v>402006468</v>
      </c>
      <c r="E61" s="99" t="s">
        <v>991</v>
      </c>
      <c r="F61" s="99" t="s">
        <v>992</v>
      </c>
      <c r="G61" s="88"/>
      <c r="H61" s="99" t="s">
        <v>991</v>
      </c>
      <c r="I61" s="99"/>
      <c r="J61" s="4">
        <f t="shared" si="0"/>
        <v>9.8901098901098905</v>
      </c>
      <c r="K61" s="4">
        <v>900</v>
      </c>
      <c r="L61" s="425" t="s">
        <v>1088</v>
      </c>
    </row>
    <row r="62" spans="1:12" ht="45">
      <c r="A62" s="99">
        <v>53</v>
      </c>
      <c r="B62" s="427" t="s">
        <v>1015</v>
      </c>
      <c r="C62" s="88" t="s">
        <v>1074</v>
      </c>
      <c r="D62" s="88">
        <v>402006468</v>
      </c>
      <c r="E62" s="99" t="s">
        <v>991</v>
      </c>
      <c r="F62" s="99" t="s">
        <v>992</v>
      </c>
      <c r="G62" s="88">
        <v>5000</v>
      </c>
      <c r="H62" s="99" t="s">
        <v>991</v>
      </c>
      <c r="I62" s="88" t="s">
        <v>1018</v>
      </c>
      <c r="J62" s="4">
        <f t="shared" si="0"/>
        <v>38.46153846153846</v>
      </c>
      <c r="K62" s="4">
        <v>3500</v>
      </c>
      <c r="L62" s="88" t="s">
        <v>1089</v>
      </c>
    </row>
    <row r="63" spans="1:12" ht="75">
      <c r="A63" s="99">
        <v>54</v>
      </c>
      <c r="B63" s="427" t="s">
        <v>989</v>
      </c>
      <c r="C63" s="88" t="s">
        <v>1090</v>
      </c>
      <c r="D63" s="88">
        <v>405009146</v>
      </c>
      <c r="E63" s="99" t="s">
        <v>991</v>
      </c>
      <c r="F63" s="99" t="s">
        <v>992</v>
      </c>
      <c r="G63" s="88" t="s">
        <v>1091</v>
      </c>
      <c r="H63" s="99" t="s">
        <v>991</v>
      </c>
      <c r="I63" s="99" t="s">
        <v>993</v>
      </c>
      <c r="J63" s="4">
        <f t="shared" si="0"/>
        <v>38.46153846153846</v>
      </c>
      <c r="K63" s="4">
        <v>3500</v>
      </c>
      <c r="L63" s="99" t="s">
        <v>1092</v>
      </c>
    </row>
    <row r="64" spans="1:12" ht="75">
      <c r="A64" s="99">
        <v>55</v>
      </c>
      <c r="B64" s="427" t="s">
        <v>989</v>
      </c>
      <c r="C64" s="88" t="s">
        <v>1090</v>
      </c>
      <c r="D64" s="88">
        <v>405009146</v>
      </c>
      <c r="E64" s="99" t="s">
        <v>991</v>
      </c>
      <c r="F64" s="99" t="s">
        <v>992</v>
      </c>
      <c r="G64" s="88" t="s">
        <v>1091</v>
      </c>
      <c r="H64" s="99" t="s">
        <v>991</v>
      </c>
      <c r="I64" s="99" t="s">
        <v>993</v>
      </c>
      <c r="J64" s="4">
        <f t="shared" si="0"/>
        <v>38.46153846153846</v>
      </c>
      <c r="K64" s="4">
        <v>3500</v>
      </c>
      <c r="L64" s="99" t="s">
        <v>1093</v>
      </c>
    </row>
    <row r="65" spans="1:12" ht="45">
      <c r="A65" s="99">
        <v>56</v>
      </c>
      <c r="B65" s="427" t="s">
        <v>989</v>
      </c>
      <c r="C65" s="88" t="s">
        <v>1090</v>
      </c>
      <c r="D65" s="88">
        <v>405009146</v>
      </c>
      <c r="E65" s="99" t="s">
        <v>991</v>
      </c>
      <c r="F65" s="99" t="s">
        <v>992</v>
      </c>
      <c r="G65" s="88"/>
      <c r="H65" s="99" t="s">
        <v>991</v>
      </c>
      <c r="I65" s="88"/>
      <c r="J65" s="4">
        <f t="shared" si="0"/>
        <v>87.912087912087912</v>
      </c>
      <c r="K65" s="4">
        <v>8000</v>
      </c>
      <c r="L65" s="99" t="s">
        <v>1094</v>
      </c>
    </row>
    <row r="66" spans="1:12" ht="75">
      <c r="A66" s="99">
        <v>57</v>
      </c>
      <c r="B66" s="427" t="s">
        <v>989</v>
      </c>
      <c r="C66" s="88" t="s">
        <v>1095</v>
      </c>
      <c r="D66" s="88">
        <v>445471230</v>
      </c>
      <c r="E66" s="99" t="s">
        <v>991</v>
      </c>
      <c r="F66" s="99" t="s">
        <v>992</v>
      </c>
      <c r="G66" s="88" t="s">
        <v>1027</v>
      </c>
      <c r="H66" s="99" t="s">
        <v>991</v>
      </c>
      <c r="I66" s="88" t="s">
        <v>993</v>
      </c>
      <c r="J66" s="4">
        <f t="shared" si="0"/>
        <v>11.538461538461538</v>
      </c>
      <c r="K66" s="4">
        <v>1050</v>
      </c>
      <c r="L66" s="99" t="s">
        <v>1096</v>
      </c>
    </row>
    <row r="67" spans="1:12" ht="60">
      <c r="A67" s="99">
        <v>58</v>
      </c>
      <c r="B67" s="427" t="s">
        <v>989</v>
      </c>
      <c r="C67" s="88" t="s">
        <v>1095</v>
      </c>
      <c r="D67" s="88">
        <v>445471230</v>
      </c>
      <c r="E67" s="99" t="s">
        <v>991</v>
      </c>
      <c r="F67" s="99" t="s">
        <v>992</v>
      </c>
      <c r="G67" s="88"/>
      <c r="H67" s="99" t="s">
        <v>991</v>
      </c>
      <c r="I67" s="88"/>
      <c r="J67" s="4">
        <f t="shared" si="0"/>
        <v>4.9450549450549453</v>
      </c>
      <c r="K67" s="4">
        <v>450</v>
      </c>
      <c r="L67" s="99" t="s">
        <v>1097</v>
      </c>
    </row>
    <row r="68" spans="1:12" ht="76.5">
      <c r="A68" s="99">
        <v>59</v>
      </c>
      <c r="B68" s="427" t="s">
        <v>989</v>
      </c>
      <c r="C68" s="88" t="s">
        <v>1098</v>
      </c>
      <c r="D68" s="88">
        <v>246955549</v>
      </c>
      <c r="E68" s="99" t="s">
        <v>991</v>
      </c>
      <c r="F68" s="99" t="s">
        <v>1099</v>
      </c>
      <c r="G68" s="88" t="s">
        <v>1071</v>
      </c>
      <c r="H68" s="99" t="s">
        <v>991</v>
      </c>
      <c r="I68" s="88" t="s">
        <v>993</v>
      </c>
      <c r="J68" s="4">
        <f>K68/90</f>
        <v>8.3333333333333339</v>
      </c>
      <c r="K68" s="4">
        <v>750</v>
      </c>
      <c r="L68" s="425" t="s">
        <v>1100</v>
      </c>
    </row>
    <row r="69" spans="1:12" ht="45">
      <c r="A69" s="99">
        <v>60</v>
      </c>
      <c r="B69" s="427" t="s">
        <v>1015</v>
      </c>
      <c r="C69" s="88" t="s">
        <v>1098</v>
      </c>
      <c r="D69" s="88">
        <v>246955549</v>
      </c>
      <c r="E69" s="99" t="s">
        <v>991</v>
      </c>
      <c r="F69" s="99" t="s">
        <v>1099</v>
      </c>
      <c r="G69" s="88">
        <v>3000</v>
      </c>
      <c r="H69" s="99" t="s">
        <v>991</v>
      </c>
      <c r="I69" s="88" t="s">
        <v>1018</v>
      </c>
      <c r="J69" s="4">
        <f>K69/90</f>
        <v>8.3333333333333339</v>
      </c>
      <c r="K69" s="4">
        <v>750</v>
      </c>
      <c r="L69" s="88" t="s">
        <v>1101</v>
      </c>
    </row>
    <row r="70" spans="1:12" ht="45">
      <c r="A70" s="99">
        <v>61</v>
      </c>
      <c r="B70" s="427" t="s">
        <v>1015</v>
      </c>
      <c r="C70" s="88" t="s">
        <v>1098</v>
      </c>
      <c r="D70" s="88">
        <v>246955549</v>
      </c>
      <c r="E70" s="99" t="s">
        <v>991</v>
      </c>
      <c r="F70" s="99" t="s">
        <v>1099</v>
      </c>
      <c r="G70" s="88">
        <v>500</v>
      </c>
      <c r="H70" s="99" t="s">
        <v>991</v>
      </c>
      <c r="I70" s="88" t="s">
        <v>1018</v>
      </c>
      <c r="J70" s="4">
        <f t="shared" ref="J70:J106" si="1">K70/90</f>
        <v>1.6666666666666667</v>
      </c>
      <c r="K70" s="4">
        <v>150</v>
      </c>
      <c r="L70" s="88" t="s">
        <v>1101</v>
      </c>
    </row>
    <row r="71" spans="1:12" ht="60">
      <c r="A71" s="99">
        <v>62</v>
      </c>
      <c r="B71" s="427" t="s">
        <v>1015</v>
      </c>
      <c r="C71" s="88" t="s">
        <v>1098</v>
      </c>
      <c r="D71" s="88">
        <v>246955549</v>
      </c>
      <c r="E71" s="99" t="s">
        <v>991</v>
      </c>
      <c r="F71" s="99" t="s">
        <v>1099</v>
      </c>
      <c r="G71" s="88">
        <v>1500</v>
      </c>
      <c r="H71" s="99" t="s">
        <v>991</v>
      </c>
      <c r="I71" s="88" t="s">
        <v>1018</v>
      </c>
      <c r="J71" s="4">
        <f t="shared" si="1"/>
        <v>6.666666666666667</v>
      </c>
      <c r="K71" s="4">
        <v>600</v>
      </c>
      <c r="L71" s="88" t="s">
        <v>1102</v>
      </c>
    </row>
    <row r="72" spans="1:12" ht="75">
      <c r="A72" s="99">
        <v>63</v>
      </c>
      <c r="B72" s="427" t="s">
        <v>989</v>
      </c>
      <c r="C72" s="88" t="s">
        <v>1127</v>
      </c>
      <c r="D72" s="88">
        <v>224079388</v>
      </c>
      <c r="E72" s="99" t="s">
        <v>991</v>
      </c>
      <c r="F72" s="88" t="s">
        <v>1128</v>
      </c>
      <c r="G72" s="88" t="s">
        <v>1071</v>
      </c>
      <c r="H72" s="99" t="s">
        <v>991</v>
      </c>
      <c r="I72" s="88" t="s">
        <v>993</v>
      </c>
      <c r="J72" s="4">
        <f t="shared" si="1"/>
        <v>74.666666666666671</v>
      </c>
      <c r="K72" s="4">
        <v>6720</v>
      </c>
      <c r="L72" s="99" t="s">
        <v>1129</v>
      </c>
    </row>
    <row r="73" spans="1:12" ht="60">
      <c r="A73" s="99">
        <v>64</v>
      </c>
      <c r="B73" s="427" t="s">
        <v>989</v>
      </c>
      <c r="C73" s="88" t="s">
        <v>1127</v>
      </c>
      <c r="D73" s="88">
        <v>224079388</v>
      </c>
      <c r="E73" s="99" t="s">
        <v>991</v>
      </c>
      <c r="F73" s="88" t="s">
        <v>1128</v>
      </c>
      <c r="G73" s="88"/>
      <c r="H73" s="99" t="s">
        <v>991</v>
      </c>
      <c r="I73" s="88"/>
      <c r="J73" s="4">
        <f t="shared" si="1"/>
        <v>46.666666666666664</v>
      </c>
      <c r="K73" s="4">
        <v>4200</v>
      </c>
      <c r="L73" s="99" t="s">
        <v>1130</v>
      </c>
    </row>
    <row r="74" spans="1:12" ht="45">
      <c r="A74" s="99">
        <v>65</v>
      </c>
      <c r="B74" s="427" t="s">
        <v>1015</v>
      </c>
      <c r="C74" s="88" t="s">
        <v>1127</v>
      </c>
      <c r="D74" s="88">
        <v>224079388</v>
      </c>
      <c r="E74" s="99" t="s">
        <v>991</v>
      </c>
      <c r="F74" s="88" t="s">
        <v>1128</v>
      </c>
      <c r="G74" s="88">
        <v>2220</v>
      </c>
      <c r="H74" s="99" t="s">
        <v>991</v>
      </c>
      <c r="I74" s="88" t="s">
        <v>1018</v>
      </c>
      <c r="J74" s="4">
        <f t="shared" si="1"/>
        <v>74.666666666666671</v>
      </c>
      <c r="K74" s="4">
        <v>6720</v>
      </c>
      <c r="L74" s="88" t="s">
        <v>1131</v>
      </c>
    </row>
    <row r="75" spans="1:12" ht="75">
      <c r="A75" s="99">
        <v>66</v>
      </c>
      <c r="B75" s="427" t="s">
        <v>989</v>
      </c>
      <c r="C75" s="88" t="s">
        <v>1132</v>
      </c>
      <c r="D75" s="88">
        <v>212919797</v>
      </c>
      <c r="E75" s="99" t="s">
        <v>991</v>
      </c>
      <c r="F75" s="88" t="s">
        <v>1128</v>
      </c>
      <c r="G75" s="88" t="s">
        <v>1133</v>
      </c>
      <c r="H75" s="99" t="s">
        <v>991</v>
      </c>
      <c r="I75" s="88" t="s">
        <v>993</v>
      </c>
      <c r="J75" s="4">
        <f t="shared" si="1"/>
        <v>106.66666666666667</v>
      </c>
      <c r="K75" s="4">
        <v>9600</v>
      </c>
      <c r="L75" s="99" t="s">
        <v>1134</v>
      </c>
    </row>
    <row r="76" spans="1:12" ht="60">
      <c r="A76" s="99">
        <v>67</v>
      </c>
      <c r="B76" s="427" t="s">
        <v>989</v>
      </c>
      <c r="C76" s="88" t="s">
        <v>1132</v>
      </c>
      <c r="D76" s="88">
        <v>212919797</v>
      </c>
      <c r="E76" s="99" t="s">
        <v>991</v>
      </c>
      <c r="F76" s="88" t="s">
        <v>1128</v>
      </c>
      <c r="G76" s="88"/>
      <c r="H76" s="99" t="s">
        <v>991</v>
      </c>
      <c r="I76" s="88"/>
      <c r="J76" s="4">
        <f t="shared" si="1"/>
        <v>33.333333333333336</v>
      </c>
      <c r="K76" s="4">
        <v>3000</v>
      </c>
      <c r="L76" s="99" t="s">
        <v>1135</v>
      </c>
    </row>
    <row r="77" spans="1:12" ht="45">
      <c r="A77" s="99">
        <v>68</v>
      </c>
      <c r="B77" s="427" t="s">
        <v>1015</v>
      </c>
      <c r="C77" s="88" t="s">
        <v>1132</v>
      </c>
      <c r="D77" s="88">
        <v>212919797</v>
      </c>
      <c r="E77" s="99" t="s">
        <v>991</v>
      </c>
      <c r="F77" s="88" t="s">
        <v>1128</v>
      </c>
      <c r="G77" s="88">
        <v>10000</v>
      </c>
      <c r="H77" s="99" t="s">
        <v>991</v>
      </c>
      <c r="I77" s="88" t="s">
        <v>1018</v>
      </c>
      <c r="J77" s="4">
        <f t="shared" si="1"/>
        <v>55.555555555555557</v>
      </c>
      <c r="K77" s="4">
        <v>5000</v>
      </c>
      <c r="L77" s="88" t="s">
        <v>1136</v>
      </c>
    </row>
    <row r="78" spans="1:12" ht="60">
      <c r="A78" s="99">
        <v>69</v>
      </c>
      <c r="B78" s="427" t="s">
        <v>989</v>
      </c>
      <c r="C78" s="88" t="s">
        <v>1137</v>
      </c>
      <c r="D78" s="88">
        <v>249265806</v>
      </c>
      <c r="E78" s="99" t="s">
        <v>991</v>
      </c>
      <c r="F78" s="88" t="s">
        <v>1128</v>
      </c>
      <c r="G78" s="88"/>
      <c r="H78" s="99" t="s">
        <v>991</v>
      </c>
      <c r="I78" s="88"/>
      <c r="J78" s="4">
        <f t="shared" si="1"/>
        <v>11.666666666666666</v>
      </c>
      <c r="K78" s="4">
        <v>1050</v>
      </c>
      <c r="L78" s="99" t="s">
        <v>1138</v>
      </c>
    </row>
    <row r="79" spans="1:12" ht="90">
      <c r="A79" s="99">
        <v>70</v>
      </c>
      <c r="B79" s="427" t="s">
        <v>989</v>
      </c>
      <c r="C79" s="88" t="s">
        <v>1139</v>
      </c>
      <c r="D79" s="88">
        <v>404473814</v>
      </c>
      <c r="E79" s="99" t="s">
        <v>991</v>
      </c>
      <c r="F79" s="88" t="s">
        <v>1128</v>
      </c>
      <c r="G79" s="88" t="s">
        <v>1140</v>
      </c>
      <c r="H79" s="99" t="s">
        <v>991</v>
      </c>
      <c r="I79" s="88" t="s">
        <v>993</v>
      </c>
      <c r="J79" s="4">
        <f t="shared" si="1"/>
        <v>33.333333333333336</v>
      </c>
      <c r="K79" s="4">
        <v>3000</v>
      </c>
      <c r="L79" s="99" t="s">
        <v>1141</v>
      </c>
    </row>
    <row r="80" spans="1:12" ht="75">
      <c r="A80" s="99">
        <v>71</v>
      </c>
      <c r="B80" s="427" t="s">
        <v>989</v>
      </c>
      <c r="C80" s="88" t="s">
        <v>1139</v>
      </c>
      <c r="D80" s="88">
        <v>404473814</v>
      </c>
      <c r="E80" s="99" t="s">
        <v>991</v>
      </c>
      <c r="F80" s="88" t="s">
        <v>1128</v>
      </c>
      <c r="G80" s="88" t="s">
        <v>1142</v>
      </c>
      <c r="H80" s="99" t="s">
        <v>991</v>
      </c>
      <c r="I80" s="88" t="s">
        <v>993</v>
      </c>
      <c r="J80" s="4">
        <f t="shared" si="1"/>
        <v>33.333333333333336</v>
      </c>
      <c r="K80" s="4">
        <v>3000</v>
      </c>
      <c r="L80" s="99" t="s">
        <v>1143</v>
      </c>
    </row>
    <row r="81" spans="1:12" ht="60">
      <c r="A81" s="99">
        <v>72</v>
      </c>
      <c r="B81" s="427" t="s">
        <v>989</v>
      </c>
      <c r="C81" s="88" t="s">
        <v>1139</v>
      </c>
      <c r="D81" s="88">
        <v>404473814</v>
      </c>
      <c r="E81" s="99" t="s">
        <v>991</v>
      </c>
      <c r="F81" s="88" t="s">
        <v>1128</v>
      </c>
      <c r="G81" s="88"/>
      <c r="H81" s="99" t="s">
        <v>991</v>
      </c>
      <c r="I81" s="88"/>
      <c r="J81" s="4">
        <f t="shared" si="1"/>
        <v>14.444444444444445</v>
      </c>
      <c r="K81" s="4">
        <v>1300</v>
      </c>
      <c r="L81" s="99" t="s">
        <v>1144</v>
      </c>
    </row>
    <row r="82" spans="1:12" ht="60">
      <c r="A82" s="99">
        <v>73</v>
      </c>
      <c r="B82" s="427" t="s">
        <v>343</v>
      </c>
      <c r="C82" s="88" t="s">
        <v>1139</v>
      </c>
      <c r="D82" s="88">
        <v>404473814</v>
      </c>
      <c r="E82" s="99" t="s">
        <v>991</v>
      </c>
      <c r="F82" s="88" t="s">
        <v>1128</v>
      </c>
      <c r="G82" s="88"/>
      <c r="H82" s="99" t="s">
        <v>991</v>
      </c>
      <c r="I82" s="88"/>
      <c r="J82" s="4">
        <f t="shared" si="1"/>
        <v>2.2222222222222223</v>
      </c>
      <c r="K82" s="4">
        <v>200</v>
      </c>
      <c r="L82" s="88" t="s">
        <v>1145</v>
      </c>
    </row>
    <row r="83" spans="1:12" ht="75">
      <c r="A83" s="99">
        <v>74</v>
      </c>
      <c r="B83" s="427" t="s">
        <v>989</v>
      </c>
      <c r="C83" s="88" t="s">
        <v>1146</v>
      </c>
      <c r="D83" s="88">
        <v>212822775</v>
      </c>
      <c r="E83" s="99" t="s">
        <v>991</v>
      </c>
      <c r="F83" s="88" t="s">
        <v>1128</v>
      </c>
      <c r="G83" s="88" t="s">
        <v>1147</v>
      </c>
      <c r="H83" s="99" t="s">
        <v>991</v>
      </c>
      <c r="I83" s="88" t="s">
        <v>993</v>
      </c>
      <c r="J83" s="4">
        <f t="shared" si="1"/>
        <v>27.444444444444443</v>
      </c>
      <c r="K83" s="4">
        <v>2470</v>
      </c>
      <c r="L83" s="99" t="s">
        <v>1148</v>
      </c>
    </row>
    <row r="84" spans="1:12" ht="60">
      <c r="A84" s="99">
        <v>75</v>
      </c>
      <c r="B84" s="427" t="s">
        <v>989</v>
      </c>
      <c r="C84" s="88" t="s">
        <v>1146</v>
      </c>
      <c r="D84" s="88">
        <v>212822775</v>
      </c>
      <c r="E84" s="99" t="s">
        <v>991</v>
      </c>
      <c r="F84" s="88" t="s">
        <v>1128</v>
      </c>
      <c r="G84" s="88"/>
      <c r="H84" s="99" t="s">
        <v>991</v>
      </c>
      <c r="I84" s="88"/>
      <c r="J84" s="4">
        <f t="shared" si="1"/>
        <v>23.444444444444443</v>
      </c>
      <c r="K84" s="4">
        <v>2110</v>
      </c>
      <c r="L84" s="99" t="s">
        <v>1149</v>
      </c>
    </row>
    <row r="85" spans="1:12" ht="144.75" customHeight="1">
      <c r="A85" s="99">
        <v>76</v>
      </c>
      <c r="B85" s="427" t="s">
        <v>989</v>
      </c>
      <c r="C85" s="88" t="s">
        <v>1146</v>
      </c>
      <c r="D85" s="88">
        <v>212822775</v>
      </c>
      <c r="E85" s="99" t="s">
        <v>991</v>
      </c>
      <c r="F85" s="88" t="s">
        <v>1128</v>
      </c>
      <c r="G85" s="88"/>
      <c r="H85" s="99" t="s">
        <v>991</v>
      </c>
      <c r="I85" s="88"/>
      <c r="J85" s="4">
        <f t="shared" si="1"/>
        <v>19.555555555555557</v>
      </c>
      <c r="K85" s="4">
        <v>1760</v>
      </c>
      <c r="L85" s="99" t="s">
        <v>1150</v>
      </c>
    </row>
    <row r="86" spans="1:12" ht="75">
      <c r="A86" s="99">
        <v>77</v>
      </c>
      <c r="B86" s="427" t="s">
        <v>1015</v>
      </c>
      <c r="C86" s="88" t="s">
        <v>1146</v>
      </c>
      <c r="D86" s="88">
        <v>212822775</v>
      </c>
      <c r="E86" s="99" t="s">
        <v>991</v>
      </c>
      <c r="F86" s="88" t="s">
        <v>1128</v>
      </c>
      <c r="G86" s="88">
        <v>6000</v>
      </c>
      <c r="H86" s="99" t="s">
        <v>991</v>
      </c>
      <c r="I86" s="88" t="s">
        <v>1018</v>
      </c>
      <c r="J86" s="4">
        <f t="shared" si="1"/>
        <v>19.555555555555557</v>
      </c>
      <c r="K86" s="4">
        <v>1760</v>
      </c>
      <c r="L86" s="88" t="s">
        <v>1151</v>
      </c>
    </row>
    <row r="87" spans="1:12" ht="75">
      <c r="A87" s="99">
        <v>78</v>
      </c>
      <c r="B87" s="427" t="s">
        <v>989</v>
      </c>
      <c r="C87" s="88" t="s">
        <v>1152</v>
      </c>
      <c r="D87" s="88">
        <v>400115969</v>
      </c>
      <c r="E87" s="99" t="s">
        <v>991</v>
      </c>
      <c r="F87" s="88" t="s">
        <v>1128</v>
      </c>
      <c r="G87" s="88" t="s">
        <v>1153</v>
      </c>
      <c r="H87" s="99" t="s">
        <v>991</v>
      </c>
      <c r="I87" s="88" t="s">
        <v>993</v>
      </c>
      <c r="J87" s="4">
        <f t="shared" si="1"/>
        <v>10</v>
      </c>
      <c r="K87" s="4">
        <v>900</v>
      </c>
      <c r="L87" s="99" t="s">
        <v>1154</v>
      </c>
    </row>
    <row r="88" spans="1:12" ht="60">
      <c r="A88" s="99">
        <v>79</v>
      </c>
      <c r="B88" s="427" t="s">
        <v>989</v>
      </c>
      <c r="C88" s="88" t="s">
        <v>1152</v>
      </c>
      <c r="D88" s="88">
        <v>400115969</v>
      </c>
      <c r="E88" s="99" t="s">
        <v>991</v>
      </c>
      <c r="F88" s="88" t="s">
        <v>1128</v>
      </c>
      <c r="G88" s="88"/>
      <c r="H88" s="99" t="s">
        <v>991</v>
      </c>
      <c r="I88" s="88"/>
      <c r="J88" s="4">
        <f t="shared" si="1"/>
        <v>6.666666666666667</v>
      </c>
      <c r="K88" s="4">
        <v>600</v>
      </c>
      <c r="L88" s="99" t="s">
        <v>1155</v>
      </c>
    </row>
    <row r="89" spans="1:12" ht="120">
      <c r="A89" s="99">
        <v>80</v>
      </c>
      <c r="B89" s="427" t="s">
        <v>989</v>
      </c>
      <c r="C89" s="88" t="s">
        <v>1156</v>
      </c>
      <c r="D89" s="88">
        <v>227725511</v>
      </c>
      <c r="E89" s="99" t="s">
        <v>991</v>
      </c>
      <c r="F89" s="88" t="s">
        <v>1128</v>
      </c>
      <c r="G89" s="88" t="s">
        <v>1157</v>
      </c>
      <c r="H89" s="99" t="s">
        <v>991</v>
      </c>
      <c r="I89" s="88" t="s">
        <v>993</v>
      </c>
      <c r="J89" s="4">
        <f t="shared" si="1"/>
        <v>26.666666666666668</v>
      </c>
      <c r="K89" s="4">
        <v>2400</v>
      </c>
      <c r="L89" s="99" t="s">
        <v>1158</v>
      </c>
    </row>
    <row r="90" spans="1:12" ht="60">
      <c r="A90" s="99">
        <v>81</v>
      </c>
      <c r="B90" s="427" t="s">
        <v>989</v>
      </c>
      <c r="C90" s="88" t="s">
        <v>1156</v>
      </c>
      <c r="D90" s="88">
        <v>227725511</v>
      </c>
      <c r="E90" s="99" t="s">
        <v>991</v>
      </c>
      <c r="F90" s="88" t="s">
        <v>1128</v>
      </c>
      <c r="G90" s="88"/>
      <c r="H90" s="99" t="s">
        <v>991</v>
      </c>
      <c r="I90" s="88"/>
      <c r="J90" s="4">
        <f t="shared" si="1"/>
        <v>33.333333333333336</v>
      </c>
      <c r="K90" s="4">
        <v>3000</v>
      </c>
      <c r="L90" s="99" t="s">
        <v>1159</v>
      </c>
    </row>
    <row r="91" spans="1:12" ht="60">
      <c r="A91" s="99">
        <v>82</v>
      </c>
      <c r="B91" s="427" t="s">
        <v>1015</v>
      </c>
      <c r="C91" s="88" t="s">
        <v>1156</v>
      </c>
      <c r="D91" s="88">
        <v>227725511</v>
      </c>
      <c r="E91" s="99" t="s">
        <v>991</v>
      </c>
      <c r="F91" s="88" t="s">
        <v>1128</v>
      </c>
      <c r="G91" s="88">
        <v>2400</v>
      </c>
      <c r="H91" s="99" t="s">
        <v>991</v>
      </c>
      <c r="I91" s="88" t="s">
        <v>1018</v>
      </c>
      <c r="J91" s="4">
        <f t="shared" si="1"/>
        <v>124.77777777777777</v>
      </c>
      <c r="K91" s="4">
        <v>11230</v>
      </c>
      <c r="L91" s="88" t="s">
        <v>1160</v>
      </c>
    </row>
    <row r="92" spans="1:12" ht="96" customHeight="1">
      <c r="A92" s="99">
        <v>83</v>
      </c>
      <c r="B92" s="427" t="s">
        <v>989</v>
      </c>
      <c r="C92" s="88" t="s">
        <v>1161</v>
      </c>
      <c r="D92" s="88">
        <v>404467420</v>
      </c>
      <c r="E92" s="99" t="s">
        <v>991</v>
      </c>
      <c r="F92" s="88" t="s">
        <v>1128</v>
      </c>
      <c r="G92" s="88" t="s">
        <v>1066</v>
      </c>
      <c r="H92" s="99" t="s">
        <v>991</v>
      </c>
      <c r="I92" s="88" t="s">
        <v>993</v>
      </c>
      <c r="J92" s="4">
        <f t="shared" si="1"/>
        <v>11.666666666666666</v>
      </c>
      <c r="K92" s="4">
        <v>1050</v>
      </c>
      <c r="L92" s="99" t="s">
        <v>1162</v>
      </c>
    </row>
    <row r="93" spans="1:12" ht="77.25" customHeight="1">
      <c r="A93" s="99">
        <v>84</v>
      </c>
      <c r="B93" s="427" t="s">
        <v>989</v>
      </c>
      <c r="C93" s="88" t="s">
        <v>1161</v>
      </c>
      <c r="D93" s="88">
        <v>404467420</v>
      </c>
      <c r="E93" s="99" t="s">
        <v>991</v>
      </c>
      <c r="F93" s="88" t="s">
        <v>1128</v>
      </c>
      <c r="G93" s="88"/>
      <c r="H93" s="99" t="s">
        <v>991</v>
      </c>
      <c r="I93" s="88"/>
      <c r="J93" s="4">
        <f t="shared" si="1"/>
        <v>10</v>
      </c>
      <c r="K93" s="4">
        <v>900</v>
      </c>
      <c r="L93" s="99" t="s">
        <v>1163</v>
      </c>
    </row>
    <row r="94" spans="1:12" ht="120">
      <c r="A94" s="99">
        <v>85</v>
      </c>
      <c r="B94" s="427" t="s">
        <v>989</v>
      </c>
      <c r="C94" s="88" t="s">
        <v>1161</v>
      </c>
      <c r="D94" s="88">
        <v>404467420</v>
      </c>
      <c r="E94" s="99" t="s">
        <v>991</v>
      </c>
      <c r="F94" s="88" t="s">
        <v>1128</v>
      </c>
      <c r="G94" s="88"/>
      <c r="H94" s="99" t="s">
        <v>991</v>
      </c>
      <c r="I94" s="88"/>
      <c r="J94" s="4">
        <f t="shared" si="1"/>
        <v>6.666666666666667</v>
      </c>
      <c r="K94" s="4">
        <v>600</v>
      </c>
      <c r="L94" s="99" t="s">
        <v>1164</v>
      </c>
    </row>
    <row r="95" spans="1:12" ht="90">
      <c r="A95" s="99">
        <v>86</v>
      </c>
      <c r="B95" s="427" t="s">
        <v>989</v>
      </c>
      <c r="C95" s="88" t="s">
        <v>1165</v>
      </c>
      <c r="D95" s="88">
        <v>405156762</v>
      </c>
      <c r="E95" s="99" t="s">
        <v>991</v>
      </c>
      <c r="F95" s="88" t="s">
        <v>1128</v>
      </c>
      <c r="G95" s="88" t="s">
        <v>1166</v>
      </c>
      <c r="H95" s="99" t="s">
        <v>991</v>
      </c>
      <c r="I95" s="88" t="s">
        <v>993</v>
      </c>
      <c r="J95" s="4">
        <f t="shared" si="1"/>
        <v>63.7</v>
      </c>
      <c r="K95" s="4">
        <v>5733</v>
      </c>
      <c r="L95" s="99" t="s">
        <v>1167</v>
      </c>
    </row>
    <row r="96" spans="1:12" ht="60">
      <c r="A96" s="99">
        <v>87</v>
      </c>
      <c r="B96" s="427" t="s">
        <v>989</v>
      </c>
      <c r="C96" s="88" t="s">
        <v>1165</v>
      </c>
      <c r="D96" s="88">
        <v>405156762</v>
      </c>
      <c r="E96" s="99" t="s">
        <v>991</v>
      </c>
      <c r="F96" s="88" t="s">
        <v>1128</v>
      </c>
      <c r="G96" s="88"/>
      <c r="H96" s="99" t="s">
        <v>991</v>
      </c>
      <c r="I96" s="88"/>
      <c r="J96" s="4">
        <f t="shared" si="1"/>
        <v>19.5</v>
      </c>
      <c r="K96" s="4">
        <v>1755</v>
      </c>
      <c r="L96" s="99" t="s">
        <v>1168</v>
      </c>
    </row>
    <row r="97" spans="1:12" ht="75">
      <c r="A97" s="99">
        <v>88</v>
      </c>
      <c r="B97" s="427" t="s">
        <v>989</v>
      </c>
      <c r="C97" s="88" t="s">
        <v>1169</v>
      </c>
      <c r="D97" s="88">
        <v>204447651</v>
      </c>
      <c r="E97" s="99" t="s">
        <v>991</v>
      </c>
      <c r="F97" s="88" t="s">
        <v>1128</v>
      </c>
      <c r="G97" s="88" t="s">
        <v>1071</v>
      </c>
      <c r="H97" s="99" t="s">
        <v>991</v>
      </c>
      <c r="I97" s="88" t="s">
        <v>993</v>
      </c>
      <c r="J97" s="4">
        <f t="shared" si="1"/>
        <v>88.137222222222221</v>
      </c>
      <c r="K97" s="4">
        <v>7932.35</v>
      </c>
      <c r="L97" s="99" t="s">
        <v>1170</v>
      </c>
    </row>
    <row r="98" spans="1:12" ht="60">
      <c r="A98" s="99">
        <v>89</v>
      </c>
      <c r="B98" s="427" t="s">
        <v>989</v>
      </c>
      <c r="C98" s="88" t="s">
        <v>1169</v>
      </c>
      <c r="D98" s="88">
        <v>204447651</v>
      </c>
      <c r="E98" s="99" t="s">
        <v>991</v>
      </c>
      <c r="F98" s="88" t="s">
        <v>1128</v>
      </c>
      <c r="G98" s="88"/>
      <c r="H98" s="99" t="s">
        <v>991</v>
      </c>
      <c r="I98" s="88"/>
      <c r="J98" s="4">
        <f t="shared" si="1"/>
        <v>41.865222222222222</v>
      </c>
      <c r="K98" s="4">
        <v>3767.87</v>
      </c>
      <c r="L98" s="99" t="s">
        <v>1173</v>
      </c>
    </row>
    <row r="99" spans="1:12" ht="75">
      <c r="A99" s="99">
        <v>90</v>
      </c>
      <c r="B99" s="427" t="s">
        <v>989</v>
      </c>
      <c r="C99" s="88" t="s">
        <v>1169</v>
      </c>
      <c r="D99" s="88">
        <v>204447651</v>
      </c>
      <c r="E99" s="99" t="s">
        <v>991</v>
      </c>
      <c r="F99" s="88" t="s">
        <v>1128</v>
      </c>
      <c r="G99" s="88" t="s">
        <v>1071</v>
      </c>
      <c r="H99" s="99" t="s">
        <v>991</v>
      </c>
      <c r="I99" s="88" t="s">
        <v>993</v>
      </c>
      <c r="J99" s="4">
        <f t="shared" si="1"/>
        <v>44.068555555555555</v>
      </c>
      <c r="K99" s="4">
        <v>3966.17</v>
      </c>
      <c r="L99" s="99" t="s">
        <v>1171</v>
      </c>
    </row>
    <row r="100" spans="1:12" ht="60">
      <c r="A100" s="99">
        <v>91</v>
      </c>
      <c r="B100" s="427" t="s">
        <v>989</v>
      </c>
      <c r="C100" s="88" t="s">
        <v>1169</v>
      </c>
      <c r="D100" s="88">
        <v>204447651</v>
      </c>
      <c r="E100" s="99" t="s">
        <v>991</v>
      </c>
      <c r="F100" s="88" t="s">
        <v>1128</v>
      </c>
      <c r="G100" s="88"/>
      <c r="H100" s="99" t="s">
        <v>991</v>
      </c>
      <c r="I100" s="88"/>
      <c r="J100" s="4">
        <f t="shared" si="1"/>
        <v>20.932555555555556</v>
      </c>
      <c r="K100" s="4">
        <v>1883.93</v>
      </c>
      <c r="L100" s="99" t="s">
        <v>1172</v>
      </c>
    </row>
    <row r="101" spans="1:12" ht="45">
      <c r="A101" s="99">
        <v>92</v>
      </c>
      <c r="B101" s="427" t="s">
        <v>1015</v>
      </c>
      <c r="C101" s="88" t="s">
        <v>1169</v>
      </c>
      <c r="D101" s="88">
        <v>204447651</v>
      </c>
      <c r="E101" s="99" t="s">
        <v>991</v>
      </c>
      <c r="F101" s="88" t="s">
        <v>1128</v>
      </c>
      <c r="G101" s="88">
        <v>3500</v>
      </c>
      <c r="H101" s="99" t="s">
        <v>991</v>
      </c>
      <c r="I101" s="88" t="s">
        <v>1018</v>
      </c>
      <c r="J101" s="4">
        <f t="shared" si="1"/>
        <v>68.551111111111112</v>
      </c>
      <c r="K101" s="4">
        <v>6169.6</v>
      </c>
      <c r="L101" s="88" t="s">
        <v>1174</v>
      </c>
    </row>
    <row r="102" spans="1:12" ht="45">
      <c r="A102" s="99">
        <v>93</v>
      </c>
      <c r="B102" s="427" t="s">
        <v>1015</v>
      </c>
      <c r="C102" s="88" t="s">
        <v>1169</v>
      </c>
      <c r="D102" s="88">
        <v>204447651</v>
      </c>
      <c r="E102" s="99" t="s">
        <v>991</v>
      </c>
      <c r="F102" s="88" t="s">
        <v>1128</v>
      </c>
      <c r="G102" s="88">
        <v>210</v>
      </c>
      <c r="H102" s="99" t="s">
        <v>991</v>
      </c>
      <c r="I102" s="88" t="s">
        <v>1018</v>
      </c>
      <c r="J102" s="4">
        <f t="shared" si="1"/>
        <v>30.848000000000003</v>
      </c>
      <c r="K102" s="4">
        <v>2776.32</v>
      </c>
      <c r="L102" s="88" t="s">
        <v>1174</v>
      </c>
    </row>
    <row r="103" spans="1:12" ht="90">
      <c r="A103" s="99">
        <v>94</v>
      </c>
      <c r="B103" s="427" t="s">
        <v>989</v>
      </c>
      <c r="C103" s="88" t="s">
        <v>1175</v>
      </c>
      <c r="D103" s="88">
        <v>429649561</v>
      </c>
      <c r="E103" s="99" t="s">
        <v>991</v>
      </c>
      <c r="F103" s="88" t="s">
        <v>1128</v>
      </c>
      <c r="G103" s="88" t="s">
        <v>1013</v>
      </c>
      <c r="H103" s="99" t="s">
        <v>991</v>
      </c>
      <c r="I103" s="88" t="s">
        <v>993</v>
      </c>
      <c r="J103" s="4">
        <f t="shared" si="1"/>
        <v>10</v>
      </c>
      <c r="K103" s="4">
        <v>900</v>
      </c>
      <c r="L103" s="99" t="s">
        <v>1176</v>
      </c>
    </row>
    <row r="104" spans="1:12" ht="60">
      <c r="A104" s="99">
        <v>95</v>
      </c>
      <c r="B104" s="427" t="s">
        <v>989</v>
      </c>
      <c r="C104" s="88" t="s">
        <v>1175</v>
      </c>
      <c r="D104" s="88">
        <v>429649561</v>
      </c>
      <c r="E104" s="99" t="s">
        <v>991</v>
      </c>
      <c r="F104" s="88" t="s">
        <v>1128</v>
      </c>
      <c r="G104" s="88"/>
      <c r="H104" s="99" t="s">
        <v>991</v>
      </c>
      <c r="I104" s="88"/>
      <c r="J104" s="4">
        <f t="shared" si="1"/>
        <v>8.3333333333333339</v>
      </c>
      <c r="K104" s="4">
        <v>750</v>
      </c>
      <c r="L104" s="99" t="s">
        <v>1177</v>
      </c>
    </row>
    <row r="105" spans="1:12" ht="75">
      <c r="A105" s="99">
        <v>96</v>
      </c>
      <c r="B105" s="427" t="s">
        <v>989</v>
      </c>
      <c r="C105" s="88" t="s">
        <v>1178</v>
      </c>
      <c r="D105" s="88">
        <v>412703034</v>
      </c>
      <c r="E105" s="99" t="s">
        <v>991</v>
      </c>
      <c r="F105" s="88" t="s">
        <v>1128</v>
      </c>
      <c r="G105" s="88" t="s">
        <v>1179</v>
      </c>
      <c r="H105" s="99" t="s">
        <v>991</v>
      </c>
      <c r="I105" s="88" t="s">
        <v>993</v>
      </c>
      <c r="J105" s="4">
        <f t="shared" si="1"/>
        <v>46.666666666666664</v>
      </c>
      <c r="K105" s="4">
        <v>4200</v>
      </c>
      <c r="L105" s="99" t="s">
        <v>1180</v>
      </c>
    </row>
    <row r="106" spans="1:12" ht="60">
      <c r="A106" s="99">
        <v>97</v>
      </c>
      <c r="B106" s="427" t="s">
        <v>989</v>
      </c>
      <c r="C106" s="88" t="s">
        <v>1178</v>
      </c>
      <c r="D106" s="88">
        <v>412703034</v>
      </c>
      <c r="E106" s="99" t="s">
        <v>991</v>
      </c>
      <c r="F106" s="88" t="s">
        <v>1128</v>
      </c>
      <c r="G106" s="88"/>
      <c r="H106" s="99" t="s">
        <v>991</v>
      </c>
      <c r="I106" s="88"/>
      <c r="J106" s="4">
        <f t="shared" si="1"/>
        <v>33.333333333333336</v>
      </c>
      <c r="K106" s="4">
        <v>3000</v>
      </c>
      <c r="L106" s="99" t="s">
        <v>1181</v>
      </c>
    </row>
    <row r="107" spans="1:12" ht="15">
      <c r="A107" s="99"/>
      <c r="B107" s="427"/>
      <c r="C107" s="88"/>
      <c r="D107" s="88"/>
      <c r="E107" s="88"/>
      <c r="F107" s="88"/>
      <c r="G107" s="88"/>
      <c r="H107" s="88"/>
      <c r="I107" s="88"/>
      <c r="J107" s="4"/>
      <c r="K107" s="4"/>
      <c r="L107" s="88"/>
    </row>
    <row r="108" spans="1:12" ht="15">
      <c r="A108" s="99"/>
      <c r="B108" s="427"/>
      <c r="C108" s="88"/>
      <c r="D108" s="88"/>
      <c r="E108" s="88"/>
      <c r="F108" s="88"/>
      <c r="G108" s="88"/>
      <c r="H108" s="88"/>
      <c r="I108" s="88"/>
      <c r="J108" s="4"/>
      <c r="K108" s="4"/>
      <c r="L108" s="88"/>
    </row>
    <row r="109" spans="1:12" ht="15">
      <c r="A109" s="99"/>
      <c r="B109" s="427"/>
      <c r="C109" s="88"/>
      <c r="D109" s="88"/>
      <c r="E109" s="88"/>
      <c r="F109" s="88"/>
      <c r="G109" s="88"/>
      <c r="H109" s="88"/>
      <c r="I109" s="88"/>
      <c r="J109" s="4"/>
      <c r="K109" s="4"/>
      <c r="L109" s="88"/>
    </row>
    <row r="110" spans="1:12" ht="15">
      <c r="A110" s="99"/>
      <c r="B110" s="427"/>
      <c r="C110" s="88"/>
      <c r="D110" s="88"/>
      <c r="E110" s="88"/>
      <c r="F110" s="88"/>
      <c r="G110" s="88"/>
      <c r="H110" s="88"/>
      <c r="I110" s="88"/>
      <c r="J110" s="4"/>
      <c r="K110" s="4"/>
      <c r="L110" s="88"/>
    </row>
    <row r="111" spans="1:12" ht="15">
      <c r="A111" s="99"/>
      <c r="B111" s="427"/>
      <c r="C111" s="88"/>
      <c r="D111" s="88"/>
      <c r="E111" s="88"/>
      <c r="F111" s="88"/>
      <c r="G111" s="88"/>
      <c r="H111" s="88"/>
      <c r="I111" s="88"/>
      <c r="J111" s="4"/>
      <c r="K111" s="4"/>
      <c r="L111" s="88"/>
    </row>
    <row r="112" spans="1:12" ht="15">
      <c r="A112" s="99"/>
      <c r="B112" s="427"/>
      <c r="C112" s="88"/>
      <c r="D112" s="88"/>
      <c r="E112" s="88"/>
      <c r="F112" s="88"/>
      <c r="G112" s="88"/>
      <c r="H112" s="88"/>
      <c r="I112" s="88"/>
      <c r="J112" s="4"/>
      <c r="K112" s="4"/>
      <c r="L112" s="88"/>
    </row>
    <row r="113" spans="1:12" ht="15">
      <c r="A113" s="99"/>
      <c r="B113" s="427"/>
      <c r="C113" s="88"/>
      <c r="D113" s="88"/>
      <c r="E113" s="88"/>
      <c r="F113" s="88"/>
      <c r="G113" s="88"/>
      <c r="H113" s="88"/>
      <c r="I113" s="88"/>
      <c r="J113" s="4"/>
      <c r="K113" s="4"/>
      <c r="L113" s="88"/>
    </row>
    <row r="114" spans="1:12" ht="15">
      <c r="A114" s="99"/>
      <c r="B114" s="427"/>
      <c r="C114" s="88"/>
      <c r="D114" s="88"/>
      <c r="E114" s="88"/>
      <c r="F114" s="88"/>
      <c r="G114" s="88"/>
      <c r="H114" s="88"/>
      <c r="I114" s="88"/>
      <c r="J114" s="4"/>
      <c r="K114" s="4"/>
      <c r="L114" s="88"/>
    </row>
    <row r="115" spans="1:12" ht="15">
      <c r="A115" s="88" t="s">
        <v>264</v>
      </c>
      <c r="B115" s="427"/>
      <c r="C115" s="88"/>
      <c r="D115" s="88"/>
      <c r="E115" s="88"/>
      <c r="F115" s="88"/>
      <c r="G115" s="88"/>
      <c r="H115" s="88"/>
      <c r="I115" s="88"/>
      <c r="J115" s="4"/>
      <c r="K115" s="4"/>
      <c r="L115" s="88"/>
    </row>
    <row r="116" spans="1:12" ht="15">
      <c r="A116" s="88"/>
      <c r="B116" s="427"/>
      <c r="C116" s="100"/>
      <c r="D116" s="100"/>
      <c r="E116" s="100"/>
      <c r="F116" s="100"/>
      <c r="G116" s="88"/>
      <c r="H116" s="88"/>
      <c r="I116" s="88"/>
      <c r="J116" s="88" t="s">
        <v>459</v>
      </c>
      <c r="K116" s="87">
        <f>SUM(K10:K115)</f>
        <v>345032.46999999991</v>
      </c>
      <c r="L116" s="88"/>
    </row>
    <row r="117" spans="1:12" ht="15">
      <c r="A117" s="223"/>
      <c r="B117" s="223"/>
      <c r="C117" s="223"/>
      <c r="D117" s="223"/>
      <c r="E117" s="223"/>
      <c r="F117" s="223"/>
      <c r="G117" s="223"/>
      <c r="H117" s="223"/>
      <c r="I117" s="223"/>
      <c r="J117" s="223"/>
      <c r="K117" s="183"/>
    </row>
    <row r="118" spans="1:12" ht="15">
      <c r="A118" s="224" t="s">
        <v>460</v>
      </c>
      <c r="B118" s="224"/>
      <c r="C118" s="223"/>
      <c r="D118" s="223"/>
      <c r="E118" s="223"/>
      <c r="F118" s="223"/>
      <c r="G118" s="223"/>
      <c r="H118" s="223"/>
      <c r="I118" s="223"/>
      <c r="J118" s="223"/>
      <c r="K118" s="183"/>
    </row>
    <row r="119" spans="1:12" ht="15">
      <c r="A119" s="224" t="s">
        <v>461</v>
      </c>
      <c r="B119" s="224"/>
      <c r="C119" s="223"/>
      <c r="D119" s="223"/>
      <c r="E119" s="223"/>
      <c r="F119" s="223"/>
      <c r="G119" s="223"/>
      <c r="H119" s="223"/>
      <c r="I119" s="223"/>
      <c r="J119" s="223"/>
      <c r="K119" s="183"/>
    </row>
    <row r="120" spans="1:12" ht="15">
      <c r="A120" s="214" t="s">
        <v>462</v>
      </c>
      <c r="B120" s="224"/>
      <c r="C120" s="183"/>
      <c r="D120" s="183"/>
      <c r="E120" s="183"/>
      <c r="F120" s="183"/>
      <c r="G120" s="183"/>
      <c r="H120" s="183"/>
      <c r="I120" s="183"/>
      <c r="J120" s="183"/>
      <c r="K120" s="183"/>
    </row>
    <row r="121" spans="1:12" ht="15">
      <c r="A121" s="214" t="s">
        <v>463</v>
      </c>
      <c r="B121" s="224"/>
      <c r="C121" s="183"/>
      <c r="D121" s="183"/>
      <c r="E121" s="183"/>
      <c r="F121" s="183"/>
      <c r="G121" s="183"/>
      <c r="H121" s="183"/>
      <c r="I121" s="183"/>
      <c r="J121" s="183"/>
      <c r="K121" s="183"/>
    </row>
    <row r="122" spans="1:12" ht="15" customHeight="1">
      <c r="A122" s="528" t="s">
        <v>478</v>
      </c>
      <c r="B122" s="528"/>
      <c r="C122" s="528"/>
      <c r="D122" s="528"/>
      <c r="E122" s="528"/>
      <c r="F122" s="528"/>
      <c r="G122" s="528"/>
      <c r="H122" s="528"/>
      <c r="I122" s="528"/>
      <c r="J122" s="528"/>
      <c r="K122" s="528"/>
    </row>
    <row r="123" spans="1:12" ht="15" customHeight="1">
      <c r="A123" s="528"/>
      <c r="B123" s="528"/>
      <c r="C123" s="528"/>
      <c r="D123" s="528"/>
      <c r="E123" s="528"/>
      <c r="F123" s="528"/>
      <c r="G123" s="528"/>
      <c r="H123" s="528"/>
      <c r="I123" s="528"/>
      <c r="J123" s="528"/>
      <c r="K123" s="528"/>
    </row>
    <row r="124" spans="1:12" ht="12.75" customHeight="1">
      <c r="A124" s="377"/>
      <c r="B124" s="377"/>
      <c r="C124" s="377"/>
      <c r="D124" s="377"/>
      <c r="E124" s="377"/>
      <c r="F124" s="377"/>
      <c r="G124" s="377"/>
      <c r="H124" s="377"/>
      <c r="I124" s="377"/>
      <c r="J124" s="377"/>
      <c r="K124" s="377"/>
    </row>
    <row r="125" spans="1:12" ht="15">
      <c r="A125" s="529" t="s">
        <v>96</v>
      </c>
      <c r="B125" s="529"/>
      <c r="C125" s="428"/>
      <c r="D125" s="429"/>
      <c r="E125" s="429"/>
      <c r="F125" s="428"/>
      <c r="G125" s="428"/>
      <c r="H125" s="428"/>
      <c r="I125" s="428"/>
      <c r="J125" s="428"/>
      <c r="K125" s="183"/>
    </row>
    <row r="126" spans="1:12" ht="15">
      <c r="A126" s="428"/>
      <c r="B126" s="429"/>
      <c r="C126" s="428"/>
      <c r="D126" s="429"/>
      <c r="E126" s="429"/>
      <c r="F126" s="428"/>
      <c r="G126" s="428"/>
      <c r="H126" s="428"/>
      <c r="I126" s="428"/>
      <c r="J126" s="430"/>
      <c r="K126" s="183"/>
    </row>
    <row r="127" spans="1:12" ht="15" customHeight="1">
      <c r="A127" s="428"/>
      <c r="B127" s="429"/>
      <c r="C127" s="530" t="s">
        <v>256</v>
      </c>
      <c r="D127" s="530"/>
      <c r="E127" s="431"/>
      <c r="F127" s="432"/>
      <c r="G127" s="531" t="s">
        <v>464</v>
      </c>
      <c r="H127" s="531"/>
      <c r="I127" s="531"/>
      <c r="J127" s="433"/>
      <c r="K127" s="183"/>
    </row>
    <row r="128" spans="1:12" ht="15">
      <c r="A128" s="428"/>
      <c r="B128" s="429"/>
      <c r="C128" s="428"/>
      <c r="D128" s="429"/>
      <c r="E128" s="429"/>
      <c r="F128" s="428"/>
      <c r="G128" s="532"/>
      <c r="H128" s="532"/>
      <c r="I128" s="532"/>
      <c r="J128" s="433"/>
      <c r="K128" s="183"/>
    </row>
    <row r="129" spans="1:11" ht="15">
      <c r="A129" s="428"/>
      <c r="B129" s="429"/>
      <c r="C129" s="526" t="s">
        <v>127</v>
      </c>
      <c r="D129" s="526"/>
      <c r="E129" s="431"/>
      <c r="F129" s="432"/>
      <c r="G129" s="428"/>
      <c r="H129" s="428"/>
      <c r="I129" s="428"/>
      <c r="J129" s="428"/>
      <c r="K129" s="183"/>
    </row>
  </sheetData>
  <mergeCells count="7">
    <mergeCell ref="C129:D129"/>
    <mergeCell ref="A2:D2"/>
    <mergeCell ref="K3:L3"/>
    <mergeCell ref="A122:K123"/>
    <mergeCell ref="A125:B125"/>
    <mergeCell ref="C127:D127"/>
    <mergeCell ref="G127:I128"/>
  </mergeCells>
  <dataValidations count="1">
    <dataValidation type="list" allowBlank="1" showInputMessage="1" showErrorMessage="1" sqref="B10:B116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hyperlinks>
    <hyperlink ref="L13" r:id="rId1"/>
    <hyperlink ref="L14" r:id="rId2"/>
    <hyperlink ref="L17" r:id="rId3"/>
    <hyperlink ref="L35" r:id="rId4" display="www.livepress.ge "/>
    <hyperlink ref="L39" r:id="rId5"/>
    <hyperlink ref="L42" r:id="rId6" display="www.ipress.ge "/>
    <hyperlink ref="L47" r:id="rId7" display="www.ghn.ge"/>
    <hyperlink ref="L49" r:id="rId8" display="www.primenewsgeorgia.ge"/>
    <hyperlink ref="L61" r:id="rId9" display="www.mediamall.ge "/>
    <hyperlink ref="L68" r:id="rId10" display="www.adjaraps.com"/>
  </hyperlink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93"/>
  <sheetViews>
    <sheetView showGridLines="0" view="pageBreakPreview" zoomScale="80" zoomScaleNormal="100" zoomScaleSheetLayoutView="80" workbookViewId="0">
      <selection activeCell="G29" sqref="G29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6" width="9.140625" style="2"/>
    <col min="7" max="7" width="11.28515625" style="2" customWidth="1"/>
    <col min="8" max="16384" width="9.140625" style="2"/>
  </cols>
  <sheetData>
    <row r="1" spans="1:8">
      <c r="A1" s="75" t="s">
        <v>212</v>
      </c>
      <c r="B1" s="122"/>
      <c r="C1" s="533" t="s">
        <v>186</v>
      </c>
      <c r="D1" s="533"/>
      <c r="E1" s="106"/>
    </row>
    <row r="2" spans="1:8">
      <c r="A2" s="77" t="s">
        <v>128</v>
      </c>
      <c r="B2" s="122"/>
      <c r="C2" s="78"/>
      <c r="D2" s="349" t="s">
        <v>988</v>
      </c>
      <c r="E2" s="106"/>
    </row>
    <row r="3" spans="1:8">
      <c r="A3" s="117"/>
      <c r="B3" s="122"/>
      <c r="C3" s="78"/>
      <c r="D3" s="78"/>
      <c r="E3" s="106"/>
    </row>
    <row r="4" spans="1:8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8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59"/>
      <c r="E5" s="109"/>
    </row>
    <row r="6" spans="1:8">
      <c r="A6" s="78"/>
      <c r="B6" s="77"/>
      <c r="C6" s="77"/>
      <c r="D6" s="77"/>
      <c r="E6" s="109"/>
    </row>
    <row r="7" spans="1:8">
      <c r="A7" s="116"/>
      <c r="B7" s="123"/>
      <c r="C7" s="124"/>
      <c r="D7" s="124"/>
      <c r="E7" s="106"/>
    </row>
    <row r="8" spans="1:8" ht="45">
      <c r="A8" s="125" t="s">
        <v>101</v>
      </c>
      <c r="B8" s="125" t="s">
        <v>178</v>
      </c>
      <c r="C8" s="125" t="s">
        <v>291</v>
      </c>
      <c r="D8" s="125" t="s">
        <v>245</v>
      </c>
      <c r="E8" s="106"/>
    </row>
    <row r="9" spans="1:8">
      <c r="A9" s="49"/>
      <c r="B9" s="50"/>
      <c r="C9" s="158"/>
      <c r="D9" s="158"/>
      <c r="E9" s="106"/>
    </row>
    <row r="10" spans="1:8">
      <c r="A10" s="51" t="s">
        <v>179</v>
      </c>
      <c r="B10" s="52"/>
      <c r="C10" s="388">
        <f>SUM(C11,C34)</f>
        <v>2426203.1800000002</v>
      </c>
      <c r="D10" s="388">
        <f>SUM(D11,D34)</f>
        <v>3061255.34</v>
      </c>
      <c r="E10" s="106"/>
      <c r="G10" s="417">
        <f>C10+'ფორმა N2'!C9+'ფორმა N3'!C9-'ფორმა N4'!C11-'ფორმა N5'!C9</f>
        <v>2941067.37</v>
      </c>
      <c r="H10" s="417">
        <f>G10+G47-D10</f>
        <v>0.53000000026077032</v>
      </c>
    </row>
    <row r="11" spans="1:8">
      <c r="A11" s="53" t="s">
        <v>180</v>
      </c>
      <c r="B11" s="54"/>
      <c r="C11" s="389">
        <f>SUM(C12:C32)</f>
        <v>1983821.1800000002</v>
      </c>
      <c r="D11" s="389">
        <f>SUM(D12:D32)</f>
        <v>2497808.8199999998</v>
      </c>
      <c r="E11" s="106"/>
    </row>
    <row r="12" spans="1:8">
      <c r="A12" s="57">
        <v>1110</v>
      </c>
      <c r="B12" s="56" t="s">
        <v>130</v>
      </c>
      <c r="C12" s="8"/>
      <c r="D12" s="8"/>
      <c r="E12" s="106"/>
    </row>
    <row r="13" spans="1:8">
      <c r="A13" s="57">
        <v>1120</v>
      </c>
      <c r="B13" s="56" t="s">
        <v>131</v>
      </c>
      <c r="C13" s="8"/>
      <c r="D13" s="8"/>
      <c r="E13" s="106"/>
    </row>
    <row r="14" spans="1:8">
      <c r="A14" s="57">
        <v>1211</v>
      </c>
      <c r="B14" s="56" t="s">
        <v>132</v>
      </c>
      <c r="C14" s="391">
        <v>1562902.06</v>
      </c>
      <c r="D14" s="463">
        <v>2003509</v>
      </c>
      <c r="E14" s="106"/>
      <c r="G14" s="418">
        <f>C14+C15+'ფორმა N7'!C23+'ფორმა N2'!D9+'ფორმა N3'!D9-'ფორმა N4'!D11-'ფორმა N5'!D9-'ფორმა N7'!D14-'ფორმა N7'!D15-'ფორმა N7'!D23</f>
        <v>8.0000000074505806E-2</v>
      </c>
    </row>
    <row r="15" spans="1:8">
      <c r="A15" s="57">
        <v>1212</v>
      </c>
      <c r="B15" s="56" t="s">
        <v>133</v>
      </c>
      <c r="C15" s="8">
        <v>0</v>
      </c>
      <c r="D15" s="8">
        <v>0</v>
      </c>
      <c r="E15" s="106"/>
    </row>
    <row r="16" spans="1:8">
      <c r="A16" s="57">
        <v>1213</v>
      </c>
      <c r="B16" s="56" t="s">
        <v>134</v>
      </c>
      <c r="C16" s="8"/>
      <c r="D16" s="8"/>
      <c r="E16" s="106"/>
    </row>
    <row r="17" spans="1:8">
      <c r="A17" s="57">
        <v>1214</v>
      </c>
      <c r="B17" s="56" t="s">
        <v>135</v>
      </c>
      <c r="C17" s="8"/>
      <c r="D17" s="8"/>
      <c r="E17" s="106"/>
    </row>
    <row r="18" spans="1:8">
      <c r="A18" s="57">
        <v>1215</v>
      </c>
      <c r="B18" s="56" t="s">
        <v>136</v>
      </c>
      <c r="C18" s="8"/>
      <c r="D18" s="8"/>
      <c r="E18" s="106"/>
    </row>
    <row r="19" spans="1:8">
      <c r="A19" s="57">
        <v>1300</v>
      </c>
      <c r="B19" s="56" t="s">
        <v>137</v>
      </c>
      <c r="C19" s="8"/>
      <c r="D19" s="8"/>
      <c r="E19" s="106"/>
    </row>
    <row r="20" spans="1:8">
      <c r="A20" s="57">
        <v>1410</v>
      </c>
      <c r="B20" s="56" t="s">
        <v>138</v>
      </c>
      <c r="C20" s="8"/>
      <c r="D20" s="8"/>
      <c r="E20" s="106"/>
    </row>
    <row r="21" spans="1:8">
      <c r="A21" s="57">
        <v>1421</v>
      </c>
      <c r="B21" s="56" t="s">
        <v>139</v>
      </c>
      <c r="C21" s="8"/>
      <c r="D21" s="8"/>
      <c r="E21" s="106"/>
    </row>
    <row r="22" spans="1:8">
      <c r="A22" s="57">
        <v>1422</v>
      </c>
      <c r="B22" s="56" t="s">
        <v>140</v>
      </c>
      <c r="C22" s="8"/>
      <c r="D22" s="8"/>
      <c r="E22" s="106"/>
    </row>
    <row r="23" spans="1:8">
      <c r="A23" s="57">
        <v>1423</v>
      </c>
      <c r="B23" s="56" t="s">
        <v>141</v>
      </c>
      <c r="C23" s="8">
        <v>120</v>
      </c>
      <c r="D23" s="464">
        <f>120+42000</f>
        <v>42120</v>
      </c>
      <c r="E23" s="106"/>
    </row>
    <row r="24" spans="1:8">
      <c r="A24" s="57">
        <v>1431</v>
      </c>
      <c r="B24" s="56" t="s">
        <v>142</v>
      </c>
      <c r="C24" s="8"/>
      <c r="D24" s="8"/>
      <c r="E24" s="106"/>
    </row>
    <row r="25" spans="1:8">
      <c r="A25" s="57">
        <v>1432</v>
      </c>
      <c r="B25" s="56" t="s">
        <v>143</v>
      </c>
      <c r="C25" s="8"/>
      <c r="D25" s="8"/>
      <c r="E25" s="106"/>
    </row>
    <row r="26" spans="1:8">
      <c r="A26" s="57">
        <v>1433</v>
      </c>
      <c r="B26" s="56" t="s">
        <v>144</v>
      </c>
      <c r="C26" s="8">
        <v>8802</v>
      </c>
      <c r="D26" s="391">
        <v>8801.69</v>
      </c>
      <c r="E26" s="106"/>
    </row>
    <row r="27" spans="1:8">
      <c r="A27" s="57">
        <v>1441</v>
      </c>
      <c r="B27" s="56" t="s">
        <v>145</v>
      </c>
      <c r="C27" s="391">
        <f>8885.04+13970.08</f>
        <v>22855.120000000003</v>
      </c>
      <c r="D27" s="391">
        <f>9854.73+14548.3</f>
        <v>24403.03</v>
      </c>
      <c r="E27" s="106"/>
    </row>
    <row r="28" spans="1:8">
      <c r="A28" s="57">
        <v>1442</v>
      </c>
      <c r="B28" s="56" t="s">
        <v>146</v>
      </c>
      <c r="C28" s="391">
        <f>379292+1100+8750</f>
        <v>389142</v>
      </c>
      <c r="D28" s="391">
        <f>417875.1+1100</f>
        <v>418975.1</v>
      </c>
      <c r="E28" s="106"/>
    </row>
    <row r="29" spans="1:8">
      <c r="A29" s="57">
        <v>1443</v>
      </c>
      <c r="B29" s="56" t="s">
        <v>147</v>
      </c>
      <c r="C29" s="8"/>
      <c r="D29" s="8"/>
      <c r="E29" s="106"/>
    </row>
    <row r="30" spans="1:8">
      <c r="A30" s="57">
        <v>1444</v>
      </c>
      <c r="B30" s="56" t="s">
        <v>148</v>
      </c>
      <c r="C30" s="8"/>
      <c r="D30" s="8"/>
      <c r="E30" s="106"/>
      <c r="H30" s="417"/>
    </row>
    <row r="31" spans="1:8">
      <c r="A31" s="57">
        <v>1445</v>
      </c>
      <c r="B31" s="56" t="s">
        <v>149</v>
      </c>
      <c r="C31" s="8"/>
      <c r="D31" s="8"/>
      <c r="E31" s="106"/>
    </row>
    <row r="32" spans="1:8">
      <c r="A32" s="57">
        <v>1446</v>
      </c>
      <c r="B32" s="56" t="s">
        <v>150</v>
      </c>
      <c r="C32" s="8"/>
      <c r="D32" s="8"/>
      <c r="E32" s="106"/>
    </row>
    <row r="33" spans="1:7">
      <c r="A33" s="30"/>
      <c r="E33" s="106"/>
    </row>
    <row r="34" spans="1:7">
      <c r="A34" s="58" t="s">
        <v>181</v>
      </c>
      <c r="B34" s="56"/>
      <c r="C34" s="86">
        <f>SUM(C35:C42)</f>
        <v>442382</v>
      </c>
      <c r="D34" s="389">
        <f>SUM(D35:D42)</f>
        <v>563446.52</v>
      </c>
      <c r="E34" s="106"/>
    </row>
    <row r="35" spans="1:7">
      <c r="A35" s="57">
        <v>2110</v>
      </c>
      <c r="B35" s="56" t="s">
        <v>89</v>
      </c>
      <c r="C35" s="8"/>
      <c r="D35" s="464"/>
      <c r="E35" s="106"/>
    </row>
    <row r="36" spans="1:7">
      <c r="A36" s="57">
        <v>2120</v>
      </c>
      <c r="B36" s="56" t="s">
        <v>151</v>
      </c>
      <c r="C36" s="8">
        <v>361894</v>
      </c>
      <c r="D36" s="463">
        <v>364473.52</v>
      </c>
      <c r="E36" s="106"/>
    </row>
    <row r="37" spans="1:7">
      <c r="A37" s="57">
        <v>2130</v>
      </c>
      <c r="B37" s="56" t="s">
        <v>90</v>
      </c>
      <c r="C37" s="8"/>
      <c r="D37" s="464"/>
      <c r="E37" s="106"/>
    </row>
    <row r="38" spans="1:7">
      <c r="A38" s="57">
        <v>2140</v>
      </c>
      <c r="B38" s="56" t="s">
        <v>389</v>
      </c>
      <c r="C38" s="8"/>
      <c r="D38" s="464"/>
      <c r="E38" s="106"/>
    </row>
    <row r="39" spans="1:7">
      <c r="A39" s="57">
        <v>2150</v>
      </c>
      <c r="B39" s="56" t="s">
        <v>392</v>
      </c>
      <c r="C39" s="8">
        <v>940</v>
      </c>
      <c r="D39" s="463">
        <v>940</v>
      </c>
      <c r="E39" s="106"/>
    </row>
    <row r="40" spans="1:7">
      <c r="A40" s="57">
        <v>2220</v>
      </c>
      <c r="B40" s="56" t="s">
        <v>91</v>
      </c>
      <c r="C40" s="8">
        <v>79548</v>
      </c>
      <c r="D40" s="463">
        <v>198033</v>
      </c>
      <c r="E40" s="106"/>
    </row>
    <row r="41" spans="1:7">
      <c r="A41" s="57">
        <v>2300</v>
      </c>
      <c r="B41" s="56" t="s">
        <v>152</v>
      </c>
      <c r="C41" s="8"/>
      <c r="D41" s="464"/>
      <c r="E41" s="106"/>
    </row>
    <row r="42" spans="1:7">
      <c r="A42" s="57">
        <v>2400</v>
      </c>
      <c r="B42" s="56" t="s">
        <v>153</v>
      </c>
      <c r="C42" s="8"/>
      <c r="D42" s="8"/>
      <c r="E42" s="106"/>
    </row>
    <row r="43" spans="1:7">
      <c r="A43" s="31"/>
      <c r="E43" s="106"/>
    </row>
    <row r="44" spans="1:7">
      <c r="A44" s="55" t="s">
        <v>185</v>
      </c>
      <c r="B44" s="56"/>
      <c r="C44" s="389">
        <f>SUM(C45,C64)</f>
        <v>2426202.67</v>
      </c>
      <c r="D44" s="389">
        <f>SUM(D45,D64)</f>
        <v>3061255.17</v>
      </c>
      <c r="E44" s="106"/>
    </row>
    <row r="45" spans="1:7">
      <c r="A45" s="58" t="s">
        <v>182</v>
      </c>
      <c r="B45" s="56"/>
      <c r="C45" s="389">
        <f>SUM(C46:C61)</f>
        <v>1376726.67</v>
      </c>
      <c r="D45" s="389">
        <f>SUM(D46:D61)</f>
        <v>1496915.17</v>
      </c>
      <c r="E45" s="106"/>
    </row>
    <row r="46" spans="1:7">
      <c r="A46" s="57">
        <v>3100</v>
      </c>
      <c r="B46" s="56" t="s">
        <v>154</v>
      </c>
      <c r="C46" s="8"/>
      <c r="D46" s="8"/>
      <c r="E46" s="106"/>
    </row>
    <row r="47" spans="1:7">
      <c r="A47" s="57">
        <v>3210</v>
      </c>
      <c r="B47" s="56" t="s">
        <v>155</v>
      </c>
      <c r="C47" s="391">
        <f>1347713+4416.01+10545+13148.16+812.5</f>
        <v>1376634.67</v>
      </c>
      <c r="D47" s="391">
        <f>1451239+7116.01+24008+13648.16+812</f>
        <v>1496823.17</v>
      </c>
      <c r="E47" s="106"/>
      <c r="G47" s="417">
        <f>D47-C47</f>
        <v>120188.5</v>
      </c>
    </row>
    <row r="48" spans="1:7">
      <c r="A48" s="57">
        <v>3221</v>
      </c>
      <c r="B48" s="56" t="s">
        <v>156</v>
      </c>
      <c r="C48" s="8"/>
      <c r="D48" s="8"/>
      <c r="E48" s="106"/>
    </row>
    <row r="49" spans="1:5">
      <c r="A49" s="57">
        <v>3222</v>
      </c>
      <c r="B49" s="56" t="s">
        <v>157</v>
      </c>
      <c r="C49" s="8"/>
      <c r="D49" s="8"/>
      <c r="E49" s="106"/>
    </row>
    <row r="50" spans="1:5">
      <c r="A50" s="57">
        <v>3223</v>
      </c>
      <c r="B50" s="56" t="s">
        <v>158</v>
      </c>
      <c r="C50" s="8"/>
      <c r="D50" s="8"/>
      <c r="E50" s="106"/>
    </row>
    <row r="51" spans="1:5">
      <c r="A51" s="57">
        <v>3224</v>
      </c>
      <c r="B51" s="56" t="s">
        <v>159</v>
      </c>
      <c r="C51" s="8"/>
      <c r="D51" s="8"/>
      <c r="E51" s="106"/>
    </row>
    <row r="52" spans="1:5">
      <c r="A52" s="57">
        <v>3231</v>
      </c>
      <c r="B52" s="56" t="s">
        <v>160</v>
      </c>
      <c r="C52" s="8"/>
      <c r="D52" s="8"/>
      <c r="E52" s="106"/>
    </row>
    <row r="53" spans="1:5">
      <c r="A53" s="57">
        <v>3232</v>
      </c>
      <c r="B53" s="56" t="s">
        <v>161</v>
      </c>
      <c r="C53" s="8"/>
      <c r="D53" s="8"/>
      <c r="E53" s="106"/>
    </row>
    <row r="54" spans="1:5">
      <c r="A54" s="57">
        <v>3234</v>
      </c>
      <c r="B54" s="56" t="s">
        <v>162</v>
      </c>
      <c r="C54" s="8">
        <v>92</v>
      </c>
      <c r="D54" s="8">
        <v>92</v>
      </c>
      <c r="E54" s="106"/>
    </row>
    <row r="55" spans="1:5" ht="30">
      <c r="A55" s="57">
        <v>3236</v>
      </c>
      <c r="B55" s="56" t="s">
        <v>177</v>
      </c>
      <c r="C55" s="8"/>
      <c r="D55" s="8"/>
      <c r="E55" s="106"/>
    </row>
    <row r="56" spans="1:5" ht="45">
      <c r="A56" s="57">
        <v>3237</v>
      </c>
      <c r="B56" s="56" t="s">
        <v>163</v>
      </c>
      <c r="C56" s="8"/>
      <c r="D56" s="8"/>
      <c r="E56" s="106"/>
    </row>
    <row r="57" spans="1:5">
      <c r="A57" s="57">
        <v>3241</v>
      </c>
      <c r="B57" s="56" t="s">
        <v>164</v>
      </c>
      <c r="C57" s="8"/>
      <c r="D57" s="8"/>
      <c r="E57" s="106"/>
    </row>
    <row r="58" spans="1:5">
      <c r="A58" s="57">
        <v>3242</v>
      </c>
      <c r="B58" s="56" t="s">
        <v>165</v>
      </c>
      <c r="C58" s="8"/>
      <c r="D58" s="8"/>
      <c r="E58" s="106"/>
    </row>
    <row r="59" spans="1:5">
      <c r="A59" s="57">
        <v>3243</v>
      </c>
      <c r="B59" s="56" t="s">
        <v>166</v>
      </c>
      <c r="C59" s="8"/>
      <c r="D59" s="8"/>
      <c r="E59" s="106"/>
    </row>
    <row r="60" spans="1:5">
      <c r="A60" s="57">
        <v>3245</v>
      </c>
      <c r="B60" s="56" t="s">
        <v>167</v>
      </c>
      <c r="C60" s="8"/>
      <c r="D60" s="8"/>
      <c r="E60" s="106"/>
    </row>
    <row r="61" spans="1:5">
      <c r="A61" s="57">
        <v>3246</v>
      </c>
      <c r="B61" s="56" t="s">
        <v>168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183</v>
      </c>
      <c r="B64" s="56"/>
      <c r="C64" s="86">
        <f>SUM(C65:C67)</f>
        <v>1049476</v>
      </c>
      <c r="D64" s="86">
        <f>SUM(D65:D67)</f>
        <v>1564340</v>
      </c>
      <c r="E64" s="106"/>
    </row>
    <row r="65" spans="1:5">
      <c r="A65" s="57">
        <v>5100</v>
      </c>
      <c r="B65" s="56" t="s">
        <v>243</v>
      </c>
      <c r="C65" s="8"/>
      <c r="D65" s="8"/>
      <c r="E65" s="106"/>
    </row>
    <row r="66" spans="1:5">
      <c r="A66" s="57">
        <v>5220</v>
      </c>
      <c r="B66" s="56" t="s">
        <v>412</v>
      </c>
      <c r="C66" s="8"/>
      <c r="D66" s="8"/>
      <c r="E66" s="106"/>
    </row>
    <row r="67" spans="1:5">
      <c r="A67" s="57">
        <v>5230</v>
      </c>
      <c r="B67" s="56" t="s">
        <v>413</v>
      </c>
      <c r="C67" s="8">
        <v>1049476</v>
      </c>
      <c r="D67" s="8">
        <v>1564340</v>
      </c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184</v>
      </c>
      <c r="B70" s="56"/>
      <c r="C70" s="8"/>
      <c r="D70" s="8"/>
      <c r="E70" s="106"/>
    </row>
    <row r="71" spans="1:5" ht="30">
      <c r="A71" s="57">
        <v>1</v>
      </c>
      <c r="B71" s="56" t="s">
        <v>169</v>
      </c>
      <c r="C71" s="8"/>
      <c r="D71" s="8"/>
      <c r="E71" s="106"/>
    </row>
    <row r="72" spans="1:5">
      <c r="A72" s="57">
        <v>2</v>
      </c>
      <c r="B72" s="56" t="s">
        <v>170</v>
      </c>
      <c r="C72" s="8"/>
      <c r="D72" s="8"/>
      <c r="E72" s="106"/>
    </row>
    <row r="73" spans="1:5">
      <c r="A73" s="57">
        <v>3</v>
      </c>
      <c r="B73" s="56" t="s">
        <v>171</v>
      </c>
      <c r="C73" s="8"/>
      <c r="D73" s="8"/>
      <c r="E73" s="106"/>
    </row>
    <row r="74" spans="1:5">
      <c r="A74" s="57">
        <v>4</v>
      </c>
      <c r="B74" s="56" t="s">
        <v>348</v>
      </c>
      <c r="C74" s="8"/>
      <c r="D74" s="8"/>
      <c r="E74" s="106"/>
    </row>
    <row r="75" spans="1:5">
      <c r="A75" s="57">
        <v>5</v>
      </c>
      <c r="B75" s="56" t="s">
        <v>172</v>
      </c>
      <c r="C75" s="8"/>
      <c r="D75" s="8"/>
      <c r="E75" s="106"/>
    </row>
    <row r="76" spans="1:5">
      <c r="A76" s="57">
        <v>6</v>
      </c>
      <c r="B76" s="56" t="s">
        <v>173</v>
      </c>
      <c r="C76" s="8"/>
      <c r="D76" s="8"/>
      <c r="E76" s="106"/>
    </row>
    <row r="77" spans="1:5">
      <c r="A77" s="57">
        <v>7</v>
      </c>
      <c r="B77" s="56" t="s">
        <v>174</v>
      </c>
      <c r="C77" s="8"/>
      <c r="D77" s="8"/>
      <c r="E77" s="106"/>
    </row>
    <row r="78" spans="1:5">
      <c r="A78" s="57">
        <v>8</v>
      </c>
      <c r="B78" s="56" t="s">
        <v>175</v>
      </c>
      <c r="C78" s="8"/>
      <c r="D78" s="8"/>
      <c r="E78" s="106"/>
    </row>
    <row r="79" spans="1:5">
      <c r="A79" s="57">
        <v>9</v>
      </c>
      <c r="B79" s="56" t="s">
        <v>176</v>
      </c>
      <c r="C79" s="8"/>
      <c r="D79" s="8"/>
      <c r="E79" s="106"/>
    </row>
    <row r="83" spans="1:8">
      <c r="A83" s="2"/>
      <c r="B83" s="2"/>
    </row>
    <row r="84" spans="1:8">
      <c r="A84" s="70" t="s">
        <v>96</v>
      </c>
      <c r="B84" s="2"/>
      <c r="E84" s="5"/>
    </row>
    <row r="85" spans="1:8">
      <c r="A85" s="2"/>
      <c r="B85" s="2"/>
      <c r="E85"/>
      <c r="F85"/>
      <c r="G85"/>
      <c r="H85"/>
    </row>
    <row r="86" spans="1:8">
      <c r="A86" s="2"/>
      <c r="B86" s="2"/>
      <c r="D86" s="12"/>
      <c r="E86"/>
      <c r="F86"/>
      <c r="G86"/>
      <c r="H86"/>
    </row>
    <row r="87" spans="1:8">
      <c r="A87"/>
      <c r="B87" s="70" t="s">
        <v>420</v>
      </c>
      <c r="D87" s="12"/>
      <c r="E87"/>
      <c r="F87"/>
      <c r="G87"/>
      <c r="H87"/>
    </row>
    <row r="88" spans="1:8">
      <c r="A88"/>
      <c r="B88" s="2" t="s">
        <v>421</v>
      </c>
      <c r="D88" s="12"/>
      <c r="E88"/>
      <c r="F88"/>
      <c r="G88"/>
      <c r="H88"/>
    </row>
    <row r="89" spans="1:8" customFormat="1" ht="12.75">
      <c r="B89" s="66" t="s">
        <v>127</v>
      </c>
    </row>
    <row r="90" spans="1:8" customFormat="1" ht="12.75"/>
    <row r="91" spans="1:8" customFormat="1" ht="12.75"/>
    <row r="92" spans="1:8" customFormat="1" ht="12.75"/>
    <row r="93" spans="1:8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7"/>
  <sheetViews>
    <sheetView showGridLines="0" view="pageBreakPreview" zoomScale="80" zoomScaleNormal="100" zoomScaleSheetLayoutView="80" workbookViewId="0">
      <selection activeCell="G11" sqref="G1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426</v>
      </c>
      <c r="B1" s="77"/>
      <c r="C1" s="77"/>
      <c r="D1" s="77"/>
      <c r="E1" s="77"/>
      <c r="F1" s="77"/>
      <c r="G1" s="77"/>
      <c r="H1" s="77"/>
      <c r="I1" s="521" t="s">
        <v>97</v>
      </c>
      <c r="J1" s="521"/>
      <c r="K1" s="106"/>
    </row>
    <row r="2" spans="1:11">
      <c r="A2" s="77" t="s">
        <v>128</v>
      </c>
      <c r="B2" s="77"/>
      <c r="C2" s="77"/>
      <c r="D2" s="77"/>
      <c r="E2" s="77"/>
      <c r="F2" s="77"/>
      <c r="G2" s="77"/>
      <c r="H2" s="77"/>
      <c r="I2" s="519" t="s">
        <v>988</v>
      </c>
      <c r="J2" s="520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6"/>
      <c r="G4" s="77"/>
      <c r="H4" s="77"/>
      <c r="I4" s="77"/>
      <c r="J4" s="77"/>
      <c r="K4" s="106"/>
    </row>
    <row r="5" spans="1:11">
      <c r="A5" s="218" t="str">
        <f>'ფორმა N1'!D4</f>
        <v>მ.პ.გ. ქართული ოცნება - დემოკრატიული საქართველო</v>
      </c>
      <c r="B5" s="371"/>
      <c r="C5" s="371"/>
      <c r="D5" s="371"/>
      <c r="E5" s="371"/>
      <c r="F5" s="372"/>
      <c r="G5" s="371"/>
      <c r="H5" s="371"/>
      <c r="I5" s="371"/>
      <c r="J5" s="371"/>
      <c r="K5" s="106"/>
    </row>
    <row r="6" spans="1:11">
      <c r="A6" s="78"/>
      <c r="B6" s="78"/>
      <c r="C6" s="77"/>
      <c r="D6" s="77"/>
      <c r="E6" s="77"/>
      <c r="F6" s="126"/>
      <c r="G6" s="77"/>
      <c r="H6" s="77"/>
      <c r="I6" s="77"/>
      <c r="J6" s="77"/>
      <c r="K6" s="106"/>
    </row>
    <row r="7" spans="1:11">
      <c r="A7" s="127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>
      <c r="A8" s="129" t="s">
        <v>64</v>
      </c>
      <c r="B8" s="129" t="s">
        <v>99</v>
      </c>
      <c r="C8" s="130" t="s">
        <v>101</v>
      </c>
      <c r="D8" s="130" t="s">
        <v>263</v>
      </c>
      <c r="E8" s="130" t="s">
        <v>100</v>
      </c>
      <c r="F8" s="128" t="s">
        <v>244</v>
      </c>
      <c r="G8" s="128" t="s">
        <v>282</v>
      </c>
      <c r="H8" s="128" t="s">
        <v>283</v>
      </c>
      <c r="I8" s="128" t="s">
        <v>245</v>
      </c>
      <c r="J8" s="131" t="s">
        <v>102</v>
      </c>
      <c r="K8" s="106"/>
    </row>
    <row r="9" spans="1:11" s="27" customFormat="1">
      <c r="A9" s="159">
        <v>1</v>
      </c>
      <c r="B9" s="159">
        <v>2</v>
      </c>
      <c r="C9" s="160">
        <v>3</v>
      </c>
      <c r="D9" s="160">
        <v>4</v>
      </c>
      <c r="E9" s="160">
        <v>5</v>
      </c>
      <c r="F9" s="160">
        <v>6</v>
      </c>
      <c r="G9" s="160">
        <v>7</v>
      </c>
      <c r="H9" s="160">
        <v>8</v>
      </c>
      <c r="I9" s="160">
        <v>9</v>
      </c>
      <c r="J9" s="160">
        <v>10</v>
      </c>
      <c r="K9" s="106"/>
    </row>
    <row r="10" spans="1:11" s="27" customFormat="1" ht="30">
      <c r="A10" s="159">
        <v>1</v>
      </c>
      <c r="B10" s="397" t="s">
        <v>480</v>
      </c>
      <c r="C10" s="398" t="s">
        <v>481</v>
      </c>
      <c r="D10" s="399" t="s">
        <v>482</v>
      </c>
      <c r="E10" s="400" t="s">
        <v>483</v>
      </c>
      <c r="F10" s="160">
        <v>1562902</v>
      </c>
      <c r="G10" s="160">
        <v>1171484</v>
      </c>
      <c r="H10" s="160">
        <v>730876.98</v>
      </c>
      <c r="I10" s="160">
        <f>F10+G10-H10</f>
        <v>2003509.02</v>
      </c>
      <c r="J10" s="160"/>
      <c r="K10" s="106"/>
    </row>
    <row r="11" spans="1:11" s="27" customFormat="1" ht="30">
      <c r="A11" s="159">
        <v>2</v>
      </c>
      <c r="B11" s="401" t="s">
        <v>480</v>
      </c>
      <c r="C11" s="402" t="s">
        <v>484</v>
      </c>
      <c r="D11" s="403" t="s">
        <v>485</v>
      </c>
      <c r="E11" s="404" t="s">
        <v>483</v>
      </c>
      <c r="F11" s="160">
        <v>0</v>
      </c>
      <c r="G11" s="160"/>
      <c r="H11" s="160"/>
      <c r="I11" s="160"/>
      <c r="J11" s="160"/>
      <c r="K11" s="106"/>
    </row>
    <row r="12" spans="1:11" s="27" customFormat="1" ht="30">
      <c r="A12" s="396">
        <v>3</v>
      </c>
      <c r="B12" s="401" t="s">
        <v>480</v>
      </c>
      <c r="C12" s="402" t="s">
        <v>484</v>
      </c>
      <c r="D12" s="403" t="s">
        <v>486</v>
      </c>
      <c r="E12" s="404" t="s">
        <v>483</v>
      </c>
      <c r="F12" s="406">
        <v>0</v>
      </c>
      <c r="G12" s="405">
        <v>0</v>
      </c>
      <c r="H12" s="405">
        <v>0</v>
      </c>
      <c r="I12" s="405">
        <f>F12+G12-H12</f>
        <v>0</v>
      </c>
      <c r="J12" s="405"/>
      <c r="K12" s="106"/>
    </row>
    <row r="13" spans="1:11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>
      <c r="A15" s="105"/>
      <c r="B15" s="105"/>
      <c r="C15" s="105"/>
      <c r="D15" s="105"/>
      <c r="E15" s="105"/>
      <c r="F15" s="105"/>
      <c r="G15" s="105"/>
      <c r="H15" s="105"/>
      <c r="I15" s="105"/>
      <c r="J15" s="105"/>
    </row>
    <row r="16" spans="1:11">
      <c r="A16" s="105"/>
      <c r="B16" s="105"/>
      <c r="C16" s="105"/>
      <c r="D16" s="105"/>
      <c r="E16" s="105"/>
      <c r="F16" s="105"/>
      <c r="G16" s="105"/>
      <c r="H16" s="105"/>
      <c r="I16" s="105"/>
      <c r="J16" s="105"/>
    </row>
    <row r="17" spans="1:10">
      <c r="A17" s="105"/>
      <c r="B17" s="228" t="s">
        <v>96</v>
      </c>
      <c r="C17" s="105"/>
      <c r="D17" s="105"/>
      <c r="E17" s="105"/>
      <c r="F17" s="229"/>
      <c r="G17" s="105"/>
      <c r="H17" s="105"/>
      <c r="I17" s="105"/>
      <c r="J17" s="105"/>
    </row>
    <row r="18" spans="1:10">
      <c r="A18" s="105"/>
      <c r="B18" s="105"/>
      <c r="C18" s="105"/>
      <c r="D18" s="105"/>
      <c r="E18" s="105"/>
      <c r="F18" s="102"/>
      <c r="G18" s="102"/>
      <c r="H18" s="102"/>
      <c r="I18" s="102"/>
      <c r="J18" s="102"/>
    </row>
    <row r="19" spans="1:10">
      <c r="A19" s="105"/>
      <c r="B19" s="105"/>
      <c r="C19" s="278"/>
      <c r="D19" s="105"/>
      <c r="E19" s="105"/>
      <c r="F19" s="278"/>
      <c r="G19" s="279"/>
      <c r="H19" s="279"/>
      <c r="I19" s="102"/>
      <c r="J19" s="102"/>
    </row>
    <row r="20" spans="1:10">
      <c r="A20" s="102"/>
      <c r="B20" s="105"/>
      <c r="C20" s="230" t="s">
        <v>256</v>
      </c>
      <c r="D20" s="230"/>
      <c r="E20" s="105"/>
      <c r="F20" s="105" t="s">
        <v>261</v>
      </c>
      <c r="G20" s="102"/>
      <c r="H20" s="102"/>
      <c r="I20" s="102"/>
      <c r="J20" s="102"/>
    </row>
    <row r="21" spans="1:10">
      <c r="A21" s="102"/>
      <c r="B21" s="105"/>
      <c r="C21" s="231" t="s">
        <v>127</v>
      </c>
      <c r="D21" s="105"/>
      <c r="E21" s="105"/>
      <c r="F21" s="105" t="s">
        <v>257</v>
      </c>
      <c r="G21" s="102"/>
      <c r="H21" s="102"/>
      <c r="I21" s="102"/>
      <c r="J21" s="102"/>
    </row>
    <row r="22" spans="1:10" customFormat="1">
      <c r="A22" s="102"/>
      <c r="B22" s="105"/>
      <c r="C22" s="105"/>
      <c r="D22" s="231"/>
      <c r="E22" s="102"/>
      <c r="F22" s="102"/>
      <c r="G22" s="102"/>
      <c r="H22" s="102"/>
      <c r="I22" s="102"/>
      <c r="J22" s="102"/>
    </row>
    <row r="23" spans="1:10" customFormat="1" ht="12.75">
      <c r="A23" s="102"/>
      <c r="B23" s="102"/>
      <c r="C23" s="102"/>
      <c r="D23" s="102"/>
      <c r="E23" s="102"/>
      <c r="F23" s="102"/>
      <c r="G23" s="102"/>
      <c r="H23" s="102"/>
      <c r="I23" s="102"/>
      <c r="J23" s="102"/>
    </row>
    <row r="24" spans="1:10" customFormat="1" ht="12.75"/>
    <row r="25" spans="1:10" customFormat="1" ht="12.75"/>
    <row r="26" spans="1:10" customFormat="1" ht="12.75"/>
    <row r="27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"/>
    </sheetView>
  </sheetViews>
  <sheetFormatPr defaultRowHeight="15"/>
  <cols>
    <col min="1" max="1" width="12" style="183" customWidth="1"/>
    <col min="2" max="2" width="13.28515625" style="183" customWidth="1"/>
    <col min="3" max="3" width="21.42578125" style="183" customWidth="1"/>
    <col min="4" max="4" width="17.85546875" style="183" customWidth="1"/>
    <col min="5" max="5" width="12.7109375" style="183" customWidth="1"/>
    <col min="6" max="6" width="36.85546875" style="183" customWidth="1"/>
    <col min="7" max="7" width="22.28515625" style="183" customWidth="1"/>
    <col min="8" max="8" width="0.5703125" style="183" customWidth="1"/>
    <col min="9" max="16384" width="9.140625" style="183"/>
  </cols>
  <sheetData>
    <row r="1" spans="1:8">
      <c r="A1" s="75" t="s">
        <v>351</v>
      </c>
      <c r="B1" s="77"/>
      <c r="C1" s="77"/>
      <c r="D1" s="77"/>
      <c r="E1" s="77"/>
      <c r="F1" s="77"/>
      <c r="G1" s="163" t="s">
        <v>97</v>
      </c>
      <c r="H1" s="164"/>
    </row>
    <row r="2" spans="1:8">
      <c r="A2" s="77" t="s">
        <v>128</v>
      </c>
      <c r="B2" s="77"/>
      <c r="C2" s="77"/>
      <c r="D2" s="77"/>
      <c r="E2" s="77"/>
      <c r="F2" s="77"/>
      <c r="G2" s="349" t="s">
        <v>988</v>
      </c>
      <c r="H2" s="164"/>
    </row>
    <row r="3" spans="1:8">
      <c r="A3" s="77"/>
      <c r="B3" s="77"/>
      <c r="C3" s="77"/>
      <c r="D3" s="77"/>
      <c r="E3" s="77"/>
      <c r="F3" s="77"/>
      <c r="G3" s="103"/>
      <c r="H3" s="164"/>
    </row>
    <row r="4" spans="1:8">
      <c r="A4" s="78" t="str">
        <f>'[3]ფორმა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18" t="str">
        <f>'ფორმა N1'!D4</f>
        <v>მ.პ.გ. ქართული ოცნება - დემოკრატიული საქართველო</v>
      </c>
      <c r="B5" s="218"/>
      <c r="C5" s="218"/>
      <c r="D5" s="218"/>
      <c r="E5" s="218"/>
      <c r="F5" s="218"/>
      <c r="G5" s="218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5" t="s">
        <v>301</v>
      </c>
      <c r="B8" s="165" t="s">
        <v>129</v>
      </c>
      <c r="C8" s="166" t="s">
        <v>349</v>
      </c>
      <c r="D8" s="166" t="s">
        <v>350</v>
      </c>
      <c r="E8" s="166" t="s">
        <v>263</v>
      </c>
      <c r="F8" s="165" t="s">
        <v>308</v>
      </c>
      <c r="G8" s="166" t="s">
        <v>302</v>
      </c>
      <c r="H8" s="106"/>
    </row>
    <row r="9" spans="1:8">
      <c r="A9" s="167" t="s">
        <v>303</v>
      </c>
      <c r="B9" s="168"/>
      <c r="C9" s="169"/>
      <c r="D9" s="170"/>
      <c r="E9" s="170"/>
      <c r="F9" s="170"/>
      <c r="G9" s="171"/>
      <c r="H9" s="106"/>
    </row>
    <row r="10" spans="1:8" ht="15.75">
      <c r="A10" s="168">
        <v>1</v>
      </c>
      <c r="B10" s="157"/>
      <c r="C10" s="172"/>
      <c r="D10" s="173"/>
      <c r="E10" s="173"/>
      <c r="F10" s="173"/>
      <c r="G10" s="174" t="str">
        <f>IF(ISBLANK(B10),"",G9+C10-D10)</f>
        <v/>
      </c>
      <c r="H10" s="106"/>
    </row>
    <row r="11" spans="1:8" ht="15.75">
      <c r="A11" s="168">
        <v>2</v>
      </c>
      <c r="B11" s="157"/>
      <c r="C11" s="172"/>
      <c r="D11" s="173"/>
      <c r="E11" s="173"/>
      <c r="F11" s="173"/>
      <c r="G11" s="174" t="str">
        <f t="shared" ref="G11:G38" si="0">IF(ISBLANK(B11),"",G10+C11-D11)</f>
        <v/>
      </c>
      <c r="H11" s="106"/>
    </row>
    <row r="12" spans="1:8" ht="15.75">
      <c r="A12" s="168">
        <v>3</v>
      </c>
      <c r="B12" s="157"/>
      <c r="C12" s="172"/>
      <c r="D12" s="173"/>
      <c r="E12" s="173"/>
      <c r="F12" s="173"/>
      <c r="G12" s="174" t="str">
        <f t="shared" si="0"/>
        <v/>
      </c>
      <c r="H12" s="106"/>
    </row>
    <row r="13" spans="1:8" ht="15.75">
      <c r="A13" s="168">
        <v>4</v>
      </c>
      <c r="B13" s="157"/>
      <c r="C13" s="172"/>
      <c r="D13" s="173"/>
      <c r="E13" s="173"/>
      <c r="F13" s="173"/>
      <c r="G13" s="174" t="str">
        <f t="shared" si="0"/>
        <v/>
      </c>
      <c r="H13" s="106"/>
    </row>
    <row r="14" spans="1:8" ht="15.75">
      <c r="A14" s="168">
        <v>5</v>
      </c>
      <c r="B14" s="157"/>
      <c r="C14" s="172"/>
      <c r="D14" s="173"/>
      <c r="E14" s="173"/>
      <c r="F14" s="173"/>
      <c r="G14" s="174" t="str">
        <f t="shared" si="0"/>
        <v/>
      </c>
      <c r="H14" s="106"/>
    </row>
    <row r="15" spans="1:8" ht="15.75">
      <c r="A15" s="168">
        <v>6</v>
      </c>
      <c r="B15" s="157"/>
      <c r="C15" s="172"/>
      <c r="D15" s="173"/>
      <c r="E15" s="173"/>
      <c r="F15" s="173"/>
      <c r="G15" s="174" t="str">
        <f t="shared" si="0"/>
        <v/>
      </c>
      <c r="H15" s="106"/>
    </row>
    <row r="16" spans="1:8" ht="15.75">
      <c r="A16" s="168">
        <v>7</v>
      </c>
      <c r="B16" s="157"/>
      <c r="C16" s="172"/>
      <c r="D16" s="173"/>
      <c r="E16" s="173"/>
      <c r="F16" s="173"/>
      <c r="G16" s="174" t="str">
        <f t="shared" si="0"/>
        <v/>
      </c>
      <c r="H16" s="106"/>
    </row>
    <row r="17" spans="1:8" ht="15.75">
      <c r="A17" s="168">
        <v>8</v>
      </c>
      <c r="B17" s="157"/>
      <c r="C17" s="172"/>
      <c r="D17" s="173"/>
      <c r="E17" s="173"/>
      <c r="F17" s="173"/>
      <c r="G17" s="174" t="str">
        <f t="shared" si="0"/>
        <v/>
      </c>
      <c r="H17" s="106"/>
    </row>
    <row r="18" spans="1:8" ht="15.75">
      <c r="A18" s="168">
        <v>9</v>
      </c>
      <c r="B18" s="157"/>
      <c r="C18" s="172"/>
      <c r="D18" s="173"/>
      <c r="E18" s="173"/>
      <c r="F18" s="173"/>
      <c r="G18" s="174" t="str">
        <f t="shared" si="0"/>
        <v/>
      </c>
      <c r="H18" s="106"/>
    </row>
    <row r="19" spans="1:8" ht="15.75">
      <c r="A19" s="168">
        <v>10</v>
      </c>
      <c r="B19" s="157"/>
      <c r="C19" s="172"/>
      <c r="D19" s="173"/>
      <c r="E19" s="173"/>
      <c r="F19" s="173"/>
      <c r="G19" s="174" t="str">
        <f t="shared" si="0"/>
        <v/>
      </c>
      <c r="H19" s="106"/>
    </row>
    <row r="20" spans="1:8" ht="15.75">
      <c r="A20" s="168">
        <v>11</v>
      </c>
      <c r="B20" s="157"/>
      <c r="C20" s="172"/>
      <c r="D20" s="173"/>
      <c r="E20" s="173"/>
      <c r="F20" s="173"/>
      <c r="G20" s="174" t="str">
        <f t="shared" si="0"/>
        <v/>
      </c>
      <c r="H20" s="106"/>
    </row>
    <row r="21" spans="1:8" ht="15.75">
      <c r="A21" s="168">
        <v>12</v>
      </c>
      <c r="B21" s="157"/>
      <c r="C21" s="172"/>
      <c r="D21" s="173"/>
      <c r="E21" s="173"/>
      <c r="F21" s="173"/>
      <c r="G21" s="174" t="str">
        <f t="shared" si="0"/>
        <v/>
      </c>
      <c r="H21" s="106"/>
    </row>
    <row r="22" spans="1:8" ht="15.75">
      <c r="A22" s="168">
        <v>13</v>
      </c>
      <c r="B22" s="157"/>
      <c r="C22" s="172"/>
      <c r="D22" s="173"/>
      <c r="E22" s="173"/>
      <c r="F22" s="173"/>
      <c r="G22" s="174" t="str">
        <f t="shared" si="0"/>
        <v/>
      </c>
      <c r="H22" s="106"/>
    </row>
    <row r="23" spans="1:8" ht="15.75">
      <c r="A23" s="168">
        <v>14</v>
      </c>
      <c r="B23" s="157"/>
      <c r="C23" s="172"/>
      <c r="D23" s="173"/>
      <c r="E23" s="173"/>
      <c r="F23" s="173"/>
      <c r="G23" s="174" t="str">
        <f t="shared" si="0"/>
        <v/>
      </c>
      <c r="H23" s="106"/>
    </row>
    <row r="24" spans="1:8" ht="15.75">
      <c r="A24" s="168">
        <v>15</v>
      </c>
      <c r="B24" s="157"/>
      <c r="C24" s="172"/>
      <c r="D24" s="173"/>
      <c r="E24" s="173"/>
      <c r="F24" s="173"/>
      <c r="G24" s="174" t="str">
        <f t="shared" si="0"/>
        <v/>
      </c>
      <c r="H24" s="106"/>
    </row>
    <row r="25" spans="1:8" ht="15.75">
      <c r="A25" s="168">
        <v>16</v>
      </c>
      <c r="B25" s="157"/>
      <c r="C25" s="172"/>
      <c r="D25" s="173"/>
      <c r="E25" s="173"/>
      <c r="F25" s="173"/>
      <c r="G25" s="174" t="str">
        <f t="shared" si="0"/>
        <v/>
      </c>
      <c r="H25" s="106"/>
    </row>
    <row r="26" spans="1:8" ht="15.75">
      <c r="A26" s="168">
        <v>17</v>
      </c>
      <c r="B26" s="157"/>
      <c r="C26" s="172"/>
      <c r="D26" s="173"/>
      <c r="E26" s="173"/>
      <c r="F26" s="173"/>
      <c r="G26" s="174" t="str">
        <f t="shared" si="0"/>
        <v/>
      </c>
      <c r="H26" s="106"/>
    </row>
    <row r="27" spans="1:8" ht="15.75">
      <c r="A27" s="168">
        <v>18</v>
      </c>
      <c r="B27" s="157"/>
      <c r="C27" s="172"/>
      <c r="D27" s="173"/>
      <c r="E27" s="173"/>
      <c r="F27" s="173"/>
      <c r="G27" s="174" t="str">
        <f t="shared" si="0"/>
        <v/>
      </c>
      <c r="H27" s="106"/>
    </row>
    <row r="28" spans="1:8" ht="15.75">
      <c r="A28" s="168">
        <v>19</v>
      </c>
      <c r="B28" s="157"/>
      <c r="C28" s="172"/>
      <c r="D28" s="173"/>
      <c r="E28" s="173"/>
      <c r="F28" s="173"/>
      <c r="G28" s="174" t="str">
        <f t="shared" si="0"/>
        <v/>
      </c>
      <c r="H28" s="106"/>
    </row>
    <row r="29" spans="1:8" ht="15.75">
      <c r="A29" s="168">
        <v>20</v>
      </c>
      <c r="B29" s="157"/>
      <c r="C29" s="172"/>
      <c r="D29" s="173"/>
      <c r="E29" s="173"/>
      <c r="F29" s="173"/>
      <c r="G29" s="174" t="str">
        <f t="shared" si="0"/>
        <v/>
      </c>
      <c r="H29" s="106"/>
    </row>
    <row r="30" spans="1:8" ht="15.75">
      <c r="A30" s="168">
        <v>21</v>
      </c>
      <c r="B30" s="157"/>
      <c r="C30" s="175"/>
      <c r="D30" s="176"/>
      <c r="E30" s="176"/>
      <c r="F30" s="176"/>
      <c r="G30" s="174" t="str">
        <f t="shared" si="0"/>
        <v/>
      </c>
      <c r="H30" s="106"/>
    </row>
    <row r="31" spans="1:8" ht="15.75">
      <c r="A31" s="168">
        <v>22</v>
      </c>
      <c r="B31" s="157"/>
      <c r="C31" s="175"/>
      <c r="D31" s="176"/>
      <c r="E31" s="176"/>
      <c r="F31" s="176"/>
      <c r="G31" s="174" t="str">
        <f t="shared" si="0"/>
        <v/>
      </c>
      <c r="H31" s="106"/>
    </row>
    <row r="32" spans="1:8" ht="15.75">
      <c r="A32" s="168">
        <v>23</v>
      </c>
      <c r="B32" s="157"/>
      <c r="C32" s="175"/>
      <c r="D32" s="176"/>
      <c r="E32" s="176"/>
      <c r="F32" s="176"/>
      <c r="G32" s="174" t="str">
        <f t="shared" si="0"/>
        <v/>
      </c>
      <c r="H32" s="106"/>
    </row>
    <row r="33" spans="1:10" ht="15.75">
      <c r="A33" s="168">
        <v>24</v>
      </c>
      <c r="B33" s="157"/>
      <c r="C33" s="175"/>
      <c r="D33" s="176"/>
      <c r="E33" s="176"/>
      <c r="F33" s="176"/>
      <c r="G33" s="174" t="str">
        <f t="shared" si="0"/>
        <v/>
      </c>
      <c r="H33" s="106"/>
    </row>
    <row r="34" spans="1:10" ht="15.75">
      <c r="A34" s="168">
        <v>25</v>
      </c>
      <c r="B34" s="157"/>
      <c r="C34" s="175"/>
      <c r="D34" s="176"/>
      <c r="E34" s="176"/>
      <c r="F34" s="176"/>
      <c r="G34" s="174" t="str">
        <f t="shared" si="0"/>
        <v/>
      </c>
      <c r="H34" s="106"/>
    </row>
    <row r="35" spans="1:10" ht="15.75">
      <c r="A35" s="168">
        <v>26</v>
      </c>
      <c r="B35" s="157"/>
      <c r="C35" s="175"/>
      <c r="D35" s="176"/>
      <c r="E35" s="176"/>
      <c r="F35" s="176"/>
      <c r="G35" s="174" t="str">
        <f t="shared" si="0"/>
        <v/>
      </c>
      <c r="H35" s="106"/>
    </row>
    <row r="36" spans="1:10" ht="15.75">
      <c r="A36" s="168">
        <v>27</v>
      </c>
      <c r="B36" s="157"/>
      <c r="C36" s="175"/>
      <c r="D36" s="176"/>
      <c r="E36" s="176"/>
      <c r="F36" s="176"/>
      <c r="G36" s="174" t="str">
        <f t="shared" si="0"/>
        <v/>
      </c>
      <c r="H36" s="106"/>
    </row>
    <row r="37" spans="1:10" ht="15.75">
      <c r="A37" s="168">
        <v>28</v>
      </c>
      <c r="B37" s="157"/>
      <c r="C37" s="175"/>
      <c r="D37" s="176"/>
      <c r="E37" s="176"/>
      <c r="F37" s="176"/>
      <c r="G37" s="174" t="str">
        <f t="shared" si="0"/>
        <v/>
      </c>
      <c r="H37" s="106"/>
    </row>
    <row r="38" spans="1:10" ht="15.75">
      <c r="A38" s="168">
        <v>29</v>
      </c>
      <c r="B38" s="157"/>
      <c r="C38" s="175"/>
      <c r="D38" s="176"/>
      <c r="E38" s="176"/>
      <c r="F38" s="176"/>
      <c r="G38" s="174" t="str">
        <f t="shared" si="0"/>
        <v/>
      </c>
      <c r="H38" s="106"/>
    </row>
    <row r="39" spans="1:10" ht="15.75">
      <c r="A39" s="168" t="s">
        <v>266</v>
      </c>
      <c r="B39" s="157"/>
      <c r="C39" s="175"/>
      <c r="D39" s="176"/>
      <c r="E39" s="176"/>
      <c r="F39" s="176"/>
      <c r="G39" s="174" t="str">
        <f>IF(ISBLANK(B39),"",#REF!+C39-D39)</f>
        <v/>
      </c>
      <c r="H39" s="106"/>
    </row>
    <row r="40" spans="1:10">
      <c r="A40" s="177" t="s">
        <v>304</v>
      </c>
      <c r="B40" s="178"/>
      <c r="C40" s="179"/>
      <c r="D40" s="180"/>
      <c r="E40" s="180"/>
      <c r="F40" s="181"/>
      <c r="G40" s="182" t="str">
        <f>G39</f>
        <v/>
      </c>
      <c r="H40" s="106"/>
    </row>
    <row r="44" spans="1:10">
      <c r="B44" s="185" t="s">
        <v>96</v>
      </c>
      <c r="F44" s="186"/>
    </row>
    <row r="45" spans="1:10">
      <c r="F45" s="184"/>
      <c r="G45" s="184"/>
      <c r="H45" s="184"/>
      <c r="I45" s="184"/>
      <c r="J45" s="184"/>
    </row>
    <row r="46" spans="1:10">
      <c r="C46" s="187"/>
      <c r="F46" s="187"/>
      <c r="G46" s="188"/>
      <c r="H46" s="184"/>
      <c r="I46" s="184"/>
      <c r="J46" s="184"/>
    </row>
    <row r="47" spans="1:10">
      <c r="A47" s="184"/>
      <c r="C47" s="189" t="s">
        <v>256</v>
      </c>
      <c r="F47" s="190" t="s">
        <v>261</v>
      </c>
      <c r="G47" s="188"/>
      <c r="H47" s="184"/>
      <c r="I47" s="184"/>
      <c r="J47" s="184"/>
    </row>
    <row r="48" spans="1:10">
      <c r="A48" s="184"/>
      <c r="C48" s="191" t="s">
        <v>127</v>
      </c>
      <c r="F48" s="183" t="s">
        <v>257</v>
      </c>
      <c r="G48" s="184"/>
      <c r="H48" s="184"/>
      <c r="I48" s="184"/>
      <c r="J48" s="184"/>
    </row>
    <row r="49" spans="2:2" s="184" customFormat="1">
      <c r="B49" s="183"/>
    </row>
    <row r="50" spans="2:2" s="184" customFormat="1" ht="12.75"/>
    <row r="51" spans="2:2" s="184" customFormat="1" ht="12.75"/>
    <row r="52" spans="2:2" s="184" customFormat="1" ht="12.75"/>
    <row r="53" spans="2:2" s="184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J22" sqref="J22"/>
    </sheetView>
  </sheetViews>
  <sheetFormatPr defaultRowHeight="1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>
      <c r="A1" s="137" t="s">
        <v>292</v>
      </c>
      <c r="B1" s="138"/>
      <c r="C1" s="138"/>
      <c r="D1" s="138"/>
      <c r="E1" s="138"/>
      <c r="F1" s="79"/>
      <c r="G1" s="79"/>
      <c r="H1" s="79"/>
      <c r="I1" s="535" t="s">
        <v>97</v>
      </c>
      <c r="J1" s="535"/>
      <c r="K1" s="144"/>
    </row>
    <row r="2" spans="1:12" s="23" customFormat="1">
      <c r="A2" s="106" t="s">
        <v>128</v>
      </c>
      <c r="B2" s="138"/>
      <c r="C2" s="138"/>
      <c r="D2" s="138"/>
      <c r="E2" s="138"/>
      <c r="F2" s="139"/>
      <c r="G2" s="140"/>
      <c r="H2" s="140"/>
      <c r="I2" s="519" t="s">
        <v>988</v>
      </c>
      <c r="J2" s="520"/>
      <c r="K2" s="144"/>
    </row>
    <row r="3" spans="1:12" s="23" customFormat="1">
      <c r="A3" s="138"/>
      <c r="B3" s="138"/>
      <c r="C3" s="138"/>
      <c r="D3" s="138"/>
      <c r="E3" s="138"/>
      <c r="F3" s="139"/>
      <c r="G3" s="140"/>
      <c r="H3" s="140"/>
      <c r="I3" s="141"/>
      <c r="J3" s="76"/>
      <c r="K3" s="144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6"/>
      <c r="J4" s="77"/>
      <c r="K4" s="106"/>
      <c r="L4" s="23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121"/>
      <c r="E5" s="121"/>
      <c r="F5" s="59"/>
      <c r="G5" s="59"/>
      <c r="H5" s="59"/>
      <c r="I5" s="132"/>
      <c r="J5" s="59"/>
      <c r="K5" s="106"/>
    </row>
    <row r="6" spans="1:12" s="23" customFormat="1" ht="13.5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534" t="s">
        <v>208</v>
      </c>
      <c r="C7" s="534"/>
      <c r="D7" s="534" t="s">
        <v>280</v>
      </c>
      <c r="E7" s="534"/>
      <c r="F7" s="534" t="s">
        <v>281</v>
      </c>
      <c r="G7" s="534"/>
      <c r="H7" s="156" t="s">
        <v>267</v>
      </c>
      <c r="I7" s="534" t="s">
        <v>211</v>
      </c>
      <c r="J7" s="534"/>
      <c r="K7" s="145"/>
    </row>
    <row r="8" spans="1:12">
      <c r="A8" s="134" t="s">
        <v>103</v>
      </c>
      <c r="B8" s="135" t="s">
        <v>210</v>
      </c>
      <c r="C8" s="136" t="s">
        <v>209</v>
      </c>
      <c r="D8" s="135" t="s">
        <v>210</v>
      </c>
      <c r="E8" s="136" t="s">
        <v>209</v>
      </c>
      <c r="F8" s="135" t="s">
        <v>210</v>
      </c>
      <c r="G8" s="136" t="s">
        <v>209</v>
      </c>
      <c r="H8" s="136" t="s">
        <v>209</v>
      </c>
      <c r="I8" s="135" t="s">
        <v>210</v>
      </c>
      <c r="J8" s="136" t="s">
        <v>209</v>
      </c>
      <c r="K8" s="145"/>
    </row>
    <row r="9" spans="1:12">
      <c r="A9" s="60" t="s">
        <v>104</v>
      </c>
      <c r="B9" s="83">
        <f>SUM(B10,B14,B17)</f>
        <v>3129</v>
      </c>
      <c r="C9" s="83">
        <f>SUM(C10,C14,C17)</f>
        <v>362834.10000000003</v>
      </c>
      <c r="D9" s="83">
        <f t="shared" ref="D9:J9" si="0">SUM(D10,D14,D17)</f>
        <v>63</v>
      </c>
      <c r="E9" s="83">
        <f>SUM(E10,E14,E17)</f>
        <v>2580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3192</v>
      </c>
      <c r="J9" s="83">
        <f t="shared" si="0"/>
        <v>365414.10000000003</v>
      </c>
      <c r="K9" s="145"/>
    </row>
    <row r="10" spans="1:12">
      <c r="A10" s="61" t="s">
        <v>105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>
      <c r="A14" s="61" t="s">
        <v>109</v>
      </c>
      <c r="B14" s="133">
        <f>SUM(B15:B16)</f>
        <v>3128</v>
      </c>
      <c r="C14" s="133">
        <f>SUM(C15:C16)</f>
        <v>361893.52</v>
      </c>
      <c r="D14" s="133">
        <f t="shared" ref="D14:J14" si="2">SUM(D15:D16)</f>
        <v>63</v>
      </c>
      <c r="E14" s="133">
        <f>SUM(E15:E16)</f>
        <v>2580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3191</v>
      </c>
      <c r="J14" s="133">
        <f t="shared" si="2"/>
        <v>364473.52</v>
      </c>
      <c r="K14" s="145"/>
    </row>
    <row r="15" spans="1:12">
      <c r="A15" s="61" t="s">
        <v>110</v>
      </c>
      <c r="B15" s="26">
        <v>11</v>
      </c>
      <c r="C15" s="26">
        <v>266936.32000000001</v>
      </c>
      <c r="D15" s="26">
        <v>0</v>
      </c>
      <c r="E15" s="26">
        <v>0</v>
      </c>
      <c r="F15" s="26"/>
      <c r="G15" s="26"/>
      <c r="H15" s="26"/>
      <c r="I15" s="26">
        <f>B15+D15-F15</f>
        <v>11</v>
      </c>
      <c r="J15" s="26">
        <f>C15+E15-G15-H15</f>
        <v>266936.32000000001</v>
      </c>
      <c r="K15" s="145"/>
    </row>
    <row r="16" spans="1:12">
      <c r="A16" s="61" t="s">
        <v>111</v>
      </c>
      <c r="B16" s="26">
        <v>3117</v>
      </c>
      <c r="C16" s="26">
        <v>94957.2</v>
      </c>
      <c r="D16" s="26">
        <v>63</v>
      </c>
      <c r="E16" s="26">
        <v>2580</v>
      </c>
      <c r="F16" s="26"/>
      <c r="G16" s="26"/>
      <c r="H16" s="26"/>
      <c r="I16" s="26">
        <f>B16+D16-F16</f>
        <v>3180</v>
      </c>
      <c r="J16" s="26">
        <f>C16+E16-G16-H16</f>
        <v>97537.2</v>
      </c>
      <c r="K16" s="145"/>
    </row>
    <row r="17" spans="1:11">
      <c r="A17" s="61" t="s">
        <v>112</v>
      </c>
      <c r="B17" s="133">
        <f>SUM(B18:B19,B22,B23)</f>
        <v>1</v>
      </c>
      <c r="C17" s="133">
        <f>SUM(C18:C19,C22,C23)</f>
        <v>940.58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1</v>
      </c>
      <c r="J17" s="133">
        <f t="shared" si="3"/>
        <v>940.58</v>
      </c>
      <c r="K17" s="145"/>
    </row>
    <row r="18" spans="1:11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>
      <c r="A19" s="61" t="s">
        <v>114</v>
      </c>
      <c r="B19" s="133">
        <f>SUM(B20:B21)</f>
        <v>1</v>
      </c>
      <c r="C19" s="133">
        <f>SUM(C20:C21)</f>
        <v>940.58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1</v>
      </c>
      <c r="J19" s="133">
        <f t="shared" si="4"/>
        <v>940.58</v>
      </c>
      <c r="K19" s="145"/>
    </row>
    <row r="20" spans="1:11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>
      <c r="A21" s="61" t="s">
        <v>116</v>
      </c>
      <c r="B21" s="26">
        <v>1</v>
      </c>
      <c r="C21" s="26">
        <v>940.58</v>
      </c>
      <c r="D21" s="26"/>
      <c r="E21" s="26"/>
      <c r="F21" s="26"/>
      <c r="G21" s="26"/>
      <c r="H21" s="26"/>
      <c r="I21" s="26">
        <f>B21+D21-F21</f>
        <v>1</v>
      </c>
      <c r="J21" s="26">
        <f>C21+E21-G21-H21</f>
        <v>940.58</v>
      </c>
      <c r="K21" s="145"/>
    </row>
    <row r="22" spans="1:11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>
      <c r="A24" s="60" t="s">
        <v>119</v>
      </c>
      <c r="B24" s="83">
        <f>SUM(B25:B31)</f>
        <v>177268</v>
      </c>
      <c r="C24" s="83">
        <f t="shared" ref="C24:J24" si="5">SUM(C25:C31)</f>
        <v>79548</v>
      </c>
      <c r="D24" s="83">
        <f t="shared" si="5"/>
        <v>136860</v>
      </c>
      <c r="E24" s="83">
        <f t="shared" si="5"/>
        <v>205255.37</v>
      </c>
      <c r="F24" s="83">
        <f t="shared" si="5"/>
        <v>58146</v>
      </c>
      <c r="G24" s="83">
        <f t="shared" si="5"/>
        <v>86770.04</v>
      </c>
      <c r="H24" s="83">
        <f t="shared" si="5"/>
        <v>0</v>
      </c>
      <c r="I24" s="83">
        <f t="shared" si="5"/>
        <v>255982</v>
      </c>
      <c r="J24" s="83">
        <f t="shared" si="5"/>
        <v>198033.33000000002</v>
      </c>
      <c r="K24" s="145"/>
    </row>
    <row r="25" spans="1:11">
      <c r="A25" s="61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>
      <c r="A26" s="61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>
      <c r="A27" s="61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>
      <c r="A28" s="61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>
      <c r="A29" s="61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>
      <c r="A30" s="61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>
      <c r="A31" s="61" t="s">
        <v>252</v>
      </c>
      <c r="B31" s="26">
        <v>177268</v>
      </c>
      <c r="C31" s="407">
        <v>79548</v>
      </c>
      <c r="D31" s="26">
        <v>136860</v>
      </c>
      <c r="E31" s="26">
        <v>205255.37</v>
      </c>
      <c r="F31" s="26">
        <f>960+990+56196</f>
        <v>58146</v>
      </c>
      <c r="G31" s="26">
        <f>2791.5+83978.54</f>
        <v>86770.04</v>
      </c>
      <c r="H31" s="26"/>
      <c r="I31" s="26">
        <f>B31+D31-F31</f>
        <v>255982</v>
      </c>
      <c r="J31" s="407">
        <f>C31+E31-G31-H31</f>
        <v>198033.33000000002</v>
      </c>
      <c r="K31" s="145"/>
    </row>
    <row r="32" spans="1:11">
      <c r="A32" s="60" t="s">
        <v>120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5"/>
    </row>
    <row r="33" spans="1:11">
      <c r="A33" s="61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>
      <c r="A34" s="61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>
      <c r="A35" s="61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>
      <c r="A36" s="60" t="s">
        <v>121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5"/>
    </row>
    <row r="37" spans="1:11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>
      <c r="A39" s="61" t="s">
        <v>124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1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ht="12.75"/>
    <row r="45" spans="1:11" s="23" customFormat="1">
      <c r="A45" s="25"/>
    </row>
    <row r="46" spans="1:11" s="2" customFormat="1">
      <c r="A46" s="72" t="s">
        <v>96</v>
      </c>
      <c r="D46" s="5"/>
    </row>
    <row r="47" spans="1:11" s="2" customFormat="1">
      <c r="D47"/>
      <c r="E47"/>
      <c r="F47"/>
      <c r="G47"/>
      <c r="I47"/>
    </row>
    <row r="48" spans="1:11" s="2" customFormat="1">
      <c r="B48" s="71"/>
      <c r="C48" s="71"/>
      <c r="F48" s="71"/>
      <c r="G48" s="74"/>
      <c r="H48" s="71"/>
      <c r="I48"/>
      <c r="J48"/>
    </row>
    <row r="49" spans="1:10" s="2" customFormat="1">
      <c r="B49" s="70" t="s">
        <v>256</v>
      </c>
      <c r="F49" s="12" t="s">
        <v>261</v>
      </c>
      <c r="G49" s="73"/>
      <c r="I49"/>
      <c r="J49"/>
    </row>
    <row r="50" spans="1:10" s="2" customFormat="1">
      <c r="B50" s="66" t="s">
        <v>127</v>
      </c>
      <c r="F50" s="2" t="s">
        <v>257</v>
      </c>
      <c r="G50"/>
      <c r="I50"/>
      <c r="J50"/>
    </row>
    <row r="51" spans="1:10" customFormat="1">
      <c r="A51" s="2"/>
      <c r="B51" s="25"/>
      <c r="H51" s="25"/>
    </row>
    <row r="52" spans="1:10" s="2" customFormat="1">
      <c r="A52" s="11"/>
      <c r="B52" s="11"/>
      <c r="C52" s="11"/>
    </row>
    <row r="53" spans="1:10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"/>
    </sheetView>
  </sheetViews>
  <sheetFormatPr defaultRowHeight="1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>
      <c r="A1" s="137" t="s">
        <v>293</v>
      </c>
      <c r="B1" s="138"/>
      <c r="C1" s="138"/>
      <c r="D1" s="138"/>
      <c r="E1" s="138"/>
      <c r="F1" s="138"/>
      <c r="G1" s="144"/>
      <c r="H1" s="101" t="s">
        <v>186</v>
      </c>
      <c r="I1" s="144"/>
      <c r="J1" s="67"/>
      <c r="K1" s="67"/>
      <c r="L1" s="67"/>
    </row>
    <row r="2" spans="1:12" s="23" customFormat="1">
      <c r="A2" s="106" t="s">
        <v>128</v>
      </c>
      <c r="B2" s="138"/>
      <c r="C2" s="138"/>
      <c r="D2" s="138"/>
      <c r="E2" s="138"/>
      <c r="F2" s="138"/>
      <c r="G2" s="146"/>
      <c r="H2" s="349" t="s">
        <v>988</v>
      </c>
      <c r="I2" s="146"/>
      <c r="J2" s="67"/>
      <c r="K2" s="67"/>
      <c r="L2" s="67"/>
    </row>
    <row r="3" spans="1:12" s="23" customFormat="1">
      <c r="A3" s="138"/>
      <c r="B3" s="138"/>
      <c r="C3" s="138"/>
      <c r="D3" s="138"/>
      <c r="E3" s="138"/>
      <c r="F3" s="138"/>
      <c r="G3" s="146"/>
      <c r="H3" s="141"/>
      <c r="I3" s="146"/>
      <c r="J3" s="67"/>
      <c r="K3" s="67"/>
      <c r="L3" s="67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8"/>
      <c r="F4" s="138"/>
      <c r="G4" s="138"/>
      <c r="H4" s="138"/>
      <c r="I4" s="144"/>
      <c r="J4" s="64"/>
      <c r="K4" s="64"/>
      <c r="L4" s="23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121"/>
      <c r="E5" s="148"/>
      <c r="F5" s="149"/>
      <c r="G5" s="149"/>
      <c r="H5" s="149"/>
      <c r="I5" s="144"/>
      <c r="J5" s="64"/>
      <c r="K5" s="64"/>
      <c r="L5" s="12"/>
    </row>
    <row r="6" spans="1:12" s="23" customFormat="1" ht="13.5">
      <c r="A6" s="142"/>
      <c r="B6" s="143"/>
      <c r="C6" s="143"/>
      <c r="D6" s="143"/>
      <c r="E6" s="138"/>
      <c r="F6" s="138"/>
      <c r="G6" s="138"/>
      <c r="H6" s="138"/>
      <c r="I6" s="144"/>
      <c r="J6" s="64"/>
      <c r="K6" s="64"/>
      <c r="L6" s="64"/>
    </row>
    <row r="7" spans="1:12" ht="30">
      <c r="A7" s="134" t="s">
        <v>64</v>
      </c>
      <c r="B7" s="134" t="s">
        <v>360</v>
      </c>
      <c r="C7" s="136" t="s">
        <v>361</v>
      </c>
      <c r="D7" s="136" t="s">
        <v>223</v>
      </c>
      <c r="E7" s="136" t="s">
        <v>228</v>
      </c>
      <c r="F7" s="136" t="s">
        <v>229</v>
      </c>
      <c r="G7" s="136" t="s">
        <v>230</v>
      </c>
      <c r="H7" s="136" t="s">
        <v>231</v>
      </c>
      <c r="I7" s="144"/>
    </row>
    <row r="8" spans="1:12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6">
        <v>8</v>
      </c>
      <c r="I8" s="144"/>
    </row>
    <row r="9" spans="1:12" ht="15.75">
      <c r="A9" s="68">
        <v>1</v>
      </c>
      <c r="B9" s="26"/>
      <c r="C9" s="26"/>
      <c r="D9" s="26"/>
      <c r="E9" s="26"/>
      <c r="F9" s="26"/>
      <c r="G9" s="157"/>
      <c r="H9" s="26"/>
      <c r="I9" s="144"/>
    </row>
    <row r="10" spans="1:12" ht="15.75">
      <c r="A10" s="68">
        <v>2</v>
      </c>
      <c r="B10" s="26"/>
      <c r="C10" s="26"/>
      <c r="D10" s="26"/>
      <c r="E10" s="26"/>
      <c r="F10" s="26"/>
      <c r="G10" s="157"/>
      <c r="H10" s="26"/>
      <c r="I10" s="144"/>
    </row>
    <row r="11" spans="1:12" ht="15.75">
      <c r="A11" s="68">
        <v>3</v>
      </c>
      <c r="B11" s="26"/>
      <c r="C11" s="26"/>
      <c r="D11" s="26"/>
      <c r="E11" s="26"/>
      <c r="F11" s="26"/>
      <c r="G11" s="157"/>
      <c r="H11" s="26"/>
      <c r="I11" s="144"/>
    </row>
    <row r="12" spans="1:12" ht="15.75">
      <c r="A12" s="68">
        <v>4</v>
      </c>
      <c r="B12" s="26"/>
      <c r="C12" s="26"/>
      <c r="D12" s="26"/>
      <c r="E12" s="26"/>
      <c r="F12" s="26"/>
      <c r="G12" s="157"/>
      <c r="H12" s="26"/>
      <c r="I12" s="144"/>
    </row>
    <row r="13" spans="1:12" ht="15.75">
      <c r="A13" s="68">
        <v>5</v>
      </c>
      <c r="B13" s="26"/>
      <c r="C13" s="26"/>
      <c r="D13" s="26"/>
      <c r="E13" s="26"/>
      <c r="F13" s="26"/>
      <c r="G13" s="157"/>
      <c r="H13" s="26"/>
      <c r="I13" s="144"/>
    </row>
    <row r="14" spans="1:12" ht="15.75">
      <c r="A14" s="68">
        <v>6</v>
      </c>
      <c r="B14" s="26"/>
      <c r="C14" s="26"/>
      <c r="D14" s="26"/>
      <c r="E14" s="26"/>
      <c r="F14" s="26"/>
      <c r="G14" s="157"/>
      <c r="H14" s="26"/>
      <c r="I14" s="144"/>
    </row>
    <row r="15" spans="1:12" s="23" customFormat="1">
      <c r="A15" s="68">
        <v>7</v>
      </c>
      <c r="B15" s="26"/>
      <c r="C15" s="26"/>
      <c r="D15" s="26"/>
      <c r="E15" s="26"/>
      <c r="F15" s="26"/>
      <c r="G15" s="157"/>
      <c r="H15" s="26"/>
      <c r="I15" s="144"/>
      <c r="J15" s="64"/>
      <c r="K15" s="64"/>
      <c r="L15" s="64"/>
    </row>
    <row r="16" spans="1:12" s="23" customFormat="1">
      <c r="A16" s="68">
        <v>8</v>
      </c>
      <c r="B16" s="26"/>
      <c r="C16" s="26"/>
      <c r="D16" s="26"/>
      <c r="E16" s="26"/>
      <c r="F16" s="26"/>
      <c r="G16" s="157"/>
      <c r="H16" s="26"/>
      <c r="I16" s="144"/>
      <c r="J16" s="64"/>
      <c r="K16" s="64"/>
      <c r="L16" s="64"/>
    </row>
    <row r="17" spans="1:12" s="23" customFormat="1">
      <c r="A17" s="68">
        <v>9</v>
      </c>
      <c r="B17" s="26"/>
      <c r="C17" s="26"/>
      <c r="D17" s="26"/>
      <c r="E17" s="26"/>
      <c r="F17" s="26"/>
      <c r="G17" s="157"/>
      <c r="H17" s="26"/>
      <c r="I17" s="144"/>
      <c r="J17" s="64"/>
      <c r="K17" s="64"/>
      <c r="L17" s="64"/>
    </row>
    <row r="18" spans="1:12" s="23" customFormat="1">
      <c r="A18" s="68">
        <v>10</v>
      </c>
      <c r="B18" s="26"/>
      <c r="C18" s="26"/>
      <c r="D18" s="26"/>
      <c r="E18" s="26"/>
      <c r="F18" s="26"/>
      <c r="G18" s="157"/>
      <c r="H18" s="26"/>
      <c r="I18" s="144"/>
      <c r="J18" s="64"/>
      <c r="K18" s="64"/>
      <c r="L18" s="64"/>
    </row>
    <row r="19" spans="1:12" s="23" customFormat="1">
      <c r="A19" s="68">
        <v>11</v>
      </c>
      <c r="B19" s="26"/>
      <c r="C19" s="26"/>
      <c r="D19" s="26"/>
      <c r="E19" s="26"/>
      <c r="F19" s="26"/>
      <c r="G19" s="157"/>
      <c r="H19" s="26"/>
      <c r="I19" s="144"/>
      <c r="J19" s="64"/>
      <c r="K19" s="64"/>
      <c r="L19" s="64"/>
    </row>
    <row r="20" spans="1:12" s="23" customFormat="1">
      <c r="A20" s="68">
        <v>12</v>
      </c>
      <c r="B20" s="26"/>
      <c r="C20" s="26"/>
      <c r="D20" s="26"/>
      <c r="E20" s="26"/>
      <c r="F20" s="26"/>
      <c r="G20" s="157"/>
      <c r="H20" s="26"/>
      <c r="I20" s="144"/>
      <c r="J20" s="64"/>
      <c r="K20" s="64"/>
      <c r="L20" s="64"/>
    </row>
    <row r="21" spans="1:12" s="23" customFormat="1">
      <c r="A21" s="68">
        <v>13</v>
      </c>
      <c r="B21" s="26"/>
      <c r="C21" s="26"/>
      <c r="D21" s="26"/>
      <c r="E21" s="26"/>
      <c r="F21" s="26"/>
      <c r="G21" s="157"/>
      <c r="H21" s="26"/>
      <c r="I21" s="144"/>
      <c r="J21" s="64"/>
      <c r="K21" s="64"/>
      <c r="L21" s="64"/>
    </row>
    <row r="22" spans="1:12" s="23" customFormat="1">
      <c r="A22" s="68">
        <v>14</v>
      </c>
      <c r="B22" s="26"/>
      <c r="C22" s="26"/>
      <c r="D22" s="26"/>
      <c r="E22" s="26"/>
      <c r="F22" s="26"/>
      <c r="G22" s="157"/>
      <c r="H22" s="26"/>
      <c r="I22" s="144"/>
      <c r="J22" s="64"/>
      <c r="K22" s="64"/>
      <c r="L22" s="64"/>
    </row>
    <row r="23" spans="1:12" s="23" customFormat="1">
      <c r="A23" s="68">
        <v>15</v>
      </c>
      <c r="B23" s="26"/>
      <c r="C23" s="26"/>
      <c r="D23" s="26"/>
      <c r="E23" s="26"/>
      <c r="F23" s="26"/>
      <c r="G23" s="157"/>
      <c r="H23" s="26"/>
      <c r="I23" s="144"/>
      <c r="J23" s="64"/>
      <c r="K23" s="64"/>
      <c r="L23" s="64"/>
    </row>
    <row r="24" spans="1:12" s="23" customFormat="1">
      <c r="A24" s="68">
        <v>16</v>
      </c>
      <c r="B24" s="26"/>
      <c r="C24" s="26"/>
      <c r="D24" s="26"/>
      <c r="E24" s="26"/>
      <c r="F24" s="26"/>
      <c r="G24" s="157"/>
      <c r="H24" s="26"/>
      <c r="I24" s="144"/>
      <c r="J24" s="64"/>
      <c r="K24" s="64"/>
      <c r="L24" s="64"/>
    </row>
    <row r="25" spans="1:12" s="23" customFormat="1">
      <c r="A25" s="68">
        <v>17</v>
      </c>
      <c r="B25" s="26"/>
      <c r="C25" s="26"/>
      <c r="D25" s="26"/>
      <c r="E25" s="26"/>
      <c r="F25" s="26"/>
      <c r="G25" s="157"/>
      <c r="H25" s="26"/>
      <c r="I25" s="144"/>
      <c r="J25" s="64"/>
      <c r="K25" s="64"/>
      <c r="L25" s="64"/>
    </row>
    <row r="26" spans="1:12" s="23" customFormat="1">
      <c r="A26" s="68">
        <v>18</v>
      </c>
      <c r="B26" s="26"/>
      <c r="C26" s="26"/>
      <c r="D26" s="26"/>
      <c r="E26" s="26"/>
      <c r="F26" s="26"/>
      <c r="G26" s="157"/>
      <c r="H26" s="26"/>
      <c r="I26" s="144"/>
      <c r="J26" s="64"/>
      <c r="K26" s="64"/>
      <c r="L26" s="64"/>
    </row>
    <row r="27" spans="1:12" s="23" customFormat="1">
      <c r="A27" s="68" t="s">
        <v>266</v>
      </c>
      <c r="B27" s="26"/>
      <c r="C27" s="26"/>
      <c r="D27" s="26"/>
      <c r="E27" s="26"/>
      <c r="F27" s="26"/>
      <c r="G27" s="157"/>
      <c r="H27" s="26"/>
      <c r="I27" s="144"/>
      <c r="J27" s="64"/>
      <c r="K27" s="64"/>
      <c r="L27" s="64"/>
    </row>
    <row r="28" spans="1:12" s="23" customFormat="1" ht="12.75">
      <c r="J28" s="64"/>
      <c r="K28" s="64"/>
      <c r="L28" s="64"/>
    </row>
    <row r="29" spans="1:12" s="23" customFormat="1" ht="12.75"/>
    <row r="30" spans="1:12" s="23" customFormat="1">
      <c r="A30" s="25"/>
    </row>
    <row r="31" spans="1:12" s="2" customFormat="1">
      <c r="B31" s="72" t="s">
        <v>96</v>
      </c>
      <c r="E31" s="5"/>
    </row>
    <row r="32" spans="1:12" s="2" customFormat="1">
      <c r="C32" s="71"/>
      <c r="E32" s="71"/>
      <c r="F32" s="74"/>
      <c r="G32"/>
      <c r="H32"/>
      <c r="I32"/>
    </row>
    <row r="33" spans="1:9" s="2" customFormat="1">
      <c r="A33"/>
      <c r="C33" s="70" t="s">
        <v>256</v>
      </c>
      <c r="E33" s="12" t="s">
        <v>261</v>
      </c>
      <c r="F33" s="73"/>
      <c r="G33"/>
      <c r="H33"/>
      <c r="I33"/>
    </row>
    <row r="34" spans="1:9" s="2" customFormat="1">
      <c r="A34"/>
      <c r="C34" s="66" t="s">
        <v>127</v>
      </c>
      <c r="E34" s="2" t="s">
        <v>257</v>
      </c>
      <c r="F34"/>
      <c r="G34"/>
      <c r="H34"/>
      <c r="I34"/>
    </row>
    <row r="35" spans="1:9" customFormat="1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"/>
    </sheetView>
  </sheetViews>
  <sheetFormatPr defaultRowHeight="1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>
      <c r="A1" s="137" t="s">
        <v>294</v>
      </c>
      <c r="B1" s="138"/>
      <c r="C1" s="138"/>
      <c r="D1" s="138"/>
      <c r="E1" s="138"/>
      <c r="F1" s="138"/>
      <c r="G1" s="138"/>
      <c r="H1" s="144"/>
      <c r="I1" s="364" t="s">
        <v>186</v>
      </c>
      <c r="J1" s="151"/>
    </row>
    <row r="2" spans="1:12" s="23" customFormat="1">
      <c r="A2" s="106" t="s">
        <v>128</v>
      </c>
      <c r="B2" s="138"/>
      <c r="C2" s="138"/>
      <c r="D2" s="138"/>
      <c r="E2" s="138"/>
      <c r="F2" s="138"/>
      <c r="G2" s="138"/>
      <c r="H2" s="144"/>
      <c r="I2" s="349" t="s">
        <v>988</v>
      </c>
      <c r="J2" s="151"/>
    </row>
    <row r="3" spans="1:12" s="23" customFormat="1">
      <c r="A3" s="138"/>
      <c r="B3" s="138"/>
      <c r="C3" s="138"/>
      <c r="D3" s="138"/>
      <c r="E3" s="138"/>
      <c r="F3" s="138"/>
      <c r="G3" s="138"/>
      <c r="H3" s="141"/>
      <c r="I3" s="141"/>
      <c r="J3" s="151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138"/>
      <c r="G4" s="138"/>
      <c r="H4" s="138"/>
      <c r="I4" s="147"/>
      <c r="J4" s="105"/>
      <c r="L4" s="23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121"/>
      <c r="E5" s="148"/>
      <c r="F5" s="149"/>
      <c r="G5" s="149"/>
      <c r="H5" s="149"/>
      <c r="I5" s="148"/>
      <c r="J5" s="105"/>
    </row>
    <row r="6" spans="1:12" s="23" customFormat="1" ht="13.5">
      <c r="A6" s="142"/>
      <c r="B6" s="143"/>
      <c r="C6" s="143"/>
      <c r="D6" s="143"/>
      <c r="E6" s="138"/>
      <c r="F6" s="138"/>
      <c r="G6" s="138"/>
      <c r="H6" s="138"/>
      <c r="I6" s="138"/>
      <c r="J6" s="146"/>
    </row>
    <row r="7" spans="1:12" ht="30">
      <c r="A7" s="150" t="s">
        <v>64</v>
      </c>
      <c r="B7" s="134" t="s">
        <v>236</v>
      </c>
      <c r="C7" s="136" t="s">
        <v>232</v>
      </c>
      <c r="D7" s="136" t="s">
        <v>233</v>
      </c>
      <c r="E7" s="136" t="s">
        <v>234</v>
      </c>
      <c r="F7" s="136" t="s">
        <v>235</v>
      </c>
      <c r="G7" s="136" t="s">
        <v>229</v>
      </c>
      <c r="H7" s="136" t="s">
        <v>230</v>
      </c>
      <c r="I7" s="136" t="s">
        <v>231</v>
      </c>
      <c r="J7" s="152"/>
    </row>
    <row r="8" spans="1:12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52"/>
    </row>
    <row r="9" spans="1:12" ht="30">
      <c r="A9" s="68">
        <v>1</v>
      </c>
      <c r="B9" s="408" t="s">
        <v>487</v>
      </c>
      <c r="C9" s="409" t="s">
        <v>488</v>
      </c>
      <c r="D9" s="410" t="s">
        <v>489</v>
      </c>
      <c r="E9" s="410">
        <v>2012</v>
      </c>
      <c r="F9" s="410" t="s">
        <v>490</v>
      </c>
      <c r="G9" s="410">
        <v>66066.13</v>
      </c>
      <c r="H9" s="411" t="s">
        <v>491</v>
      </c>
      <c r="I9" s="26"/>
      <c r="J9" s="152"/>
    </row>
    <row r="10" spans="1:12" ht="15.75">
      <c r="A10" s="68">
        <v>2</v>
      </c>
      <c r="B10" s="412" t="s">
        <v>492</v>
      </c>
      <c r="C10" s="412" t="s">
        <v>493</v>
      </c>
      <c r="D10" s="413" t="s">
        <v>494</v>
      </c>
      <c r="E10" s="413">
        <v>2016</v>
      </c>
      <c r="F10" s="413" t="s">
        <v>495</v>
      </c>
      <c r="G10" s="413">
        <v>24874.959999999999</v>
      </c>
      <c r="H10" s="414">
        <v>42406</v>
      </c>
      <c r="I10" s="26"/>
      <c r="J10" s="152"/>
    </row>
    <row r="11" spans="1:12" ht="15.75">
      <c r="A11" s="68">
        <v>3</v>
      </c>
      <c r="B11" s="412" t="s">
        <v>492</v>
      </c>
      <c r="C11" s="412" t="s">
        <v>493</v>
      </c>
      <c r="D11" s="413" t="s">
        <v>494</v>
      </c>
      <c r="E11" s="413">
        <v>2016</v>
      </c>
      <c r="F11" s="413" t="s">
        <v>496</v>
      </c>
      <c r="G11" s="413">
        <v>24874.959999999999</v>
      </c>
      <c r="H11" s="414">
        <v>42406</v>
      </c>
      <c r="I11" s="26"/>
      <c r="J11" s="152"/>
    </row>
    <row r="12" spans="1:12" ht="15.75">
      <c r="A12" s="68">
        <v>4</v>
      </c>
      <c r="B12" s="412" t="s">
        <v>492</v>
      </c>
      <c r="C12" s="412" t="s">
        <v>493</v>
      </c>
      <c r="D12" s="413" t="s">
        <v>494</v>
      </c>
      <c r="E12" s="413">
        <v>2016</v>
      </c>
      <c r="F12" s="413" t="s">
        <v>497</v>
      </c>
      <c r="G12" s="413">
        <v>24874.959999999999</v>
      </c>
      <c r="H12" s="414">
        <v>42406</v>
      </c>
      <c r="I12" s="26"/>
      <c r="J12" s="152"/>
    </row>
    <row r="13" spans="1:12" ht="15.75">
      <c r="A13" s="68">
        <v>5</v>
      </c>
      <c r="B13" s="412" t="s">
        <v>492</v>
      </c>
      <c r="C13" s="412" t="s">
        <v>493</v>
      </c>
      <c r="D13" s="413" t="s">
        <v>494</v>
      </c>
      <c r="E13" s="413">
        <v>2016</v>
      </c>
      <c r="F13" s="413" t="s">
        <v>498</v>
      </c>
      <c r="G13" s="413">
        <v>24874.959999999999</v>
      </c>
      <c r="H13" s="414">
        <v>42406</v>
      </c>
      <c r="I13" s="26"/>
      <c r="J13" s="152"/>
    </row>
    <row r="14" spans="1:12" ht="15.75">
      <c r="A14" s="68">
        <v>6</v>
      </c>
      <c r="B14" s="409" t="s">
        <v>492</v>
      </c>
      <c r="C14" s="409" t="s">
        <v>493</v>
      </c>
      <c r="D14" s="415" t="s">
        <v>494</v>
      </c>
      <c r="E14" s="415">
        <v>2016</v>
      </c>
      <c r="F14" s="415" t="s">
        <v>499</v>
      </c>
      <c r="G14" s="415">
        <v>23250.45</v>
      </c>
      <c r="H14" s="416">
        <v>42649</v>
      </c>
      <c r="I14" s="26"/>
      <c r="J14" s="152"/>
    </row>
    <row r="15" spans="1:12" s="23" customFormat="1">
      <c r="A15" s="68">
        <v>7</v>
      </c>
      <c r="B15" s="409" t="s">
        <v>492</v>
      </c>
      <c r="C15" s="409" t="s">
        <v>493</v>
      </c>
      <c r="D15" s="415" t="s">
        <v>494</v>
      </c>
      <c r="E15" s="415">
        <v>2016</v>
      </c>
      <c r="F15" s="415" t="s">
        <v>500</v>
      </c>
      <c r="G15" s="415">
        <v>23250.45</v>
      </c>
      <c r="H15" s="416">
        <v>42649</v>
      </c>
      <c r="I15" s="26"/>
      <c r="J15" s="146"/>
    </row>
    <row r="16" spans="1:12" s="23" customFormat="1">
      <c r="A16" s="68">
        <v>8</v>
      </c>
      <c r="B16" s="409" t="s">
        <v>492</v>
      </c>
      <c r="C16" s="409" t="s">
        <v>493</v>
      </c>
      <c r="D16" s="415" t="s">
        <v>494</v>
      </c>
      <c r="E16" s="415">
        <v>2016</v>
      </c>
      <c r="F16" s="415" t="s">
        <v>501</v>
      </c>
      <c r="G16" s="415">
        <v>23250.45</v>
      </c>
      <c r="H16" s="416">
        <v>42649</v>
      </c>
      <c r="I16" s="26"/>
      <c r="J16" s="146"/>
    </row>
    <row r="17" spans="1:10" s="23" customFormat="1">
      <c r="A17" s="68">
        <v>9</v>
      </c>
      <c r="B17" s="409" t="s">
        <v>492</v>
      </c>
      <c r="C17" s="409" t="s">
        <v>493</v>
      </c>
      <c r="D17" s="415" t="s">
        <v>494</v>
      </c>
      <c r="E17" s="415">
        <v>2016</v>
      </c>
      <c r="F17" s="415" t="s">
        <v>502</v>
      </c>
      <c r="G17" s="415">
        <v>23250.45</v>
      </c>
      <c r="H17" s="416">
        <v>42649</v>
      </c>
      <c r="I17" s="26"/>
      <c r="J17" s="146"/>
    </row>
    <row r="18" spans="1:10" s="23" customFormat="1">
      <c r="A18" s="68">
        <v>10</v>
      </c>
      <c r="B18" s="409" t="s">
        <v>492</v>
      </c>
      <c r="C18" s="409" t="s">
        <v>493</v>
      </c>
      <c r="D18" s="415" t="s">
        <v>494</v>
      </c>
      <c r="E18" s="415">
        <v>2016</v>
      </c>
      <c r="F18" s="415" t="s">
        <v>503</v>
      </c>
      <c r="G18" s="415">
        <v>23250.45</v>
      </c>
      <c r="H18" s="416">
        <v>42649</v>
      </c>
      <c r="I18" s="26"/>
      <c r="J18" s="146"/>
    </row>
    <row r="19" spans="1:10" s="23" customFormat="1">
      <c r="A19" s="68">
        <v>11</v>
      </c>
      <c r="B19" s="409" t="s">
        <v>492</v>
      </c>
      <c r="C19" s="409" t="s">
        <v>493</v>
      </c>
      <c r="D19" s="415" t="s">
        <v>494</v>
      </c>
      <c r="E19" s="415">
        <v>2016</v>
      </c>
      <c r="F19" s="415" t="s">
        <v>504</v>
      </c>
      <c r="G19" s="415">
        <v>24757.46</v>
      </c>
      <c r="H19" s="416">
        <v>42649</v>
      </c>
      <c r="I19" s="26"/>
      <c r="J19" s="146"/>
    </row>
    <row r="20" spans="1:10" s="23" customFormat="1">
      <c r="A20" s="68">
        <v>12</v>
      </c>
      <c r="B20" s="26"/>
      <c r="C20" s="26"/>
      <c r="D20" s="26"/>
      <c r="E20" s="26"/>
      <c r="F20" s="26"/>
      <c r="G20" s="26"/>
      <c r="H20" s="157"/>
      <c r="I20" s="26"/>
      <c r="J20" s="146"/>
    </row>
    <row r="21" spans="1:10" s="23" customFormat="1">
      <c r="A21" s="68">
        <v>13</v>
      </c>
      <c r="B21" s="26"/>
      <c r="C21" s="26"/>
      <c r="D21" s="26"/>
      <c r="E21" s="26"/>
      <c r="F21" s="26"/>
      <c r="G21" s="26"/>
      <c r="H21" s="157"/>
      <c r="I21" s="26"/>
      <c r="J21" s="146"/>
    </row>
    <row r="22" spans="1:10" s="23" customFormat="1">
      <c r="A22" s="68">
        <v>14</v>
      </c>
      <c r="B22" s="26"/>
      <c r="C22" s="26"/>
      <c r="D22" s="26"/>
      <c r="E22" s="26"/>
      <c r="F22" s="26"/>
      <c r="G22" s="26"/>
      <c r="H22" s="157"/>
      <c r="I22" s="26"/>
      <c r="J22" s="146"/>
    </row>
    <row r="23" spans="1:10" s="23" customFormat="1">
      <c r="A23" s="68">
        <v>15</v>
      </c>
      <c r="B23" s="26"/>
      <c r="C23" s="26"/>
      <c r="D23" s="26"/>
      <c r="E23" s="26"/>
      <c r="F23" s="26"/>
      <c r="G23" s="26"/>
      <c r="H23" s="157"/>
      <c r="I23" s="26"/>
      <c r="J23" s="146"/>
    </row>
    <row r="24" spans="1:10" s="23" customFormat="1">
      <c r="A24" s="68">
        <v>16</v>
      </c>
      <c r="B24" s="26"/>
      <c r="C24" s="26"/>
      <c r="D24" s="26"/>
      <c r="E24" s="26"/>
      <c r="F24" s="26"/>
      <c r="G24" s="26"/>
      <c r="H24" s="157"/>
      <c r="I24" s="26"/>
      <c r="J24" s="146"/>
    </row>
    <row r="25" spans="1:10" s="23" customFormat="1">
      <c r="A25" s="68">
        <v>17</v>
      </c>
      <c r="B25" s="26"/>
      <c r="C25" s="26"/>
      <c r="D25" s="26"/>
      <c r="E25" s="26"/>
      <c r="F25" s="26"/>
      <c r="G25" s="26"/>
      <c r="H25" s="157"/>
      <c r="I25" s="26"/>
      <c r="J25" s="146"/>
    </row>
    <row r="26" spans="1:10" s="23" customFormat="1">
      <c r="A26" s="68">
        <v>18</v>
      </c>
      <c r="B26" s="26"/>
      <c r="C26" s="26"/>
      <c r="D26" s="26"/>
      <c r="E26" s="26"/>
      <c r="F26" s="26"/>
      <c r="G26" s="26"/>
      <c r="H26" s="157"/>
      <c r="I26" s="26"/>
      <c r="J26" s="146"/>
    </row>
    <row r="27" spans="1:10" s="23" customFormat="1">
      <c r="A27" s="68" t="s">
        <v>266</v>
      </c>
      <c r="B27" s="26"/>
      <c r="C27" s="26"/>
      <c r="D27" s="26"/>
      <c r="E27" s="26"/>
      <c r="F27" s="26"/>
      <c r="G27" s="26"/>
      <c r="H27" s="157"/>
      <c r="I27" s="26"/>
      <c r="J27" s="146"/>
    </row>
    <row r="28" spans="1:10" s="23" customFormat="1" ht="12.75">
      <c r="J28" s="64"/>
    </row>
    <row r="29" spans="1:10" s="23" customFormat="1" ht="12.75"/>
    <row r="30" spans="1:10" s="23" customFormat="1">
      <c r="A30" s="25"/>
    </row>
    <row r="31" spans="1:10" s="2" customFormat="1">
      <c r="B31" s="72" t="s">
        <v>96</v>
      </c>
      <c r="E31" s="5"/>
    </row>
    <row r="32" spans="1:10" s="2" customFormat="1">
      <c r="C32" s="71"/>
      <c r="E32" s="71"/>
      <c r="F32" s="74"/>
      <c r="G32" s="74"/>
      <c r="H32"/>
      <c r="I32"/>
    </row>
    <row r="33" spans="1:10" s="2" customFormat="1">
      <c r="A33"/>
      <c r="C33" s="70" t="s">
        <v>256</v>
      </c>
      <c r="E33" s="12" t="s">
        <v>261</v>
      </c>
      <c r="F33" s="73"/>
      <c r="G33"/>
      <c r="H33"/>
      <c r="I33"/>
    </row>
    <row r="34" spans="1:10" s="2" customFormat="1">
      <c r="A34"/>
      <c r="C34" s="66" t="s">
        <v>127</v>
      </c>
      <c r="E34" s="2" t="s">
        <v>257</v>
      </c>
      <c r="F34"/>
      <c r="G34"/>
      <c r="H34"/>
      <c r="I34"/>
    </row>
    <row r="35" spans="1:10" customFormat="1">
      <c r="B35" s="2"/>
      <c r="C35" s="25"/>
    </row>
    <row r="36" spans="1:10" customFormat="1" ht="12.75"/>
    <row r="37" spans="1:10" s="23" customFormat="1" ht="12.75">
      <c r="J37" s="64"/>
    </row>
    <row r="38" spans="1:10" s="23" customFormat="1" ht="12.75">
      <c r="J38" s="64"/>
    </row>
    <row r="39" spans="1:10" s="23" customFormat="1" ht="12.75">
      <c r="J39" s="64"/>
    </row>
    <row r="40" spans="1:10" s="23" customFormat="1" ht="12.75">
      <c r="J40" s="64"/>
    </row>
    <row r="41" spans="1:10" s="23" customFormat="1" ht="12.75">
      <c r="J41" s="64"/>
    </row>
    <row r="42" spans="1:10" s="23" customFormat="1" ht="12.75">
      <c r="J42" s="64"/>
    </row>
    <row r="43" spans="1:10" s="23" customFormat="1" ht="12.75">
      <c r="J43" s="64"/>
    </row>
    <row r="44" spans="1:10" s="23" customFormat="1" ht="12.75">
      <c r="J44" s="64"/>
    </row>
    <row r="45" spans="1:10" s="23" customFormat="1" ht="12.75">
      <c r="J45" s="64"/>
    </row>
    <row r="46" spans="1:10" s="23" customFormat="1" ht="12.75">
      <c r="J46" s="64"/>
    </row>
    <row r="47" spans="1:10" s="23" customFormat="1" ht="12.75">
      <c r="J47" s="64"/>
    </row>
    <row r="48" spans="1:10" s="23" customFormat="1" ht="12.75">
      <c r="J48" s="64"/>
    </row>
    <row r="49" spans="10:10" s="23" customFormat="1" ht="12.75">
      <c r="J49" s="64"/>
    </row>
    <row r="50" spans="10:10" s="23" customFormat="1" ht="12.75">
      <c r="J50" s="64"/>
    </row>
    <row r="51" spans="10:10" s="23" customFormat="1" ht="12.75">
      <c r="J51" s="64"/>
    </row>
    <row r="52" spans="10:10" s="23" customFormat="1" ht="12.75">
      <c r="J52" s="64"/>
    </row>
    <row r="53" spans="10:10" s="23" customFormat="1" ht="12.75">
      <c r="J53" s="64"/>
    </row>
    <row r="54" spans="10:10" s="23" customFormat="1" ht="12.75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"/>
    </sheetView>
  </sheetViews>
  <sheetFormatPr defaultRowHeight="12.75"/>
  <cols>
    <col min="1" max="1" width="4.85546875" style="211" customWidth="1"/>
    <col min="2" max="2" width="37.42578125" style="211" customWidth="1"/>
    <col min="3" max="3" width="21.5703125" style="211" customWidth="1"/>
    <col min="4" max="4" width="20" style="211" customWidth="1"/>
    <col min="5" max="5" width="18.7109375" style="211" customWidth="1"/>
    <col min="6" max="6" width="24.140625" style="211" customWidth="1"/>
    <col min="7" max="7" width="27.140625" style="211" customWidth="1"/>
    <col min="8" max="8" width="0.7109375" style="211" customWidth="1"/>
    <col min="9" max="16384" width="9.140625" style="211"/>
  </cols>
  <sheetData>
    <row r="1" spans="1:8" s="195" customFormat="1" ht="15">
      <c r="A1" s="192" t="s">
        <v>314</v>
      </c>
      <c r="B1" s="193"/>
      <c r="C1" s="193"/>
      <c r="D1" s="193"/>
      <c r="E1" s="193"/>
      <c r="F1" s="79"/>
      <c r="G1" s="79" t="s">
        <v>97</v>
      </c>
      <c r="H1" s="196"/>
    </row>
    <row r="2" spans="1:8" s="195" customFormat="1" ht="15">
      <c r="A2" s="196" t="s">
        <v>305</v>
      </c>
      <c r="B2" s="193"/>
      <c r="C2" s="193"/>
      <c r="D2" s="193"/>
      <c r="E2" s="194"/>
      <c r="F2" s="194"/>
      <c r="G2" s="349" t="s">
        <v>988</v>
      </c>
      <c r="H2" s="196"/>
    </row>
    <row r="3" spans="1:8" s="195" customFormat="1">
      <c r="A3" s="196"/>
      <c r="B3" s="193"/>
      <c r="C3" s="193"/>
      <c r="D3" s="193"/>
      <c r="E3" s="194"/>
      <c r="F3" s="194"/>
      <c r="G3" s="194"/>
      <c r="H3" s="196"/>
    </row>
    <row r="4" spans="1:8" s="195" customFormat="1" ht="15">
      <c r="A4" s="115" t="s">
        <v>262</v>
      </c>
      <c r="B4" s="193"/>
      <c r="C4" s="193"/>
      <c r="D4" s="193"/>
      <c r="E4" s="197"/>
      <c r="F4" s="197"/>
      <c r="G4" s="194"/>
      <c r="H4" s="196"/>
    </row>
    <row r="5" spans="1:8" s="195" customFormat="1">
      <c r="A5" s="198" t="str">
        <f>'ფორმა N1'!D4</f>
        <v>მ.პ.გ. ქართული ოცნება - დემოკრატიული საქართველო</v>
      </c>
      <c r="B5" s="198"/>
      <c r="C5" s="198"/>
      <c r="D5" s="198"/>
      <c r="E5" s="198"/>
      <c r="F5" s="198"/>
      <c r="G5" s="199"/>
      <c r="H5" s="196"/>
    </row>
    <row r="6" spans="1:8" s="212" customFormat="1">
      <c r="A6" s="200"/>
      <c r="B6" s="200"/>
      <c r="C6" s="200"/>
      <c r="D6" s="200"/>
      <c r="E6" s="200"/>
      <c r="F6" s="200"/>
      <c r="G6" s="200"/>
      <c r="H6" s="197"/>
    </row>
    <row r="7" spans="1:8" s="195" customFormat="1" ht="51">
      <c r="A7" s="227" t="s">
        <v>64</v>
      </c>
      <c r="B7" s="203" t="s">
        <v>309</v>
      </c>
      <c r="C7" s="203" t="s">
        <v>310</v>
      </c>
      <c r="D7" s="203" t="s">
        <v>311</v>
      </c>
      <c r="E7" s="203" t="s">
        <v>312</v>
      </c>
      <c r="F7" s="203" t="s">
        <v>313</v>
      </c>
      <c r="G7" s="203" t="s">
        <v>306</v>
      </c>
      <c r="H7" s="196"/>
    </row>
    <row r="8" spans="1:8" s="195" customFormat="1">
      <c r="A8" s="201">
        <v>1</v>
      </c>
      <c r="B8" s="202">
        <v>2</v>
      </c>
      <c r="C8" s="202">
        <v>3</v>
      </c>
      <c r="D8" s="202">
        <v>4</v>
      </c>
      <c r="E8" s="203">
        <v>5</v>
      </c>
      <c r="F8" s="203">
        <v>6</v>
      </c>
      <c r="G8" s="203">
        <v>7</v>
      </c>
      <c r="H8" s="196"/>
    </row>
    <row r="9" spans="1:8" s="195" customFormat="1">
      <c r="A9" s="213">
        <v>1</v>
      </c>
      <c r="B9" s="204"/>
      <c r="C9" s="204"/>
      <c r="D9" s="205"/>
      <c r="E9" s="204"/>
      <c r="F9" s="204"/>
      <c r="G9" s="204"/>
      <c r="H9" s="196"/>
    </row>
    <row r="10" spans="1:8" s="195" customFormat="1">
      <c r="A10" s="213">
        <v>2</v>
      </c>
      <c r="B10" s="204"/>
      <c r="C10" s="204"/>
      <c r="D10" s="205"/>
      <c r="E10" s="204"/>
      <c r="F10" s="204"/>
      <c r="G10" s="204"/>
      <c r="H10" s="196"/>
    </row>
    <row r="11" spans="1:8" s="195" customFormat="1">
      <c r="A11" s="213">
        <v>3</v>
      </c>
      <c r="B11" s="204"/>
      <c r="C11" s="204"/>
      <c r="D11" s="205"/>
      <c r="E11" s="204"/>
      <c r="F11" s="204"/>
      <c r="G11" s="204"/>
      <c r="H11" s="196"/>
    </row>
    <row r="12" spans="1:8" s="195" customFormat="1">
      <c r="A12" s="213">
        <v>4</v>
      </c>
      <c r="B12" s="204"/>
      <c r="C12" s="204"/>
      <c r="D12" s="205"/>
      <c r="E12" s="204"/>
      <c r="F12" s="204"/>
      <c r="G12" s="204"/>
      <c r="H12" s="196"/>
    </row>
    <row r="13" spans="1:8" s="195" customFormat="1">
      <c r="A13" s="213">
        <v>5</v>
      </c>
      <c r="B13" s="204"/>
      <c r="C13" s="204"/>
      <c r="D13" s="205"/>
      <c r="E13" s="204"/>
      <c r="F13" s="204"/>
      <c r="G13" s="204"/>
      <c r="H13" s="196"/>
    </row>
    <row r="14" spans="1:8" s="195" customFormat="1">
      <c r="A14" s="213">
        <v>6</v>
      </c>
      <c r="B14" s="204"/>
      <c r="C14" s="204"/>
      <c r="D14" s="205"/>
      <c r="E14" s="204"/>
      <c r="F14" s="204"/>
      <c r="G14" s="204"/>
      <c r="H14" s="196"/>
    </row>
    <row r="15" spans="1:8" s="195" customFormat="1">
      <c r="A15" s="213">
        <v>7</v>
      </c>
      <c r="B15" s="204"/>
      <c r="C15" s="204"/>
      <c r="D15" s="205"/>
      <c r="E15" s="204"/>
      <c r="F15" s="204"/>
      <c r="G15" s="204"/>
      <c r="H15" s="196"/>
    </row>
    <row r="16" spans="1:8" s="195" customFormat="1">
      <c r="A16" s="213">
        <v>8</v>
      </c>
      <c r="B16" s="204"/>
      <c r="C16" s="204"/>
      <c r="D16" s="205"/>
      <c r="E16" s="204"/>
      <c r="F16" s="204"/>
      <c r="G16" s="204"/>
      <c r="H16" s="196"/>
    </row>
    <row r="17" spans="1:11" s="195" customFormat="1">
      <c r="A17" s="213">
        <v>9</v>
      </c>
      <c r="B17" s="204"/>
      <c r="C17" s="204"/>
      <c r="D17" s="205"/>
      <c r="E17" s="204"/>
      <c r="F17" s="204"/>
      <c r="G17" s="204"/>
      <c r="H17" s="196"/>
    </row>
    <row r="18" spans="1:11" s="195" customFormat="1">
      <c r="A18" s="213">
        <v>10</v>
      </c>
      <c r="B18" s="204"/>
      <c r="C18" s="204"/>
      <c r="D18" s="205"/>
      <c r="E18" s="204"/>
      <c r="F18" s="204"/>
      <c r="G18" s="204"/>
      <c r="H18" s="196"/>
    </row>
    <row r="19" spans="1:11" s="195" customFormat="1">
      <c r="A19" s="213" t="s">
        <v>264</v>
      </c>
      <c r="B19" s="204"/>
      <c r="C19" s="204"/>
      <c r="D19" s="205"/>
      <c r="E19" s="204"/>
      <c r="F19" s="204"/>
      <c r="G19" s="204"/>
      <c r="H19" s="196"/>
    </row>
    <row r="22" spans="1:11" s="195" customFormat="1"/>
    <row r="23" spans="1:11" s="195" customFormat="1"/>
    <row r="24" spans="1:11" s="21" customFormat="1" ht="15">
      <c r="B24" s="206" t="s">
        <v>96</v>
      </c>
      <c r="C24" s="206"/>
    </row>
    <row r="25" spans="1:11" s="21" customFormat="1" ht="15">
      <c r="B25" s="206"/>
      <c r="C25" s="206"/>
    </row>
    <row r="26" spans="1:11" s="21" customFormat="1" ht="15">
      <c r="C26" s="208"/>
      <c r="F26" s="208"/>
      <c r="G26" s="208"/>
      <c r="H26" s="207"/>
    </row>
    <row r="27" spans="1:11" s="21" customFormat="1" ht="15">
      <c r="C27" s="209" t="s">
        <v>256</v>
      </c>
      <c r="F27" s="206" t="s">
        <v>307</v>
      </c>
      <c r="J27" s="207"/>
      <c r="K27" s="207"/>
    </row>
    <row r="28" spans="1:11" s="21" customFormat="1" ht="15">
      <c r="C28" s="209" t="s">
        <v>127</v>
      </c>
      <c r="F28" s="210" t="s">
        <v>257</v>
      </c>
      <c r="J28" s="207"/>
      <c r="K28" s="207"/>
    </row>
    <row r="29" spans="1:11" s="195" customFormat="1" ht="15">
      <c r="C29" s="209"/>
      <c r="J29" s="212"/>
      <c r="K29" s="212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5"/>
  <sheetViews>
    <sheetView view="pageBreakPreview" zoomScale="80" zoomScaleNormal="80" zoomScaleSheetLayoutView="80" workbookViewId="0">
      <selection activeCell="H115" sqref="H115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7" t="s">
        <v>429</v>
      </c>
      <c r="B1" s="138"/>
      <c r="C1" s="138"/>
      <c r="D1" s="138"/>
      <c r="E1" s="138"/>
      <c r="F1" s="138"/>
      <c r="G1" s="138"/>
      <c r="H1" s="138"/>
      <c r="I1" s="138"/>
      <c r="J1" s="138"/>
      <c r="K1" s="79" t="s">
        <v>97</v>
      </c>
    </row>
    <row r="2" spans="1:11" ht="15">
      <c r="A2" s="106" t="s">
        <v>128</v>
      </c>
      <c r="B2" s="138"/>
      <c r="C2" s="138"/>
      <c r="D2" s="138"/>
      <c r="E2" s="138"/>
      <c r="F2" s="138"/>
      <c r="G2" s="138"/>
      <c r="H2" s="138"/>
      <c r="I2" s="138"/>
      <c r="J2" s="138"/>
      <c r="K2" s="349" t="s">
        <v>988</v>
      </c>
    </row>
    <row r="3" spans="1:11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</row>
    <row r="4" spans="1:1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138"/>
      <c r="G4" s="138"/>
      <c r="H4" s="138"/>
      <c r="I4" s="138"/>
      <c r="J4" s="138"/>
      <c r="K4" s="147"/>
    </row>
    <row r="5" spans="1:11" s="184" customFormat="1" ht="15">
      <c r="A5" s="218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219"/>
      <c r="F5" s="220"/>
      <c r="G5" s="220"/>
      <c r="H5" s="220"/>
      <c r="I5" s="220"/>
      <c r="J5" s="220"/>
      <c r="K5" s="219"/>
    </row>
    <row r="6" spans="1:11" ht="13.5">
      <c r="A6" s="142"/>
      <c r="B6" s="143"/>
      <c r="C6" s="143"/>
      <c r="D6" s="143"/>
      <c r="E6" s="138"/>
      <c r="F6" s="138"/>
      <c r="G6" s="138"/>
      <c r="H6" s="138"/>
      <c r="I6" s="138"/>
      <c r="J6" s="138"/>
      <c r="K6" s="138"/>
    </row>
    <row r="7" spans="1:11" ht="60">
      <c r="A7" s="150" t="s">
        <v>64</v>
      </c>
      <c r="B7" s="136" t="s">
        <v>362</v>
      </c>
      <c r="C7" s="136" t="s">
        <v>363</v>
      </c>
      <c r="D7" s="136" t="s">
        <v>365</v>
      </c>
      <c r="E7" s="136" t="s">
        <v>364</v>
      </c>
      <c r="F7" s="136" t="s">
        <v>373</v>
      </c>
      <c r="G7" s="136" t="s">
        <v>374</v>
      </c>
      <c r="H7" s="136" t="s">
        <v>368</v>
      </c>
      <c r="I7" s="136" t="s">
        <v>369</v>
      </c>
      <c r="J7" s="136" t="s">
        <v>381</v>
      </c>
      <c r="K7" s="136" t="s">
        <v>370</v>
      </c>
    </row>
    <row r="8" spans="1:11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34">
        <v>10</v>
      </c>
      <c r="K8" s="136">
        <v>11</v>
      </c>
    </row>
    <row r="9" spans="1:11" ht="30">
      <c r="A9" s="415">
        <v>1</v>
      </c>
      <c r="B9" s="438" t="s">
        <v>745</v>
      </c>
      <c r="C9" s="438" t="s">
        <v>671</v>
      </c>
      <c r="D9" s="478" t="s">
        <v>746</v>
      </c>
      <c r="E9" s="479">
        <v>202.81</v>
      </c>
      <c r="F9" s="479">
        <v>5245.62</v>
      </c>
      <c r="G9" s="434"/>
      <c r="H9" s="480"/>
      <c r="I9" s="437"/>
      <c r="J9" s="434" t="s">
        <v>747</v>
      </c>
      <c r="K9" s="480" t="s">
        <v>748</v>
      </c>
    </row>
    <row r="10" spans="1:11" ht="30">
      <c r="A10" s="415">
        <v>2</v>
      </c>
      <c r="B10" s="438" t="s">
        <v>749</v>
      </c>
      <c r="C10" s="438" t="s">
        <v>671</v>
      </c>
      <c r="D10" s="478" t="s">
        <v>750</v>
      </c>
      <c r="E10" s="479">
        <v>200</v>
      </c>
      <c r="F10" s="479">
        <v>3400</v>
      </c>
      <c r="G10" s="434"/>
      <c r="H10" s="480"/>
      <c r="I10" s="437"/>
      <c r="J10" s="434" t="s">
        <v>751</v>
      </c>
      <c r="K10" s="480" t="s">
        <v>752</v>
      </c>
    </row>
    <row r="11" spans="1:11" ht="45">
      <c r="A11" s="415">
        <v>3</v>
      </c>
      <c r="B11" s="438" t="s">
        <v>753</v>
      </c>
      <c r="C11" s="438" t="s">
        <v>671</v>
      </c>
      <c r="D11" s="478" t="s">
        <v>754</v>
      </c>
      <c r="E11" s="438">
        <v>106</v>
      </c>
      <c r="F11" s="438">
        <v>800</v>
      </c>
      <c r="G11" s="475"/>
      <c r="H11" s="480"/>
      <c r="I11" s="437"/>
      <c r="J11" s="475" t="s">
        <v>755</v>
      </c>
      <c r="K11" s="480" t="s">
        <v>756</v>
      </c>
    </row>
    <row r="12" spans="1:11" ht="30">
      <c r="A12" s="415">
        <v>4</v>
      </c>
      <c r="B12" s="438" t="s">
        <v>757</v>
      </c>
      <c r="C12" s="438" t="s">
        <v>671</v>
      </c>
      <c r="D12" s="478" t="s">
        <v>758</v>
      </c>
      <c r="E12" s="479">
        <v>135.69999999999999</v>
      </c>
      <c r="F12" s="479">
        <v>625</v>
      </c>
      <c r="G12" s="438"/>
      <c r="H12" s="480"/>
      <c r="I12" s="437"/>
      <c r="J12" s="438">
        <v>26001002376</v>
      </c>
      <c r="K12" s="480" t="s">
        <v>759</v>
      </c>
    </row>
    <row r="13" spans="1:11" ht="30">
      <c r="A13" s="415">
        <v>5</v>
      </c>
      <c r="B13" s="438" t="s">
        <v>760</v>
      </c>
      <c r="C13" s="438" t="s">
        <v>671</v>
      </c>
      <c r="D13" s="478" t="s">
        <v>754</v>
      </c>
      <c r="E13" s="479">
        <v>70</v>
      </c>
      <c r="F13" s="479">
        <v>500</v>
      </c>
      <c r="G13" s="479"/>
      <c r="H13" s="480"/>
      <c r="I13" s="437"/>
      <c r="J13" s="479">
        <v>225063123</v>
      </c>
      <c r="K13" s="480" t="s">
        <v>761</v>
      </c>
    </row>
    <row r="14" spans="1:11" ht="30">
      <c r="A14" s="415">
        <v>6</v>
      </c>
      <c r="B14" s="438" t="s">
        <v>762</v>
      </c>
      <c r="C14" s="438" t="s">
        <v>671</v>
      </c>
      <c r="D14" s="478" t="s">
        <v>758</v>
      </c>
      <c r="E14" s="438">
        <v>219</v>
      </c>
      <c r="F14" s="438">
        <v>800</v>
      </c>
      <c r="G14" s="475"/>
      <c r="H14" s="480"/>
      <c r="I14" s="437"/>
      <c r="J14" s="475" t="s">
        <v>763</v>
      </c>
      <c r="K14" s="480" t="s">
        <v>764</v>
      </c>
    </row>
    <row r="15" spans="1:11" ht="30">
      <c r="A15" s="415">
        <v>7</v>
      </c>
      <c r="B15" s="438" t="s">
        <v>765</v>
      </c>
      <c r="C15" s="438" t="s">
        <v>671</v>
      </c>
      <c r="D15" s="478" t="s">
        <v>758</v>
      </c>
      <c r="E15" s="479">
        <v>100.2</v>
      </c>
      <c r="F15" s="479">
        <v>625</v>
      </c>
      <c r="G15" s="434"/>
      <c r="H15" s="480"/>
      <c r="I15" s="437"/>
      <c r="J15" s="434" t="s">
        <v>766</v>
      </c>
      <c r="K15" s="480" t="s">
        <v>767</v>
      </c>
    </row>
    <row r="16" spans="1:11" ht="15" customHeight="1">
      <c r="A16" s="536">
        <v>8</v>
      </c>
      <c r="B16" s="546" t="s">
        <v>768</v>
      </c>
      <c r="C16" s="540" t="s">
        <v>671</v>
      </c>
      <c r="D16" s="542" t="s">
        <v>758</v>
      </c>
      <c r="E16" s="545">
        <v>87.1</v>
      </c>
      <c r="F16" s="479">
        <v>400</v>
      </c>
      <c r="G16" s="434"/>
      <c r="H16" s="480"/>
      <c r="I16" s="437"/>
      <c r="J16" s="434" t="s">
        <v>769</v>
      </c>
      <c r="K16" s="480" t="s">
        <v>770</v>
      </c>
    </row>
    <row r="17" spans="1:11" ht="15">
      <c r="A17" s="537"/>
      <c r="B17" s="546"/>
      <c r="C17" s="541"/>
      <c r="D17" s="543"/>
      <c r="E17" s="545"/>
      <c r="F17" s="479">
        <v>400</v>
      </c>
      <c r="G17" s="434"/>
      <c r="H17" s="480"/>
      <c r="I17" s="437"/>
      <c r="J17" s="434" t="s">
        <v>771</v>
      </c>
      <c r="K17" s="480" t="s">
        <v>772</v>
      </c>
    </row>
    <row r="18" spans="1:11" ht="45">
      <c r="A18" s="415">
        <v>9</v>
      </c>
      <c r="B18" s="438" t="s">
        <v>773</v>
      </c>
      <c r="C18" s="438" t="s">
        <v>671</v>
      </c>
      <c r="D18" s="478" t="s">
        <v>758</v>
      </c>
      <c r="E18" s="479">
        <v>110</v>
      </c>
      <c r="F18" s="479">
        <v>800</v>
      </c>
      <c r="G18" s="479"/>
      <c r="H18" s="480"/>
      <c r="I18" s="437"/>
      <c r="J18" s="479">
        <v>47001000294</v>
      </c>
      <c r="K18" s="480" t="s">
        <v>774</v>
      </c>
    </row>
    <row r="19" spans="1:11" ht="15" customHeight="1">
      <c r="A19" s="536">
        <v>10</v>
      </c>
      <c r="B19" s="546" t="s">
        <v>775</v>
      </c>
      <c r="C19" s="540" t="s">
        <v>671</v>
      </c>
      <c r="D19" s="542" t="s">
        <v>758</v>
      </c>
      <c r="E19" s="545">
        <v>140.9</v>
      </c>
      <c r="F19" s="479">
        <v>250</v>
      </c>
      <c r="G19" s="479"/>
      <c r="H19" s="480"/>
      <c r="I19" s="437"/>
      <c r="J19" s="479">
        <v>62007000585</v>
      </c>
      <c r="K19" s="480" t="s">
        <v>776</v>
      </c>
    </row>
    <row r="20" spans="1:11" ht="15">
      <c r="A20" s="537"/>
      <c r="B20" s="546"/>
      <c r="C20" s="541"/>
      <c r="D20" s="543"/>
      <c r="E20" s="545"/>
      <c r="F20" s="479">
        <v>250</v>
      </c>
      <c r="G20" s="434"/>
      <c r="H20" s="480"/>
      <c r="I20" s="437"/>
      <c r="J20" s="434" t="s">
        <v>777</v>
      </c>
      <c r="K20" s="480" t="s">
        <v>778</v>
      </c>
    </row>
    <row r="21" spans="1:11" ht="30">
      <c r="A21" s="415">
        <v>11</v>
      </c>
      <c r="B21" s="438" t="s">
        <v>779</v>
      </c>
      <c r="C21" s="438" t="s">
        <v>671</v>
      </c>
      <c r="D21" s="478" t="s">
        <v>754</v>
      </c>
      <c r="E21" s="479">
        <v>100</v>
      </c>
      <c r="F21" s="479">
        <v>625</v>
      </c>
      <c r="G21" s="479"/>
      <c r="H21" s="480"/>
      <c r="I21" s="437"/>
      <c r="J21" s="479">
        <v>230030613</v>
      </c>
      <c r="K21" s="480" t="s">
        <v>780</v>
      </c>
    </row>
    <row r="22" spans="1:11" ht="30">
      <c r="A22" s="415">
        <v>12</v>
      </c>
      <c r="B22" s="438" t="s">
        <v>781</v>
      </c>
      <c r="C22" s="438" t="s">
        <v>671</v>
      </c>
      <c r="D22" s="478" t="s">
        <v>758</v>
      </c>
      <c r="E22" s="479">
        <v>46</v>
      </c>
      <c r="F22" s="479">
        <v>375</v>
      </c>
      <c r="G22" s="434"/>
      <c r="H22" s="480"/>
      <c r="I22" s="437"/>
      <c r="J22" s="434" t="s">
        <v>782</v>
      </c>
      <c r="K22" s="480" t="s">
        <v>783</v>
      </c>
    </row>
    <row r="23" spans="1:11" ht="30">
      <c r="A23" s="415">
        <v>13</v>
      </c>
      <c r="B23" s="438" t="s">
        <v>784</v>
      </c>
      <c r="C23" s="438" t="s">
        <v>671</v>
      </c>
      <c r="D23" s="478" t="s">
        <v>754</v>
      </c>
      <c r="E23" s="479">
        <v>90</v>
      </c>
      <c r="F23" s="479">
        <v>500</v>
      </c>
      <c r="G23" s="438"/>
      <c r="H23" s="480"/>
      <c r="I23" s="437"/>
      <c r="J23" s="438">
        <v>53001007238</v>
      </c>
      <c r="K23" s="480" t="s">
        <v>785</v>
      </c>
    </row>
    <row r="24" spans="1:11" ht="30">
      <c r="A24" s="415">
        <v>14</v>
      </c>
      <c r="B24" s="438" t="s">
        <v>786</v>
      </c>
      <c r="C24" s="438" t="s">
        <v>671</v>
      </c>
      <c r="D24" s="478" t="s">
        <v>758</v>
      </c>
      <c r="E24" s="479">
        <v>161</v>
      </c>
      <c r="F24" s="479">
        <v>625</v>
      </c>
      <c r="G24" s="438"/>
      <c r="H24" s="480"/>
      <c r="I24" s="437"/>
      <c r="J24" s="438" t="s">
        <v>787</v>
      </c>
      <c r="K24" s="480" t="s">
        <v>788</v>
      </c>
    </row>
    <row r="25" spans="1:11" ht="30">
      <c r="A25" s="415">
        <v>15</v>
      </c>
      <c r="B25" s="438" t="s">
        <v>789</v>
      </c>
      <c r="C25" s="438" t="s">
        <v>671</v>
      </c>
      <c r="D25" s="478" t="s">
        <v>758</v>
      </c>
      <c r="E25" s="479">
        <v>72</v>
      </c>
      <c r="F25" s="479">
        <v>1250</v>
      </c>
      <c r="G25" s="434"/>
      <c r="H25" s="480"/>
      <c r="I25" s="437"/>
      <c r="J25" s="434" t="s">
        <v>790</v>
      </c>
      <c r="K25" s="480" t="s">
        <v>791</v>
      </c>
    </row>
    <row r="26" spans="1:11" ht="30">
      <c r="A26" s="415">
        <v>16</v>
      </c>
      <c r="B26" s="438" t="s">
        <v>792</v>
      </c>
      <c r="C26" s="438" t="s">
        <v>671</v>
      </c>
      <c r="D26" s="478" t="s">
        <v>758</v>
      </c>
      <c r="E26" s="479">
        <v>60</v>
      </c>
      <c r="F26" s="479">
        <v>800</v>
      </c>
      <c r="G26" s="481"/>
      <c r="H26" s="480"/>
      <c r="I26" s="437"/>
      <c r="J26" s="481" t="s">
        <v>793</v>
      </c>
      <c r="K26" s="480" t="s">
        <v>794</v>
      </c>
    </row>
    <row r="27" spans="1:11" ht="30">
      <c r="A27" s="415">
        <v>17</v>
      </c>
      <c r="B27" s="438" t="s">
        <v>795</v>
      </c>
      <c r="C27" s="438" t="s">
        <v>671</v>
      </c>
      <c r="D27" s="478" t="s">
        <v>754</v>
      </c>
      <c r="E27" s="479">
        <v>1000</v>
      </c>
      <c r="F27" s="479">
        <v>35563.5</v>
      </c>
      <c r="G27" s="481"/>
      <c r="H27" s="480"/>
      <c r="I27" s="437"/>
      <c r="J27" s="481" t="s">
        <v>796</v>
      </c>
      <c r="K27" s="480" t="s">
        <v>797</v>
      </c>
    </row>
    <row r="28" spans="1:11" ht="30">
      <c r="A28" s="415">
        <v>18</v>
      </c>
      <c r="B28" s="438" t="s">
        <v>798</v>
      </c>
      <c r="C28" s="438" t="s">
        <v>671</v>
      </c>
      <c r="D28" s="478" t="s">
        <v>750</v>
      </c>
      <c r="E28" s="479">
        <v>90</v>
      </c>
      <c r="F28" s="479">
        <v>625</v>
      </c>
      <c r="G28" s="481"/>
      <c r="H28" s="480"/>
      <c r="I28" s="437"/>
      <c r="J28" s="481" t="s">
        <v>799</v>
      </c>
      <c r="K28" s="480" t="s">
        <v>800</v>
      </c>
    </row>
    <row r="29" spans="1:11" ht="45">
      <c r="A29" s="415">
        <v>19</v>
      </c>
      <c r="B29" s="438" t="s">
        <v>801</v>
      </c>
      <c r="C29" s="438" t="s">
        <v>671</v>
      </c>
      <c r="D29" s="478" t="s">
        <v>754</v>
      </c>
      <c r="E29" s="479">
        <v>115.92</v>
      </c>
      <c r="F29" s="479">
        <v>2370.8999999999996</v>
      </c>
      <c r="G29" s="481"/>
      <c r="H29" s="480"/>
      <c r="I29" s="437"/>
      <c r="J29" s="481" t="s">
        <v>802</v>
      </c>
      <c r="K29" s="480" t="s">
        <v>803</v>
      </c>
    </row>
    <row r="30" spans="1:11" ht="30">
      <c r="A30" s="415">
        <v>20</v>
      </c>
      <c r="B30" s="438" t="s">
        <v>804</v>
      </c>
      <c r="C30" s="438" t="s">
        <v>671</v>
      </c>
      <c r="D30" s="478" t="s">
        <v>750</v>
      </c>
      <c r="E30" s="479">
        <v>150</v>
      </c>
      <c r="F30" s="479">
        <v>300</v>
      </c>
      <c r="G30" s="481"/>
      <c r="H30" s="480"/>
      <c r="I30" s="437"/>
      <c r="J30" s="481" t="s">
        <v>805</v>
      </c>
      <c r="K30" s="480" t="s">
        <v>806</v>
      </c>
    </row>
    <row r="31" spans="1:11" ht="30">
      <c r="A31" s="415">
        <v>21</v>
      </c>
      <c r="B31" s="438" t="s">
        <v>807</v>
      </c>
      <c r="C31" s="438" t="s">
        <v>671</v>
      </c>
      <c r="D31" s="478" t="s">
        <v>758</v>
      </c>
      <c r="E31" s="479">
        <v>95</v>
      </c>
      <c r="F31" s="479">
        <v>550</v>
      </c>
      <c r="G31" s="481"/>
      <c r="H31" s="480"/>
      <c r="I31" s="437"/>
      <c r="J31" s="481" t="s">
        <v>808</v>
      </c>
      <c r="K31" s="480" t="s">
        <v>809</v>
      </c>
    </row>
    <row r="32" spans="1:11" ht="45">
      <c r="A32" s="415">
        <v>22</v>
      </c>
      <c r="B32" s="438" t="s">
        <v>810</v>
      </c>
      <c r="C32" s="438" t="s">
        <v>671</v>
      </c>
      <c r="D32" s="478" t="s">
        <v>746</v>
      </c>
      <c r="E32" s="479">
        <v>289.39999999999998</v>
      </c>
      <c r="F32" s="479">
        <v>2000</v>
      </c>
      <c r="G32" s="481"/>
      <c r="H32" s="480"/>
      <c r="I32" s="437"/>
      <c r="J32" s="481" t="s">
        <v>730</v>
      </c>
      <c r="K32" s="480" t="s">
        <v>729</v>
      </c>
    </row>
    <row r="33" spans="1:11" ht="30">
      <c r="A33" s="415">
        <v>23</v>
      </c>
      <c r="B33" s="438" t="s">
        <v>811</v>
      </c>
      <c r="C33" s="438" t="s">
        <v>671</v>
      </c>
      <c r="D33" s="478" t="s">
        <v>754</v>
      </c>
      <c r="E33" s="479">
        <v>119.8</v>
      </c>
      <c r="F33" s="479">
        <v>800</v>
      </c>
      <c r="G33" s="481"/>
      <c r="H33" s="480"/>
      <c r="I33" s="437"/>
      <c r="J33" s="481" t="s">
        <v>812</v>
      </c>
      <c r="K33" s="480" t="s">
        <v>813</v>
      </c>
    </row>
    <row r="34" spans="1:11" ht="45">
      <c r="A34" s="415">
        <v>24</v>
      </c>
      <c r="B34" s="473" t="s">
        <v>814</v>
      </c>
      <c r="C34" s="438" t="s">
        <v>671</v>
      </c>
      <c r="D34" s="478" t="s">
        <v>758</v>
      </c>
      <c r="E34" s="482">
        <v>120</v>
      </c>
      <c r="F34" s="482">
        <v>875</v>
      </c>
      <c r="G34" s="481"/>
      <c r="H34" s="483"/>
      <c r="I34" s="437"/>
      <c r="J34" s="481" t="s">
        <v>815</v>
      </c>
      <c r="K34" s="483" t="s">
        <v>816</v>
      </c>
    </row>
    <row r="35" spans="1:11" ht="30">
      <c r="A35" s="415">
        <v>25</v>
      </c>
      <c r="B35" s="473" t="s">
        <v>817</v>
      </c>
      <c r="C35" s="438" t="s">
        <v>671</v>
      </c>
      <c r="D35" s="478" t="s">
        <v>758</v>
      </c>
      <c r="E35" s="482">
        <v>650</v>
      </c>
      <c r="F35" s="482">
        <v>1875</v>
      </c>
      <c r="G35" s="481"/>
      <c r="H35" s="483"/>
      <c r="I35" s="437"/>
      <c r="J35" s="481" t="s">
        <v>818</v>
      </c>
      <c r="K35" s="483" t="s">
        <v>819</v>
      </c>
    </row>
    <row r="36" spans="1:11" ht="15" customHeight="1">
      <c r="A36" s="536">
        <v>26</v>
      </c>
      <c r="B36" s="538" t="s">
        <v>820</v>
      </c>
      <c r="C36" s="540" t="s">
        <v>671</v>
      </c>
      <c r="D36" s="542" t="s">
        <v>758</v>
      </c>
      <c r="E36" s="547">
        <v>331.82</v>
      </c>
      <c r="F36" s="482">
        <v>2370.8999999999996</v>
      </c>
      <c r="G36" s="481"/>
      <c r="H36" s="483"/>
      <c r="I36" s="437"/>
      <c r="J36" s="481" t="s">
        <v>821</v>
      </c>
      <c r="K36" s="483" t="s">
        <v>822</v>
      </c>
    </row>
    <row r="37" spans="1:11" ht="15">
      <c r="A37" s="537"/>
      <c r="B37" s="539"/>
      <c r="C37" s="541"/>
      <c r="D37" s="543"/>
      <c r="E37" s="548"/>
      <c r="F37" s="482">
        <v>2370.8999999999996</v>
      </c>
      <c r="G37" s="481"/>
      <c r="H37" s="483"/>
      <c r="I37" s="437"/>
      <c r="J37" s="481" t="s">
        <v>823</v>
      </c>
      <c r="K37" s="483" t="s">
        <v>824</v>
      </c>
    </row>
    <row r="38" spans="1:11" ht="30">
      <c r="A38" s="415">
        <v>27</v>
      </c>
      <c r="B38" s="473" t="s">
        <v>825</v>
      </c>
      <c r="C38" s="438" t="s">
        <v>671</v>
      </c>
      <c r="D38" s="478" t="s">
        <v>758</v>
      </c>
      <c r="E38" s="482">
        <v>327.14999999999998</v>
      </c>
      <c r="F38" s="482">
        <v>2000</v>
      </c>
      <c r="G38" s="481"/>
      <c r="H38" s="483"/>
      <c r="I38" s="437"/>
      <c r="J38" s="481" t="s">
        <v>826</v>
      </c>
      <c r="K38" s="483" t="s">
        <v>827</v>
      </c>
    </row>
    <row r="39" spans="1:11" ht="30">
      <c r="A39" s="415">
        <v>28</v>
      </c>
      <c r="B39" s="473" t="s">
        <v>828</v>
      </c>
      <c r="C39" s="438" t="s">
        <v>671</v>
      </c>
      <c r="D39" s="478" t="s">
        <v>750</v>
      </c>
      <c r="E39" s="482">
        <v>218.1</v>
      </c>
      <c r="F39" s="482">
        <v>4196.49</v>
      </c>
      <c r="G39" s="481"/>
      <c r="H39" s="483"/>
      <c r="I39" s="437"/>
      <c r="J39" s="481" t="s">
        <v>829</v>
      </c>
      <c r="K39" s="483" t="s">
        <v>830</v>
      </c>
    </row>
    <row r="40" spans="1:11" ht="30">
      <c r="A40" s="415">
        <v>29</v>
      </c>
      <c r="B40" s="438" t="s">
        <v>760</v>
      </c>
      <c r="C40" s="438" t="s">
        <v>671</v>
      </c>
      <c r="D40" s="478" t="s">
        <v>754</v>
      </c>
      <c r="E40" s="479">
        <v>122</v>
      </c>
      <c r="F40" s="479">
        <v>750</v>
      </c>
      <c r="G40" s="479"/>
      <c r="H40" s="480"/>
      <c r="I40" s="437"/>
      <c r="J40" s="479">
        <v>225063123</v>
      </c>
      <c r="K40" s="480" t="s">
        <v>761</v>
      </c>
    </row>
    <row r="41" spans="1:11" ht="45">
      <c r="A41" s="415">
        <v>30</v>
      </c>
      <c r="B41" s="473" t="s">
        <v>831</v>
      </c>
      <c r="C41" s="438" t="s">
        <v>671</v>
      </c>
      <c r="D41" s="478" t="s">
        <v>754</v>
      </c>
      <c r="E41" s="482">
        <v>91</v>
      </c>
      <c r="F41" s="482">
        <v>1250</v>
      </c>
      <c r="G41" s="481"/>
      <c r="H41" s="483"/>
      <c r="I41" s="437"/>
      <c r="J41" s="481" t="s">
        <v>832</v>
      </c>
      <c r="K41" s="483" t="s">
        <v>833</v>
      </c>
    </row>
    <row r="42" spans="1:11" ht="30">
      <c r="A42" s="415">
        <v>31</v>
      </c>
      <c r="B42" s="473" t="s">
        <v>795</v>
      </c>
      <c r="C42" s="438" t="s">
        <v>671</v>
      </c>
      <c r="D42" s="478" t="s">
        <v>754</v>
      </c>
      <c r="E42" s="482">
        <v>200</v>
      </c>
      <c r="F42" s="482">
        <v>7112.6999999999989</v>
      </c>
      <c r="G42" s="481"/>
      <c r="H42" s="483"/>
      <c r="I42" s="437"/>
      <c r="J42" s="481" t="s">
        <v>689</v>
      </c>
      <c r="K42" s="483" t="s">
        <v>688</v>
      </c>
    </row>
    <row r="43" spans="1:11" ht="45">
      <c r="A43" s="415">
        <v>32</v>
      </c>
      <c r="B43" s="473" t="s">
        <v>834</v>
      </c>
      <c r="C43" s="438" t="s">
        <v>671</v>
      </c>
      <c r="D43" s="478" t="s">
        <v>754</v>
      </c>
      <c r="E43" s="482">
        <v>206.94</v>
      </c>
      <c r="F43" s="482">
        <v>1875</v>
      </c>
      <c r="G43" s="481"/>
      <c r="H43" s="483"/>
      <c r="I43" s="437"/>
      <c r="J43" s="481" t="s">
        <v>835</v>
      </c>
      <c r="K43" s="483" t="s">
        <v>836</v>
      </c>
    </row>
    <row r="44" spans="1:11" ht="30">
      <c r="A44" s="415">
        <v>33</v>
      </c>
      <c r="B44" s="473" t="s">
        <v>837</v>
      </c>
      <c r="C44" s="438" t="s">
        <v>671</v>
      </c>
      <c r="D44" s="478" t="s">
        <v>746</v>
      </c>
      <c r="E44" s="482">
        <v>150.21</v>
      </c>
      <c r="F44" s="482">
        <v>1500</v>
      </c>
      <c r="G44" s="481"/>
      <c r="H44" s="483"/>
      <c r="I44" s="437"/>
      <c r="J44" s="481" t="s">
        <v>838</v>
      </c>
      <c r="K44" s="483" t="s">
        <v>839</v>
      </c>
    </row>
    <row r="45" spans="1:11" ht="30">
      <c r="A45" s="415">
        <v>34</v>
      </c>
      <c r="B45" s="438" t="s">
        <v>840</v>
      </c>
      <c r="C45" s="438" t="s">
        <v>671</v>
      </c>
      <c r="D45" s="478" t="s">
        <v>758</v>
      </c>
      <c r="E45" s="438">
        <v>138.80000000000001</v>
      </c>
      <c r="F45" s="438">
        <v>1000</v>
      </c>
      <c r="G45" s="438">
        <v>36001011819</v>
      </c>
      <c r="H45" s="480" t="s">
        <v>841</v>
      </c>
      <c r="I45" s="437" t="s">
        <v>2299</v>
      </c>
      <c r="J45" s="437"/>
      <c r="K45" s="409"/>
    </row>
    <row r="46" spans="1:11" ht="30" customHeight="1">
      <c r="A46" s="536">
        <v>35</v>
      </c>
      <c r="B46" s="540" t="s">
        <v>842</v>
      </c>
      <c r="C46" s="438" t="s">
        <v>671</v>
      </c>
      <c r="D46" s="542" t="s">
        <v>758</v>
      </c>
      <c r="E46" s="540">
        <v>130</v>
      </c>
      <c r="F46" s="438">
        <v>4267.62</v>
      </c>
      <c r="G46" s="475" t="s">
        <v>843</v>
      </c>
      <c r="H46" s="480" t="s">
        <v>844</v>
      </c>
      <c r="I46" s="437" t="s">
        <v>845</v>
      </c>
      <c r="J46" s="437"/>
      <c r="K46" s="409"/>
    </row>
    <row r="47" spans="1:11" ht="30">
      <c r="A47" s="537"/>
      <c r="B47" s="541"/>
      <c r="C47" s="438" t="s">
        <v>671</v>
      </c>
      <c r="D47" s="543"/>
      <c r="E47" s="541"/>
      <c r="F47" s="438">
        <v>948.3599999999999</v>
      </c>
      <c r="G47" s="475" t="s">
        <v>846</v>
      </c>
      <c r="H47" s="480" t="s">
        <v>847</v>
      </c>
      <c r="I47" s="437" t="s">
        <v>845</v>
      </c>
      <c r="J47" s="437"/>
      <c r="K47" s="409"/>
    </row>
    <row r="48" spans="1:11" ht="45">
      <c r="A48" s="415">
        <v>36</v>
      </c>
      <c r="B48" s="438" t="s">
        <v>848</v>
      </c>
      <c r="C48" s="438" t="s">
        <v>671</v>
      </c>
      <c r="D48" s="478" t="s">
        <v>758</v>
      </c>
      <c r="E48" s="479">
        <v>82.9</v>
      </c>
      <c r="F48" s="479">
        <v>375</v>
      </c>
      <c r="G48" s="434" t="s">
        <v>849</v>
      </c>
      <c r="H48" s="480" t="s">
        <v>850</v>
      </c>
      <c r="I48" s="437" t="s">
        <v>851</v>
      </c>
      <c r="J48" s="437"/>
      <c r="K48" s="409"/>
    </row>
    <row r="49" spans="1:11" ht="30">
      <c r="A49" s="415">
        <v>37</v>
      </c>
      <c r="B49" s="438" t="s">
        <v>852</v>
      </c>
      <c r="C49" s="438" t="s">
        <v>671</v>
      </c>
      <c r="D49" s="478" t="s">
        <v>758</v>
      </c>
      <c r="E49" s="479">
        <v>65</v>
      </c>
      <c r="F49" s="479">
        <v>1000</v>
      </c>
      <c r="G49" s="434" t="s">
        <v>853</v>
      </c>
      <c r="H49" s="480" t="s">
        <v>854</v>
      </c>
      <c r="I49" s="437" t="s">
        <v>855</v>
      </c>
      <c r="J49" s="437"/>
      <c r="K49" s="409"/>
    </row>
    <row r="50" spans="1:11" ht="30">
      <c r="A50" s="415">
        <v>38</v>
      </c>
      <c r="B50" s="438" t="s">
        <v>856</v>
      </c>
      <c r="C50" s="438" t="s">
        <v>671</v>
      </c>
      <c r="D50" s="478" t="s">
        <v>758</v>
      </c>
      <c r="E50" s="479">
        <v>81.55</v>
      </c>
      <c r="F50" s="479">
        <v>500</v>
      </c>
      <c r="G50" s="479">
        <v>24001004130</v>
      </c>
      <c r="H50" s="480" t="s">
        <v>857</v>
      </c>
      <c r="I50" s="437" t="s">
        <v>858</v>
      </c>
      <c r="J50" s="437"/>
      <c r="K50" s="409"/>
    </row>
    <row r="51" spans="1:11" ht="45">
      <c r="A51" s="415">
        <v>39</v>
      </c>
      <c r="B51" s="438" t="s">
        <v>859</v>
      </c>
      <c r="C51" s="438" t="s">
        <v>671</v>
      </c>
      <c r="D51" s="478" t="s">
        <v>758</v>
      </c>
      <c r="E51" s="479">
        <v>60.8</v>
      </c>
      <c r="F51" s="479">
        <v>375</v>
      </c>
      <c r="G51" s="434" t="s">
        <v>860</v>
      </c>
      <c r="H51" s="480" t="s">
        <v>861</v>
      </c>
      <c r="I51" s="437" t="s">
        <v>862</v>
      </c>
      <c r="J51" s="437"/>
      <c r="K51" s="409"/>
    </row>
    <row r="52" spans="1:11" ht="30">
      <c r="A52" s="415">
        <v>40</v>
      </c>
      <c r="B52" s="438" t="s">
        <v>863</v>
      </c>
      <c r="C52" s="438" t="s">
        <v>671</v>
      </c>
      <c r="D52" s="478" t="s">
        <v>758</v>
      </c>
      <c r="E52" s="479">
        <v>107</v>
      </c>
      <c r="F52" s="479">
        <v>750</v>
      </c>
      <c r="G52" s="479">
        <v>62005023736</v>
      </c>
      <c r="H52" s="480" t="s">
        <v>864</v>
      </c>
      <c r="I52" s="437" t="s">
        <v>865</v>
      </c>
      <c r="J52" s="437"/>
      <c r="K52" s="409"/>
    </row>
    <row r="53" spans="1:11" ht="30">
      <c r="A53" s="415">
        <v>41</v>
      </c>
      <c r="B53" s="438" t="s">
        <v>866</v>
      </c>
      <c r="C53" s="438" t="s">
        <v>671</v>
      </c>
      <c r="D53" s="478" t="s">
        <v>758</v>
      </c>
      <c r="E53" s="438">
        <v>126.77</v>
      </c>
      <c r="F53" s="438">
        <v>3556.3499999999995</v>
      </c>
      <c r="G53" s="475" t="s">
        <v>867</v>
      </c>
      <c r="H53" s="480" t="s">
        <v>868</v>
      </c>
      <c r="I53" s="437" t="s">
        <v>869</v>
      </c>
      <c r="J53" s="437"/>
      <c r="K53" s="409"/>
    </row>
    <row r="54" spans="1:11" ht="30">
      <c r="A54" s="415">
        <v>42</v>
      </c>
      <c r="B54" s="438" t="s">
        <v>870</v>
      </c>
      <c r="C54" s="438" t="s">
        <v>671</v>
      </c>
      <c r="D54" s="478" t="s">
        <v>758</v>
      </c>
      <c r="E54" s="479">
        <v>223</v>
      </c>
      <c r="F54" s="479">
        <v>450</v>
      </c>
      <c r="G54" s="434" t="s">
        <v>871</v>
      </c>
      <c r="H54" s="480" t="s">
        <v>872</v>
      </c>
      <c r="I54" s="437" t="s">
        <v>873</v>
      </c>
      <c r="J54" s="437"/>
      <c r="K54" s="409"/>
    </row>
    <row r="55" spans="1:11" ht="30">
      <c r="A55" s="415">
        <v>43</v>
      </c>
      <c r="B55" s="438" t="s">
        <v>874</v>
      </c>
      <c r="C55" s="438" t="s">
        <v>671</v>
      </c>
      <c r="D55" s="478" t="s">
        <v>758</v>
      </c>
      <c r="E55" s="438">
        <v>90</v>
      </c>
      <c r="F55" s="438">
        <v>437.5</v>
      </c>
      <c r="G55" s="475" t="s">
        <v>875</v>
      </c>
      <c r="H55" s="480" t="s">
        <v>876</v>
      </c>
      <c r="I55" s="437" t="s">
        <v>877</v>
      </c>
      <c r="J55" s="437"/>
      <c r="K55" s="409"/>
    </row>
    <row r="56" spans="1:11" ht="30">
      <c r="A56" s="415">
        <v>44</v>
      </c>
      <c r="B56" s="438" t="s">
        <v>878</v>
      </c>
      <c r="C56" s="438" t="s">
        <v>671</v>
      </c>
      <c r="D56" s="478" t="s">
        <v>754</v>
      </c>
      <c r="E56" s="479">
        <v>155</v>
      </c>
      <c r="F56" s="479">
        <v>550</v>
      </c>
      <c r="G56" s="479">
        <v>25001049879</v>
      </c>
      <c r="H56" s="480" t="s">
        <v>879</v>
      </c>
      <c r="I56" s="437" t="s">
        <v>880</v>
      </c>
      <c r="J56" s="437"/>
      <c r="K56" s="409"/>
    </row>
    <row r="57" spans="1:11" ht="45">
      <c r="A57" s="415">
        <v>45</v>
      </c>
      <c r="B57" s="438" t="s">
        <v>881</v>
      </c>
      <c r="C57" s="438" t="s">
        <v>671</v>
      </c>
      <c r="D57" s="478" t="s">
        <v>758</v>
      </c>
      <c r="E57" s="479">
        <v>112.5</v>
      </c>
      <c r="F57" s="479">
        <v>625</v>
      </c>
      <c r="G57" s="479">
        <v>61002004053</v>
      </c>
      <c r="H57" s="480" t="s">
        <v>882</v>
      </c>
      <c r="I57" s="437" t="s">
        <v>883</v>
      </c>
      <c r="J57" s="437"/>
      <c r="K57" s="409"/>
    </row>
    <row r="58" spans="1:11" ht="30">
      <c r="A58" s="415">
        <v>46</v>
      </c>
      <c r="B58" s="438" t="s">
        <v>884</v>
      </c>
      <c r="C58" s="438" t="s">
        <v>671</v>
      </c>
      <c r="D58" s="478" t="s">
        <v>758</v>
      </c>
      <c r="E58" s="479">
        <v>55</v>
      </c>
      <c r="F58" s="479">
        <v>400</v>
      </c>
      <c r="G58" s="479">
        <v>47001003904</v>
      </c>
      <c r="H58" s="480" t="s">
        <v>885</v>
      </c>
      <c r="I58" s="437" t="s">
        <v>886</v>
      </c>
      <c r="J58" s="437"/>
      <c r="K58" s="409"/>
    </row>
    <row r="59" spans="1:11" ht="30">
      <c r="A59" s="415">
        <v>47</v>
      </c>
      <c r="B59" s="438" t="s">
        <v>887</v>
      </c>
      <c r="C59" s="438" t="s">
        <v>671</v>
      </c>
      <c r="D59" s="478" t="s">
        <v>754</v>
      </c>
      <c r="E59" s="479">
        <v>60</v>
      </c>
      <c r="F59" s="479">
        <v>250</v>
      </c>
      <c r="G59" s="479">
        <v>14001022774</v>
      </c>
      <c r="H59" s="480" t="s">
        <v>888</v>
      </c>
      <c r="I59" s="437" t="s">
        <v>889</v>
      </c>
      <c r="J59" s="437"/>
      <c r="K59" s="409"/>
    </row>
    <row r="60" spans="1:11" ht="30">
      <c r="A60" s="415">
        <v>48</v>
      </c>
      <c r="B60" s="438" t="s">
        <v>890</v>
      </c>
      <c r="C60" s="438" t="s">
        <v>671</v>
      </c>
      <c r="D60" s="478" t="s">
        <v>754</v>
      </c>
      <c r="E60" s="479">
        <v>136</v>
      </c>
      <c r="F60" s="479">
        <v>525</v>
      </c>
      <c r="G60" s="438">
        <v>38001047179</v>
      </c>
      <c r="H60" s="480" t="s">
        <v>891</v>
      </c>
      <c r="I60" s="437" t="s">
        <v>892</v>
      </c>
      <c r="J60" s="437"/>
      <c r="K60" s="409"/>
    </row>
    <row r="61" spans="1:11" ht="30">
      <c r="A61" s="415">
        <v>49</v>
      </c>
      <c r="B61" s="438" t="s">
        <v>893</v>
      </c>
      <c r="C61" s="438" t="s">
        <v>671</v>
      </c>
      <c r="D61" s="478" t="s">
        <v>758</v>
      </c>
      <c r="E61" s="479">
        <v>94.1</v>
      </c>
      <c r="F61" s="479">
        <v>500</v>
      </c>
      <c r="G61" s="479">
        <v>54001031206</v>
      </c>
      <c r="H61" s="480" t="s">
        <v>894</v>
      </c>
      <c r="I61" s="437" t="s">
        <v>895</v>
      </c>
      <c r="J61" s="437"/>
      <c r="K61" s="409"/>
    </row>
    <row r="62" spans="1:11" ht="30">
      <c r="A62" s="415">
        <v>50</v>
      </c>
      <c r="B62" s="438" t="s">
        <v>896</v>
      </c>
      <c r="C62" s="438" t="s">
        <v>671</v>
      </c>
      <c r="D62" s="478" t="s">
        <v>754</v>
      </c>
      <c r="E62" s="479">
        <v>84.1</v>
      </c>
      <c r="F62" s="479">
        <v>625</v>
      </c>
      <c r="G62" s="434" t="s">
        <v>897</v>
      </c>
      <c r="H62" s="480" t="s">
        <v>898</v>
      </c>
      <c r="I62" s="437" t="s">
        <v>899</v>
      </c>
      <c r="J62" s="437"/>
      <c r="K62" s="409"/>
    </row>
    <row r="63" spans="1:11" ht="30">
      <c r="A63" s="415">
        <v>51</v>
      </c>
      <c r="B63" s="438" t="s">
        <v>900</v>
      </c>
      <c r="C63" s="438" t="s">
        <v>671</v>
      </c>
      <c r="D63" s="478" t="s">
        <v>758</v>
      </c>
      <c r="E63" s="479">
        <v>110</v>
      </c>
      <c r="F63" s="479">
        <v>737.5</v>
      </c>
      <c r="G63" s="479">
        <v>3760818</v>
      </c>
      <c r="H63" s="480" t="s">
        <v>901</v>
      </c>
      <c r="I63" s="437" t="s">
        <v>902</v>
      </c>
      <c r="J63" s="437"/>
      <c r="K63" s="409"/>
    </row>
    <row r="64" spans="1:11" ht="30">
      <c r="A64" s="415">
        <v>52</v>
      </c>
      <c r="B64" s="438" t="s">
        <v>903</v>
      </c>
      <c r="C64" s="438" t="s">
        <v>671</v>
      </c>
      <c r="D64" s="478" t="s">
        <v>754</v>
      </c>
      <c r="E64" s="479">
        <v>130</v>
      </c>
      <c r="F64" s="479">
        <v>500</v>
      </c>
      <c r="G64" s="481" t="s">
        <v>904</v>
      </c>
      <c r="H64" s="480" t="s">
        <v>905</v>
      </c>
      <c r="I64" s="437" t="s">
        <v>906</v>
      </c>
      <c r="J64" s="437"/>
      <c r="K64" s="409"/>
    </row>
    <row r="65" spans="1:11" ht="30">
      <c r="A65" s="415">
        <v>53</v>
      </c>
      <c r="B65" s="438" t="s">
        <v>907</v>
      </c>
      <c r="C65" s="438" t="s">
        <v>671</v>
      </c>
      <c r="D65" s="478" t="s">
        <v>758</v>
      </c>
      <c r="E65" s="479">
        <v>54</v>
      </c>
      <c r="F65" s="479">
        <v>313</v>
      </c>
      <c r="G65" s="479">
        <v>49001006224</v>
      </c>
      <c r="H65" s="480" t="s">
        <v>908</v>
      </c>
      <c r="I65" s="437" t="s">
        <v>909</v>
      </c>
      <c r="J65" s="437"/>
      <c r="K65" s="409"/>
    </row>
    <row r="66" spans="1:11" ht="30">
      <c r="A66" s="415">
        <v>54</v>
      </c>
      <c r="B66" s="438" t="s">
        <v>910</v>
      </c>
      <c r="C66" s="438" t="s">
        <v>671</v>
      </c>
      <c r="D66" s="478" t="s">
        <v>758</v>
      </c>
      <c r="E66" s="479">
        <v>80.3</v>
      </c>
      <c r="F66" s="479">
        <v>625</v>
      </c>
      <c r="G66" s="479">
        <v>33001022458</v>
      </c>
      <c r="H66" s="480" t="s">
        <v>911</v>
      </c>
      <c r="I66" s="437" t="s">
        <v>912</v>
      </c>
      <c r="J66" s="437"/>
      <c r="K66" s="409"/>
    </row>
    <row r="67" spans="1:11" ht="45">
      <c r="A67" s="415">
        <v>55</v>
      </c>
      <c r="B67" s="438" t="s">
        <v>913</v>
      </c>
      <c r="C67" s="438" t="s">
        <v>671</v>
      </c>
      <c r="D67" s="478" t="s">
        <v>758</v>
      </c>
      <c r="E67" s="479">
        <v>60</v>
      </c>
      <c r="F67" s="479">
        <v>500</v>
      </c>
      <c r="G67" s="479">
        <v>29001003140</v>
      </c>
      <c r="H67" s="480" t="s">
        <v>914</v>
      </c>
      <c r="I67" s="437" t="s">
        <v>915</v>
      </c>
      <c r="J67" s="437"/>
      <c r="K67" s="409"/>
    </row>
    <row r="68" spans="1:11" ht="30">
      <c r="A68" s="415">
        <v>56</v>
      </c>
      <c r="B68" s="438" t="s">
        <v>916</v>
      </c>
      <c r="C68" s="438" t="s">
        <v>671</v>
      </c>
      <c r="D68" s="478" t="s">
        <v>754</v>
      </c>
      <c r="E68" s="479">
        <v>50</v>
      </c>
      <c r="F68" s="479">
        <v>350</v>
      </c>
      <c r="G68" s="481" t="s">
        <v>917</v>
      </c>
      <c r="H68" s="480" t="s">
        <v>918</v>
      </c>
      <c r="I68" s="437" t="s">
        <v>919</v>
      </c>
      <c r="J68" s="437"/>
      <c r="K68" s="409"/>
    </row>
    <row r="69" spans="1:11" ht="30">
      <c r="A69" s="415">
        <v>57</v>
      </c>
      <c r="B69" s="438" t="s">
        <v>920</v>
      </c>
      <c r="C69" s="438" t="s">
        <v>671</v>
      </c>
      <c r="D69" s="478" t="s">
        <v>758</v>
      </c>
      <c r="E69" s="479">
        <v>73</v>
      </c>
      <c r="F69" s="479">
        <v>500</v>
      </c>
      <c r="G69" s="434" t="s">
        <v>921</v>
      </c>
      <c r="H69" s="480" t="s">
        <v>922</v>
      </c>
      <c r="I69" s="437" t="s">
        <v>923</v>
      </c>
      <c r="J69" s="437"/>
      <c r="K69" s="409"/>
    </row>
    <row r="70" spans="1:11" ht="30">
      <c r="A70" s="415">
        <v>58</v>
      </c>
      <c r="B70" s="438" t="s">
        <v>924</v>
      </c>
      <c r="C70" s="438" t="s">
        <v>671</v>
      </c>
      <c r="D70" s="478" t="s">
        <v>758</v>
      </c>
      <c r="E70" s="479">
        <v>169.7</v>
      </c>
      <c r="F70" s="479">
        <v>625</v>
      </c>
      <c r="G70" s="481" t="s">
        <v>925</v>
      </c>
      <c r="H70" s="480" t="s">
        <v>926</v>
      </c>
      <c r="I70" s="437" t="s">
        <v>927</v>
      </c>
      <c r="J70" s="437"/>
      <c r="K70" s="409"/>
    </row>
    <row r="71" spans="1:11" ht="30">
      <c r="A71" s="415">
        <v>59</v>
      </c>
      <c r="B71" s="438" t="s">
        <v>928</v>
      </c>
      <c r="C71" s="438" t="s">
        <v>671</v>
      </c>
      <c r="D71" s="478" t="s">
        <v>754</v>
      </c>
      <c r="E71" s="438">
        <v>41.25</v>
      </c>
      <c r="F71" s="438">
        <v>875</v>
      </c>
      <c r="G71" s="438">
        <v>60001129329</v>
      </c>
      <c r="H71" s="480" t="s">
        <v>882</v>
      </c>
      <c r="I71" s="437" t="s">
        <v>929</v>
      </c>
      <c r="J71" s="437"/>
      <c r="K71" s="409"/>
    </row>
    <row r="72" spans="1:11" ht="30">
      <c r="A72" s="415">
        <v>60</v>
      </c>
      <c r="B72" s="438" t="s">
        <v>930</v>
      </c>
      <c r="C72" s="438" t="s">
        <v>671</v>
      </c>
      <c r="D72" s="478" t="s">
        <v>758</v>
      </c>
      <c r="E72" s="479">
        <v>180</v>
      </c>
      <c r="F72" s="479">
        <v>562.5</v>
      </c>
      <c r="G72" s="481" t="s">
        <v>931</v>
      </c>
      <c r="H72" s="480" t="s">
        <v>932</v>
      </c>
      <c r="I72" s="437" t="s">
        <v>933</v>
      </c>
      <c r="J72" s="437"/>
      <c r="K72" s="409"/>
    </row>
    <row r="73" spans="1:11" ht="30">
      <c r="A73" s="415">
        <v>61</v>
      </c>
      <c r="B73" s="438" t="s">
        <v>934</v>
      </c>
      <c r="C73" s="438" t="s">
        <v>671</v>
      </c>
      <c r="D73" s="478" t="s">
        <v>758</v>
      </c>
      <c r="E73" s="479">
        <v>99</v>
      </c>
      <c r="F73" s="479">
        <v>800</v>
      </c>
      <c r="G73" s="481" t="s">
        <v>935</v>
      </c>
      <c r="H73" s="480" t="s">
        <v>936</v>
      </c>
      <c r="I73" s="437" t="s">
        <v>937</v>
      </c>
      <c r="J73" s="437"/>
      <c r="K73" s="409"/>
    </row>
    <row r="74" spans="1:11" ht="30">
      <c r="A74" s="415">
        <v>62</v>
      </c>
      <c r="B74" s="438" t="s">
        <v>938</v>
      </c>
      <c r="C74" s="438" t="s">
        <v>671</v>
      </c>
      <c r="D74" s="478" t="s">
        <v>754</v>
      </c>
      <c r="E74" s="479">
        <v>90</v>
      </c>
      <c r="F74" s="479">
        <v>562.5</v>
      </c>
      <c r="G74" s="481" t="s">
        <v>939</v>
      </c>
      <c r="H74" s="480" t="s">
        <v>940</v>
      </c>
      <c r="I74" s="437" t="s">
        <v>941</v>
      </c>
      <c r="J74" s="437"/>
      <c r="K74" s="409"/>
    </row>
    <row r="75" spans="1:11" ht="30">
      <c r="A75" s="415">
        <v>63</v>
      </c>
      <c r="B75" s="438" t="s">
        <v>942</v>
      </c>
      <c r="C75" s="438" t="s">
        <v>671</v>
      </c>
      <c r="D75" s="478" t="s">
        <v>758</v>
      </c>
      <c r="E75" s="479">
        <v>64.3</v>
      </c>
      <c r="F75" s="479">
        <v>1000</v>
      </c>
      <c r="G75" s="481" t="s">
        <v>943</v>
      </c>
      <c r="H75" s="480" t="s">
        <v>944</v>
      </c>
      <c r="I75" s="437" t="s">
        <v>945</v>
      </c>
      <c r="J75" s="437"/>
      <c r="K75" s="409"/>
    </row>
    <row r="76" spans="1:11" ht="30">
      <c r="A76" s="415">
        <v>64</v>
      </c>
      <c r="B76" s="438" t="s">
        <v>946</v>
      </c>
      <c r="C76" s="438" t="s">
        <v>671</v>
      </c>
      <c r="D76" s="478" t="s">
        <v>754</v>
      </c>
      <c r="E76" s="479">
        <v>250</v>
      </c>
      <c r="F76" s="479">
        <v>625</v>
      </c>
      <c r="G76" s="481" t="s">
        <v>947</v>
      </c>
      <c r="H76" s="480" t="s">
        <v>948</v>
      </c>
      <c r="I76" s="437" t="s">
        <v>949</v>
      </c>
      <c r="J76" s="437"/>
      <c r="K76" s="409"/>
    </row>
    <row r="77" spans="1:11" ht="45">
      <c r="A77" s="415">
        <v>65</v>
      </c>
      <c r="B77" s="438" t="s">
        <v>950</v>
      </c>
      <c r="C77" s="438" t="s">
        <v>671</v>
      </c>
      <c r="D77" s="478" t="s">
        <v>758</v>
      </c>
      <c r="E77" s="479">
        <v>185.53</v>
      </c>
      <c r="F77" s="479">
        <v>2963.6249999999995</v>
      </c>
      <c r="G77" s="481" t="s">
        <v>951</v>
      </c>
      <c r="H77" s="480" t="s">
        <v>876</v>
      </c>
      <c r="I77" s="437" t="s">
        <v>873</v>
      </c>
      <c r="J77" s="437"/>
      <c r="K77" s="409"/>
    </row>
    <row r="78" spans="1:11" ht="45">
      <c r="A78" s="415">
        <v>66</v>
      </c>
      <c r="B78" s="438" t="s">
        <v>952</v>
      </c>
      <c r="C78" s="438" t="s">
        <v>671</v>
      </c>
      <c r="D78" s="478" t="s">
        <v>758</v>
      </c>
      <c r="E78" s="479">
        <v>100.4</v>
      </c>
      <c r="F78" s="479">
        <v>375</v>
      </c>
      <c r="G78" s="481" t="s">
        <v>953</v>
      </c>
      <c r="H78" s="480" t="s">
        <v>954</v>
      </c>
      <c r="I78" s="437" t="s">
        <v>955</v>
      </c>
      <c r="J78" s="437"/>
      <c r="K78" s="409"/>
    </row>
    <row r="79" spans="1:11" ht="30">
      <c r="A79" s="415">
        <v>67</v>
      </c>
      <c r="B79" s="473" t="s">
        <v>956</v>
      </c>
      <c r="C79" s="438" t="s">
        <v>671</v>
      </c>
      <c r="D79" s="478" t="s">
        <v>758</v>
      </c>
      <c r="E79" s="482">
        <v>91</v>
      </c>
      <c r="F79" s="482">
        <v>1250</v>
      </c>
      <c r="G79" s="481" t="s">
        <v>957</v>
      </c>
      <c r="H79" s="483" t="s">
        <v>958</v>
      </c>
      <c r="I79" s="437" t="s">
        <v>959</v>
      </c>
      <c r="J79" s="437"/>
      <c r="K79" s="409"/>
    </row>
    <row r="80" spans="1:11" ht="30">
      <c r="A80" s="415">
        <v>68</v>
      </c>
      <c r="B80" s="473" t="s">
        <v>960</v>
      </c>
      <c r="C80" s="438" t="s">
        <v>671</v>
      </c>
      <c r="D80" s="478" t="s">
        <v>758</v>
      </c>
      <c r="E80" s="482">
        <v>160.69999999999999</v>
      </c>
      <c r="F80" s="482">
        <v>875</v>
      </c>
      <c r="G80" s="481" t="s">
        <v>961</v>
      </c>
      <c r="H80" s="483" t="s">
        <v>962</v>
      </c>
      <c r="I80" s="437" t="s">
        <v>963</v>
      </c>
      <c r="J80" s="437"/>
      <c r="K80" s="409"/>
    </row>
    <row r="81" spans="1:11" ht="45">
      <c r="A81" s="415">
        <v>69</v>
      </c>
      <c r="B81" s="473" t="s">
        <v>964</v>
      </c>
      <c r="C81" s="438" t="s">
        <v>671</v>
      </c>
      <c r="D81" s="478" t="s">
        <v>754</v>
      </c>
      <c r="E81" s="482">
        <v>113.4</v>
      </c>
      <c r="F81" s="482">
        <v>1433.3</v>
      </c>
      <c r="G81" s="481" t="s">
        <v>965</v>
      </c>
      <c r="H81" s="483" t="s">
        <v>966</v>
      </c>
      <c r="I81" s="437" t="s">
        <v>967</v>
      </c>
      <c r="J81" s="437"/>
      <c r="K81" s="409"/>
    </row>
    <row r="82" spans="1:11" ht="60">
      <c r="A82" s="415">
        <v>70</v>
      </c>
      <c r="B82" s="473" t="s">
        <v>968</v>
      </c>
      <c r="C82" s="438" t="s">
        <v>671</v>
      </c>
      <c r="D82" s="478" t="s">
        <v>750</v>
      </c>
      <c r="E82" s="482">
        <v>183.25</v>
      </c>
      <c r="F82" s="482">
        <v>2370.8999999999996</v>
      </c>
      <c r="G82" s="481" t="s">
        <v>969</v>
      </c>
      <c r="H82" s="483" t="s">
        <v>970</v>
      </c>
      <c r="I82" s="437" t="s">
        <v>971</v>
      </c>
      <c r="J82" s="437"/>
      <c r="K82" s="409"/>
    </row>
    <row r="83" spans="1:11" ht="75">
      <c r="A83" s="415">
        <v>71</v>
      </c>
      <c r="B83" s="473" t="s">
        <v>972</v>
      </c>
      <c r="C83" s="438" t="s">
        <v>671</v>
      </c>
      <c r="D83" s="478" t="s">
        <v>750</v>
      </c>
      <c r="E83" s="482">
        <v>102.03</v>
      </c>
      <c r="F83" s="482">
        <v>1250</v>
      </c>
      <c r="G83" s="481" t="s">
        <v>973</v>
      </c>
      <c r="H83" s="483" t="s">
        <v>974</v>
      </c>
      <c r="I83" s="437" t="s">
        <v>975</v>
      </c>
      <c r="J83" s="437"/>
      <c r="K83" s="409"/>
    </row>
    <row r="84" spans="1:11" ht="30">
      <c r="A84" s="415">
        <v>72</v>
      </c>
      <c r="B84" s="473" t="s">
        <v>976</v>
      </c>
      <c r="C84" s="438" t="s">
        <v>671</v>
      </c>
      <c r="D84" s="478" t="s">
        <v>750</v>
      </c>
      <c r="E84" s="482">
        <v>214.07</v>
      </c>
      <c r="F84" s="482">
        <v>1250</v>
      </c>
      <c r="G84" s="481" t="s">
        <v>977</v>
      </c>
      <c r="H84" s="483" t="s">
        <v>978</v>
      </c>
      <c r="I84" s="437" t="s">
        <v>979</v>
      </c>
      <c r="J84" s="437"/>
      <c r="K84" s="409"/>
    </row>
    <row r="85" spans="1:11" ht="45">
      <c r="A85" s="415">
        <v>73</v>
      </c>
      <c r="B85" s="473" t="s">
        <v>980</v>
      </c>
      <c r="C85" s="438" t="s">
        <v>671</v>
      </c>
      <c r="D85" s="478" t="s">
        <v>750</v>
      </c>
      <c r="E85" s="482">
        <v>112.8</v>
      </c>
      <c r="F85" s="482">
        <v>2370.8999999999996</v>
      </c>
      <c r="G85" s="481" t="s">
        <v>981</v>
      </c>
      <c r="H85" s="483" t="s">
        <v>841</v>
      </c>
      <c r="I85" s="437" t="s">
        <v>982</v>
      </c>
      <c r="J85" s="437"/>
      <c r="K85" s="409"/>
    </row>
    <row r="86" spans="1:11" ht="30">
      <c r="A86" s="415">
        <v>74</v>
      </c>
      <c r="B86" s="473" t="s">
        <v>983</v>
      </c>
      <c r="C86" s="438" t="s">
        <v>671</v>
      </c>
      <c r="D86" s="478" t="s">
        <v>754</v>
      </c>
      <c r="E86" s="482">
        <v>185.58</v>
      </c>
      <c r="F86" s="482">
        <v>3082.1699999999996</v>
      </c>
      <c r="G86" s="481" t="s">
        <v>984</v>
      </c>
      <c r="H86" s="483" t="s">
        <v>985</v>
      </c>
      <c r="I86" s="437" t="s">
        <v>986</v>
      </c>
      <c r="J86" s="437"/>
      <c r="K86" s="409"/>
    </row>
    <row r="87" spans="1:11" ht="45">
      <c r="A87" s="415">
        <v>75</v>
      </c>
      <c r="B87" s="409" t="s">
        <v>2300</v>
      </c>
      <c r="C87" s="438" t="s">
        <v>671</v>
      </c>
      <c r="D87" s="415" t="s">
        <v>2301</v>
      </c>
      <c r="E87" s="415">
        <v>364.1</v>
      </c>
      <c r="F87" s="415">
        <f>2300*2.348</f>
        <v>5400.4</v>
      </c>
      <c r="G87" s="409"/>
      <c r="H87" s="437"/>
      <c r="I87" s="437"/>
      <c r="J87" s="477" t="s">
        <v>2302</v>
      </c>
      <c r="K87" s="409" t="s">
        <v>2303</v>
      </c>
    </row>
    <row r="88" spans="1:11" ht="30">
      <c r="A88" s="415">
        <v>76</v>
      </c>
      <c r="B88" s="409" t="s">
        <v>2304</v>
      </c>
      <c r="C88" s="438" t="s">
        <v>671</v>
      </c>
      <c r="D88" s="415" t="s">
        <v>758</v>
      </c>
      <c r="E88" s="415">
        <v>264.42</v>
      </c>
      <c r="F88" s="415">
        <v>600</v>
      </c>
      <c r="G88" s="472" t="s">
        <v>2305</v>
      </c>
      <c r="H88" s="437" t="s">
        <v>948</v>
      </c>
      <c r="I88" s="437" t="s">
        <v>865</v>
      </c>
      <c r="J88" s="477"/>
      <c r="K88" s="409"/>
    </row>
    <row r="89" spans="1:11" ht="45">
      <c r="A89" s="415">
        <v>77</v>
      </c>
      <c r="B89" s="409" t="s">
        <v>1103</v>
      </c>
      <c r="C89" s="415" t="s">
        <v>671</v>
      </c>
      <c r="D89" s="415" t="s">
        <v>1104</v>
      </c>
      <c r="E89" s="415">
        <v>93.9</v>
      </c>
      <c r="F89" s="415">
        <v>2500</v>
      </c>
      <c r="G89" s="472" t="s">
        <v>1474</v>
      </c>
      <c r="H89" s="437" t="s">
        <v>1105</v>
      </c>
      <c r="I89" s="437" t="s">
        <v>1106</v>
      </c>
      <c r="J89" s="477"/>
      <c r="K89" s="409"/>
    </row>
    <row r="90" spans="1:11" ht="30">
      <c r="A90" s="415">
        <v>78</v>
      </c>
      <c r="B90" s="26" t="s">
        <v>2306</v>
      </c>
      <c r="C90" s="68" t="s">
        <v>671</v>
      </c>
      <c r="D90" s="415" t="s">
        <v>2307</v>
      </c>
      <c r="E90" s="415"/>
      <c r="F90" s="415">
        <v>600</v>
      </c>
      <c r="G90" s="472"/>
      <c r="H90" s="437"/>
      <c r="I90" s="437"/>
      <c r="J90" s="477">
        <v>205090890</v>
      </c>
      <c r="K90" s="409" t="s">
        <v>2308</v>
      </c>
    </row>
    <row r="91" spans="1:11" ht="45">
      <c r="A91" s="415">
        <v>79</v>
      </c>
      <c r="B91" s="26" t="s">
        <v>2313</v>
      </c>
      <c r="C91" s="26" t="s">
        <v>671</v>
      </c>
      <c r="D91" s="415" t="s">
        <v>2310</v>
      </c>
      <c r="E91" s="415">
        <v>3000</v>
      </c>
      <c r="F91" s="415">
        <v>2500</v>
      </c>
      <c r="G91" s="472"/>
      <c r="H91" s="437"/>
      <c r="I91" s="437"/>
      <c r="J91" s="477" t="s">
        <v>2314</v>
      </c>
      <c r="K91" s="409" t="s">
        <v>2315</v>
      </c>
    </row>
    <row r="92" spans="1:11" ht="30">
      <c r="A92" s="415">
        <v>80</v>
      </c>
      <c r="B92" s="26" t="s">
        <v>2309</v>
      </c>
      <c r="C92" s="26" t="s">
        <v>671</v>
      </c>
      <c r="D92" s="415" t="s">
        <v>2310</v>
      </c>
      <c r="E92" s="415">
        <v>160</v>
      </c>
      <c r="F92" s="415">
        <v>125</v>
      </c>
      <c r="G92" s="472" t="s">
        <v>2312</v>
      </c>
      <c r="H92" s="437" t="s">
        <v>954</v>
      </c>
      <c r="I92" s="437" t="s">
        <v>2311</v>
      </c>
      <c r="J92" s="477"/>
      <c r="K92" s="409"/>
    </row>
    <row r="93" spans="1:11" ht="30">
      <c r="A93" s="415">
        <v>81</v>
      </c>
      <c r="B93" s="26" t="s">
        <v>2316</v>
      </c>
      <c r="C93" s="26" t="s">
        <v>671</v>
      </c>
      <c r="D93" s="415" t="s">
        <v>2317</v>
      </c>
      <c r="E93" s="415">
        <v>100</v>
      </c>
      <c r="F93" s="415">
        <v>375</v>
      </c>
      <c r="G93" s="472"/>
      <c r="H93" s="437"/>
      <c r="I93" s="437"/>
      <c r="J93" s="477" t="s">
        <v>2318</v>
      </c>
      <c r="K93" s="409" t="s">
        <v>2319</v>
      </c>
    </row>
    <row r="94" spans="1:11" ht="30">
      <c r="A94" s="415">
        <v>82</v>
      </c>
      <c r="B94" s="26" t="s">
        <v>2320</v>
      </c>
      <c r="C94" s="26" t="s">
        <v>671</v>
      </c>
      <c r="D94" s="415" t="s">
        <v>2317</v>
      </c>
      <c r="E94" s="415">
        <v>170</v>
      </c>
      <c r="F94" s="415">
        <v>375</v>
      </c>
      <c r="G94" s="472"/>
      <c r="H94" s="437"/>
      <c r="I94" s="437"/>
      <c r="J94" s="477" t="s">
        <v>2321</v>
      </c>
      <c r="K94" s="409" t="s">
        <v>2322</v>
      </c>
    </row>
    <row r="95" spans="1:11" ht="30">
      <c r="A95" s="415">
        <v>83</v>
      </c>
      <c r="B95" s="26" t="s">
        <v>2323</v>
      </c>
      <c r="C95" s="26" t="s">
        <v>671</v>
      </c>
      <c r="D95" s="415" t="s">
        <v>2307</v>
      </c>
      <c r="E95" s="415">
        <v>150</v>
      </c>
      <c r="F95" s="415">
        <v>1982.4</v>
      </c>
      <c r="G95" s="472"/>
      <c r="H95" s="437"/>
      <c r="I95" s="437"/>
      <c r="J95" s="477" t="s">
        <v>2324</v>
      </c>
      <c r="K95" s="409" t="s">
        <v>2325</v>
      </c>
    </row>
    <row r="96" spans="1:11" ht="30">
      <c r="A96" s="415">
        <v>84</v>
      </c>
      <c r="B96" s="26" t="s">
        <v>2326</v>
      </c>
      <c r="C96" s="26" t="s">
        <v>671</v>
      </c>
      <c r="D96" s="415" t="s">
        <v>2307</v>
      </c>
      <c r="E96" s="415">
        <v>100</v>
      </c>
      <c r="F96" s="415">
        <v>500</v>
      </c>
      <c r="G96" s="472"/>
      <c r="H96" s="437"/>
      <c r="I96" s="437"/>
      <c r="J96" s="477" t="s">
        <v>2327</v>
      </c>
      <c r="K96" s="409" t="s">
        <v>2328</v>
      </c>
    </row>
    <row r="97" spans="1:11" ht="30">
      <c r="A97" s="415">
        <v>85</v>
      </c>
      <c r="B97" s="26" t="s">
        <v>2329</v>
      </c>
      <c r="C97" s="26" t="s">
        <v>671</v>
      </c>
      <c r="D97" s="415" t="s">
        <v>2317</v>
      </c>
      <c r="E97" s="415">
        <v>70</v>
      </c>
      <c r="F97" s="415">
        <v>750</v>
      </c>
      <c r="G97" s="472"/>
      <c r="H97" s="437"/>
      <c r="I97" s="437"/>
      <c r="J97" s="477" t="s">
        <v>2330</v>
      </c>
      <c r="K97" s="409" t="s">
        <v>2331</v>
      </c>
    </row>
    <row r="98" spans="1:11" ht="30">
      <c r="A98" s="415">
        <v>86</v>
      </c>
      <c r="B98" s="26" t="s">
        <v>2332</v>
      </c>
      <c r="C98" s="26" t="s">
        <v>671</v>
      </c>
      <c r="D98" s="415" t="s">
        <v>2317</v>
      </c>
      <c r="E98" s="415">
        <v>76.400000000000006</v>
      </c>
      <c r="F98" s="415">
        <v>375</v>
      </c>
      <c r="G98" s="472"/>
      <c r="H98" s="437"/>
      <c r="I98" s="437"/>
      <c r="J98" s="477" t="s">
        <v>2333</v>
      </c>
      <c r="K98" s="409" t="s">
        <v>2334</v>
      </c>
    </row>
    <row r="99" spans="1:11" ht="45">
      <c r="A99" s="415">
        <v>87</v>
      </c>
      <c r="B99" s="26" t="s">
        <v>2335</v>
      </c>
      <c r="C99" s="26" t="s">
        <v>671</v>
      </c>
      <c r="D99" s="415" t="s">
        <v>987</v>
      </c>
      <c r="E99" s="415">
        <v>191.36</v>
      </c>
      <c r="F99" s="415">
        <v>555.27</v>
      </c>
      <c r="G99" s="472"/>
      <c r="H99" s="437"/>
      <c r="I99" s="437"/>
      <c r="J99" s="477" t="s">
        <v>2336</v>
      </c>
      <c r="K99" s="409" t="s">
        <v>2337</v>
      </c>
    </row>
    <row r="100" spans="1:11" ht="30">
      <c r="A100" s="415">
        <v>88</v>
      </c>
      <c r="B100" s="26" t="s">
        <v>2338</v>
      </c>
      <c r="C100" s="26" t="s">
        <v>671</v>
      </c>
      <c r="D100" s="415" t="s">
        <v>987</v>
      </c>
      <c r="E100" s="415">
        <v>300</v>
      </c>
      <c r="F100" s="415">
        <v>300</v>
      </c>
      <c r="G100" s="472"/>
      <c r="H100" s="437"/>
      <c r="I100" s="437"/>
      <c r="J100" s="477" t="s">
        <v>2339</v>
      </c>
      <c r="K100" s="409" t="s">
        <v>2340</v>
      </c>
    </row>
    <row r="101" spans="1:11" ht="60">
      <c r="A101" s="415">
        <v>89</v>
      </c>
      <c r="B101" s="26" t="s">
        <v>2341</v>
      </c>
      <c r="C101" s="26" t="s">
        <v>671</v>
      </c>
      <c r="D101" s="415" t="s">
        <v>987</v>
      </c>
      <c r="E101" s="415">
        <v>51</v>
      </c>
      <c r="F101" s="415">
        <v>400</v>
      </c>
      <c r="G101" s="472"/>
      <c r="H101" s="437"/>
      <c r="I101" s="437"/>
      <c r="J101" s="477" t="s">
        <v>2342</v>
      </c>
      <c r="K101" s="409" t="s">
        <v>2343</v>
      </c>
    </row>
    <row r="102" spans="1:11" ht="30">
      <c r="A102" s="415">
        <v>90</v>
      </c>
      <c r="B102" s="26" t="s">
        <v>2344</v>
      </c>
      <c r="C102" s="26" t="s">
        <v>671</v>
      </c>
      <c r="D102" s="415" t="s">
        <v>2307</v>
      </c>
      <c r="E102" s="415">
        <v>574.4</v>
      </c>
      <c r="F102" s="415">
        <v>1200</v>
      </c>
      <c r="G102" s="472"/>
      <c r="H102" s="437"/>
      <c r="I102" s="437"/>
      <c r="J102" s="477" t="s">
        <v>2345</v>
      </c>
      <c r="K102" s="409" t="s">
        <v>2346</v>
      </c>
    </row>
    <row r="103" spans="1:11" ht="45">
      <c r="A103" s="415">
        <v>91</v>
      </c>
      <c r="B103" s="26" t="s">
        <v>2347</v>
      </c>
      <c r="C103" s="26" t="s">
        <v>671</v>
      </c>
      <c r="D103" s="415" t="s">
        <v>987</v>
      </c>
      <c r="E103" s="415">
        <v>360</v>
      </c>
      <c r="F103" s="415">
        <v>250</v>
      </c>
      <c r="G103" s="472"/>
      <c r="H103" s="437"/>
      <c r="I103" s="437"/>
      <c r="J103" s="477" t="s">
        <v>2348</v>
      </c>
      <c r="K103" s="409" t="s">
        <v>2349</v>
      </c>
    </row>
    <row r="104" spans="1:11" ht="30">
      <c r="A104" s="415">
        <v>92</v>
      </c>
      <c r="B104" s="26" t="s">
        <v>2350</v>
      </c>
      <c r="C104" s="26" t="s">
        <v>671</v>
      </c>
      <c r="D104" s="415" t="s">
        <v>987</v>
      </c>
      <c r="E104" s="415">
        <v>260</v>
      </c>
      <c r="F104" s="415">
        <v>200</v>
      </c>
      <c r="G104" s="472"/>
      <c r="H104" s="437"/>
      <c r="I104" s="437"/>
      <c r="J104" s="477" t="s">
        <v>2351</v>
      </c>
      <c r="K104" s="409" t="s">
        <v>2352</v>
      </c>
    </row>
    <row r="105" spans="1:11" ht="30">
      <c r="A105" s="415">
        <v>93</v>
      </c>
      <c r="B105" s="26" t="s">
        <v>2353</v>
      </c>
      <c r="C105" s="26" t="s">
        <v>671</v>
      </c>
      <c r="D105" s="415" t="s">
        <v>987</v>
      </c>
      <c r="E105" s="415">
        <v>200</v>
      </c>
      <c r="F105" s="415">
        <v>200</v>
      </c>
      <c r="G105" s="472"/>
      <c r="H105" s="437"/>
      <c r="I105" s="437"/>
      <c r="J105" s="477" t="s">
        <v>2354</v>
      </c>
      <c r="K105" s="409" t="s">
        <v>2355</v>
      </c>
    </row>
    <row r="106" spans="1:11" ht="30">
      <c r="A106" s="415">
        <v>94</v>
      </c>
      <c r="B106" s="26" t="s">
        <v>2356</v>
      </c>
      <c r="C106" s="26" t="s">
        <v>671</v>
      </c>
      <c r="D106" s="415" t="s">
        <v>987</v>
      </c>
      <c r="E106" s="415">
        <v>120</v>
      </c>
      <c r="F106" s="415">
        <v>400</v>
      </c>
      <c r="G106" s="472"/>
      <c r="H106" s="437"/>
      <c r="I106" s="437"/>
      <c r="J106" s="477" t="s">
        <v>2357</v>
      </c>
      <c r="K106" s="409" t="s">
        <v>2358</v>
      </c>
    </row>
    <row r="107" spans="1:11" ht="30">
      <c r="A107" s="415">
        <v>95</v>
      </c>
      <c r="B107" s="26" t="s">
        <v>2359</v>
      </c>
      <c r="C107" s="26" t="s">
        <v>671</v>
      </c>
      <c r="D107" s="415" t="s">
        <v>987</v>
      </c>
      <c r="E107" s="415">
        <v>90</v>
      </c>
      <c r="F107" s="415">
        <v>400</v>
      </c>
      <c r="G107" s="472"/>
      <c r="H107" s="437"/>
      <c r="I107" s="437"/>
      <c r="J107" s="477" t="s">
        <v>2360</v>
      </c>
      <c r="K107" s="409" t="s">
        <v>2361</v>
      </c>
    </row>
    <row r="108" spans="1:11" ht="30">
      <c r="A108" s="415">
        <v>96</v>
      </c>
      <c r="B108" s="26" t="s">
        <v>2362</v>
      </c>
      <c r="C108" s="26" t="s">
        <v>671</v>
      </c>
      <c r="D108" s="415" t="s">
        <v>2307</v>
      </c>
      <c r="E108" s="415">
        <v>200</v>
      </c>
      <c r="F108" s="415">
        <v>400</v>
      </c>
      <c r="G108" s="472"/>
      <c r="H108" s="437"/>
      <c r="I108" s="437"/>
      <c r="J108" s="477" t="s">
        <v>2363</v>
      </c>
      <c r="K108" s="409" t="s">
        <v>2364</v>
      </c>
    </row>
    <row r="109" spans="1:11" ht="30">
      <c r="A109" s="415">
        <v>97</v>
      </c>
      <c r="B109" s="26" t="s">
        <v>2365</v>
      </c>
      <c r="C109" s="26" t="s">
        <v>671</v>
      </c>
      <c r="D109" s="415" t="s">
        <v>987</v>
      </c>
      <c r="E109" s="415">
        <v>200</v>
      </c>
      <c r="F109" s="415">
        <v>200</v>
      </c>
      <c r="G109" s="26"/>
      <c r="H109" s="437"/>
      <c r="I109" s="217"/>
      <c r="J109" s="477" t="s">
        <v>2366</v>
      </c>
      <c r="K109" s="409" t="s">
        <v>2367</v>
      </c>
    </row>
    <row r="110" spans="1:11" ht="30">
      <c r="A110" s="415">
        <v>98</v>
      </c>
      <c r="B110" s="26" t="s">
        <v>2368</v>
      </c>
      <c r="C110" s="26" t="s">
        <v>671</v>
      </c>
      <c r="D110" s="415" t="s">
        <v>987</v>
      </c>
      <c r="E110" s="415">
        <v>150</v>
      </c>
      <c r="F110" s="415">
        <v>125</v>
      </c>
      <c r="G110" s="26"/>
      <c r="H110" s="437"/>
      <c r="I110" s="217"/>
      <c r="J110" s="477">
        <v>204858859</v>
      </c>
      <c r="K110" s="409" t="s">
        <v>2369</v>
      </c>
    </row>
    <row r="111" spans="1:11" ht="30">
      <c r="A111" s="415">
        <v>99</v>
      </c>
      <c r="B111" s="26" t="s">
        <v>2370</v>
      </c>
      <c r="C111" s="26" t="s">
        <v>671</v>
      </c>
      <c r="D111" s="415" t="s">
        <v>987</v>
      </c>
      <c r="E111" s="415">
        <v>240</v>
      </c>
      <c r="F111" s="415">
        <v>375</v>
      </c>
      <c r="G111" s="26"/>
      <c r="H111" s="437"/>
      <c r="I111" s="437"/>
      <c r="J111" s="477">
        <v>221299333</v>
      </c>
      <c r="K111" s="409" t="s">
        <v>2371</v>
      </c>
    </row>
    <row r="112" spans="1:11" ht="45">
      <c r="A112" s="415">
        <v>100</v>
      </c>
      <c r="B112" s="26" t="s">
        <v>2372</v>
      </c>
      <c r="C112" s="26" t="s">
        <v>671</v>
      </c>
      <c r="D112" s="415" t="s">
        <v>2310</v>
      </c>
      <c r="E112" s="415">
        <v>120</v>
      </c>
      <c r="F112" s="415">
        <v>150</v>
      </c>
      <c r="G112" s="472"/>
      <c r="H112" s="437"/>
      <c r="I112" s="437"/>
      <c r="J112" s="477" t="s">
        <v>2373</v>
      </c>
      <c r="K112" s="409" t="s">
        <v>2374</v>
      </c>
    </row>
    <row r="113" spans="1:11" ht="30">
      <c r="A113" s="415">
        <v>101</v>
      </c>
      <c r="B113" s="26" t="s">
        <v>2375</v>
      </c>
      <c r="C113" s="26" t="s">
        <v>671</v>
      </c>
      <c r="D113" s="415" t="s">
        <v>987</v>
      </c>
      <c r="E113" s="415">
        <v>192.6</v>
      </c>
      <c r="F113" s="415">
        <v>250</v>
      </c>
      <c r="G113" s="472">
        <v>26001001987</v>
      </c>
      <c r="H113" s="437" t="s">
        <v>2376</v>
      </c>
      <c r="I113" s="437" t="s">
        <v>2377</v>
      </c>
      <c r="J113" s="477"/>
      <c r="K113" s="409"/>
    </row>
    <row r="114" spans="1:11" ht="30">
      <c r="A114" s="68">
        <v>102</v>
      </c>
      <c r="B114" s="26" t="s">
        <v>2378</v>
      </c>
      <c r="C114" s="26" t="s">
        <v>671</v>
      </c>
      <c r="D114" s="415" t="s">
        <v>987</v>
      </c>
      <c r="E114" s="415"/>
      <c r="F114" s="415">
        <v>200</v>
      </c>
      <c r="G114" s="26"/>
      <c r="H114" s="217"/>
      <c r="I114" s="217"/>
      <c r="J114" s="477" t="s">
        <v>2379</v>
      </c>
      <c r="K114" s="409" t="s">
        <v>2380</v>
      </c>
    </row>
    <row r="115" spans="1:11" ht="30">
      <c r="A115" s="68">
        <v>103</v>
      </c>
      <c r="B115" s="26" t="s">
        <v>2381</v>
      </c>
      <c r="C115" s="26" t="s">
        <v>671</v>
      </c>
      <c r="D115" s="415" t="s">
        <v>987</v>
      </c>
      <c r="E115" s="415"/>
      <c r="F115" s="415">
        <v>200</v>
      </c>
      <c r="G115" s="26"/>
      <c r="H115" s="217"/>
      <c r="I115" s="217"/>
      <c r="J115" s="477" t="s">
        <v>2382</v>
      </c>
      <c r="K115" s="409" t="s">
        <v>2383</v>
      </c>
    </row>
    <row r="116" spans="1:11" ht="15">
      <c r="A116" s="68"/>
      <c r="B116" s="26"/>
      <c r="C116" s="26"/>
      <c r="D116" s="415"/>
      <c r="E116" s="26"/>
      <c r="F116" s="415"/>
      <c r="G116" s="26"/>
      <c r="H116" s="217"/>
      <c r="I116" s="217"/>
      <c r="J116" s="477"/>
      <c r="K116" s="409"/>
    </row>
    <row r="117" spans="1:11" ht="15">
      <c r="A117" s="68" t="s">
        <v>266</v>
      </c>
      <c r="B117" s="26"/>
      <c r="C117" s="26"/>
      <c r="D117" s="415"/>
      <c r="E117" s="26"/>
      <c r="F117" s="26"/>
      <c r="G117" s="26"/>
      <c r="H117" s="217"/>
      <c r="I117" s="217"/>
      <c r="J117" s="217"/>
      <c r="K117" s="26"/>
    </row>
    <row r="118" spans="1:1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</row>
    <row r="119" spans="1:1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</row>
    <row r="120" spans="1:11" ht="15">
      <c r="A120" s="25"/>
      <c r="B120" s="23"/>
      <c r="C120" s="23"/>
      <c r="D120" s="23"/>
      <c r="E120" s="23"/>
      <c r="F120" s="23"/>
      <c r="G120" s="23"/>
      <c r="H120" s="23"/>
      <c r="I120" s="23"/>
      <c r="J120" s="23"/>
      <c r="K120" s="23"/>
    </row>
    <row r="121" spans="1:11" ht="15">
      <c r="A121" s="2"/>
      <c r="B121" s="72" t="s">
        <v>96</v>
      </c>
      <c r="C121" s="2"/>
      <c r="D121" s="2"/>
      <c r="E121" s="5"/>
      <c r="F121" s="2"/>
      <c r="G121" s="2"/>
      <c r="H121" s="2"/>
      <c r="I121" s="2"/>
      <c r="J121" s="2"/>
      <c r="K121" s="2"/>
    </row>
    <row r="122" spans="1:11" ht="15">
      <c r="A122" s="2"/>
      <c r="B122" s="2"/>
      <c r="C122" s="544"/>
      <c r="D122" s="544"/>
      <c r="F122" s="71"/>
      <c r="G122" s="74"/>
    </row>
    <row r="123" spans="1:11" ht="15">
      <c r="B123" s="2"/>
      <c r="C123" s="70" t="s">
        <v>256</v>
      </c>
      <c r="D123" s="2"/>
      <c r="F123" s="12" t="s">
        <v>261</v>
      </c>
    </row>
    <row r="124" spans="1:11" ht="15">
      <c r="B124" s="2"/>
      <c r="C124" s="2"/>
      <c r="D124" s="2"/>
      <c r="F124" s="2" t="s">
        <v>257</v>
      </c>
    </row>
    <row r="125" spans="1:11" ht="15">
      <c r="B125" s="2"/>
      <c r="C125" s="66" t="s">
        <v>127</v>
      </c>
    </row>
  </sheetData>
  <mergeCells count="20">
    <mergeCell ref="E36:E37"/>
    <mergeCell ref="A46:A47"/>
    <mergeCell ref="B46:B47"/>
    <mergeCell ref="D46:D47"/>
    <mergeCell ref="E46:E47"/>
    <mergeCell ref="E16:E17"/>
    <mergeCell ref="A19:A20"/>
    <mergeCell ref="B19:B20"/>
    <mergeCell ref="C19:C20"/>
    <mergeCell ref="D19:D20"/>
    <mergeCell ref="E19:E20"/>
    <mergeCell ref="A16:A17"/>
    <mergeCell ref="B16:B17"/>
    <mergeCell ref="C16:C17"/>
    <mergeCell ref="D16:D17"/>
    <mergeCell ref="A36:A37"/>
    <mergeCell ref="B36:B37"/>
    <mergeCell ref="C36:C37"/>
    <mergeCell ref="D36:D37"/>
    <mergeCell ref="C122:D12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1"/>
  <sheetViews>
    <sheetView view="pageBreakPreview" zoomScale="80" zoomScaleNormal="100" zoomScaleSheetLayoutView="80" workbookViewId="0">
      <selection activeCell="H315" sqref="H315"/>
    </sheetView>
  </sheetViews>
  <sheetFormatPr defaultRowHeight="12.75"/>
  <cols>
    <col min="1" max="1" width="6.85546875" style="184" customWidth="1"/>
    <col min="2" max="2" width="21.140625" style="184" customWidth="1"/>
    <col min="3" max="3" width="21.5703125" style="184" customWidth="1"/>
    <col min="4" max="4" width="19.140625" style="184" customWidth="1"/>
    <col min="5" max="5" width="15.140625" style="184" customWidth="1"/>
    <col min="6" max="6" width="20.85546875" style="184" customWidth="1"/>
    <col min="7" max="7" width="23.85546875" style="184" customWidth="1"/>
    <col min="8" max="8" width="19" style="184" customWidth="1"/>
    <col min="9" max="9" width="21.140625" style="184" customWidth="1"/>
    <col min="10" max="10" width="17" style="184" customWidth="1"/>
    <col min="11" max="11" width="21.5703125" style="184" customWidth="1"/>
    <col min="12" max="12" width="24.42578125" style="184" customWidth="1"/>
    <col min="13" max="16384" width="9.140625" style="184"/>
  </cols>
  <sheetData>
    <row r="1" spans="1:13" customFormat="1" ht="15">
      <c r="A1" s="137" t="s">
        <v>580</v>
      </c>
      <c r="B1" s="137"/>
      <c r="C1" s="138"/>
      <c r="D1" s="138"/>
      <c r="E1" s="138"/>
      <c r="F1" s="138"/>
      <c r="G1" s="138"/>
      <c r="H1" s="138"/>
      <c r="I1" s="138"/>
      <c r="J1" s="138"/>
      <c r="K1" s="144"/>
      <c r="L1" s="79" t="s">
        <v>97</v>
      </c>
    </row>
    <row r="2" spans="1:13" customFormat="1" ht="15">
      <c r="A2" s="106" t="s">
        <v>128</v>
      </c>
      <c r="B2" s="106"/>
      <c r="C2" s="138"/>
      <c r="D2" s="138"/>
      <c r="E2" s="138"/>
      <c r="F2" s="138"/>
      <c r="G2" s="138"/>
      <c r="H2" s="138"/>
      <c r="I2" s="138"/>
      <c r="J2" s="138"/>
      <c r="K2" s="144"/>
      <c r="L2" s="349" t="s">
        <v>988</v>
      </c>
    </row>
    <row r="3" spans="1:13" customFormat="1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  <c r="L3" s="141"/>
      <c r="M3" s="184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7"/>
      <c r="G4" s="138"/>
      <c r="H4" s="138"/>
      <c r="I4" s="138"/>
      <c r="J4" s="138"/>
      <c r="K4" s="138"/>
      <c r="L4" s="138"/>
    </row>
    <row r="5" spans="1:13" ht="15">
      <c r="A5" s="218" t="str">
        <f>'ფორმა N1'!D4</f>
        <v>მ.პ.გ. ქართული ოცნება - დემოკრატიული საქართველო</v>
      </c>
      <c r="B5" s="218"/>
      <c r="C5" s="81"/>
      <c r="D5" s="81"/>
      <c r="E5" s="81"/>
      <c r="F5" s="219"/>
      <c r="G5" s="220"/>
      <c r="H5" s="220"/>
      <c r="I5" s="220"/>
      <c r="J5" s="220"/>
      <c r="K5" s="220"/>
      <c r="L5" s="219"/>
    </row>
    <row r="6" spans="1:13" customFormat="1" ht="13.5">
      <c r="A6" s="142"/>
      <c r="B6" s="142"/>
      <c r="C6" s="143"/>
      <c r="D6" s="143"/>
      <c r="E6" s="143"/>
      <c r="F6" s="138"/>
      <c r="G6" s="138"/>
      <c r="H6" s="138"/>
      <c r="I6" s="138"/>
      <c r="J6" s="138"/>
      <c r="K6" s="138"/>
      <c r="L6" s="138"/>
    </row>
    <row r="7" spans="1:13" customFormat="1" ht="60">
      <c r="A7" s="150" t="s">
        <v>64</v>
      </c>
      <c r="B7" s="134" t="s">
        <v>236</v>
      </c>
      <c r="C7" s="136" t="s">
        <v>232</v>
      </c>
      <c r="D7" s="136" t="s">
        <v>233</v>
      </c>
      <c r="E7" s="136" t="s">
        <v>336</v>
      </c>
      <c r="F7" s="136" t="s">
        <v>235</v>
      </c>
      <c r="G7" s="136" t="s">
        <v>372</v>
      </c>
      <c r="H7" s="136" t="s">
        <v>374</v>
      </c>
      <c r="I7" s="136" t="s">
        <v>368</v>
      </c>
      <c r="J7" s="136" t="s">
        <v>369</v>
      </c>
      <c r="K7" s="136" t="s">
        <v>381</v>
      </c>
      <c r="L7" s="136" t="s">
        <v>370</v>
      </c>
    </row>
    <row r="8" spans="1:13" customFormat="1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4">
        <v>9</v>
      </c>
      <c r="J8" s="134">
        <v>10</v>
      </c>
      <c r="K8" s="136">
        <v>11</v>
      </c>
      <c r="L8" s="136">
        <v>12</v>
      </c>
    </row>
    <row r="9" spans="1:13" customFormat="1" ht="15">
      <c r="A9" s="68">
        <v>1</v>
      </c>
      <c r="B9" s="466" t="s">
        <v>505</v>
      </c>
      <c r="C9" s="467" t="s">
        <v>506</v>
      </c>
      <c r="D9" s="466" t="s">
        <v>507</v>
      </c>
      <c r="E9" s="467">
        <v>1991</v>
      </c>
      <c r="F9" s="466" t="s">
        <v>508</v>
      </c>
      <c r="G9" s="468">
        <v>87</v>
      </c>
      <c r="H9" s="466"/>
      <c r="I9" s="466"/>
      <c r="J9" s="466"/>
      <c r="K9" s="468">
        <v>206120437</v>
      </c>
      <c r="L9" s="468" t="s">
        <v>581</v>
      </c>
    </row>
    <row r="10" spans="1:13" customFormat="1" ht="15">
      <c r="A10" s="68">
        <v>2</v>
      </c>
      <c r="B10" s="467" t="s">
        <v>524</v>
      </c>
      <c r="C10" s="434" t="s">
        <v>1732</v>
      </c>
      <c r="D10" s="467" t="s">
        <v>563</v>
      </c>
      <c r="E10" s="467" t="s">
        <v>543</v>
      </c>
      <c r="F10" s="434" t="s">
        <v>1733</v>
      </c>
      <c r="G10" s="549">
        <v>7562.5</v>
      </c>
      <c r="H10" s="469"/>
      <c r="I10" s="470"/>
      <c r="J10" s="470"/>
      <c r="K10" s="552" t="s">
        <v>1734</v>
      </c>
      <c r="L10" s="552" t="s">
        <v>1735</v>
      </c>
    </row>
    <row r="11" spans="1:13" customFormat="1" ht="15">
      <c r="A11" s="68">
        <v>3</v>
      </c>
      <c r="B11" s="415" t="s">
        <v>524</v>
      </c>
      <c r="C11" s="434" t="s">
        <v>1732</v>
      </c>
      <c r="D11" s="471" t="s">
        <v>1736</v>
      </c>
      <c r="E11" s="436" t="s">
        <v>566</v>
      </c>
      <c r="F11" s="434" t="s">
        <v>1737</v>
      </c>
      <c r="G11" s="550"/>
      <c r="H11" s="469"/>
      <c r="I11" s="434"/>
      <c r="J11" s="434"/>
      <c r="K11" s="553"/>
      <c r="L11" s="553"/>
    </row>
    <row r="12" spans="1:13" customFormat="1" ht="15">
      <c r="A12" s="68">
        <v>4</v>
      </c>
      <c r="B12" s="415" t="s">
        <v>524</v>
      </c>
      <c r="C12" s="434" t="s">
        <v>530</v>
      </c>
      <c r="D12" s="434" t="s">
        <v>1738</v>
      </c>
      <c r="E12" s="434" t="s">
        <v>1739</v>
      </c>
      <c r="F12" s="434" t="s">
        <v>1740</v>
      </c>
      <c r="G12" s="550"/>
      <c r="H12" s="469"/>
      <c r="I12" s="472"/>
      <c r="J12" s="472"/>
      <c r="K12" s="553"/>
      <c r="L12" s="553"/>
    </row>
    <row r="13" spans="1:13" customFormat="1" ht="15">
      <c r="A13" s="68">
        <v>5</v>
      </c>
      <c r="B13" s="415" t="s">
        <v>524</v>
      </c>
      <c r="C13" s="434" t="s">
        <v>530</v>
      </c>
      <c r="D13" s="434" t="s">
        <v>542</v>
      </c>
      <c r="E13" s="434" t="s">
        <v>536</v>
      </c>
      <c r="F13" s="434" t="s">
        <v>1741</v>
      </c>
      <c r="G13" s="550"/>
      <c r="H13" s="469"/>
      <c r="I13" s="472"/>
      <c r="J13" s="472"/>
      <c r="K13" s="553"/>
      <c r="L13" s="553"/>
    </row>
    <row r="14" spans="1:13" customFormat="1" ht="15">
      <c r="A14" s="68">
        <v>6</v>
      </c>
      <c r="B14" s="415" t="s">
        <v>524</v>
      </c>
      <c r="C14" s="434" t="s">
        <v>530</v>
      </c>
      <c r="D14" s="434" t="s">
        <v>1742</v>
      </c>
      <c r="E14" s="434">
        <v>1999</v>
      </c>
      <c r="F14" s="434" t="s">
        <v>1743</v>
      </c>
      <c r="G14" s="550"/>
      <c r="H14" s="469"/>
      <c r="I14" s="472"/>
      <c r="J14" s="472"/>
      <c r="K14" s="553"/>
      <c r="L14" s="553"/>
    </row>
    <row r="15" spans="1:13" customFormat="1" ht="15">
      <c r="A15" s="68">
        <v>7</v>
      </c>
      <c r="B15" s="415" t="s">
        <v>524</v>
      </c>
      <c r="C15" s="434" t="s">
        <v>530</v>
      </c>
      <c r="D15" s="434" t="s">
        <v>1744</v>
      </c>
      <c r="E15" s="434">
        <v>1987</v>
      </c>
      <c r="F15" s="434" t="s">
        <v>1745</v>
      </c>
      <c r="G15" s="550"/>
      <c r="H15" s="469"/>
      <c r="I15" s="415"/>
      <c r="J15" s="415"/>
      <c r="K15" s="553"/>
      <c r="L15" s="553"/>
    </row>
    <row r="16" spans="1:13" customFormat="1" ht="15">
      <c r="A16" s="68">
        <v>8</v>
      </c>
      <c r="B16" s="415" t="s">
        <v>524</v>
      </c>
      <c r="C16" s="434" t="s">
        <v>530</v>
      </c>
      <c r="D16" s="434" t="s">
        <v>1746</v>
      </c>
      <c r="E16" s="436">
        <v>2001</v>
      </c>
      <c r="F16" s="434" t="s">
        <v>1747</v>
      </c>
      <c r="G16" s="550"/>
      <c r="H16" s="469"/>
      <c r="I16" s="415"/>
      <c r="J16" s="415"/>
      <c r="K16" s="553"/>
      <c r="L16" s="553"/>
    </row>
    <row r="17" spans="1:12" customFormat="1" ht="15">
      <c r="A17" s="68">
        <v>9</v>
      </c>
      <c r="B17" s="415" t="s">
        <v>524</v>
      </c>
      <c r="C17" s="473" t="s">
        <v>530</v>
      </c>
      <c r="D17" s="434" t="s">
        <v>1748</v>
      </c>
      <c r="E17" s="436" t="s">
        <v>1749</v>
      </c>
      <c r="F17" s="434" t="s">
        <v>1750</v>
      </c>
      <c r="G17" s="550"/>
      <c r="H17" s="469"/>
      <c r="I17" s="434"/>
      <c r="J17" s="434"/>
      <c r="K17" s="553"/>
      <c r="L17" s="553"/>
    </row>
    <row r="18" spans="1:12" customFormat="1" ht="15">
      <c r="A18" s="68">
        <v>10</v>
      </c>
      <c r="B18" s="415" t="s">
        <v>524</v>
      </c>
      <c r="C18" s="473" t="s">
        <v>530</v>
      </c>
      <c r="D18" s="434" t="s">
        <v>553</v>
      </c>
      <c r="E18" s="436" t="s">
        <v>564</v>
      </c>
      <c r="F18" s="434" t="s">
        <v>1751</v>
      </c>
      <c r="G18" s="550"/>
      <c r="H18" s="469"/>
      <c r="I18" s="434"/>
      <c r="J18" s="434"/>
      <c r="K18" s="553"/>
      <c r="L18" s="553"/>
    </row>
    <row r="19" spans="1:12" customFormat="1" ht="15">
      <c r="A19" s="68">
        <v>11</v>
      </c>
      <c r="B19" s="415" t="s">
        <v>524</v>
      </c>
      <c r="C19" s="434" t="s">
        <v>530</v>
      </c>
      <c r="D19" s="434" t="s">
        <v>553</v>
      </c>
      <c r="E19" s="434" t="s">
        <v>564</v>
      </c>
      <c r="F19" s="434" t="s">
        <v>1752</v>
      </c>
      <c r="G19" s="550"/>
      <c r="H19" s="469"/>
      <c r="I19" s="415"/>
      <c r="J19" s="415"/>
      <c r="K19" s="553"/>
      <c r="L19" s="553"/>
    </row>
    <row r="20" spans="1:12" customFormat="1" ht="15">
      <c r="A20" s="68">
        <v>12</v>
      </c>
      <c r="B20" s="415" t="s">
        <v>524</v>
      </c>
      <c r="C20" s="434" t="s">
        <v>530</v>
      </c>
      <c r="D20" s="434" t="s">
        <v>1753</v>
      </c>
      <c r="E20" s="434" t="s">
        <v>543</v>
      </c>
      <c r="F20" s="434" t="s">
        <v>1754</v>
      </c>
      <c r="G20" s="550"/>
      <c r="H20" s="469"/>
      <c r="I20" s="415"/>
      <c r="J20" s="415"/>
      <c r="K20" s="553"/>
      <c r="L20" s="553"/>
    </row>
    <row r="21" spans="1:12" customFormat="1" ht="15">
      <c r="A21" s="68">
        <v>13</v>
      </c>
      <c r="B21" s="415" t="s">
        <v>524</v>
      </c>
      <c r="C21" s="434" t="s">
        <v>530</v>
      </c>
      <c r="D21" s="434" t="s">
        <v>549</v>
      </c>
      <c r="E21" s="434">
        <v>2003</v>
      </c>
      <c r="F21" s="434" t="s">
        <v>1755</v>
      </c>
      <c r="G21" s="550"/>
      <c r="H21" s="469"/>
      <c r="I21" s="415"/>
      <c r="J21" s="415"/>
      <c r="K21" s="553"/>
      <c r="L21" s="553"/>
    </row>
    <row r="22" spans="1:12" customFormat="1" ht="15">
      <c r="A22" s="68">
        <v>14</v>
      </c>
      <c r="B22" s="415" t="s">
        <v>524</v>
      </c>
      <c r="C22" s="434" t="s">
        <v>530</v>
      </c>
      <c r="D22" s="434" t="s">
        <v>1756</v>
      </c>
      <c r="E22" s="434" t="s">
        <v>1757</v>
      </c>
      <c r="F22" s="434" t="s">
        <v>1758</v>
      </c>
      <c r="G22" s="550"/>
      <c r="H22" s="469"/>
      <c r="I22" s="415"/>
      <c r="J22" s="415"/>
      <c r="K22" s="553"/>
      <c r="L22" s="553"/>
    </row>
    <row r="23" spans="1:12" customFormat="1" ht="15">
      <c r="A23" s="68">
        <v>15</v>
      </c>
      <c r="B23" s="415" t="s">
        <v>524</v>
      </c>
      <c r="C23" s="434" t="s">
        <v>530</v>
      </c>
      <c r="D23" s="434" t="s">
        <v>553</v>
      </c>
      <c r="E23" s="434" t="s">
        <v>543</v>
      </c>
      <c r="F23" s="434" t="s">
        <v>1759</v>
      </c>
      <c r="G23" s="550"/>
      <c r="H23" s="469"/>
      <c r="I23" s="415"/>
      <c r="J23" s="415"/>
      <c r="K23" s="553"/>
      <c r="L23" s="553"/>
    </row>
    <row r="24" spans="1:12" customFormat="1" ht="15">
      <c r="A24" s="68">
        <v>16</v>
      </c>
      <c r="B24" s="415" t="s">
        <v>524</v>
      </c>
      <c r="C24" s="434" t="s">
        <v>530</v>
      </c>
      <c r="D24" s="471" t="s">
        <v>1760</v>
      </c>
      <c r="E24" s="474" t="s">
        <v>536</v>
      </c>
      <c r="F24" s="434" t="s">
        <v>1761</v>
      </c>
      <c r="G24" s="550"/>
      <c r="H24" s="469"/>
      <c r="I24" s="415"/>
      <c r="J24" s="415"/>
      <c r="K24" s="553"/>
      <c r="L24" s="553"/>
    </row>
    <row r="25" spans="1:12" customFormat="1" ht="15">
      <c r="A25" s="68">
        <v>17</v>
      </c>
      <c r="B25" s="415" t="s">
        <v>524</v>
      </c>
      <c r="C25" s="434" t="s">
        <v>1762</v>
      </c>
      <c r="D25" s="434" t="s">
        <v>1763</v>
      </c>
      <c r="E25" s="436" t="s">
        <v>571</v>
      </c>
      <c r="F25" s="434" t="s">
        <v>1764</v>
      </c>
      <c r="G25" s="550"/>
      <c r="H25" s="469"/>
      <c r="I25" s="415"/>
      <c r="J25" s="415"/>
      <c r="K25" s="553"/>
      <c r="L25" s="553"/>
    </row>
    <row r="26" spans="1:12" customFormat="1" ht="15">
      <c r="A26" s="68">
        <v>18</v>
      </c>
      <c r="B26" s="415" t="s">
        <v>524</v>
      </c>
      <c r="C26" s="473" t="s">
        <v>525</v>
      </c>
      <c r="D26" s="434" t="s">
        <v>549</v>
      </c>
      <c r="E26" s="436">
        <v>1999</v>
      </c>
      <c r="F26" s="434" t="s">
        <v>1765</v>
      </c>
      <c r="G26" s="550"/>
      <c r="H26" s="469"/>
      <c r="I26" s="415"/>
      <c r="J26" s="415"/>
      <c r="K26" s="553"/>
      <c r="L26" s="553"/>
    </row>
    <row r="27" spans="1:12" customFormat="1" ht="15">
      <c r="A27" s="68">
        <v>19</v>
      </c>
      <c r="B27" s="415" t="s">
        <v>524</v>
      </c>
      <c r="C27" s="434" t="s">
        <v>1766</v>
      </c>
      <c r="D27" s="471" t="s">
        <v>1767</v>
      </c>
      <c r="E27" s="436">
        <v>1994</v>
      </c>
      <c r="F27" s="434" t="s">
        <v>1768</v>
      </c>
      <c r="G27" s="550"/>
      <c r="H27" s="469"/>
      <c r="I27" s="415"/>
      <c r="J27" s="415"/>
      <c r="K27" s="553"/>
      <c r="L27" s="553"/>
    </row>
    <row r="28" spans="1:12" customFormat="1" ht="15">
      <c r="A28" s="68">
        <v>20</v>
      </c>
      <c r="B28" s="415" t="s">
        <v>524</v>
      </c>
      <c r="C28" s="434" t="s">
        <v>527</v>
      </c>
      <c r="D28" s="436" t="s">
        <v>1769</v>
      </c>
      <c r="E28" s="434">
        <v>1998</v>
      </c>
      <c r="F28" s="434" t="s">
        <v>1770</v>
      </c>
      <c r="G28" s="550"/>
      <c r="H28" s="469"/>
      <c r="I28" s="434"/>
      <c r="J28" s="434"/>
      <c r="K28" s="553"/>
      <c r="L28" s="553"/>
    </row>
    <row r="29" spans="1:12" customFormat="1" ht="15">
      <c r="A29" s="68">
        <v>21</v>
      </c>
      <c r="B29" s="415" t="s">
        <v>524</v>
      </c>
      <c r="C29" s="434" t="s">
        <v>1766</v>
      </c>
      <c r="D29" s="434" t="s">
        <v>1771</v>
      </c>
      <c r="E29" s="434">
        <v>1991</v>
      </c>
      <c r="F29" s="434" t="s">
        <v>1772</v>
      </c>
      <c r="G29" s="550"/>
      <c r="H29" s="469"/>
      <c r="I29" s="434"/>
      <c r="J29" s="434"/>
      <c r="K29" s="553"/>
      <c r="L29" s="553"/>
    </row>
    <row r="30" spans="1:12" customFormat="1" ht="15">
      <c r="A30" s="68">
        <v>22</v>
      </c>
      <c r="B30" s="415" t="s">
        <v>524</v>
      </c>
      <c r="C30" s="434" t="s">
        <v>530</v>
      </c>
      <c r="D30" s="434" t="s">
        <v>1763</v>
      </c>
      <c r="E30" s="434">
        <v>1991</v>
      </c>
      <c r="F30" s="434" t="s">
        <v>1773</v>
      </c>
      <c r="G30" s="550"/>
      <c r="H30" s="469"/>
      <c r="I30" s="472"/>
      <c r="J30" s="472"/>
      <c r="K30" s="553"/>
      <c r="L30" s="553"/>
    </row>
    <row r="31" spans="1:12" customFormat="1" ht="15">
      <c r="A31" s="68">
        <v>23</v>
      </c>
      <c r="B31" s="415" t="s">
        <v>524</v>
      </c>
      <c r="C31" s="434" t="s">
        <v>1774</v>
      </c>
      <c r="D31" s="434" t="s">
        <v>1769</v>
      </c>
      <c r="E31" s="434">
        <v>1998</v>
      </c>
      <c r="F31" s="434" t="s">
        <v>1775</v>
      </c>
      <c r="G31" s="550"/>
      <c r="H31" s="469"/>
      <c r="I31" s="415"/>
      <c r="J31" s="415"/>
      <c r="K31" s="553"/>
      <c r="L31" s="553"/>
    </row>
    <row r="32" spans="1:12" customFormat="1" ht="15">
      <c r="A32" s="68">
        <v>24</v>
      </c>
      <c r="B32" s="415" t="s">
        <v>524</v>
      </c>
      <c r="C32" s="434" t="s">
        <v>530</v>
      </c>
      <c r="D32" s="434" t="s">
        <v>1763</v>
      </c>
      <c r="E32" s="434">
        <v>1999</v>
      </c>
      <c r="F32" s="434" t="s">
        <v>1776</v>
      </c>
      <c r="G32" s="550"/>
      <c r="H32" s="469"/>
      <c r="I32" s="434"/>
      <c r="J32" s="434"/>
      <c r="K32" s="553"/>
      <c r="L32" s="553"/>
    </row>
    <row r="33" spans="1:12" customFormat="1" ht="15">
      <c r="A33" s="68">
        <v>25</v>
      </c>
      <c r="B33" s="415" t="s">
        <v>524</v>
      </c>
      <c r="C33" s="434" t="s">
        <v>530</v>
      </c>
      <c r="D33" s="434" t="s">
        <v>1763</v>
      </c>
      <c r="E33" s="434">
        <v>1991</v>
      </c>
      <c r="F33" s="434" t="s">
        <v>1777</v>
      </c>
      <c r="G33" s="550"/>
      <c r="H33" s="469"/>
      <c r="I33" s="434"/>
      <c r="J33" s="434"/>
      <c r="K33" s="553"/>
      <c r="L33" s="553"/>
    </row>
    <row r="34" spans="1:12" customFormat="1" ht="15">
      <c r="A34" s="68">
        <v>26</v>
      </c>
      <c r="B34" s="415" t="s">
        <v>524</v>
      </c>
      <c r="C34" s="434" t="s">
        <v>530</v>
      </c>
      <c r="D34" s="434" t="s">
        <v>1763</v>
      </c>
      <c r="E34" s="434">
        <v>1992</v>
      </c>
      <c r="F34" s="434" t="s">
        <v>1778</v>
      </c>
      <c r="G34" s="550"/>
      <c r="H34" s="469"/>
      <c r="I34" s="434"/>
      <c r="J34" s="434"/>
      <c r="K34" s="553"/>
      <c r="L34" s="553"/>
    </row>
    <row r="35" spans="1:12" customFormat="1" ht="15">
      <c r="A35" s="68">
        <v>27</v>
      </c>
      <c r="B35" s="415" t="s">
        <v>524</v>
      </c>
      <c r="C35" s="434" t="s">
        <v>525</v>
      </c>
      <c r="D35" s="434" t="s">
        <v>1763</v>
      </c>
      <c r="E35" s="434">
        <v>1998</v>
      </c>
      <c r="F35" s="434" t="s">
        <v>1779</v>
      </c>
      <c r="G35" s="550"/>
      <c r="H35" s="469"/>
      <c r="I35" s="434"/>
      <c r="J35" s="434"/>
      <c r="K35" s="553"/>
      <c r="L35" s="553"/>
    </row>
    <row r="36" spans="1:12" customFormat="1" ht="15">
      <c r="A36" s="68">
        <v>28</v>
      </c>
      <c r="B36" s="415" t="s">
        <v>524</v>
      </c>
      <c r="C36" s="434" t="s">
        <v>525</v>
      </c>
      <c r="D36" s="471"/>
      <c r="E36" s="434">
        <v>1997</v>
      </c>
      <c r="F36" s="434" t="s">
        <v>1780</v>
      </c>
      <c r="G36" s="550"/>
      <c r="H36" s="469"/>
      <c r="I36" s="434"/>
      <c r="J36" s="434"/>
      <c r="K36" s="553"/>
      <c r="L36" s="553"/>
    </row>
    <row r="37" spans="1:12" customFormat="1" ht="15">
      <c r="A37" s="68">
        <v>29</v>
      </c>
      <c r="B37" s="415" t="s">
        <v>524</v>
      </c>
      <c r="C37" s="434" t="s">
        <v>530</v>
      </c>
      <c r="D37" s="434" t="s">
        <v>1763</v>
      </c>
      <c r="E37" s="434">
        <v>1996</v>
      </c>
      <c r="F37" s="434" t="s">
        <v>1781</v>
      </c>
      <c r="G37" s="550"/>
      <c r="H37" s="469"/>
      <c r="I37" s="434"/>
      <c r="J37" s="434"/>
      <c r="K37" s="553"/>
      <c r="L37" s="553"/>
    </row>
    <row r="38" spans="1:12" customFormat="1" ht="15">
      <c r="A38" s="68">
        <v>30</v>
      </c>
      <c r="B38" s="415" t="s">
        <v>524</v>
      </c>
      <c r="C38" s="475" t="s">
        <v>530</v>
      </c>
      <c r="D38" s="475" t="s">
        <v>548</v>
      </c>
      <c r="E38" s="475">
        <v>1998</v>
      </c>
      <c r="F38" s="438" t="s">
        <v>1782</v>
      </c>
      <c r="G38" s="550"/>
      <c r="H38" s="469"/>
      <c r="I38" s="475"/>
      <c r="J38" s="475"/>
      <c r="K38" s="553"/>
      <c r="L38" s="553"/>
    </row>
    <row r="39" spans="1:12" customFormat="1" ht="15">
      <c r="A39" s="68">
        <v>31</v>
      </c>
      <c r="B39" s="415" t="s">
        <v>524</v>
      </c>
      <c r="C39" s="475" t="s">
        <v>1783</v>
      </c>
      <c r="D39" s="475" t="s">
        <v>1744</v>
      </c>
      <c r="E39" s="475">
        <v>1983</v>
      </c>
      <c r="F39" s="434" t="s">
        <v>1784</v>
      </c>
      <c r="G39" s="550"/>
      <c r="H39" s="469"/>
      <c r="I39" s="434"/>
      <c r="J39" s="434"/>
      <c r="K39" s="553"/>
      <c r="L39" s="553"/>
    </row>
    <row r="40" spans="1:12" customFormat="1" ht="15">
      <c r="A40" s="68">
        <v>32</v>
      </c>
      <c r="B40" s="415" t="s">
        <v>524</v>
      </c>
      <c r="C40" s="434" t="s">
        <v>533</v>
      </c>
      <c r="D40" s="434" t="s">
        <v>1785</v>
      </c>
      <c r="E40" s="434">
        <v>1996</v>
      </c>
      <c r="F40" s="434" t="s">
        <v>1786</v>
      </c>
      <c r="G40" s="550"/>
      <c r="H40" s="469"/>
      <c r="I40" s="434"/>
      <c r="J40" s="434"/>
      <c r="K40" s="553"/>
      <c r="L40" s="553"/>
    </row>
    <row r="41" spans="1:12" customFormat="1" ht="15">
      <c r="A41" s="68">
        <v>33</v>
      </c>
      <c r="B41" s="415" t="s">
        <v>524</v>
      </c>
      <c r="C41" s="475" t="s">
        <v>530</v>
      </c>
      <c r="D41" s="475" t="s">
        <v>1787</v>
      </c>
      <c r="E41" s="475">
        <v>1985</v>
      </c>
      <c r="F41" s="475" t="s">
        <v>1788</v>
      </c>
      <c r="G41" s="550"/>
      <c r="H41" s="469"/>
      <c r="I41" s="475"/>
      <c r="J41" s="475"/>
      <c r="K41" s="553"/>
      <c r="L41" s="553"/>
    </row>
    <row r="42" spans="1:12" customFormat="1" ht="15">
      <c r="A42" s="68">
        <v>34</v>
      </c>
      <c r="B42" s="415" t="s">
        <v>524</v>
      </c>
      <c r="C42" s="475" t="s">
        <v>533</v>
      </c>
      <c r="D42" s="475" t="s">
        <v>534</v>
      </c>
      <c r="E42" s="475">
        <v>1998</v>
      </c>
      <c r="F42" s="475" t="s">
        <v>1789</v>
      </c>
      <c r="G42" s="550"/>
      <c r="H42" s="469"/>
      <c r="I42" s="475"/>
      <c r="J42" s="475"/>
      <c r="K42" s="553"/>
      <c r="L42" s="553"/>
    </row>
    <row r="43" spans="1:12" customFormat="1" ht="15">
      <c r="A43" s="68">
        <v>35</v>
      </c>
      <c r="B43" s="415" t="s">
        <v>524</v>
      </c>
      <c r="C43" s="434" t="s">
        <v>527</v>
      </c>
      <c r="D43" s="475" t="s">
        <v>1790</v>
      </c>
      <c r="E43" s="434">
        <v>1997</v>
      </c>
      <c r="F43" s="434" t="s">
        <v>1791</v>
      </c>
      <c r="G43" s="550"/>
      <c r="H43" s="469"/>
      <c r="I43" s="475"/>
      <c r="J43" s="475"/>
      <c r="K43" s="553"/>
      <c r="L43" s="553"/>
    </row>
    <row r="44" spans="1:12" customFormat="1" ht="15">
      <c r="A44" s="68">
        <v>36</v>
      </c>
      <c r="B44" s="415" t="s">
        <v>524</v>
      </c>
      <c r="C44" s="434" t="s">
        <v>562</v>
      </c>
      <c r="D44" s="475" t="s">
        <v>553</v>
      </c>
      <c r="E44" s="434">
        <v>1997</v>
      </c>
      <c r="F44" s="434" t="s">
        <v>1792</v>
      </c>
      <c r="G44" s="550"/>
      <c r="H44" s="469"/>
      <c r="I44" s="475"/>
      <c r="J44" s="475"/>
      <c r="K44" s="553"/>
      <c r="L44" s="553"/>
    </row>
    <row r="45" spans="1:12" customFormat="1" ht="15">
      <c r="A45" s="68">
        <v>37</v>
      </c>
      <c r="B45" s="415" t="s">
        <v>524</v>
      </c>
      <c r="C45" s="434" t="s">
        <v>562</v>
      </c>
      <c r="D45" s="475">
        <v>310</v>
      </c>
      <c r="E45" s="434">
        <v>1994</v>
      </c>
      <c r="F45" s="434" t="s">
        <v>1793</v>
      </c>
      <c r="G45" s="550"/>
      <c r="H45" s="469"/>
      <c r="I45" s="475"/>
      <c r="J45" s="475"/>
      <c r="K45" s="553"/>
      <c r="L45" s="553"/>
    </row>
    <row r="46" spans="1:12" customFormat="1" ht="15">
      <c r="A46" s="68">
        <v>38</v>
      </c>
      <c r="B46" s="415" t="s">
        <v>524</v>
      </c>
      <c r="C46" s="434" t="s">
        <v>562</v>
      </c>
      <c r="D46" s="475" t="s">
        <v>1794</v>
      </c>
      <c r="E46" s="434">
        <v>1990</v>
      </c>
      <c r="F46" s="434" t="s">
        <v>1795</v>
      </c>
      <c r="G46" s="550"/>
      <c r="H46" s="469"/>
      <c r="I46" s="475"/>
      <c r="J46" s="475"/>
      <c r="K46" s="553"/>
      <c r="L46" s="553"/>
    </row>
    <row r="47" spans="1:12" customFormat="1" ht="15">
      <c r="A47" s="68">
        <v>39</v>
      </c>
      <c r="B47" s="415" t="s">
        <v>524</v>
      </c>
      <c r="C47" s="434" t="s">
        <v>533</v>
      </c>
      <c r="D47" s="475" t="s">
        <v>1796</v>
      </c>
      <c r="E47" s="434">
        <v>2001</v>
      </c>
      <c r="F47" s="434" t="s">
        <v>1797</v>
      </c>
      <c r="G47" s="550"/>
      <c r="H47" s="469"/>
      <c r="I47" s="475"/>
      <c r="J47" s="475"/>
      <c r="K47" s="553"/>
      <c r="L47" s="553"/>
    </row>
    <row r="48" spans="1:12" customFormat="1" ht="15">
      <c r="A48" s="68">
        <v>40</v>
      </c>
      <c r="B48" s="415" t="s">
        <v>524</v>
      </c>
      <c r="C48" s="434" t="s">
        <v>533</v>
      </c>
      <c r="D48" s="475" t="s">
        <v>534</v>
      </c>
      <c r="E48" s="434">
        <v>1993</v>
      </c>
      <c r="F48" s="434" t="s">
        <v>1798</v>
      </c>
      <c r="G48" s="550"/>
      <c r="H48" s="469"/>
      <c r="I48" s="475"/>
      <c r="J48" s="475"/>
      <c r="K48" s="553"/>
      <c r="L48" s="553"/>
    </row>
    <row r="49" spans="1:12" customFormat="1" ht="15">
      <c r="A49" s="68">
        <v>41</v>
      </c>
      <c r="B49" s="415" t="s">
        <v>524</v>
      </c>
      <c r="C49" s="434" t="s">
        <v>562</v>
      </c>
      <c r="D49" s="475" t="s">
        <v>1799</v>
      </c>
      <c r="E49" s="434">
        <v>1993</v>
      </c>
      <c r="F49" s="434" t="s">
        <v>1800</v>
      </c>
      <c r="G49" s="550"/>
      <c r="H49" s="469"/>
      <c r="I49" s="475"/>
      <c r="J49" s="475"/>
      <c r="K49" s="553"/>
      <c r="L49" s="553"/>
    </row>
    <row r="50" spans="1:12" customFormat="1" ht="15">
      <c r="A50" s="68">
        <v>42</v>
      </c>
      <c r="B50" s="415" t="s">
        <v>524</v>
      </c>
      <c r="C50" s="434" t="s">
        <v>1801</v>
      </c>
      <c r="D50" s="475" t="s">
        <v>1802</v>
      </c>
      <c r="E50" s="434">
        <v>2002</v>
      </c>
      <c r="F50" s="434" t="s">
        <v>1803</v>
      </c>
      <c r="G50" s="550"/>
      <c r="H50" s="469"/>
      <c r="I50" s="475"/>
      <c r="J50" s="475"/>
      <c r="K50" s="553"/>
      <c r="L50" s="553"/>
    </row>
    <row r="51" spans="1:12" customFormat="1" ht="15">
      <c r="A51" s="68">
        <v>43</v>
      </c>
      <c r="B51" s="415" t="s">
        <v>524</v>
      </c>
      <c r="C51" s="434" t="s">
        <v>562</v>
      </c>
      <c r="D51" s="475" t="s">
        <v>1804</v>
      </c>
      <c r="E51" s="434">
        <v>1992</v>
      </c>
      <c r="F51" s="434" t="s">
        <v>1805</v>
      </c>
      <c r="G51" s="550"/>
      <c r="H51" s="469"/>
      <c r="I51" s="475"/>
      <c r="J51" s="475"/>
      <c r="K51" s="553"/>
      <c r="L51" s="553"/>
    </row>
    <row r="52" spans="1:12" customFormat="1" ht="15">
      <c r="A52" s="68">
        <v>44</v>
      </c>
      <c r="B52" s="415" t="s">
        <v>524</v>
      </c>
      <c r="C52" s="434" t="s">
        <v>533</v>
      </c>
      <c r="D52" s="475" t="s">
        <v>528</v>
      </c>
      <c r="E52" s="434">
        <v>1998</v>
      </c>
      <c r="F52" s="434" t="s">
        <v>1806</v>
      </c>
      <c r="G52" s="550"/>
      <c r="H52" s="469"/>
      <c r="I52" s="475"/>
      <c r="J52" s="475"/>
      <c r="K52" s="553"/>
      <c r="L52" s="553"/>
    </row>
    <row r="53" spans="1:12" customFormat="1" ht="15">
      <c r="A53" s="68">
        <v>45</v>
      </c>
      <c r="B53" s="415" t="s">
        <v>524</v>
      </c>
      <c r="C53" s="434" t="s">
        <v>562</v>
      </c>
      <c r="D53" s="475" t="s">
        <v>1807</v>
      </c>
      <c r="E53" s="434">
        <v>1992</v>
      </c>
      <c r="F53" s="434" t="s">
        <v>1808</v>
      </c>
      <c r="G53" s="550"/>
      <c r="H53" s="469"/>
      <c r="I53" s="475"/>
      <c r="J53" s="475"/>
      <c r="K53" s="553"/>
      <c r="L53" s="553"/>
    </row>
    <row r="54" spans="1:12" customFormat="1" ht="15">
      <c r="A54" s="68">
        <v>46</v>
      </c>
      <c r="B54" s="415" t="s">
        <v>524</v>
      </c>
      <c r="C54" s="434" t="s">
        <v>533</v>
      </c>
      <c r="D54" s="475" t="s">
        <v>1769</v>
      </c>
      <c r="E54" s="434">
        <v>1999</v>
      </c>
      <c r="F54" s="434" t="s">
        <v>1809</v>
      </c>
      <c r="G54" s="550"/>
      <c r="H54" s="469"/>
      <c r="I54" s="475"/>
      <c r="J54" s="475"/>
      <c r="K54" s="553"/>
      <c r="L54" s="553"/>
    </row>
    <row r="55" spans="1:12" customFormat="1" ht="15">
      <c r="A55" s="68">
        <v>47</v>
      </c>
      <c r="B55" s="415" t="s">
        <v>524</v>
      </c>
      <c r="C55" s="434" t="s">
        <v>533</v>
      </c>
      <c r="D55" s="475" t="s">
        <v>528</v>
      </c>
      <c r="E55" s="434">
        <v>1992</v>
      </c>
      <c r="F55" s="434" t="s">
        <v>1810</v>
      </c>
      <c r="G55" s="550"/>
      <c r="H55" s="469"/>
      <c r="I55" s="475"/>
      <c r="J55" s="475"/>
      <c r="K55" s="553"/>
      <c r="L55" s="553"/>
    </row>
    <row r="56" spans="1:12" customFormat="1" ht="15">
      <c r="A56" s="68">
        <v>48</v>
      </c>
      <c r="B56" s="415" t="s">
        <v>524</v>
      </c>
      <c r="C56" s="434" t="s">
        <v>533</v>
      </c>
      <c r="D56" s="475" t="s">
        <v>528</v>
      </c>
      <c r="E56" s="434">
        <v>1998</v>
      </c>
      <c r="F56" s="434" t="s">
        <v>1811</v>
      </c>
      <c r="G56" s="550"/>
      <c r="H56" s="469"/>
      <c r="I56" s="475"/>
      <c r="J56" s="475"/>
      <c r="K56" s="553"/>
      <c r="L56" s="553"/>
    </row>
    <row r="57" spans="1:12" customFormat="1" ht="15">
      <c r="A57" s="68">
        <v>49</v>
      </c>
      <c r="B57" s="415" t="s">
        <v>524</v>
      </c>
      <c r="C57" s="434" t="s">
        <v>533</v>
      </c>
      <c r="D57" s="475" t="s">
        <v>1769</v>
      </c>
      <c r="E57" s="434">
        <v>1997</v>
      </c>
      <c r="F57" s="434" t="s">
        <v>1812</v>
      </c>
      <c r="G57" s="550"/>
      <c r="H57" s="469"/>
      <c r="I57" s="475"/>
      <c r="J57" s="475"/>
      <c r="K57" s="553"/>
      <c r="L57" s="553"/>
    </row>
    <row r="58" spans="1:12" customFormat="1" ht="15">
      <c r="A58" s="68">
        <v>50</v>
      </c>
      <c r="B58" s="415" t="s">
        <v>524</v>
      </c>
      <c r="C58" s="434" t="s">
        <v>533</v>
      </c>
      <c r="D58" s="475" t="s">
        <v>1813</v>
      </c>
      <c r="E58" s="434">
        <v>1991</v>
      </c>
      <c r="F58" s="434" t="s">
        <v>1814</v>
      </c>
      <c r="G58" s="550"/>
      <c r="H58" s="469"/>
      <c r="I58" s="475"/>
      <c r="J58" s="475"/>
      <c r="K58" s="553"/>
      <c r="L58" s="553"/>
    </row>
    <row r="59" spans="1:12" customFormat="1" ht="15">
      <c r="A59" s="68">
        <v>51</v>
      </c>
      <c r="B59" s="415" t="s">
        <v>524</v>
      </c>
      <c r="C59" s="434" t="s">
        <v>562</v>
      </c>
      <c r="D59" s="475" t="s">
        <v>1815</v>
      </c>
      <c r="E59" s="434">
        <v>1997</v>
      </c>
      <c r="F59" s="434" t="s">
        <v>1816</v>
      </c>
      <c r="G59" s="550"/>
      <c r="H59" s="469"/>
      <c r="I59" s="475"/>
      <c r="J59" s="475"/>
      <c r="K59" s="553"/>
      <c r="L59" s="553"/>
    </row>
    <row r="60" spans="1:12" customFormat="1" ht="15">
      <c r="A60" s="68">
        <v>52</v>
      </c>
      <c r="B60" s="415" t="s">
        <v>524</v>
      </c>
      <c r="C60" s="434" t="s">
        <v>562</v>
      </c>
      <c r="D60" s="475" t="s">
        <v>549</v>
      </c>
      <c r="E60" s="434">
        <v>1997</v>
      </c>
      <c r="F60" s="434" t="s">
        <v>1817</v>
      </c>
      <c r="G60" s="550"/>
      <c r="H60" s="469"/>
      <c r="I60" s="475"/>
      <c r="J60" s="475"/>
      <c r="K60" s="553"/>
      <c r="L60" s="553"/>
    </row>
    <row r="61" spans="1:12" customFormat="1" ht="15">
      <c r="A61" s="68">
        <v>53</v>
      </c>
      <c r="B61" s="415" t="s">
        <v>524</v>
      </c>
      <c r="C61" s="434" t="s">
        <v>562</v>
      </c>
      <c r="D61" s="475" t="s">
        <v>549</v>
      </c>
      <c r="E61" s="434">
        <v>2004</v>
      </c>
      <c r="F61" s="434" t="s">
        <v>1818</v>
      </c>
      <c r="G61" s="550"/>
      <c r="H61" s="469"/>
      <c r="I61" s="475"/>
      <c r="J61" s="475"/>
      <c r="K61" s="553"/>
      <c r="L61" s="553"/>
    </row>
    <row r="62" spans="1:12" customFormat="1" ht="15">
      <c r="A62" s="68">
        <v>54</v>
      </c>
      <c r="B62" s="415" t="s">
        <v>524</v>
      </c>
      <c r="C62" s="434" t="s">
        <v>533</v>
      </c>
      <c r="D62" s="475" t="s">
        <v>1819</v>
      </c>
      <c r="E62" s="434">
        <v>1992</v>
      </c>
      <c r="F62" s="434" t="s">
        <v>1820</v>
      </c>
      <c r="G62" s="550"/>
      <c r="H62" s="469"/>
      <c r="I62" s="475"/>
      <c r="J62" s="475"/>
      <c r="K62" s="553"/>
      <c r="L62" s="553"/>
    </row>
    <row r="63" spans="1:12" customFormat="1" ht="15">
      <c r="A63" s="68">
        <v>55</v>
      </c>
      <c r="B63" s="415" t="s">
        <v>524</v>
      </c>
      <c r="C63" s="434" t="s">
        <v>533</v>
      </c>
      <c r="D63" s="475" t="s">
        <v>1821</v>
      </c>
      <c r="E63" s="434">
        <v>1998</v>
      </c>
      <c r="F63" s="434" t="s">
        <v>1822</v>
      </c>
      <c r="G63" s="550"/>
      <c r="H63" s="469"/>
      <c r="I63" s="475"/>
      <c r="J63" s="475"/>
      <c r="K63" s="553"/>
      <c r="L63" s="553"/>
    </row>
    <row r="64" spans="1:12" customFormat="1" ht="15">
      <c r="A64" s="68">
        <v>56</v>
      </c>
      <c r="B64" s="415" t="s">
        <v>524</v>
      </c>
      <c r="C64" s="434" t="s">
        <v>533</v>
      </c>
      <c r="D64" s="475" t="s">
        <v>534</v>
      </c>
      <c r="E64" s="434">
        <v>1995</v>
      </c>
      <c r="F64" s="434" t="s">
        <v>1823</v>
      </c>
      <c r="G64" s="550"/>
      <c r="H64" s="469"/>
      <c r="I64" s="475"/>
      <c r="J64" s="475"/>
      <c r="K64" s="553"/>
      <c r="L64" s="553"/>
    </row>
    <row r="65" spans="1:12" customFormat="1" ht="15">
      <c r="A65" s="68">
        <v>57</v>
      </c>
      <c r="B65" s="415" t="s">
        <v>524</v>
      </c>
      <c r="C65" s="434" t="s">
        <v>562</v>
      </c>
      <c r="D65" s="475" t="s">
        <v>1824</v>
      </c>
      <c r="E65" s="434">
        <v>1991</v>
      </c>
      <c r="F65" s="434" t="s">
        <v>1825</v>
      </c>
      <c r="G65" s="550"/>
      <c r="H65" s="469"/>
      <c r="I65" s="475"/>
      <c r="J65" s="475"/>
      <c r="K65" s="553"/>
      <c r="L65" s="553"/>
    </row>
    <row r="66" spans="1:12" customFormat="1" ht="15">
      <c r="A66" s="68">
        <v>58</v>
      </c>
      <c r="B66" s="415" t="s">
        <v>524</v>
      </c>
      <c r="C66" s="434" t="s">
        <v>533</v>
      </c>
      <c r="D66" s="475" t="s">
        <v>1826</v>
      </c>
      <c r="E66" s="434">
        <v>1996</v>
      </c>
      <c r="F66" s="434" t="s">
        <v>1827</v>
      </c>
      <c r="G66" s="550"/>
      <c r="H66" s="469"/>
      <c r="I66" s="475"/>
      <c r="J66" s="475"/>
      <c r="K66" s="553"/>
      <c r="L66" s="553"/>
    </row>
    <row r="67" spans="1:12" customFormat="1" ht="15">
      <c r="A67" s="68">
        <v>59</v>
      </c>
      <c r="B67" s="415" t="s">
        <v>524</v>
      </c>
      <c r="C67" s="434" t="s">
        <v>562</v>
      </c>
      <c r="D67" s="475" t="s">
        <v>1828</v>
      </c>
      <c r="E67" s="434">
        <v>1999</v>
      </c>
      <c r="F67" s="434" t="s">
        <v>1829</v>
      </c>
      <c r="G67" s="550"/>
      <c r="H67" s="469"/>
      <c r="I67" s="475"/>
      <c r="J67" s="475"/>
      <c r="K67" s="553"/>
      <c r="L67" s="553"/>
    </row>
    <row r="68" spans="1:12" customFormat="1" ht="15">
      <c r="A68" s="68">
        <v>60</v>
      </c>
      <c r="B68" s="415" t="s">
        <v>524</v>
      </c>
      <c r="C68" s="434" t="s">
        <v>530</v>
      </c>
      <c r="D68" s="475" t="s">
        <v>1830</v>
      </c>
      <c r="E68" s="434">
        <v>1988</v>
      </c>
      <c r="F68" s="434" t="s">
        <v>1831</v>
      </c>
      <c r="G68" s="550"/>
      <c r="H68" s="469"/>
      <c r="I68" s="475"/>
      <c r="J68" s="475"/>
      <c r="K68" s="553"/>
      <c r="L68" s="553"/>
    </row>
    <row r="69" spans="1:12" customFormat="1" ht="15">
      <c r="A69" s="68">
        <v>61</v>
      </c>
      <c r="B69" s="415" t="s">
        <v>524</v>
      </c>
      <c r="C69" s="434" t="s">
        <v>530</v>
      </c>
      <c r="D69" s="475" t="s">
        <v>550</v>
      </c>
      <c r="E69" s="434">
        <v>1999</v>
      </c>
      <c r="F69" s="434" t="s">
        <v>1832</v>
      </c>
      <c r="G69" s="550"/>
      <c r="H69" s="469"/>
      <c r="I69" s="475"/>
      <c r="J69" s="475"/>
      <c r="K69" s="553"/>
      <c r="L69" s="553"/>
    </row>
    <row r="70" spans="1:12" customFormat="1" ht="15">
      <c r="A70" s="68">
        <v>62</v>
      </c>
      <c r="B70" s="415" t="s">
        <v>524</v>
      </c>
      <c r="C70" s="434" t="s">
        <v>530</v>
      </c>
      <c r="D70" s="475" t="s">
        <v>1738</v>
      </c>
      <c r="E70" s="434">
        <v>1990</v>
      </c>
      <c r="F70" s="434" t="s">
        <v>1833</v>
      </c>
      <c r="G70" s="550"/>
      <c r="H70" s="469"/>
      <c r="I70" s="475"/>
      <c r="J70" s="475"/>
      <c r="K70" s="553"/>
      <c r="L70" s="553"/>
    </row>
    <row r="71" spans="1:12" customFormat="1" ht="15">
      <c r="A71" s="68">
        <v>63</v>
      </c>
      <c r="B71" s="415" t="s">
        <v>524</v>
      </c>
      <c r="C71" s="434" t="s">
        <v>530</v>
      </c>
      <c r="D71" s="475" t="s">
        <v>1834</v>
      </c>
      <c r="E71" s="434">
        <v>1993</v>
      </c>
      <c r="F71" s="434" t="s">
        <v>1835</v>
      </c>
      <c r="G71" s="550"/>
      <c r="H71" s="469"/>
      <c r="I71" s="475"/>
      <c r="J71" s="475"/>
      <c r="K71" s="553"/>
      <c r="L71" s="553"/>
    </row>
    <row r="72" spans="1:12" customFormat="1" ht="15">
      <c r="A72" s="68">
        <v>64</v>
      </c>
      <c r="B72" s="415" t="s">
        <v>524</v>
      </c>
      <c r="C72" s="434" t="s">
        <v>1836</v>
      </c>
      <c r="D72" s="475" t="s">
        <v>1837</v>
      </c>
      <c r="E72" s="434">
        <v>1988</v>
      </c>
      <c r="F72" s="434" t="s">
        <v>1838</v>
      </c>
      <c r="G72" s="550"/>
      <c r="H72" s="469"/>
      <c r="I72" s="475"/>
      <c r="J72" s="475"/>
      <c r="K72" s="553"/>
      <c r="L72" s="553"/>
    </row>
    <row r="73" spans="1:12" customFormat="1" ht="15">
      <c r="A73" s="68">
        <v>65</v>
      </c>
      <c r="B73" s="415" t="s">
        <v>524</v>
      </c>
      <c r="C73" s="434" t="s">
        <v>530</v>
      </c>
      <c r="D73" s="475" t="s">
        <v>553</v>
      </c>
      <c r="E73" s="434">
        <v>1996</v>
      </c>
      <c r="F73" s="434" t="s">
        <v>1839</v>
      </c>
      <c r="G73" s="550"/>
      <c r="H73" s="469"/>
      <c r="I73" s="475"/>
      <c r="J73" s="475"/>
      <c r="K73" s="553"/>
      <c r="L73" s="553"/>
    </row>
    <row r="74" spans="1:12" customFormat="1" ht="15">
      <c r="A74" s="68">
        <v>66</v>
      </c>
      <c r="B74" s="415" t="s">
        <v>524</v>
      </c>
      <c r="C74" s="434" t="s">
        <v>533</v>
      </c>
      <c r="D74" s="475" t="s">
        <v>534</v>
      </c>
      <c r="E74" s="434">
        <v>1998</v>
      </c>
      <c r="F74" s="434" t="s">
        <v>1822</v>
      </c>
      <c r="G74" s="550"/>
      <c r="H74" s="469"/>
      <c r="I74" s="475"/>
      <c r="J74" s="475"/>
      <c r="K74" s="553"/>
      <c r="L74" s="553"/>
    </row>
    <row r="75" spans="1:12" customFormat="1" ht="15">
      <c r="A75" s="68">
        <v>67</v>
      </c>
      <c r="B75" s="415" t="s">
        <v>524</v>
      </c>
      <c r="C75" s="434" t="s">
        <v>530</v>
      </c>
      <c r="D75" s="475" t="s">
        <v>563</v>
      </c>
      <c r="E75" s="434">
        <v>1999</v>
      </c>
      <c r="F75" s="434" t="s">
        <v>1840</v>
      </c>
      <c r="G75" s="550"/>
      <c r="H75" s="469"/>
      <c r="I75" s="475"/>
      <c r="J75" s="475"/>
      <c r="K75" s="553"/>
      <c r="L75" s="553"/>
    </row>
    <row r="76" spans="1:12" customFormat="1" ht="15">
      <c r="A76" s="68">
        <v>68</v>
      </c>
      <c r="B76" s="415" t="s">
        <v>524</v>
      </c>
      <c r="C76" s="434" t="s">
        <v>530</v>
      </c>
      <c r="D76" s="475" t="s">
        <v>1841</v>
      </c>
      <c r="E76" s="434">
        <v>1997</v>
      </c>
      <c r="F76" s="434" t="s">
        <v>1842</v>
      </c>
      <c r="G76" s="550"/>
      <c r="H76" s="469"/>
      <c r="I76" s="475"/>
      <c r="J76" s="475"/>
      <c r="K76" s="553"/>
      <c r="L76" s="553"/>
    </row>
    <row r="77" spans="1:12" customFormat="1" ht="15">
      <c r="A77" s="68">
        <v>69</v>
      </c>
      <c r="B77" s="415" t="s">
        <v>524</v>
      </c>
      <c r="C77" s="434" t="s">
        <v>530</v>
      </c>
      <c r="D77" s="475" t="s">
        <v>1843</v>
      </c>
      <c r="E77" s="434">
        <v>1997</v>
      </c>
      <c r="F77" s="434" t="s">
        <v>1844</v>
      </c>
      <c r="G77" s="550"/>
      <c r="H77" s="469"/>
      <c r="I77" s="475"/>
      <c r="J77" s="475"/>
      <c r="K77" s="553"/>
      <c r="L77" s="553"/>
    </row>
    <row r="78" spans="1:12" customFormat="1" ht="15">
      <c r="A78" s="68">
        <v>70</v>
      </c>
      <c r="B78" s="415" t="s">
        <v>524</v>
      </c>
      <c r="C78" s="434" t="s">
        <v>533</v>
      </c>
      <c r="D78" s="475" t="s">
        <v>1845</v>
      </c>
      <c r="E78" s="434">
        <v>1995</v>
      </c>
      <c r="F78" s="434" t="s">
        <v>1846</v>
      </c>
      <c r="G78" s="550"/>
      <c r="H78" s="469"/>
      <c r="I78" s="475"/>
      <c r="J78" s="475"/>
      <c r="K78" s="553"/>
      <c r="L78" s="553"/>
    </row>
    <row r="79" spans="1:12" customFormat="1" ht="15">
      <c r="A79" s="68">
        <v>71</v>
      </c>
      <c r="B79" s="415" t="s">
        <v>524</v>
      </c>
      <c r="C79" s="434" t="s">
        <v>530</v>
      </c>
      <c r="D79" s="475" t="s">
        <v>1847</v>
      </c>
      <c r="E79" s="434">
        <v>1997</v>
      </c>
      <c r="F79" s="434" t="s">
        <v>1848</v>
      </c>
      <c r="G79" s="550"/>
      <c r="H79" s="469"/>
      <c r="I79" s="475"/>
      <c r="J79" s="475"/>
      <c r="K79" s="553"/>
      <c r="L79" s="553"/>
    </row>
    <row r="80" spans="1:12" customFormat="1" ht="15">
      <c r="A80" s="68">
        <v>72</v>
      </c>
      <c r="B80" s="415" t="s">
        <v>524</v>
      </c>
      <c r="C80" s="434" t="s">
        <v>530</v>
      </c>
      <c r="D80" s="475" t="s">
        <v>1738</v>
      </c>
      <c r="E80" s="434">
        <v>1994</v>
      </c>
      <c r="F80" s="434" t="s">
        <v>1849</v>
      </c>
      <c r="G80" s="550"/>
      <c r="H80" s="469"/>
      <c r="I80" s="475"/>
      <c r="J80" s="475"/>
      <c r="K80" s="553"/>
      <c r="L80" s="553"/>
    </row>
    <row r="81" spans="1:12" customFormat="1" ht="15">
      <c r="A81" s="68">
        <v>73</v>
      </c>
      <c r="B81" s="415" t="s">
        <v>524</v>
      </c>
      <c r="C81" s="434" t="s">
        <v>530</v>
      </c>
      <c r="D81" s="475" t="s">
        <v>1830</v>
      </c>
      <c r="E81" s="434">
        <v>1987</v>
      </c>
      <c r="F81" s="434" t="s">
        <v>1850</v>
      </c>
      <c r="G81" s="550"/>
      <c r="H81" s="469"/>
      <c r="I81" s="475"/>
      <c r="J81" s="475"/>
      <c r="K81" s="553"/>
      <c r="L81" s="553"/>
    </row>
    <row r="82" spans="1:12" customFormat="1" ht="15">
      <c r="A82" s="68">
        <v>74</v>
      </c>
      <c r="B82" s="415" t="s">
        <v>524</v>
      </c>
      <c r="C82" s="434" t="s">
        <v>530</v>
      </c>
      <c r="D82" s="475" t="s">
        <v>1738</v>
      </c>
      <c r="E82" s="434">
        <v>1995</v>
      </c>
      <c r="F82" s="434" t="s">
        <v>1851</v>
      </c>
      <c r="G82" s="550"/>
      <c r="H82" s="469"/>
      <c r="I82" s="475"/>
      <c r="J82" s="475"/>
      <c r="K82" s="553"/>
      <c r="L82" s="553"/>
    </row>
    <row r="83" spans="1:12" customFormat="1" ht="15">
      <c r="A83" s="68">
        <v>75</v>
      </c>
      <c r="B83" s="415" t="s">
        <v>524</v>
      </c>
      <c r="C83" s="434" t="s">
        <v>525</v>
      </c>
      <c r="D83" s="475" t="s">
        <v>1852</v>
      </c>
      <c r="E83" s="434">
        <v>2001</v>
      </c>
      <c r="F83" s="434" t="s">
        <v>1853</v>
      </c>
      <c r="G83" s="550"/>
      <c r="H83" s="469"/>
      <c r="I83" s="475"/>
      <c r="J83" s="475"/>
      <c r="K83" s="553"/>
      <c r="L83" s="553"/>
    </row>
    <row r="84" spans="1:12" customFormat="1" ht="15">
      <c r="A84" s="68">
        <v>76</v>
      </c>
      <c r="B84" s="415" t="s">
        <v>524</v>
      </c>
      <c r="C84" s="434" t="s">
        <v>533</v>
      </c>
      <c r="D84" s="475" t="s">
        <v>1819</v>
      </c>
      <c r="E84" s="434">
        <v>1998</v>
      </c>
      <c r="F84" s="434" t="s">
        <v>1854</v>
      </c>
      <c r="G84" s="550"/>
      <c r="H84" s="469"/>
      <c r="I84" s="475"/>
      <c r="J84" s="475"/>
      <c r="K84" s="553"/>
      <c r="L84" s="553"/>
    </row>
    <row r="85" spans="1:12" customFormat="1" ht="15">
      <c r="A85" s="68">
        <v>77</v>
      </c>
      <c r="B85" s="415" t="s">
        <v>524</v>
      </c>
      <c r="C85" s="434" t="s">
        <v>530</v>
      </c>
      <c r="D85" s="475" t="s">
        <v>1855</v>
      </c>
      <c r="E85" s="434">
        <v>1996</v>
      </c>
      <c r="F85" s="434" t="s">
        <v>1856</v>
      </c>
      <c r="G85" s="550"/>
      <c r="H85" s="469"/>
      <c r="I85" s="475"/>
      <c r="J85" s="475"/>
      <c r="K85" s="553"/>
      <c r="L85" s="553"/>
    </row>
    <row r="86" spans="1:12" customFormat="1" ht="15">
      <c r="A86" s="68">
        <v>78</v>
      </c>
      <c r="B86" s="415" t="s">
        <v>524</v>
      </c>
      <c r="C86" s="434" t="s">
        <v>530</v>
      </c>
      <c r="D86" s="475" t="s">
        <v>1857</v>
      </c>
      <c r="E86" s="434">
        <v>1995</v>
      </c>
      <c r="F86" s="434" t="s">
        <v>1858</v>
      </c>
      <c r="G86" s="550"/>
      <c r="H86" s="469"/>
      <c r="I86" s="475"/>
      <c r="J86" s="475"/>
      <c r="K86" s="553"/>
      <c r="L86" s="553"/>
    </row>
    <row r="87" spans="1:12" customFormat="1" ht="15">
      <c r="A87" s="68">
        <v>79</v>
      </c>
      <c r="B87" s="415" t="s">
        <v>524</v>
      </c>
      <c r="C87" s="434" t="s">
        <v>533</v>
      </c>
      <c r="D87" s="475" t="s">
        <v>1821</v>
      </c>
      <c r="E87" s="434">
        <v>1995</v>
      </c>
      <c r="F87" s="434" t="s">
        <v>1859</v>
      </c>
      <c r="G87" s="550"/>
      <c r="H87" s="469"/>
      <c r="I87" s="475"/>
      <c r="J87" s="475"/>
      <c r="K87" s="553"/>
      <c r="L87" s="553"/>
    </row>
    <row r="88" spans="1:12" customFormat="1" ht="15">
      <c r="A88" s="68">
        <v>80</v>
      </c>
      <c r="B88" s="415" t="s">
        <v>524</v>
      </c>
      <c r="C88" s="434" t="s">
        <v>530</v>
      </c>
      <c r="D88" s="475" t="s">
        <v>1748</v>
      </c>
      <c r="E88" s="434">
        <v>2001</v>
      </c>
      <c r="F88" s="434" t="s">
        <v>1860</v>
      </c>
      <c r="G88" s="550"/>
      <c r="H88" s="469"/>
      <c r="I88" s="475"/>
      <c r="J88" s="475"/>
      <c r="K88" s="553"/>
      <c r="L88" s="553"/>
    </row>
    <row r="89" spans="1:12" customFormat="1" ht="15">
      <c r="A89" s="68">
        <v>81</v>
      </c>
      <c r="B89" s="415" t="s">
        <v>524</v>
      </c>
      <c r="C89" s="434" t="s">
        <v>530</v>
      </c>
      <c r="D89" s="475" t="s">
        <v>1760</v>
      </c>
      <c r="E89" s="434">
        <v>1999</v>
      </c>
      <c r="F89" s="434" t="s">
        <v>1861</v>
      </c>
      <c r="G89" s="550"/>
      <c r="H89" s="469"/>
      <c r="I89" s="475"/>
      <c r="J89" s="475"/>
      <c r="K89" s="553"/>
      <c r="L89" s="553"/>
    </row>
    <row r="90" spans="1:12" customFormat="1" ht="15">
      <c r="A90" s="68">
        <v>82</v>
      </c>
      <c r="B90" s="415" t="s">
        <v>524</v>
      </c>
      <c r="C90" s="434" t="s">
        <v>530</v>
      </c>
      <c r="D90" s="475" t="s">
        <v>1738</v>
      </c>
      <c r="E90" s="434">
        <v>1995</v>
      </c>
      <c r="F90" s="434" t="s">
        <v>1862</v>
      </c>
      <c r="G90" s="550"/>
      <c r="H90" s="469"/>
      <c r="I90" s="475"/>
      <c r="J90" s="475"/>
      <c r="K90" s="553"/>
      <c r="L90" s="553"/>
    </row>
    <row r="91" spans="1:12" customFormat="1" ht="15">
      <c r="A91" s="68">
        <v>83</v>
      </c>
      <c r="B91" s="415" t="s">
        <v>524</v>
      </c>
      <c r="C91" s="434" t="s">
        <v>530</v>
      </c>
      <c r="D91" s="475" t="s">
        <v>553</v>
      </c>
      <c r="E91" s="434">
        <v>1999</v>
      </c>
      <c r="F91" s="434" t="s">
        <v>1863</v>
      </c>
      <c r="G91" s="550"/>
      <c r="H91" s="469"/>
      <c r="I91" s="475"/>
      <c r="J91" s="475"/>
      <c r="K91" s="553"/>
      <c r="L91" s="553"/>
    </row>
    <row r="92" spans="1:12" customFormat="1" ht="15">
      <c r="A92" s="68">
        <v>84</v>
      </c>
      <c r="B92" s="415" t="s">
        <v>524</v>
      </c>
      <c r="C92" s="434" t="s">
        <v>533</v>
      </c>
      <c r="D92" s="475" t="s">
        <v>1769</v>
      </c>
      <c r="E92" s="434">
        <v>1997</v>
      </c>
      <c r="F92" s="434" t="s">
        <v>1864</v>
      </c>
      <c r="G92" s="550"/>
      <c r="H92" s="469"/>
      <c r="I92" s="475"/>
      <c r="J92" s="475"/>
      <c r="K92" s="553"/>
      <c r="L92" s="553"/>
    </row>
    <row r="93" spans="1:12" customFormat="1" ht="15">
      <c r="A93" s="68">
        <v>85</v>
      </c>
      <c r="B93" s="415" t="s">
        <v>524</v>
      </c>
      <c r="C93" s="434" t="s">
        <v>530</v>
      </c>
      <c r="D93" s="475" t="s">
        <v>1738</v>
      </c>
      <c r="E93" s="434">
        <v>1997</v>
      </c>
      <c r="F93" s="434" t="s">
        <v>1865</v>
      </c>
      <c r="G93" s="550"/>
      <c r="H93" s="469"/>
      <c r="I93" s="475"/>
      <c r="J93" s="475"/>
      <c r="K93" s="553"/>
      <c r="L93" s="553"/>
    </row>
    <row r="94" spans="1:12" customFormat="1" ht="15">
      <c r="A94" s="68">
        <v>86</v>
      </c>
      <c r="B94" s="415" t="s">
        <v>524</v>
      </c>
      <c r="C94" s="434" t="s">
        <v>530</v>
      </c>
      <c r="D94" s="475" t="s">
        <v>1828</v>
      </c>
      <c r="E94" s="434">
        <v>1999</v>
      </c>
      <c r="F94" s="434" t="s">
        <v>1866</v>
      </c>
      <c r="G94" s="550"/>
      <c r="H94" s="469"/>
      <c r="I94" s="475"/>
      <c r="J94" s="475"/>
      <c r="K94" s="553"/>
      <c r="L94" s="553"/>
    </row>
    <row r="95" spans="1:12" customFormat="1" ht="15">
      <c r="A95" s="68">
        <v>87</v>
      </c>
      <c r="B95" s="415" t="s">
        <v>524</v>
      </c>
      <c r="C95" s="434" t="s">
        <v>530</v>
      </c>
      <c r="D95" s="475" t="s">
        <v>1867</v>
      </c>
      <c r="E95" s="434">
        <v>1997</v>
      </c>
      <c r="F95" s="434" t="s">
        <v>1868</v>
      </c>
      <c r="G95" s="550"/>
      <c r="H95" s="469"/>
      <c r="I95" s="475"/>
      <c r="J95" s="475"/>
      <c r="K95" s="553"/>
      <c r="L95" s="553"/>
    </row>
    <row r="96" spans="1:12" customFormat="1" ht="30">
      <c r="A96" s="68">
        <v>88</v>
      </c>
      <c r="B96" s="415" t="s">
        <v>524</v>
      </c>
      <c r="C96" s="434" t="s">
        <v>533</v>
      </c>
      <c r="D96" s="475" t="s">
        <v>1767</v>
      </c>
      <c r="E96" s="434">
        <v>1993</v>
      </c>
      <c r="F96" s="434" t="s">
        <v>1869</v>
      </c>
      <c r="G96" s="550"/>
      <c r="H96" s="469"/>
      <c r="I96" s="475"/>
      <c r="J96" s="475"/>
      <c r="K96" s="553"/>
      <c r="L96" s="553"/>
    </row>
    <row r="97" spans="1:12" customFormat="1" ht="15">
      <c r="A97" s="68">
        <v>89</v>
      </c>
      <c r="B97" s="415" t="s">
        <v>524</v>
      </c>
      <c r="C97" s="434" t="s">
        <v>530</v>
      </c>
      <c r="D97" s="475" t="s">
        <v>549</v>
      </c>
      <c r="E97" s="434">
        <v>1997</v>
      </c>
      <c r="F97" s="434" t="s">
        <v>1870</v>
      </c>
      <c r="G97" s="550"/>
      <c r="H97" s="469"/>
      <c r="I97" s="475"/>
      <c r="J97" s="475"/>
      <c r="K97" s="553"/>
      <c r="L97" s="553"/>
    </row>
    <row r="98" spans="1:12" customFormat="1" ht="15">
      <c r="A98" s="68">
        <v>90</v>
      </c>
      <c r="B98" s="415" t="s">
        <v>524</v>
      </c>
      <c r="C98" s="434" t="s">
        <v>530</v>
      </c>
      <c r="D98" s="475" t="s">
        <v>553</v>
      </c>
      <c r="E98" s="434">
        <v>1997</v>
      </c>
      <c r="F98" s="434" t="s">
        <v>1871</v>
      </c>
      <c r="G98" s="550"/>
      <c r="H98" s="469"/>
      <c r="I98" s="475"/>
      <c r="J98" s="475"/>
      <c r="K98" s="553"/>
      <c r="L98" s="553"/>
    </row>
    <row r="99" spans="1:12" customFormat="1" ht="15">
      <c r="A99" s="68">
        <v>91</v>
      </c>
      <c r="B99" s="415" t="s">
        <v>524</v>
      </c>
      <c r="C99" s="434" t="s">
        <v>533</v>
      </c>
      <c r="D99" s="475" t="s">
        <v>534</v>
      </c>
      <c r="E99" s="434">
        <v>1998</v>
      </c>
      <c r="F99" s="434" t="s">
        <v>1872</v>
      </c>
      <c r="G99" s="550"/>
      <c r="H99" s="469"/>
      <c r="I99" s="475"/>
      <c r="J99" s="475"/>
      <c r="K99" s="553"/>
      <c r="L99" s="553"/>
    </row>
    <row r="100" spans="1:12" customFormat="1" ht="15">
      <c r="A100" s="68">
        <v>92</v>
      </c>
      <c r="B100" s="415" t="s">
        <v>524</v>
      </c>
      <c r="C100" s="434" t="s">
        <v>530</v>
      </c>
      <c r="D100" s="475" t="s">
        <v>1738</v>
      </c>
      <c r="E100" s="434">
        <v>1990</v>
      </c>
      <c r="F100" s="434" t="s">
        <v>1873</v>
      </c>
      <c r="G100" s="550"/>
      <c r="H100" s="469"/>
      <c r="I100" s="475"/>
      <c r="J100" s="475"/>
      <c r="K100" s="553"/>
      <c r="L100" s="553"/>
    </row>
    <row r="101" spans="1:12" customFormat="1" ht="15">
      <c r="A101" s="68">
        <v>93</v>
      </c>
      <c r="B101" s="415" t="s">
        <v>524</v>
      </c>
      <c r="C101" s="434" t="s">
        <v>530</v>
      </c>
      <c r="D101" s="475" t="s">
        <v>1738</v>
      </c>
      <c r="E101" s="434">
        <v>1994</v>
      </c>
      <c r="F101" s="434" t="s">
        <v>1874</v>
      </c>
      <c r="G101" s="550"/>
      <c r="H101" s="469"/>
      <c r="I101" s="475"/>
      <c r="J101" s="475"/>
      <c r="K101" s="553"/>
      <c r="L101" s="553"/>
    </row>
    <row r="102" spans="1:12" customFormat="1" ht="15">
      <c r="A102" s="68">
        <v>94</v>
      </c>
      <c r="B102" s="415" t="s">
        <v>524</v>
      </c>
      <c r="C102" s="434" t="s">
        <v>533</v>
      </c>
      <c r="D102" s="475" t="s">
        <v>1769</v>
      </c>
      <c r="E102" s="434">
        <v>1996</v>
      </c>
      <c r="F102" s="434" t="s">
        <v>1875</v>
      </c>
      <c r="G102" s="550"/>
      <c r="H102" s="469"/>
      <c r="I102" s="475"/>
      <c r="J102" s="475"/>
      <c r="K102" s="553"/>
      <c r="L102" s="553"/>
    </row>
    <row r="103" spans="1:12" customFormat="1" ht="15">
      <c r="A103" s="68">
        <v>95</v>
      </c>
      <c r="B103" s="415" t="s">
        <v>524</v>
      </c>
      <c r="C103" s="434" t="s">
        <v>530</v>
      </c>
      <c r="D103" s="475" t="s">
        <v>1876</v>
      </c>
      <c r="E103" s="434">
        <v>1998</v>
      </c>
      <c r="F103" s="434" t="s">
        <v>1877</v>
      </c>
      <c r="G103" s="550"/>
      <c r="H103" s="469"/>
      <c r="I103" s="475"/>
      <c r="J103" s="475"/>
      <c r="K103" s="553"/>
      <c r="L103" s="553"/>
    </row>
    <row r="104" spans="1:12" customFormat="1" ht="15">
      <c r="A104" s="68">
        <v>96</v>
      </c>
      <c r="B104" s="415" t="s">
        <v>524</v>
      </c>
      <c r="C104" s="434" t="s">
        <v>530</v>
      </c>
      <c r="D104" s="475" t="s">
        <v>1867</v>
      </c>
      <c r="E104" s="434">
        <v>1999</v>
      </c>
      <c r="F104" s="434" t="s">
        <v>1878</v>
      </c>
      <c r="G104" s="550"/>
      <c r="H104" s="469"/>
      <c r="I104" s="475"/>
      <c r="J104" s="475"/>
      <c r="K104" s="553"/>
      <c r="L104" s="553"/>
    </row>
    <row r="105" spans="1:12" customFormat="1" ht="15">
      <c r="A105" s="68">
        <v>97</v>
      </c>
      <c r="B105" s="415" t="s">
        <v>524</v>
      </c>
      <c r="C105" s="434" t="s">
        <v>533</v>
      </c>
      <c r="D105" s="475" t="s">
        <v>1845</v>
      </c>
      <c r="E105" s="434">
        <v>1992</v>
      </c>
      <c r="F105" s="434" t="s">
        <v>1879</v>
      </c>
      <c r="G105" s="550"/>
      <c r="H105" s="469"/>
      <c r="I105" s="475"/>
      <c r="J105" s="475"/>
      <c r="K105" s="553"/>
      <c r="L105" s="553"/>
    </row>
    <row r="106" spans="1:12" customFormat="1" ht="15">
      <c r="A106" s="68">
        <v>98</v>
      </c>
      <c r="B106" s="415" t="s">
        <v>524</v>
      </c>
      <c r="C106" s="434" t="s">
        <v>530</v>
      </c>
      <c r="D106" s="475" t="s">
        <v>1880</v>
      </c>
      <c r="E106" s="434">
        <v>1998</v>
      </c>
      <c r="F106" s="434" t="s">
        <v>1881</v>
      </c>
      <c r="G106" s="550"/>
      <c r="H106" s="469"/>
      <c r="I106" s="475"/>
      <c r="J106" s="475"/>
      <c r="K106" s="553"/>
      <c r="L106" s="553"/>
    </row>
    <row r="107" spans="1:12" customFormat="1" ht="15">
      <c r="A107" s="68">
        <v>99</v>
      </c>
      <c r="B107" s="415" t="s">
        <v>524</v>
      </c>
      <c r="C107" s="434" t="s">
        <v>1882</v>
      </c>
      <c r="D107" s="475" t="s">
        <v>1883</v>
      </c>
      <c r="E107" s="434" t="s">
        <v>536</v>
      </c>
      <c r="F107" s="434" t="s">
        <v>1884</v>
      </c>
      <c r="G107" s="550"/>
      <c r="H107" s="469"/>
      <c r="I107" s="475"/>
      <c r="J107" s="475"/>
      <c r="K107" s="553"/>
      <c r="L107" s="553"/>
    </row>
    <row r="108" spans="1:12" customFormat="1" ht="15">
      <c r="A108" s="68">
        <v>100</v>
      </c>
      <c r="B108" s="415" t="s">
        <v>524</v>
      </c>
      <c r="C108" s="434" t="s">
        <v>1885</v>
      </c>
      <c r="D108" s="475" t="s">
        <v>1886</v>
      </c>
      <c r="E108" s="434" t="s">
        <v>538</v>
      </c>
      <c r="F108" s="434" t="s">
        <v>1887</v>
      </c>
      <c r="G108" s="550"/>
      <c r="H108" s="469"/>
      <c r="I108" s="475"/>
      <c r="J108" s="475"/>
      <c r="K108" s="553"/>
      <c r="L108" s="553"/>
    </row>
    <row r="109" spans="1:12" customFormat="1" ht="15">
      <c r="A109" s="68">
        <v>101</v>
      </c>
      <c r="B109" s="415" t="s">
        <v>524</v>
      </c>
      <c r="C109" s="434" t="s">
        <v>1885</v>
      </c>
      <c r="D109" s="475" t="s">
        <v>1886</v>
      </c>
      <c r="E109" s="434" t="s">
        <v>543</v>
      </c>
      <c r="F109" s="434" t="s">
        <v>1888</v>
      </c>
      <c r="G109" s="550"/>
      <c r="H109" s="469"/>
      <c r="I109" s="475"/>
      <c r="J109" s="475"/>
      <c r="K109" s="553"/>
      <c r="L109" s="553"/>
    </row>
    <row r="110" spans="1:12" customFormat="1" ht="15">
      <c r="A110" s="68">
        <v>102</v>
      </c>
      <c r="B110" s="415" t="s">
        <v>524</v>
      </c>
      <c r="C110" s="434" t="s">
        <v>1889</v>
      </c>
      <c r="D110" s="475" t="s">
        <v>1890</v>
      </c>
      <c r="E110" s="434" t="s">
        <v>1891</v>
      </c>
      <c r="F110" s="434" t="s">
        <v>1892</v>
      </c>
      <c r="G110" s="550"/>
      <c r="H110" s="469"/>
      <c r="I110" s="475"/>
      <c r="J110" s="475"/>
      <c r="K110" s="553"/>
      <c r="L110" s="553"/>
    </row>
    <row r="111" spans="1:12" customFormat="1" ht="15">
      <c r="A111" s="68">
        <v>103</v>
      </c>
      <c r="B111" s="415" t="s">
        <v>524</v>
      </c>
      <c r="C111" s="434" t="s">
        <v>1889</v>
      </c>
      <c r="D111" s="475" t="s">
        <v>1890</v>
      </c>
      <c r="E111" s="434" t="s">
        <v>554</v>
      </c>
      <c r="F111" s="434" t="s">
        <v>1893</v>
      </c>
      <c r="G111" s="550"/>
      <c r="H111" s="469"/>
      <c r="I111" s="475"/>
      <c r="J111" s="475"/>
      <c r="K111" s="553"/>
      <c r="L111" s="553"/>
    </row>
    <row r="112" spans="1:12" customFormat="1" ht="15">
      <c r="A112" s="68">
        <v>104</v>
      </c>
      <c r="B112" s="415" t="s">
        <v>524</v>
      </c>
      <c r="C112" s="434" t="s">
        <v>1885</v>
      </c>
      <c r="D112" s="475" t="s">
        <v>1886</v>
      </c>
      <c r="E112" s="434" t="s">
        <v>554</v>
      </c>
      <c r="F112" s="434" t="s">
        <v>1894</v>
      </c>
      <c r="G112" s="550"/>
      <c r="H112" s="469"/>
      <c r="I112" s="475"/>
      <c r="J112" s="475"/>
      <c r="K112" s="553"/>
      <c r="L112" s="553"/>
    </row>
    <row r="113" spans="1:12" customFormat="1" ht="15">
      <c r="A113" s="68">
        <v>105</v>
      </c>
      <c r="B113" s="415" t="s">
        <v>524</v>
      </c>
      <c r="C113" s="434" t="s">
        <v>1889</v>
      </c>
      <c r="D113" s="475" t="s">
        <v>1895</v>
      </c>
      <c r="E113" s="434" t="s">
        <v>536</v>
      </c>
      <c r="F113" s="434" t="s">
        <v>1896</v>
      </c>
      <c r="G113" s="550"/>
      <c r="H113" s="469"/>
      <c r="I113" s="475"/>
      <c r="J113" s="475"/>
      <c r="K113" s="553"/>
      <c r="L113" s="553"/>
    </row>
    <row r="114" spans="1:12" customFormat="1" ht="15">
      <c r="A114" s="68">
        <v>106</v>
      </c>
      <c r="B114" s="415" t="s">
        <v>524</v>
      </c>
      <c r="C114" s="434" t="s">
        <v>1889</v>
      </c>
      <c r="D114" s="475" t="s">
        <v>1890</v>
      </c>
      <c r="E114" s="434" t="s">
        <v>564</v>
      </c>
      <c r="F114" s="434" t="s">
        <v>1897</v>
      </c>
      <c r="G114" s="550"/>
      <c r="H114" s="469"/>
      <c r="I114" s="475"/>
      <c r="J114" s="475"/>
      <c r="K114" s="553"/>
      <c r="L114" s="553"/>
    </row>
    <row r="115" spans="1:12" customFormat="1" ht="15">
      <c r="A115" s="68">
        <v>107</v>
      </c>
      <c r="B115" s="415" t="s">
        <v>524</v>
      </c>
      <c r="C115" s="434" t="s">
        <v>1885</v>
      </c>
      <c r="D115" s="475" t="s">
        <v>1898</v>
      </c>
      <c r="E115" s="434" t="s">
        <v>535</v>
      </c>
      <c r="F115" s="434" t="s">
        <v>1899</v>
      </c>
      <c r="G115" s="550"/>
      <c r="H115" s="469"/>
      <c r="I115" s="475"/>
      <c r="J115" s="475"/>
      <c r="K115" s="553"/>
      <c r="L115" s="553"/>
    </row>
    <row r="116" spans="1:12" customFormat="1" ht="15">
      <c r="A116" s="68">
        <v>108</v>
      </c>
      <c r="B116" s="415" t="s">
        <v>524</v>
      </c>
      <c r="C116" s="434" t="s">
        <v>1885</v>
      </c>
      <c r="D116" s="475" t="s">
        <v>1900</v>
      </c>
      <c r="E116" s="434" t="s">
        <v>543</v>
      </c>
      <c r="F116" s="434" t="s">
        <v>1901</v>
      </c>
      <c r="G116" s="550"/>
      <c r="H116" s="469"/>
      <c r="I116" s="475"/>
      <c r="J116" s="475"/>
      <c r="K116" s="553"/>
      <c r="L116" s="553"/>
    </row>
    <row r="117" spans="1:12" customFormat="1" ht="15">
      <c r="A117" s="68">
        <v>109</v>
      </c>
      <c r="B117" s="415" t="s">
        <v>524</v>
      </c>
      <c r="C117" s="434" t="s">
        <v>1885</v>
      </c>
      <c r="D117" s="475" t="s">
        <v>1886</v>
      </c>
      <c r="E117" s="434" t="s">
        <v>1902</v>
      </c>
      <c r="F117" s="434" t="s">
        <v>1903</v>
      </c>
      <c r="G117" s="550"/>
      <c r="H117" s="469"/>
      <c r="I117" s="475"/>
      <c r="J117" s="475"/>
      <c r="K117" s="553"/>
      <c r="L117" s="553"/>
    </row>
    <row r="118" spans="1:12" customFormat="1" ht="15">
      <c r="A118" s="68">
        <v>110</v>
      </c>
      <c r="B118" s="415" t="s">
        <v>524</v>
      </c>
      <c r="C118" s="434" t="s">
        <v>1885</v>
      </c>
      <c r="D118" s="475" t="s">
        <v>1904</v>
      </c>
      <c r="E118" s="434" t="s">
        <v>536</v>
      </c>
      <c r="F118" s="434" t="s">
        <v>1905</v>
      </c>
      <c r="G118" s="550"/>
      <c r="H118" s="469"/>
      <c r="I118" s="475"/>
      <c r="J118" s="475"/>
      <c r="K118" s="553"/>
      <c r="L118" s="553"/>
    </row>
    <row r="119" spans="1:12" customFormat="1" ht="15">
      <c r="A119" s="68">
        <v>111</v>
      </c>
      <c r="B119" s="415" t="s">
        <v>524</v>
      </c>
      <c r="C119" s="434" t="s">
        <v>1889</v>
      </c>
      <c r="D119" s="475" t="s">
        <v>1890</v>
      </c>
      <c r="E119" s="434" t="s">
        <v>1739</v>
      </c>
      <c r="F119" s="434" t="s">
        <v>1906</v>
      </c>
      <c r="G119" s="550"/>
      <c r="H119" s="469"/>
      <c r="I119" s="475"/>
      <c r="J119" s="475"/>
      <c r="K119" s="553"/>
      <c r="L119" s="553"/>
    </row>
    <row r="120" spans="1:12" customFormat="1" ht="15">
      <c r="A120" s="68">
        <v>112</v>
      </c>
      <c r="B120" s="415" t="s">
        <v>524</v>
      </c>
      <c r="C120" s="434" t="s">
        <v>1907</v>
      </c>
      <c r="D120" s="475" t="s">
        <v>1908</v>
      </c>
      <c r="E120" s="434" t="s">
        <v>536</v>
      </c>
      <c r="F120" s="434" t="s">
        <v>1909</v>
      </c>
      <c r="G120" s="550"/>
      <c r="H120" s="469"/>
      <c r="I120" s="475"/>
      <c r="J120" s="475"/>
      <c r="K120" s="553"/>
      <c r="L120" s="553"/>
    </row>
    <row r="121" spans="1:12" customFormat="1" ht="15">
      <c r="A121" s="68">
        <v>113</v>
      </c>
      <c r="B121" s="415" t="s">
        <v>524</v>
      </c>
      <c r="C121" s="434" t="s">
        <v>1889</v>
      </c>
      <c r="D121" s="475" t="s">
        <v>1890</v>
      </c>
      <c r="E121" s="434" t="s">
        <v>546</v>
      </c>
      <c r="F121" s="434" t="s">
        <v>1910</v>
      </c>
      <c r="G121" s="550"/>
      <c r="H121" s="469"/>
      <c r="I121" s="475"/>
      <c r="J121" s="475"/>
      <c r="K121" s="553"/>
      <c r="L121" s="553"/>
    </row>
    <row r="122" spans="1:12" customFormat="1" ht="15">
      <c r="A122" s="68">
        <v>114</v>
      </c>
      <c r="B122" s="415" t="s">
        <v>524</v>
      </c>
      <c r="C122" s="434" t="s">
        <v>1907</v>
      </c>
      <c r="D122" s="475" t="s">
        <v>1911</v>
      </c>
      <c r="E122" s="434" t="s">
        <v>554</v>
      </c>
      <c r="F122" s="434" t="s">
        <v>1912</v>
      </c>
      <c r="G122" s="550"/>
      <c r="H122" s="469"/>
      <c r="I122" s="475"/>
      <c r="J122" s="475"/>
      <c r="K122" s="553"/>
      <c r="L122" s="553"/>
    </row>
    <row r="123" spans="1:12" customFormat="1" ht="15">
      <c r="A123" s="68">
        <v>115</v>
      </c>
      <c r="B123" s="415" t="s">
        <v>524</v>
      </c>
      <c r="C123" s="434" t="s">
        <v>1885</v>
      </c>
      <c r="D123" s="475" t="s">
        <v>1913</v>
      </c>
      <c r="E123" s="434" t="s">
        <v>546</v>
      </c>
      <c r="F123" s="434" t="s">
        <v>1914</v>
      </c>
      <c r="G123" s="550"/>
      <c r="H123" s="469"/>
      <c r="I123" s="475"/>
      <c r="J123" s="475"/>
      <c r="K123" s="553"/>
      <c r="L123" s="553"/>
    </row>
    <row r="124" spans="1:12" customFormat="1" ht="15">
      <c r="A124" s="68">
        <v>116</v>
      </c>
      <c r="B124" s="415" t="s">
        <v>524</v>
      </c>
      <c r="C124" s="434" t="s">
        <v>1885</v>
      </c>
      <c r="D124" s="475" t="s">
        <v>1886</v>
      </c>
      <c r="E124" s="434" t="s">
        <v>1915</v>
      </c>
      <c r="F124" s="434" t="s">
        <v>1916</v>
      </c>
      <c r="G124" s="550"/>
      <c r="H124" s="469"/>
      <c r="I124" s="475"/>
      <c r="J124" s="475"/>
      <c r="K124" s="553"/>
      <c r="L124" s="553"/>
    </row>
    <row r="125" spans="1:12" customFormat="1" ht="15">
      <c r="A125" s="68">
        <v>117</v>
      </c>
      <c r="B125" s="415" t="s">
        <v>524</v>
      </c>
      <c r="C125" s="434" t="s">
        <v>1882</v>
      </c>
      <c r="D125" s="475" t="s">
        <v>547</v>
      </c>
      <c r="E125" s="434" t="s">
        <v>537</v>
      </c>
      <c r="F125" s="434" t="s">
        <v>1917</v>
      </c>
      <c r="G125" s="550"/>
      <c r="H125" s="469"/>
      <c r="I125" s="475"/>
      <c r="J125" s="475"/>
      <c r="K125" s="553"/>
      <c r="L125" s="553"/>
    </row>
    <row r="126" spans="1:12" customFormat="1" ht="15">
      <c r="A126" s="68">
        <v>118</v>
      </c>
      <c r="B126" s="415" t="s">
        <v>524</v>
      </c>
      <c r="C126" s="434" t="s">
        <v>1885</v>
      </c>
      <c r="D126" s="475" t="s">
        <v>1886</v>
      </c>
      <c r="E126" s="434" t="s">
        <v>1918</v>
      </c>
      <c r="F126" s="434" t="s">
        <v>1919</v>
      </c>
      <c r="G126" s="550"/>
      <c r="H126" s="469"/>
      <c r="I126" s="475"/>
      <c r="J126" s="475"/>
      <c r="K126" s="553"/>
      <c r="L126" s="553"/>
    </row>
    <row r="127" spans="1:12" customFormat="1" ht="15">
      <c r="A127" s="68">
        <v>119</v>
      </c>
      <c r="B127" s="415" t="s">
        <v>524</v>
      </c>
      <c r="C127" s="434" t="s">
        <v>1885</v>
      </c>
      <c r="D127" s="475" t="s">
        <v>1900</v>
      </c>
      <c r="E127" s="434" t="s">
        <v>536</v>
      </c>
      <c r="F127" s="434" t="s">
        <v>1920</v>
      </c>
      <c r="G127" s="550"/>
      <c r="H127" s="469"/>
      <c r="I127" s="475"/>
      <c r="J127" s="475"/>
      <c r="K127" s="553"/>
      <c r="L127" s="553"/>
    </row>
    <row r="128" spans="1:12" customFormat="1" ht="15">
      <c r="A128" s="68">
        <v>120</v>
      </c>
      <c r="B128" s="415" t="s">
        <v>524</v>
      </c>
      <c r="C128" s="434" t="s">
        <v>1885</v>
      </c>
      <c r="D128" s="475" t="s">
        <v>1921</v>
      </c>
      <c r="E128" s="434" t="s">
        <v>1922</v>
      </c>
      <c r="F128" s="434" t="s">
        <v>1923</v>
      </c>
      <c r="G128" s="550"/>
      <c r="H128" s="469"/>
      <c r="I128" s="475"/>
      <c r="J128" s="475"/>
      <c r="K128" s="553"/>
      <c r="L128" s="553"/>
    </row>
    <row r="129" spans="1:12" customFormat="1" ht="15">
      <c r="A129" s="68">
        <v>121</v>
      </c>
      <c r="B129" s="415" t="s">
        <v>524</v>
      </c>
      <c r="C129" s="434" t="s">
        <v>530</v>
      </c>
      <c r="D129" s="475" t="s">
        <v>1924</v>
      </c>
      <c r="E129" s="434" t="s">
        <v>529</v>
      </c>
      <c r="F129" s="434" t="s">
        <v>1925</v>
      </c>
      <c r="G129" s="550"/>
      <c r="H129" s="469"/>
      <c r="I129" s="475"/>
      <c r="J129" s="475"/>
      <c r="K129" s="553"/>
      <c r="L129" s="553"/>
    </row>
    <row r="130" spans="1:12" customFormat="1" ht="15">
      <c r="A130" s="68">
        <v>122</v>
      </c>
      <c r="B130" s="415" t="s">
        <v>524</v>
      </c>
      <c r="C130" s="434" t="s">
        <v>533</v>
      </c>
      <c r="D130" s="475" t="s">
        <v>1926</v>
      </c>
      <c r="E130" s="434">
        <v>1998</v>
      </c>
      <c r="F130" s="434" t="s">
        <v>1927</v>
      </c>
      <c r="G130" s="551"/>
      <c r="H130" s="469"/>
      <c r="I130" s="475"/>
      <c r="J130" s="475"/>
      <c r="K130" s="554"/>
      <c r="L130" s="554"/>
    </row>
    <row r="131" spans="1:12" customFormat="1" ht="30">
      <c r="A131" s="68">
        <v>123</v>
      </c>
      <c r="B131" s="415" t="s">
        <v>524</v>
      </c>
      <c r="C131" s="434" t="s">
        <v>1928</v>
      </c>
      <c r="D131" s="475" t="s">
        <v>1929</v>
      </c>
      <c r="E131" s="434" t="s">
        <v>1930</v>
      </c>
      <c r="F131" s="434" t="s">
        <v>1931</v>
      </c>
      <c r="G131" s="556">
        <v>5400</v>
      </c>
      <c r="H131" s="475"/>
      <c r="I131" s="475"/>
      <c r="J131" s="475"/>
      <c r="K131" s="552" t="s">
        <v>545</v>
      </c>
      <c r="L131" s="559" t="s">
        <v>1932</v>
      </c>
    </row>
    <row r="132" spans="1:12" customFormat="1" ht="15">
      <c r="A132" s="68">
        <v>124</v>
      </c>
      <c r="B132" s="415" t="s">
        <v>524</v>
      </c>
      <c r="C132" s="434" t="s">
        <v>1933</v>
      </c>
      <c r="D132" s="475">
        <v>0.40500000000000003</v>
      </c>
      <c r="E132" s="434" t="s">
        <v>1934</v>
      </c>
      <c r="F132" s="434" t="s">
        <v>1935</v>
      </c>
      <c r="G132" s="557"/>
      <c r="H132" s="475"/>
      <c r="I132" s="475"/>
      <c r="J132" s="475"/>
      <c r="K132" s="553"/>
      <c r="L132" s="560"/>
    </row>
    <row r="133" spans="1:12" customFormat="1" ht="15">
      <c r="A133" s="68">
        <v>125</v>
      </c>
      <c r="B133" s="415" t="s">
        <v>524</v>
      </c>
      <c r="C133" s="434" t="s">
        <v>1936</v>
      </c>
      <c r="D133" s="475">
        <v>4.0090000000000003</v>
      </c>
      <c r="E133" s="434" t="s">
        <v>1937</v>
      </c>
      <c r="F133" s="434" t="s">
        <v>1938</v>
      </c>
      <c r="G133" s="557"/>
      <c r="H133" s="475"/>
      <c r="I133" s="475"/>
      <c r="J133" s="475"/>
      <c r="K133" s="553"/>
      <c r="L133" s="560"/>
    </row>
    <row r="134" spans="1:12" customFormat="1" ht="15">
      <c r="A134" s="68">
        <v>126</v>
      </c>
      <c r="B134" s="415" t="s">
        <v>524</v>
      </c>
      <c r="C134" s="434" t="s">
        <v>1928</v>
      </c>
      <c r="D134" s="475" t="s">
        <v>1939</v>
      </c>
      <c r="E134" s="434" t="s">
        <v>536</v>
      </c>
      <c r="F134" s="434" t="s">
        <v>1940</v>
      </c>
      <c r="G134" s="557"/>
      <c r="H134" s="475"/>
      <c r="I134" s="475"/>
      <c r="J134" s="475"/>
      <c r="K134" s="553"/>
      <c r="L134" s="560"/>
    </row>
    <row r="135" spans="1:12" customFormat="1" ht="15">
      <c r="A135" s="68">
        <v>127</v>
      </c>
      <c r="B135" s="415" t="s">
        <v>524</v>
      </c>
      <c r="C135" s="434" t="s">
        <v>1928</v>
      </c>
      <c r="D135" s="475" t="s">
        <v>1941</v>
      </c>
      <c r="E135" s="434" t="s">
        <v>1942</v>
      </c>
      <c r="F135" s="434" t="s">
        <v>1943</v>
      </c>
      <c r="G135" s="557"/>
      <c r="H135" s="475"/>
      <c r="I135" s="475"/>
      <c r="J135" s="475"/>
      <c r="K135" s="553"/>
      <c r="L135" s="560"/>
    </row>
    <row r="136" spans="1:12" customFormat="1" ht="15">
      <c r="A136" s="68">
        <v>128</v>
      </c>
      <c r="B136" s="415" t="s">
        <v>524</v>
      </c>
      <c r="C136" s="434" t="s">
        <v>1944</v>
      </c>
      <c r="D136" s="475" t="s">
        <v>1945</v>
      </c>
      <c r="E136" s="434" t="s">
        <v>538</v>
      </c>
      <c r="F136" s="434" t="s">
        <v>1946</v>
      </c>
      <c r="G136" s="557"/>
      <c r="H136" s="475"/>
      <c r="I136" s="475"/>
      <c r="J136" s="475"/>
      <c r="K136" s="553"/>
      <c r="L136" s="560"/>
    </row>
    <row r="137" spans="1:12" customFormat="1" ht="15">
      <c r="A137" s="68">
        <v>129</v>
      </c>
      <c r="B137" s="415" t="s">
        <v>524</v>
      </c>
      <c r="C137" s="434" t="s">
        <v>1947</v>
      </c>
      <c r="D137" s="475" t="s">
        <v>1948</v>
      </c>
      <c r="E137" s="434" t="s">
        <v>1891</v>
      </c>
      <c r="F137" s="434" t="s">
        <v>1949</v>
      </c>
      <c r="G137" s="557"/>
      <c r="H137" s="475"/>
      <c r="I137" s="475"/>
      <c r="J137" s="475"/>
      <c r="K137" s="553"/>
      <c r="L137" s="560"/>
    </row>
    <row r="138" spans="1:12" customFormat="1" ht="15">
      <c r="A138" s="68">
        <v>130</v>
      </c>
      <c r="B138" s="415" t="s">
        <v>524</v>
      </c>
      <c r="C138" s="434" t="s">
        <v>1950</v>
      </c>
      <c r="D138" s="475" t="s">
        <v>1951</v>
      </c>
      <c r="E138" s="434" t="s">
        <v>543</v>
      </c>
      <c r="F138" s="434" t="s">
        <v>1952</v>
      </c>
      <c r="G138" s="557"/>
      <c r="H138" s="475"/>
      <c r="I138" s="475"/>
      <c r="J138" s="475"/>
      <c r="K138" s="553"/>
      <c r="L138" s="560"/>
    </row>
    <row r="139" spans="1:12" customFormat="1" ht="15">
      <c r="A139" s="68">
        <v>131</v>
      </c>
      <c r="B139" s="415" t="s">
        <v>524</v>
      </c>
      <c r="C139" s="434" t="s">
        <v>1950</v>
      </c>
      <c r="D139" s="475" t="s">
        <v>1953</v>
      </c>
      <c r="E139" s="434" t="s">
        <v>536</v>
      </c>
      <c r="F139" s="434" t="s">
        <v>1954</v>
      </c>
      <c r="G139" s="557"/>
      <c r="H139" s="475"/>
      <c r="I139" s="475"/>
      <c r="J139" s="475"/>
      <c r="K139" s="553"/>
      <c r="L139" s="560"/>
    </row>
    <row r="140" spans="1:12" customFormat="1" ht="15">
      <c r="A140" s="68">
        <v>132</v>
      </c>
      <c r="B140" s="415" t="s">
        <v>524</v>
      </c>
      <c r="C140" s="434" t="s">
        <v>1936</v>
      </c>
      <c r="D140" s="475" t="s">
        <v>1955</v>
      </c>
      <c r="E140" s="434" t="s">
        <v>536</v>
      </c>
      <c r="F140" s="434" t="s">
        <v>1956</v>
      </c>
      <c r="G140" s="557"/>
      <c r="H140" s="475"/>
      <c r="I140" s="475"/>
      <c r="J140" s="475"/>
      <c r="K140" s="553"/>
      <c r="L140" s="560"/>
    </row>
    <row r="141" spans="1:12" customFormat="1" ht="15">
      <c r="A141" s="68">
        <v>133</v>
      </c>
      <c r="B141" s="415" t="s">
        <v>524</v>
      </c>
      <c r="C141" s="434" t="s">
        <v>1957</v>
      </c>
      <c r="D141" s="475" t="s">
        <v>1958</v>
      </c>
      <c r="E141" s="434" t="s">
        <v>1891</v>
      </c>
      <c r="F141" s="434" t="s">
        <v>1959</v>
      </c>
      <c r="G141" s="557"/>
      <c r="H141" s="475"/>
      <c r="I141" s="475"/>
      <c r="J141" s="475"/>
      <c r="K141" s="553"/>
      <c r="L141" s="560"/>
    </row>
    <row r="142" spans="1:12" customFormat="1" ht="15">
      <c r="A142" s="68">
        <v>134</v>
      </c>
      <c r="B142" s="415" t="s">
        <v>524</v>
      </c>
      <c r="C142" s="434" t="s">
        <v>1947</v>
      </c>
      <c r="D142" s="475" t="s">
        <v>1960</v>
      </c>
      <c r="E142" s="434" t="s">
        <v>1930</v>
      </c>
      <c r="F142" s="434" t="s">
        <v>1961</v>
      </c>
      <c r="G142" s="557"/>
      <c r="H142" s="475"/>
      <c r="I142" s="475"/>
      <c r="J142" s="475"/>
      <c r="K142" s="553"/>
      <c r="L142" s="560"/>
    </row>
    <row r="143" spans="1:12" customFormat="1" ht="15">
      <c r="A143" s="68">
        <v>135</v>
      </c>
      <c r="B143" s="415" t="s">
        <v>524</v>
      </c>
      <c r="C143" s="434" t="s">
        <v>1936</v>
      </c>
      <c r="D143" s="475" t="s">
        <v>1962</v>
      </c>
      <c r="E143" s="434" t="s">
        <v>538</v>
      </c>
      <c r="F143" s="434" t="s">
        <v>1963</v>
      </c>
      <c r="G143" s="557"/>
      <c r="H143" s="475"/>
      <c r="I143" s="475"/>
      <c r="J143" s="475"/>
      <c r="K143" s="553"/>
      <c r="L143" s="560"/>
    </row>
    <row r="144" spans="1:12" customFormat="1" ht="15">
      <c r="A144" s="68">
        <v>136</v>
      </c>
      <c r="B144" s="415" t="s">
        <v>524</v>
      </c>
      <c r="C144" s="434" t="s">
        <v>1947</v>
      </c>
      <c r="D144" s="475" t="s">
        <v>1964</v>
      </c>
      <c r="E144" s="434" t="s">
        <v>1918</v>
      </c>
      <c r="F144" s="434" t="s">
        <v>1965</v>
      </c>
      <c r="G144" s="557"/>
      <c r="H144" s="475"/>
      <c r="I144" s="475"/>
      <c r="J144" s="475"/>
      <c r="K144" s="553"/>
      <c r="L144" s="560"/>
    </row>
    <row r="145" spans="1:12" customFormat="1" ht="15">
      <c r="A145" s="68">
        <v>137</v>
      </c>
      <c r="B145" s="415" t="s">
        <v>524</v>
      </c>
      <c r="C145" s="434" t="s">
        <v>1966</v>
      </c>
      <c r="D145" s="475" t="s">
        <v>564</v>
      </c>
      <c r="E145" s="434" t="s">
        <v>564</v>
      </c>
      <c r="F145" s="434" t="s">
        <v>1967</v>
      </c>
      <c r="G145" s="557"/>
      <c r="H145" s="475"/>
      <c r="I145" s="475"/>
      <c r="J145" s="475"/>
      <c r="K145" s="553"/>
      <c r="L145" s="560"/>
    </row>
    <row r="146" spans="1:12" customFormat="1" ht="15">
      <c r="A146" s="68">
        <v>138</v>
      </c>
      <c r="B146" s="415" t="s">
        <v>524</v>
      </c>
      <c r="C146" s="434" t="s">
        <v>1968</v>
      </c>
      <c r="D146" s="475" t="s">
        <v>1969</v>
      </c>
      <c r="E146" s="434" t="s">
        <v>538</v>
      </c>
      <c r="F146" s="434" t="s">
        <v>1970</v>
      </c>
      <c r="G146" s="557"/>
      <c r="H146" s="475"/>
      <c r="I146" s="475"/>
      <c r="J146" s="475"/>
      <c r="K146" s="553"/>
      <c r="L146" s="560"/>
    </row>
    <row r="147" spans="1:12" customFormat="1" ht="15">
      <c r="A147" s="68">
        <v>139</v>
      </c>
      <c r="B147" s="415" t="s">
        <v>524</v>
      </c>
      <c r="C147" s="434" t="s">
        <v>1971</v>
      </c>
      <c r="D147" s="475" t="s">
        <v>1972</v>
      </c>
      <c r="E147" s="434" t="s">
        <v>556</v>
      </c>
      <c r="F147" s="434" t="s">
        <v>1973</v>
      </c>
      <c r="G147" s="557"/>
      <c r="H147" s="475"/>
      <c r="I147" s="475"/>
      <c r="J147" s="475"/>
      <c r="K147" s="553"/>
      <c r="L147" s="560"/>
    </row>
    <row r="148" spans="1:12" customFormat="1" ht="15">
      <c r="A148" s="68">
        <v>140</v>
      </c>
      <c r="B148" s="415" t="s">
        <v>524</v>
      </c>
      <c r="C148" s="434" t="s">
        <v>1968</v>
      </c>
      <c r="D148" s="475" t="s">
        <v>1945</v>
      </c>
      <c r="E148" s="434" t="s">
        <v>1891</v>
      </c>
      <c r="F148" s="434" t="s">
        <v>1974</v>
      </c>
      <c r="G148" s="557"/>
      <c r="H148" s="475"/>
      <c r="I148" s="475"/>
      <c r="J148" s="475"/>
      <c r="K148" s="553"/>
      <c r="L148" s="560"/>
    </row>
    <row r="149" spans="1:12" customFormat="1" ht="15">
      <c r="A149" s="68">
        <v>141</v>
      </c>
      <c r="B149" s="415" t="s">
        <v>524</v>
      </c>
      <c r="C149" s="434" t="s">
        <v>1971</v>
      </c>
      <c r="D149" s="475" t="s">
        <v>1972</v>
      </c>
      <c r="E149" s="434" t="s">
        <v>556</v>
      </c>
      <c r="F149" s="434" t="s">
        <v>1975</v>
      </c>
      <c r="G149" s="557"/>
      <c r="H149" s="475"/>
      <c r="I149" s="475"/>
      <c r="J149" s="475"/>
      <c r="K149" s="553"/>
      <c r="L149" s="560"/>
    </row>
    <row r="150" spans="1:12" customFormat="1" ht="15">
      <c r="A150" s="68">
        <v>142</v>
      </c>
      <c r="B150" s="415" t="s">
        <v>524</v>
      </c>
      <c r="C150" s="434" t="s">
        <v>1976</v>
      </c>
      <c r="D150" s="475" t="s">
        <v>1977</v>
      </c>
      <c r="E150" s="434" t="s">
        <v>536</v>
      </c>
      <c r="F150" s="434" t="s">
        <v>526</v>
      </c>
      <c r="G150" s="557"/>
      <c r="H150" s="475"/>
      <c r="I150" s="475"/>
      <c r="J150" s="475"/>
      <c r="K150" s="553"/>
      <c r="L150" s="560"/>
    </row>
    <row r="151" spans="1:12" customFormat="1" ht="15">
      <c r="A151" s="68">
        <v>143</v>
      </c>
      <c r="B151" s="415" t="s">
        <v>524</v>
      </c>
      <c r="C151" s="434" t="s">
        <v>1971</v>
      </c>
      <c r="D151" s="475" t="s">
        <v>1972</v>
      </c>
      <c r="E151" s="434" t="s">
        <v>556</v>
      </c>
      <c r="F151" s="434" t="s">
        <v>1978</v>
      </c>
      <c r="G151" s="557"/>
      <c r="H151" s="475"/>
      <c r="I151" s="475"/>
      <c r="J151" s="475"/>
      <c r="K151" s="553"/>
      <c r="L151" s="560"/>
    </row>
    <row r="152" spans="1:12" customFormat="1" ht="15">
      <c r="A152" s="68">
        <v>144</v>
      </c>
      <c r="B152" s="415" t="s">
        <v>524</v>
      </c>
      <c r="C152" s="434" t="s">
        <v>1979</v>
      </c>
      <c r="D152" s="475" t="s">
        <v>1980</v>
      </c>
      <c r="E152" s="434" t="s">
        <v>538</v>
      </c>
      <c r="F152" s="434" t="s">
        <v>1981</v>
      </c>
      <c r="G152" s="557"/>
      <c r="H152" s="475"/>
      <c r="I152" s="475"/>
      <c r="J152" s="475"/>
      <c r="K152" s="553"/>
      <c r="L152" s="560"/>
    </row>
    <row r="153" spans="1:12" customFormat="1" ht="15">
      <c r="A153" s="68">
        <v>145</v>
      </c>
      <c r="B153" s="415" t="s">
        <v>524</v>
      </c>
      <c r="C153" s="434" t="s">
        <v>1982</v>
      </c>
      <c r="D153" s="475" t="s">
        <v>1983</v>
      </c>
      <c r="E153" s="434" t="s">
        <v>536</v>
      </c>
      <c r="F153" s="434" t="s">
        <v>1984</v>
      </c>
      <c r="G153" s="557"/>
      <c r="H153" s="475"/>
      <c r="I153" s="475"/>
      <c r="J153" s="475"/>
      <c r="K153" s="553"/>
      <c r="L153" s="560"/>
    </row>
    <row r="154" spans="1:12" customFormat="1" ht="15">
      <c r="A154" s="68">
        <v>146</v>
      </c>
      <c r="B154" s="415" t="s">
        <v>524</v>
      </c>
      <c r="C154" s="434" t="s">
        <v>530</v>
      </c>
      <c r="D154" s="475" t="s">
        <v>1985</v>
      </c>
      <c r="E154" s="434" t="s">
        <v>564</v>
      </c>
      <c r="F154" s="434" t="s">
        <v>1986</v>
      </c>
      <c r="G154" s="557"/>
      <c r="H154" s="475"/>
      <c r="I154" s="475"/>
      <c r="J154" s="475"/>
      <c r="K154" s="553"/>
      <c r="L154" s="560"/>
    </row>
    <row r="155" spans="1:12" customFormat="1" ht="15">
      <c r="A155" s="68">
        <v>147</v>
      </c>
      <c r="B155" s="415" t="s">
        <v>524</v>
      </c>
      <c r="C155" s="434" t="s">
        <v>1987</v>
      </c>
      <c r="D155" s="475" t="s">
        <v>1988</v>
      </c>
      <c r="E155" s="434" t="s">
        <v>1989</v>
      </c>
      <c r="F155" s="434" t="s">
        <v>1990</v>
      </c>
      <c r="G155" s="557"/>
      <c r="H155" s="475"/>
      <c r="I155" s="475"/>
      <c r="J155" s="475"/>
      <c r="K155" s="553"/>
      <c r="L155" s="560"/>
    </row>
    <row r="156" spans="1:12" customFormat="1" ht="15">
      <c r="A156" s="68">
        <v>148</v>
      </c>
      <c r="B156" s="415" t="s">
        <v>524</v>
      </c>
      <c r="C156" s="434" t="s">
        <v>1991</v>
      </c>
      <c r="D156" s="475" t="s">
        <v>1992</v>
      </c>
      <c r="E156" s="434" t="s">
        <v>1891</v>
      </c>
      <c r="F156" s="434" t="s">
        <v>1993</v>
      </c>
      <c r="G156" s="557"/>
      <c r="H156" s="475"/>
      <c r="I156" s="475"/>
      <c r="J156" s="475"/>
      <c r="K156" s="553"/>
      <c r="L156" s="560"/>
    </row>
    <row r="157" spans="1:12" customFormat="1" ht="15">
      <c r="A157" s="68">
        <v>149</v>
      </c>
      <c r="B157" s="415" t="s">
        <v>524</v>
      </c>
      <c r="C157" s="434" t="s">
        <v>1994</v>
      </c>
      <c r="D157" s="475" t="s">
        <v>1995</v>
      </c>
      <c r="E157" s="434" t="s">
        <v>543</v>
      </c>
      <c r="F157" s="434" t="s">
        <v>1996</v>
      </c>
      <c r="G157" s="557"/>
      <c r="H157" s="475"/>
      <c r="I157" s="475"/>
      <c r="J157" s="475"/>
      <c r="K157" s="553"/>
      <c r="L157" s="560"/>
    </row>
    <row r="158" spans="1:12" customFormat="1" ht="15">
      <c r="A158" s="68">
        <v>150</v>
      </c>
      <c r="B158" s="415" t="s">
        <v>524</v>
      </c>
      <c r="C158" s="434" t="s">
        <v>530</v>
      </c>
      <c r="D158" s="475" t="s">
        <v>1997</v>
      </c>
      <c r="E158" s="434" t="s">
        <v>537</v>
      </c>
      <c r="F158" s="434" t="s">
        <v>544</v>
      </c>
      <c r="G158" s="557"/>
      <c r="H158" s="475"/>
      <c r="I158" s="475"/>
      <c r="J158" s="475"/>
      <c r="K158" s="553"/>
      <c r="L158" s="560"/>
    </row>
    <row r="159" spans="1:12" customFormat="1" ht="15">
      <c r="A159" s="68">
        <v>151</v>
      </c>
      <c r="B159" s="415" t="s">
        <v>524</v>
      </c>
      <c r="C159" s="434" t="s">
        <v>1979</v>
      </c>
      <c r="D159" s="475" t="s">
        <v>1998</v>
      </c>
      <c r="E159" s="434" t="s">
        <v>1891</v>
      </c>
      <c r="F159" s="434" t="s">
        <v>1999</v>
      </c>
      <c r="G159" s="558"/>
      <c r="H159" s="475"/>
      <c r="I159" s="475"/>
      <c r="J159" s="475"/>
      <c r="K159" s="554"/>
      <c r="L159" s="561"/>
    </row>
    <row r="160" spans="1:12" customFormat="1" ht="15">
      <c r="A160" s="68">
        <v>152</v>
      </c>
      <c r="B160" s="415" t="s">
        <v>524</v>
      </c>
      <c r="C160" s="434" t="s">
        <v>1957</v>
      </c>
      <c r="D160" s="475" t="s">
        <v>2000</v>
      </c>
      <c r="E160" s="434">
        <v>1986</v>
      </c>
      <c r="F160" s="434" t="s">
        <v>2001</v>
      </c>
      <c r="G160" s="556">
        <v>12000</v>
      </c>
      <c r="H160" s="475"/>
      <c r="I160" s="475"/>
      <c r="J160" s="475"/>
      <c r="K160" s="552" t="s">
        <v>2002</v>
      </c>
      <c r="L160" s="559" t="s">
        <v>2003</v>
      </c>
    </row>
    <row r="161" spans="1:12" customFormat="1" ht="15">
      <c r="A161" s="68">
        <v>153</v>
      </c>
      <c r="B161" s="415" t="s">
        <v>524</v>
      </c>
      <c r="C161" s="434" t="s">
        <v>1957</v>
      </c>
      <c r="D161" s="475" t="s">
        <v>2004</v>
      </c>
      <c r="E161" s="434">
        <v>1994</v>
      </c>
      <c r="F161" s="434" t="s">
        <v>2005</v>
      </c>
      <c r="G161" s="557"/>
      <c r="H161" s="475"/>
      <c r="I161" s="475"/>
      <c r="J161" s="475"/>
      <c r="K161" s="553"/>
      <c r="L161" s="560"/>
    </row>
    <row r="162" spans="1:12" customFormat="1" ht="15">
      <c r="A162" s="68">
        <v>154</v>
      </c>
      <c r="B162" s="415" t="s">
        <v>524</v>
      </c>
      <c r="C162" s="434" t="s">
        <v>2006</v>
      </c>
      <c r="D162" s="475" t="s">
        <v>2007</v>
      </c>
      <c r="E162" s="434">
        <v>1986</v>
      </c>
      <c r="F162" s="434" t="s">
        <v>2008</v>
      </c>
      <c r="G162" s="557"/>
      <c r="H162" s="475"/>
      <c r="I162" s="475"/>
      <c r="J162" s="475"/>
      <c r="K162" s="553"/>
      <c r="L162" s="560"/>
    </row>
    <row r="163" spans="1:12" customFormat="1" ht="15">
      <c r="A163" s="68">
        <v>155</v>
      </c>
      <c r="B163" s="415" t="s">
        <v>524</v>
      </c>
      <c r="C163" s="434" t="s">
        <v>2009</v>
      </c>
      <c r="D163" s="475" t="s">
        <v>2010</v>
      </c>
      <c r="E163" s="434">
        <v>1996</v>
      </c>
      <c r="F163" s="434" t="s">
        <v>2011</v>
      </c>
      <c r="G163" s="557"/>
      <c r="H163" s="475"/>
      <c r="I163" s="475"/>
      <c r="J163" s="475"/>
      <c r="K163" s="553"/>
      <c r="L163" s="560"/>
    </row>
    <row r="164" spans="1:12" customFormat="1" ht="15">
      <c r="A164" s="68">
        <v>156</v>
      </c>
      <c r="B164" s="415" t="s">
        <v>524</v>
      </c>
      <c r="C164" s="434" t="s">
        <v>2009</v>
      </c>
      <c r="D164" s="475" t="s">
        <v>2012</v>
      </c>
      <c r="E164" s="434">
        <v>2001</v>
      </c>
      <c r="F164" s="434" t="s">
        <v>2013</v>
      </c>
      <c r="G164" s="557"/>
      <c r="H164" s="475"/>
      <c r="I164" s="475"/>
      <c r="J164" s="475"/>
      <c r="K164" s="553"/>
      <c r="L164" s="560"/>
    </row>
    <row r="165" spans="1:12" customFormat="1" ht="15">
      <c r="A165" s="68">
        <v>157</v>
      </c>
      <c r="B165" s="415" t="s">
        <v>524</v>
      </c>
      <c r="C165" s="434" t="s">
        <v>1957</v>
      </c>
      <c r="D165" s="475" t="s">
        <v>2014</v>
      </c>
      <c r="E165" s="434">
        <v>1997</v>
      </c>
      <c r="F165" s="434" t="s">
        <v>2015</v>
      </c>
      <c r="G165" s="557"/>
      <c r="H165" s="475"/>
      <c r="I165" s="475"/>
      <c r="J165" s="475"/>
      <c r="K165" s="553"/>
      <c r="L165" s="560"/>
    </row>
    <row r="166" spans="1:12" customFormat="1" ht="15">
      <c r="A166" s="68">
        <v>158</v>
      </c>
      <c r="B166" s="415" t="s">
        <v>524</v>
      </c>
      <c r="C166" s="434" t="s">
        <v>1957</v>
      </c>
      <c r="D166" s="475" t="s">
        <v>2016</v>
      </c>
      <c r="E166" s="434">
        <v>2009</v>
      </c>
      <c r="F166" s="434" t="s">
        <v>2017</v>
      </c>
      <c r="G166" s="557"/>
      <c r="H166" s="475"/>
      <c r="I166" s="475"/>
      <c r="J166" s="475"/>
      <c r="K166" s="553"/>
      <c r="L166" s="560"/>
    </row>
    <row r="167" spans="1:12" customFormat="1" ht="15">
      <c r="A167" s="68">
        <v>159</v>
      </c>
      <c r="B167" s="415" t="s">
        <v>524</v>
      </c>
      <c r="C167" s="434" t="s">
        <v>2018</v>
      </c>
      <c r="D167" s="475" t="s">
        <v>2019</v>
      </c>
      <c r="E167" s="434">
        <v>1998</v>
      </c>
      <c r="F167" s="434" t="s">
        <v>2020</v>
      </c>
      <c r="G167" s="557"/>
      <c r="H167" s="475"/>
      <c r="I167" s="475"/>
      <c r="J167" s="475"/>
      <c r="K167" s="553"/>
      <c r="L167" s="560"/>
    </row>
    <row r="168" spans="1:12" customFormat="1" ht="15">
      <c r="A168" s="68">
        <v>160</v>
      </c>
      <c r="B168" s="415" t="s">
        <v>524</v>
      </c>
      <c r="C168" s="434" t="s">
        <v>1957</v>
      </c>
      <c r="D168" s="475" t="s">
        <v>2021</v>
      </c>
      <c r="E168" s="434">
        <v>1997</v>
      </c>
      <c r="F168" s="434" t="s">
        <v>2022</v>
      </c>
      <c r="G168" s="557"/>
      <c r="H168" s="475"/>
      <c r="I168" s="475"/>
      <c r="J168" s="475"/>
      <c r="K168" s="553"/>
      <c r="L168" s="560"/>
    </row>
    <row r="169" spans="1:12" customFormat="1" ht="15">
      <c r="A169" s="68">
        <v>161</v>
      </c>
      <c r="B169" s="415" t="s">
        <v>524</v>
      </c>
      <c r="C169" s="434" t="s">
        <v>2018</v>
      </c>
      <c r="D169" s="475" t="s">
        <v>2023</v>
      </c>
      <c r="E169" s="434">
        <v>1997</v>
      </c>
      <c r="F169" s="434" t="s">
        <v>2024</v>
      </c>
      <c r="G169" s="557"/>
      <c r="H169" s="475"/>
      <c r="I169" s="475"/>
      <c r="J169" s="475"/>
      <c r="K169" s="553"/>
      <c r="L169" s="560"/>
    </row>
    <row r="170" spans="1:12" customFormat="1" ht="15">
      <c r="A170" s="68">
        <v>162</v>
      </c>
      <c r="B170" s="415" t="s">
        <v>524</v>
      </c>
      <c r="C170" s="434" t="s">
        <v>2018</v>
      </c>
      <c r="D170" s="475" t="s">
        <v>2000</v>
      </c>
      <c r="E170" s="434">
        <v>1999</v>
      </c>
      <c r="F170" s="434" t="s">
        <v>2025</v>
      </c>
      <c r="G170" s="557"/>
      <c r="H170" s="475"/>
      <c r="I170" s="475"/>
      <c r="J170" s="475"/>
      <c r="K170" s="553"/>
      <c r="L170" s="560"/>
    </row>
    <row r="171" spans="1:12" customFormat="1" ht="15">
      <c r="A171" s="68">
        <v>163</v>
      </c>
      <c r="B171" s="415" t="s">
        <v>524</v>
      </c>
      <c r="C171" s="434" t="s">
        <v>1957</v>
      </c>
      <c r="D171" s="475" t="s">
        <v>2014</v>
      </c>
      <c r="E171" s="434">
        <v>1999</v>
      </c>
      <c r="F171" s="434" t="s">
        <v>2026</v>
      </c>
      <c r="G171" s="557"/>
      <c r="H171" s="475"/>
      <c r="I171" s="475"/>
      <c r="J171" s="475"/>
      <c r="K171" s="553"/>
      <c r="L171" s="560"/>
    </row>
    <row r="172" spans="1:12" customFormat="1" ht="15">
      <c r="A172" s="68">
        <v>164</v>
      </c>
      <c r="B172" s="415" t="s">
        <v>524</v>
      </c>
      <c r="C172" s="434" t="s">
        <v>1957</v>
      </c>
      <c r="D172" s="475" t="s">
        <v>2027</v>
      </c>
      <c r="E172" s="434">
        <v>1997</v>
      </c>
      <c r="F172" s="434" t="s">
        <v>2028</v>
      </c>
      <c r="G172" s="557"/>
      <c r="H172" s="475"/>
      <c r="I172" s="475"/>
      <c r="J172" s="475"/>
      <c r="K172" s="553"/>
      <c r="L172" s="560"/>
    </row>
    <row r="173" spans="1:12" customFormat="1" ht="15">
      <c r="A173" s="68">
        <v>165</v>
      </c>
      <c r="B173" s="415" t="s">
        <v>524</v>
      </c>
      <c r="C173" s="434" t="s">
        <v>1957</v>
      </c>
      <c r="D173" s="475" t="s">
        <v>2029</v>
      </c>
      <c r="E173" s="434">
        <v>1997</v>
      </c>
      <c r="F173" s="434" t="s">
        <v>2030</v>
      </c>
      <c r="G173" s="557"/>
      <c r="H173" s="475"/>
      <c r="I173" s="475"/>
      <c r="J173" s="475"/>
      <c r="K173" s="553"/>
      <c r="L173" s="560"/>
    </row>
    <row r="174" spans="1:12" customFormat="1" ht="15">
      <c r="A174" s="68">
        <v>166</v>
      </c>
      <c r="B174" s="415" t="s">
        <v>524</v>
      </c>
      <c r="C174" s="434" t="s">
        <v>2018</v>
      </c>
      <c r="D174" s="475" t="s">
        <v>2000</v>
      </c>
      <c r="E174" s="434">
        <v>1996</v>
      </c>
      <c r="F174" s="434" t="s">
        <v>2031</v>
      </c>
      <c r="G174" s="557"/>
      <c r="H174" s="475"/>
      <c r="I174" s="475"/>
      <c r="J174" s="475"/>
      <c r="K174" s="553"/>
      <c r="L174" s="560"/>
    </row>
    <row r="175" spans="1:12" customFormat="1" ht="15">
      <c r="A175" s="68">
        <v>167</v>
      </c>
      <c r="B175" s="415" t="s">
        <v>524</v>
      </c>
      <c r="C175" s="434" t="s">
        <v>1957</v>
      </c>
      <c r="D175" s="475" t="s">
        <v>2032</v>
      </c>
      <c r="E175" s="434">
        <v>1988</v>
      </c>
      <c r="F175" s="434" t="s">
        <v>2033</v>
      </c>
      <c r="G175" s="557"/>
      <c r="H175" s="475"/>
      <c r="I175" s="475"/>
      <c r="J175" s="475"/>
      <c r="K175" s="553"/>
      <c r="L175" s="560"/>
    </row>
    <row r="176" spans="1:12" customFormat="1" ht="15">
      <c r="A176" s="68">
        <v>168</v>
      </c>
      <c r="B176" s="415" t="s">
        <v>524</v>
      </c>
      <c r="C176" s="434" t="s">
        <v>1957</v>
      </c>
      <c r="D176" s="475" t="s">
        <v>2004</v>
      </c>
      <c r="E176" s="434">
        <v>1991</v>
      </c>
      <c r="F176" s="434" t="s">
        <v>2034</v>
      </c>
      <c r="G176" s="557"/>
      <c r="H176" s="475"/>
      <c r="I176" s="475"/>
      <c r="J176" s="475"/>
      <c r="K176" s="553"/>
      <c r="L176" s="560"/>
    </row>
    <row r="177" spans="1:12" customFormat="1" ht="15">
      <c r="A177" s="68">
        <v>169</v>
      </c>
      <c r="B177" s="415" t="s">
        <v>524</v>
      </c>
      <c r="C177" s="434" t="s">
        <v>1957</v>
      </c>
      <c r="D177" s="475" t="s">
        <v>2027</v>
      </c>
      <c r="E177" s="434">
        <v>1992</v>
      </c>
      <c r="F177" s="434" t="s">
        <v>2035</v>
      </c>
      <c r="G177" s="557"/>
      <c r="H177" s="475"/>
      <c r="I177" s="475"/>
      <c r="J177" s="475"/>
      <c r="K177" s="553"/>
      <c r="L177" s="560"/>
    </row>
    <row r="178" spans="1:12" customFormat="1" ht="15">
      <c r="A178" s="68">
        <v>170</v>
      </c>
      <c r="B178" s="415" t="s">
        <v>524</v>
      </c>
      <c r="C178" s="434" t="s">
        <v>2018</v>
      </c>
      <c r="D178" s="475" t="s">
        <v>2000</v>
      </c>
      <c r="E178" s="434">
        <v>1991</v>
      </c>
      <c r="F178" s="434" t="s">
        <v>2036</v>
      </c>
      <c r="G178" s="557"/>
      <c r="H178" s="475"/>
      <c r="I178" s="475"/>
      <c r="J178" s="475"/>
      <c r="K178" s="553"/>
      <c r="L178" s="560"/>
    </row>
    <row r="179" spans="1:12" customFormat="1" ht="15">
      <c r="A179" s="68">
        <v>171</v>
      </c>
      <c r="B179" s="415" t="s">
        <v>524</v>
      </c>
      <c r="C179" s="434" t="s">
        <v>1957</v>
      </c>
      <c r="D179" s="475" t="s">
        <v>2037</v>
      </c>
      <c r="E179" s="434">
        <v>1988</v>
      </c>
      <c r="F179" s="434" t="s">
        <v>2038</v>
      </c>
      <c r="G179" s="557"/>
      <c r="H179" s="475"/>
      <c r="I179" s="475"/>
      <c r="J179" s="475"/>
      <c r="K179" s="553"/>
      <c r="L179" s="560"/>
    </row>
    <row r="180" spans="1:12" customFormat="1" ht="15">
      <c r="A180" s="68">
        <v>172</v>
      </c>
      <c r="B180" s="415" t="s">
        <v>524</v>
      </c>
      <c r="C180" s="434" t="s">
        <v>1957</v>
      </c>
      <c r="D180" s="475" t="s">
        <v>2029</v>
      </c>
      <c r="E180" s="434">
        <v>1991</v>
      </c>
      <c r="F180" s="434" t="s">
        <v>2039</v>
      </c>
      <c r="G180" s="557"/>
      <c r="H180" s="475"/>
      <c r="I180" s="475"/>
      <c r="J180" s="475"/>
      <c r="K180" s="553"/>
      <c r="L180" s="560"/>
    </row>
    <row r="181" spans="1:12" customFormat="1" ht="15">
      <c r="A181" s="68">
        <v>173</v>
      </c>
      <c r="B181" s="415" t="s">
        <v>524</v>
      </c>
      <c r="C181" s="434" t="s">
        <v>1957</v>
      </c>
      <c r="D181" s="475" t="s">
        <v>2040</v>
      </c>
      <c r="E181" s="434">
        <v>1990</v>
      </c>
      <c r="F181" s="434" t="s">
        <v>2041</v>
      </c>
      <c r="G181" s="557"/>
      <c r="H181" s="475"/>
      <c r="I181" s="475"/>
      <c r="J181" s="475"/>
      <c r="K181" s="553"/>
      <c r="L181" s="560"/>
    </row>
    <row r="182" spans="1:12" customFormat="1" ht="15">
      <c r="A182" s="68">
        <v>174</v>
      </c>
      <c r="B182" s="415" t="s">
        <v>524</v>
      </c>
      <c r="C182" s="434" t="s">
        <v>1957</v>
      </c>
      <c r="D182" s="475" t="s">
        <v>2042</v>
      </c>
      <c r="E182" s="434">
        <v>1991</v>
      </c>
      <c r="F182" s="434" t="s">
        <v>2043</v>
      </c>
      <c r="G182" s="557"/>
      <c r="H182" s="475"/>
      <c r="I182" s="475"/>
      <c r="J182" s="475"/>
      <c r="K182" s="553"/>
      <c r="L182" s="560"/>
    </row>
    <row r="183" spans="1:12" customFormat="1" ht="15">
      <c r="A183" s="68">
        <v>175</v>
      </c>
      <c r="B183" s="415" t="s">
        <v>524</v>
      </c>
      <c r="C183" s="434" t="s">
        <v>2018</v>
      </c>
      <c r="D183" s="475" t="s">
        <v>2044</v>
      </c>
      <c r="E183" s="434">
        <v>1992</v>
      </c>
      <c r="F183" s="434" t="s">
        <v>2045</v>
      </c>
      <c r="G183" s="557"/>
      <c r="H183" s="475"/>
      <c r="I183" s="475"/>
      <c r="J183" s="475"/>
      <c r="K183" s="553"/>
      <c r="L183" s="560"/>
    </row>
    <row r="184" spans="1:12" customFormat="1" ht="15">
      <c r="A184" s="68">
        <v>176</v>
      </c>
      <c r="B184" s="415" t="s">
        <v>524</v>
      </c>
      <c r="C184" s="434" t="s">
        <v>1957</v>
      </c>
      <c r="D184" s="475" t="s">
        <v>2046</v>
      </c>
      <c r="E184" s="434">
        <v>1991</v>
      </c>
      <c r="F184" s="434" t="s">
        <v>2047</v>
      </c>
      <c r="G184" s="557"/>
      <c r="H184" s="475"/>
      <c r="I184" s="475"/>
      <c r="J184" s="475"/>
      <c r="K184" s="553"/>
      <c r="L184" s="560"/>
    </row>
    <row r="185" spans="1:12" customFormat="1" ht="15">
      <c r="A185" s="68">
        <v>177</v>
      </c>
      <c r="B185" s="415" t="s">
        <v>524</v>
      </c>
      <c r="C185" s="434" t="s">
        <v>1957</v>
      </c>
      <c r="D185" s="475" t="s">
        <v>2029</v>
      </c>
      <c r="E185" s="434">
        <v>1996</v>
      </c>
      <c r="F185" s="434" t="s">
        <v>2048</v>
      </c>
      <c r="G185" s="557"/>
      <c r="H185" s="475"/>
      <c r="I185" s="475"/>
      <c r="J185" s="475"/>
      <c r="K185" s="553"/>
      <c r="L185" s="560"/>
    </row>
    <row r="186" spans="1:12" customFormat="1" ht="15">
      <c r="A186" s="68">
        <v>178</v>
      </c>
      <c r="B186" s="415" t="s">
        <v>524</v>
      </c>
      <c r="C186" s="434" t="s">
        <v>1957</v>
      </c>
      <c r="D186" s="475" t="s">
        <v>2037</v>
      </c>
      <c r="E186" s="434">
        <v>1986</v>
      </c>
      <c r="F186" s="434" t="s">
        <v>2049</v>
      </c>
      <c r="G186" s="557"/>
      <c r="H186" s="475"/>
      <c r="I186" s="475"/>
      <c r="J186" s="475"/>
      <c r="K186" s="553"/>
      <c r="L186" s="560"/>
    </row>
    <row r="187" spans="1:12" customFormat="1" ht="15">
      <c r="A187" s="68">
        <v>179</v>
      </c>
      <c r="B187" s="415" t="s">
        <v>524</v>
      </c>
      <c r="C187" s="434" t="s">
        <v>2006</v>
      </c>
      <c r="D187" s="475" t="s">
        <v>2007</v>
      </c>
      <c r="E187" s="434">
        <v>1986</v>
      </c>
      <c r="F187" s="434" t="s">
        <v>2050</v>
      </c>
      <c r="G187" s="557"/>
      <c r="H187" s="475"/>
      <c r="I187" s="475"/>
      <c r="J187" s="475"/>
      <c r="K187" s="553"/>
      <c r="L187" s="560"/>
    </row>
    <row r="188" spans="1:12" customFormat="1" ht="15">
      <c r="A188" s="68">
        <v>180</v>
      </c>
      <c r="B188" s="415" t="s">
        <v>524</v>
      </c>
      <c r="C188" s="434" t="s">
        <v>2018</v>
      </c>
      <c r="D188" s="475" t="s">
        <v>2051</v>
      </c>
      <c r="E188" s="434">
        <v>1996</v>
      </c>
      <c r="F188" s="434" t="s">
        <v>2052</v>
      </c>
      <c r="G188" s="557"/>
      <c r="H188" s="475"/>
      <c r="I188" s="475"/>
      <c r="J188" s="475"/>
      <c r="K188" s="553"/>
      <c r="L188" s="560"/>
    </row>
    <row r="189" spans="1:12" customFormat="1" ht="15">
      <c r="A189" s="68">
        <v>181</v>
      </c>
      <c r="B189" s="415" t="s">
        <v>524</v>
      </c>
      <c r="C189" s="434" t="s">
        <v>1957</v>
      </c>
      <c r="D189" s="475" t="s">
        <v>2027</v>
      </c>
      <c r="E189" s="434">
        <v>1992</v>
      </c>
      <c r="F189" s="434" t="s">
        <v>2053</v>
      </c>
      <c r="G189" s="557"/>
      <c r="H189" s="475"/>
      <c r="I189" s="475"/>
      <c r="J189" s="475"/>
      <c r="K189" s="553"/>
      <c r="L189" s="560"/>
    </row>
    <row r="190" spans="1:12" customFormat="1" ht="15">
      <c r="A190" s="68">
        <v>182</v>
      </c>
      <c r="B190" s="415" t="s">
        <v>524</v>
      </c>
      <c r="C190" s="434" t="s">
        <v>1957</v>
      </c>
      <c r="D190" s="475" t="s">
        <v>2029</v>
      </c>
      <c r="E190" s="434">
        <v>1991</v>
      </c>
      <c r="F190" s="434" t="s">
        <v>2054</v>
      </c>
      <c r="G190" s="557"/>
      <c r="H190" s="475"/>
      <c r="I190" s="475"/>
      <c r="J190" s="475"/>
      <c r="K190" s="553"/>
      <c r="L190" s="560"/>
    </row>
    <row r="191" spans="1:12" customFormat="1" ht="15">
      <c r="A191" s="68">
        <v>183</v>
      </c>
      <c r="B191" s="415" t="s">
        <v>524</v>
      </c>
      <c r="C191" s="434" t="s">
        <v>1957</v>
      </c>
      <c r="D191" s="475" t="s">
        <v>2042</v>
      </c>
      <c r="E191" s="434">
        <v>1990</v>
      </c>
      <c r="F191" s="434" t="s">
        <v>2055</v>
      </c>
      <c r="G191" s="557"/>
      <c r="H191" s="475"/>
      <c r="I191" s="475"/>
      <c r="J191" s="475"/>
      <c r="K191" s="553"/>
      <c r="L191" s="560"/>
    </row>
    <row r="192" spans="1:12" customFormat="1" ht="15">
      <c r="A192" s="68">
        <v>184</v>
      </c>
      <c r="B192" s="415" t="s">
        <v>524</v>
      </c>
      <c r="C192" s="434" t="s">
        <v>2018</v>
      </c>
      <c r="D192" s="475" t="s">
        <v>2000</v>
      </c>
      <c r="E192" s="434">
        <v>1998</v>
      </c>
      <c r="F192" s="434" t="s">
        <v>2056</v>
      </c>
      <c r="G192" s="557"/>
      <c r="H192" s="475"/>
      <c r="I192" s="475"/>
      <c r="J192" s="475"/>
      <c r="K192" s="553"/>
      <c r="L192" s="560"/>
    </row>
    <row r="193" spans="1:12" customFormat="1" ht="15">
      <c r="A193" s="68">
        <v>185</v>
      </c>
      <c r="B193" s="415" t="s">
        <v>524</v>
      </c>
      <c r="C193" s="434" t="s">
        <v>1957</v>
      </c>
      <c r="D193" s="475" t="s">
        <v>2029</v>
      </c>
      <c r="E193" s="434">
        <v>1991</v>
      </c>
      <c r="F193" s="434" t="s">
        <v>2057</v>
      </c>
      <c r="G193" s="557"/>
      <c r="H193" s="475"/>
      <c r="I193" s="475"/>
      <c r="J193" s="475"/>
      <c r="K193" s="553"/>
      <c r="L193" s="560"/>
    </row>
    <row r="194" spans="1:12" customFormat="1" ht="15">
      <c r="A194" s="68">
        <v>186</v>
      </c>
      <c r="B194" s="415" t="s">
        <v>524</v>
      </c>
      <c r="C194" s="434" t="s">
        <v>1957</v>
      </c>
      <c r="D194" s="475" t="s">
        <v>2032</v>
      </c>
      <c r="E194" s="434">
        <v>1986</v>
      </c>
      <c r="F194" s="434" t="s">
        <v>2058</v>
      </c>
      <c r="G194" s="557"/>
      <c r="H194" s="475"/>
      <c r="I194" s="475"/>
      <c r="J194" s="475"/>
      <c r="K194" s="553"/>
      <c r="L194" s="560"/>
    </row>
    <row r="195" spans="1:12" customFormat="1" ht="15">
      <c r="A195" s="68">
        <v>187</v>
      </c>
      <c r="B195" s="415" t="s">
        <v>524</v>
      </c>
      <c r="C195" s="434" t="s">
        <v>1957</v>
      </c>
      <c r="D195" s="475" t="s">
        <v>2059</v>
      </c>
      <c r="E195" s="434">
        <v>1996</v>
      </c>
      <c r="F195" s="434" t="s">
        <v>2060</v>
      </c>
      <c r="G195" s="557"/>
      <c r="H195" s="475"/>
      <c r="I195" s="475"/>
      <c r="J195" s="475"/>
      <c r="K195" s="553"/>
      <c r="L195" s="560"/>
    </row>
    <row r="196" spans="1:12" customFormat="1" ht="15">
      <c r="A196" s="68">
        <v>188</v>
      </c>
      <c r="B196" s="415" t="s">
        <v>524</v>
      </c>
      <c r="C196" s="434" t="s">
        <v>1957</v>
      </c>
      <c r="D196" s="475" t="s">
        <v>2061</v>
      </c>
      <c r="E196" s="434">
        <v>1996</v>
      </c>
      <c r="F196" s="434" t="s">
        <v>2062</v>
      </c>
      <c r="G196" s="557"/>
      <c r="H196" s="475"/>
      <c r="I196" s="475"/>
      <c r="J196" s="475"/>
      <c r="K196" s="553"/>
      <c r="L196" s="560"/>
    </row>
    <row r="197" spans="1:12" customFormat="1" ht="15">
      <c r="A197" s="68">
        <v>189</v>
      </c>
      <c r="B197" s="415" t="s">
        <v>524</v>
      </c>
      <c r="C197" s="434" t="s">
        <v>1957</v>
      </c>
      <c r="D197" s="475" t="s">
        <v>2029</v>
      </c>
      <c r="E197" s="434">
        <v>1994</v>
      </c>
      <c r="F197" s="434" t="s">
        <v>2063</v>
      </c>
      <c r="G197" s="557"/>
      <c r="H197" s="475"/>
      <c r="I197" s="475"/>
      <c r="J197" s="475"/>
      <c r="K197" s="553"/>
      <c r="L197" s="560"/>
    </row>
    <row r="198" spans="1:12" customFormat="1" ht="15">
      <c r="A198" s="68">
        <v>190</v>
      </c>
      <c r="B198" s="415" t="s">
        <v>524</v>
      </c>
      <c r="C198" s="434" t="s">
        <v>2064</v>
      </c>
      <c r="D198" s="475" t="s">
        <v>2065</v>
      </c>
      <c r="E198" s="434">
        <v>2004</v>
      </c>
      <c r="F198" s="434" t="s">
        <v>2066</v>
      </c>
      <c r="G198" s="557"/>
      <c r="H198" s="475"/>
      <c r="I198" s="475"/>
      <c r="J198" s="475"/>
      <c r="K198" s="553"/>
      <c r="L198" s="560"/>
    </row>
    <row r="199" spans="1:12" customFormat="1" ht="15">
      <c r="A199" s="68">
        <v>191</v>
      </c>
      <c r="B199" s="415" t="s">
        <v>524</v>
      </c>
      <c r="C199" s="434" t="s">
        <v>2067</v>
      </c>
      <c r="D199" s="475" t="s">
        <v>2021</v>
      </c>
      <c r="E199" s="434">
        <v>1997</v>
      </c>
      <c r="F199" s="434" t="s">
        <v>2068</v>
      </c>
      <c r="G199" s="557"/>
      <c r="H199" s="475"/>
      <c r="I199" s="475"/>
      <c r="J199" s="475"/>
      <c r="K199" s="553"/>
      <c r="L199" s="560"/>
    </row>
    <row r="200" spans="1:12" customFormat="1" ht="15">
      <c r="A200" s="68">
        <v>192</v>
      </c>
      <c r="B200" s="415" t="s">
        <v>524</v>
      </c>
      <c r="C200" s="434" t="s">
        <v>570</v>
      </c>
      <c r="D200" s="475" t="s">
        <v>2069</v>
      </c>
      <c r="E200" s="434">
        <v>2004</v>
      </c>
      <c r="F200" s="434" t="s">
        <v>2070</v>
      </c>
      <c r="G200" s="557"/>
      <c r="H200" s="475"/>
      <c r="I200" s="475"/>
      <c r="J200" s="475"/>
      <c r="K200" s="553"/>
      <c r="L200" s="560"/>
    </row>
    <row r="201" spans="1:12" customFormat="1" ht="15">
      <c r="A201" s="68">
        <v>193</v>
      </c>
      <c r="B201" s="415" t="s">
        <v>524</v>
      </c>
      <c r="C201" s="434" t="s">
        <v>1957</v>
      </c>
      <c r="D201" s="475" t="s">
        <v>2071</v>
      </c>
      <c r="E201" s="434">
        <v>1999</v>
      </c>
      <c r="F201" s="434" t="s">
        <v>2072</v>
      </c>
      <c r="G201" s="557"/>
      <c r="H201" s="475"/>
      <c r="I201" s="475"/>
      <c r="J201" s="475"/>
      <c r="K201" s="553"/>
      <c r="L201" s="560"/>
    </row>
    <row r="202" spans="1:12" customFormat="1" ht="15">
      <c r="A202" s="68">
        <v>194</v>
      </c>
      <c r="B202" s="415" t="s">
        <v>524</v>
      </c>
      <c r="C202" s="434" t="s">
        <v>1957</v>
      </c>
      <c r="D202" s="475" t="s">
        <v>2073</v>
      </c>
      <c r="E202" s="434">
        <v>1996</v>
      </c>
      <c r="F202" s="434" t="s">
        <v>2074</v>
      </c>
      <c r="G202" s="557"/>
      <c r="H202" s="475"/>
      <c r="I202" s="475"/>
      <c r="J202" s="475"/>
      <c r="K202" s="553"/>
      <c r="L202" s="560"/>
    </row>
    <row r="203" spans="1:12" customFormat="1" ht="15">
      <c r="A203" s="68">
        <v>195</v>
      </c>
      <c r="B203" s="415" t="s">
        <v>524</v>
      </c>
      <c r="C203" s="434" t="s">
        <v>1957</v>
      </c>
      <c r="D203" s="475" t="s">
        <v>2032</v>
      </c>
      <c r="E203" s="434">
        <v>1984</v>
      </c>
      <c r="F203" s="434" t="s">
        <v>2075</v>
      </c>
      <c r="G203" s="557"/>
      <c r="H203" s="475"/>
      <c r="I203" s="475"/>
      <c r="J203" s="475"/>
      <c r="K203" s="553"/>
      <c r="L203" s="560"/>
    </row>
    <row r="204" spans="1:12" customFormat="1" ht="15">
      <c r="A204" s="68">
        <v>196</v>
      </c>
      <c r="B204" s="415" t="s">
        <v>524</v>
      </c>
      <c r="C204" s="434" t="s">
        <v>1957</v>
      </c>
      <c r="D204" s="475" t="s">
        <v>2076</v>
      </c>
      <c r="E204" s="434">
        <v>1992</v>
      </c>
      <c r="F204" s="434" t="s">
        <v>2077</v>
      </c>
      <c r="G204" s="557"/>
      <c r="H204" s="475"/>
      <c r="I204" s="475"/>
      <c r="J204" s="475"/>
      <c r="K204" s="553"/>
      <c r="L204" s="560"/>
    </row>
    <row r="205" spans="1:12" customFormat="1" ht="15">
      <c r="A205" s="68">
        <v>197</v>
      </c>
      <c r="B205" s="415" t="s">
        <v>524</v>
      </c>
      <c r="C205" s="434" t="s">
        <v>1957</v>
      </c>
      <c r="D205" s="475" t="s">
        <v>2029</v>
      </c>
      <c r="E205" s="434">
        <v>1990</v>
      </c>
      <c r="F205" s="434" t="s">
        <v>2078</v>
      </c>
      <c r="G205" s="557"/>
      <c r="H205" s="475"/>
      <c r="I205" s="475"/>
      <c r="J205" s="475"/>
      <c r="K205" s="553"/>
      <c r="L205" s="560"/>
    </row>
    <row r="206" spans="1:12" customFormat="1" ht="15">
      <c r="A206" s="68">
        <v>198</v>
      </c>
      <c r="B206" s="415" t="s">
        <v>524</v>
      </c>
      <c r="C206" s="434" t="s">
        <v>1957</v>
      </c>
      <c r="D206" s="475" t="s">
        <v>2014</v>
      </c>
      <c r="E206" s="434">
        <v>1995</v>
      </c>
      <c r="F206" s="434" t="s">
        <v>2079</v>
      </c>
      <c r="G206" s="557"/>
      <c r="H206" s="475"/>
      <c r="I206" s="475"/>
      <c r="J206" s="475"/>
      <c r="K206" s="553"/>
      <c r="L206" s="560"/>
    </row>
    <row r="207" spans="1:12" customFormat="1" ht="15">
      <c r="A207" s="68">
        <v>199</v>
      </c>
      <c r="B207" s="415" t="s">
        <v>524</v>
      </c>
      <c r="C207" s="434" t="s">
        <v>1957</v>
      </c>
      <c r="D207" s="475" t="s">
        <v>2040</v>
      </c>
      <c r="E207" s="434">
        <v>1989</v>
      </c>
      <c r="F207" s="434" t="s">
        <v>2080</v>
      </c>
      <c r="G207" s="557"/>
      <c r="H207" s="475"/>
      <c r="I207" s="475"/>
      <c r="J207" s="475"/>
      <c r="K207" s="553"/>
      <c r="L207" s="560"/>
    </row>
    <row r="208" spans="1:12" customFormat="1" ht="15">
      <c r="A208" s="68">
        <v>200</v>
      </c>
      <c r="B208" s="415" t="s">
        <v>524</v>
      </c>
      <c r="C208" s="434" t="s">
        <v>1957</v>
      </c>
      <c r="D208" s="475" t="s">
        <v>2081</v>
      </c>
      <c r="E208" s="434">
        <v>1989</v>
      </c>
      <c r="F208" s="434" t="s">
        <v>2082</v>
      </c>
      <c r="G208" s="557"/>
      <c r="H208" s="475"/>
      <c r="I208" s="475"/>
      <c r="J208" s="475"/>
      <c r="K208" s="553"/>
      <c r="L208" s="560"/>
    </row>
    <row r="209" spans="1:12" customFormat="1" ht="15">
      <c r="A209" s="68">
        <v>201</v>
      </c>
      <c r="B209" s="415" t="s">
        <v>524</v>
      </c>
      <c r="C209" s="434" t="s">
        <v>1957</v>
      </c>
      <c r="D209" s="475" t="s">
        <v>2083</v>
      </c>
      <c r="E209" s="434">
        <v>1992</v>
      </c>
      <c r="F209" s="434" t="s">
        <v>2084</v>
      </c>
      <c r="G209" s="557"/>
      <c r="H209" s="475"/>
      <c r="I209" s="475"/>
      <c r="J209" s="475"/>
      <c r="K209" s="553"/>
      <c r="L209" s="560"/>
    </row>
    <row r="210" spans="1:12" customFormat="1" ht="15">
      <c r="A210" s="68">
        <v>202</v>
      </c>
      <c r="B210" s="415" t="s">
        <v>524</v>
      </c>
      <c r="C210" s="434" t="s">
        <v>1957</v>
      </c>
      <c r="D210" s="475" t="s">
        <v>2083</v>
      </c>
      <c r="E210" s="434">
        <v>1992</v>
      </c>
      <c r="F210" s="434" t="s">
        <v>2085</v>
      </c>
      <c r="G210" s="557"/>
      <c r="H210" s="475"/>
      <c r="I210" s="475"/>
      <c r="J210" s="475"/>
      <c r="K210" s="553"/>
      <c r="L210" s="560"/>
    </row>
    <row r="211" spans="1:12" customFormat="1" ht="15">
      <c r="A211" s="68">
        <v>203</v>
      </c>
      <c r="B211" s="415" t="s">
        <v>524</v>
      </c>
      <c r="C211" s="434" t="s">
        <v>1957</v>
      </c>
      <c r="D211" s="475" t="s">
        <v>2073</v>
      </c>
      <c r="E211" s="434">
        <v>1998</v>
      </c>
      <c r="F211" s="434" t="s">
        <v>2086</v>
      </c>
      <c r="G211" s="557"/>
      <c r="H211" s="475"/>
      <c r="I211" s="475"/>
      <c r="J211" s="475"/>
      <c r="K211" s="553"/>
      <c r="L211" s="560"/>
    </row>
    <row r="212" spans="1:12" customFormat="1" ht="15">
      <c r="A212" s="68">
        <v>204</v>
      </c>
      <c r="B212" s="415" t="s">
        <v>524</v>
      </c>
      <c r="C212" s="434" t="s">
        <v>2087</v>
      </c>
      <c r="D212" s="475" t="s">
        <v>2088</v>
      </c>
      <c r="E212" s="434">
        <v>1991</v>
      </c>
      <c r="F212" s="434" t="s">
        <v>2089</v>
      </c>
      <c r="G212" s="557"/>
      <c r="H212" s="475"/>
      <c r="I212" s="475"/>
      <c r="J212" s="475"/>
      <c r="K212" s="553"/>
      <c r="L212" s="560"/>
    </row>
    <row r="213" spans="1:12" customFormat="1" ht="15">
      <c r="A213" s="68">
        <v>205</v>
      </c>
      <c r="B213" s="415" t="s">
        <v>524</v>
      </c>
      <c r="C213" s="434" t="s">
        <v>2018</v>
      </c>
      <c r="D213" s="475" t="s">
        <v>2019</v>
      </c>
      <c r="E213" s="434">
        <v>1994</v>
      </c>
      <c r="F213" s="434" t="s">
        <v>2090</v>
      </c>
      <c r="G213" s="557"/>
      <c r="H213" s="475"/>
      <c r="I213" s="475"/>
      <c r="J213" s="475"/>
      <c r="K213" s="553"/>
      <c r="L213" s="560"/>
    </row>
    <row r="214" spans="1:12" customFormat="1" ht="15">
      <c r="A214" s="68">
        <v>206</v>
      </c>
      <c r="B214" s="415" t="s">
        <v>524</v>
      </c>
      <c r="C214" s="434" t="s">
        <v>1957</v>
      </c>
      <c r="D214" s="475" t="s">
        <v>2091</v>
      </c>
      <c r="E214" s="434">
        <v>1993</v>
      </c>
      <c r="F214" s="434" t="s">
        <v>2092</v>
      </c>
      <c r="G214" s="557"/>
      <c r="H214" s="475"/>
      <c r="I214" s="475"/>
      <c r="J214" s="475"/>
      <c r="K214" s="553"/>
      <c r="L214" s="560"/>
    </row>
    <row r="215" spans="1:12" customFormat="1" ht="15">
      <c r="A215" s="68">
        <v>207</v>
      </c>
      <c r="B215" s="415" t="s">
        <v>524</v>
      </c>
      <c r="C215" s="434" t="s">
        <v>2018</v>
      </c>
      <c r="D215" s="475" t="s">
        <v>2093</v>
      </c>
      <c r="E215" s="434">
        <v>1992</v>
      </c>
      <c r="F215" s="434" t="s">
        <v>2094</v>
      </c>
      <c r="G215" s="557"/>
      <c r="H215" s="475"/>
      <c r="I215" s="475"/>
      <c r="J215" s="475"/>
      <c r="K215" s="553"/>
      <c r="L215" s="560"/>
    </row>
    <row r="216" spans="1:12" customFormat="1" ht="15">
      <c r="A216" s="68">
        <v>208</v>
      </c>
      <c r="B216" s="415" t="s">
        <v>524</v>
      </c>
      <c r="C216" s="434" t="s">
        <v>1957</v>
      </c>
      <c r="D216" s="475" t="s">
        <v>2095</v>
      </c>
      <c r="E216" s="434">
        <v>1998</v>
      </c>
      <c r="F216" s="434" t="s">
        <v>2096</v>
      </c>
      <c r="G216" s="557"/>
      <c r="H216" s="475"/>
      <c r="I216" s="475"/>
      <c r="J216" s="475"/>
      <c r="K216" s="553"/>
      <c r="L216" s="560"/>
    </row>
    <row r="217" spans="1:12" customFormat="1" ht="30">
      <c r="A217" s="68">
        <v>209</v>
      </c>
      <c r="B217" s="415" t="s">
        <v>524</v>
      </c>
      <c r="C217" s="434" t="s">
        <v>1950</v>
      </c>
      <c r="D217" s="475" t="s">
        <v>2097</v>
      </c>
      <c r="E217" s="434">
        <v>1996</v>
      </c>
      <c r="F217" s="434" t="s">
        <v>2098</v>
      </c>
      <c r="G217" s="557"/>
      <c r="H217" s="475"/>
      <c r="I217" s="475"/>
      <c r="J217" s="475"/>
      <c r="K217" s="553"/>
      <c r="L217" s="560"/>
    </row>
    <row r="218" spans="1:12" customFormat="1" ht="15">
      <c r="A218" s="68">
        <v>210</v>
      </c>
      <c r="B218" s="415" t="s">
        <v>524</v>
      </c>
      <c r="C218" s="434" t="s">
        <v>1957</v>
      </c>
      <c r="D218" s="475" t="s">
        <v>2042</v>
      </c>
      <c r="E218" s="434">
        <v>1990</v>
      </c>
      <c r="F218" s="434" t="s">
        <v>2099</v>
      </c>
      <c r="G218" s="557"/>
      <c r="H218" s="475"/>
      <c r="I218" s="475"/>
      <c r="J218" s="475"/>
      <c r="K218" s="553"/>
      <c r="L218" s="560"/>
    </row>
    <row r="219" spans="1:12" customFormat="1" ht="15">
      <c r="A219" s="68">
        <v>211</v>
      </c>
      <c r="B219" s="415" t="s">
        <v>524</v>
      </c>
      <c r="C219" s="434" t="s">
        <v>2018</v>
      </c>
      <c r="D219" s="475" t="s">
        <v>2100</v>
      </c>
      <c r="E219" s="434">
        <v>1986</v>
      </c>
      <c r="F219" s="434" t="s">
        <v>2101</v>
      </c>
      <c r="G219" s="557"/>
      <c r="H219" s="475"/>
      <c r="I219" s="475"/>
      <c r="J219" s="475"/>
      <c r="K219" s="553"/>
      <c r="L219" s="560"/>
    </row>
    <row r="220" spans="1:12" customFormat="1" ht="15">
      <c r="A220" s="68">
        <v>212</v>
      </c>
      <c r="B220" s="415" t="s">
        <v>524</v>
      </c>
      <c r="C220" s="434" t="s">
        <v>2018</v>
      </c>
      <c r="D220" s="475" t="s">
        <v>2044</v>
      </c>
      <c r="E220" s="434">
        <v>1991</v>
      </c>
      <c r="F220" s="434" t="s">
        <v>2102</v>
      </c>
      <c r="G220" s="557"/>
      <c r="H220" s="475"/>
      <c r="I220" s="475"/>
      <c r="J220" s="475"/>
      <c r="K220" s="553"/>
      <c r="L220" s="560"/>
    </row>
    <row r="221" spans="1:12" customFormat="1" ht="15">
      <c r="A221" s="68">
        <v>213</v>
      </c>
      <c r="B221" s="415" t="s">
        <v>524</v>
      </c>
      <c r="C221" s="434" t="s">
        <v>2018</v>
      </c>
      <c r="D221" s="475" t="s">
        <v>2103</v>
      </c>
      <c r="E221" s="434">
        <v>1997</v>
      </c>
      <c r="F221" s="434" t="s">
        <v>2104</v>
      </c>
      <c r="G221" s="557"/>
      <c r="H221" s="475"/>
      <c r="I221" s="475"/>
      <c r="J221" s="475"/>
      <c r="K221" s="553"/>
      <c r="L221" s="560"/>
    </row>
    <row r="222" spans="1:12" customFormat="1" ht="15">
      <c r="A222" s="68">
        <v>214</v>
      </c>
      <c r="B222" s="415" t="s">
        <v>524</v>
      </c>
      <c r="C222" s="434" t="s">
        <v>2018</v>
      </c>
      <c r="D222" s="475" t="s">
        <v>2093</v>
      </c>
      <c r="E222" s="434">
        <v>1991</v>
      </c>
      <c r="F222" s="434" t="s">
        <v>2105</v>
      </c>
      <c r="G222" s="557"/>
      <c r="H222" s="475"/>
      <c r="I222" s="475"/>
      <c r="J222" s="475"/>
      <c r="K222" s="553"/>
      <c r="L222" s="560"/>
    </row>
    <row r="223" spans="1:12" customFormat="1" ht="15">
      <c r="A223" s="68">
        <v>215</v>
      </c>
      <c r="B223" s="415" t="s">
        <v>524</v>
      </c>
      <c r="C223" s="434" t="s">
        <v>2018</v>
      </c>
      <c r="D223" s="475" t="s">
        <v>2000</v>
      </c>
      <c r="E223" s="434">
        <v>1995</v>
      </c>
      <c r="F223" s="434" t="s">
        <v>2106</v>
      </c>
      <c r="G223" s="557"/>
      <c r="H223" s="475"/>
      <c r="I223" s="475"/>
      <c r="J223" s="475"/>
      <c r="K223" s="553"/>
      <c r="L223" s="560"/>
    </row>
    <row r="224" spans="1:12" customFormat="1" ht="15">
      <c r="A224" s="68">
        <v>216</v>
      </c>
      <c r="B224" s="415" t="s">
        <v>524</v>
      </c>
      <c r="C224" s="434" t="s">
        <v>1957</v>
      </c>
      <c r="D224" s="475" t="s">
        <v>2107</v>
      </c>
      <c r="E224" s="434">
        <v>1998</v>
      </c>
      <c r="F224" s="434" t="s">
        <v>2108</v>
      </c>
      <c r="G224" s="557"/>
      <c r="H224" s="475"/>
      <c r="I224" s="475"/>
      <c r="J224" s="475"/>
      <c r="K224" s="553"/>
      <c r="L224" s="560"/>
    </row>
    <row r="225" spans="1:12" customFormat="1" ht="15">
      <c r="A225" s="68">
        <v>217</v>
      </c>
      <c r="B225" s="415" t="s">
        <v>524</v>
      </c>
      <c r="C225" s="434" t="s">
        <v>2018</v>
      </c>
      <c r="D225" s="475" t="s">
        <v>2000</v>
      </c>
      <c r="E225" s="434">
        <v>1991</v>
      </c>
      <c r="F225" s="434" t="s">
        <v>2109</v>
      </c>
      <c r="G225" s="557"/>
      <c r="H225" s="475"/>
      <c r="I225" s="475"/>
      <c r="J225" s="475"/>
      <c r="K225" s="553"/>
      <c r="L225" s="560"/>
    </row>
    <row r="226" spans="1:12" customFormat="1" ht="15">
      <c r="A226" s="68">
        <v>218</v>
      </c>
      <c r="B226" s="415" t="s">
        <v>524</v>
      </c>
      <c r="C226" s="434" t="s">
        <v>1957</v>
      </c>
      <c r="D226" s="475" t="s">
        <v>2029</v>
      </c>
      <c r="E226" s="434">
        <v>1991</v>
      </c>
      <c r="F226" s="434" t="s">
        <v>2110</v>
      </c>
      <c r="G226" s="557"/>
      <c r="H226" s="475"/>
      <c r="I226" s="475"/>
      <c r="J226" s="475"/>
      <c r="K226" s="553"/>
      <c r="L226" s="560"/>
    </row>
    <row r="227" spans="1:12" customFormat="1" ht="15">
      <c r="A227" s="68">
        <v>219</v>
      </c>
      <c r="B227" s="415" t="s">
        <v>524</v>
      </c>
      <c r="C227" s="434" t="s">
        <v>1957</v>
      </c>
      <c r="D227" s="475" t="s">
        <v>2016</v>
      </c>
      <c r="E227" s="434">
        <v>2000</v>
      </c>
      <c r="F227" s="434" t="s">
        <v>2111</v>
      </c>
      <c r="G227" s="557"/>
      <c r="H227" s="475"/>
      <c r="I227" s="475"/>
      <c r="J227" s="475"/>
      <c r="K227" s="553"/>
      <c r="L227" s="560"/>
    </row>
    <row r="228" spans="1:12" customFormat="1" ht="15">
      <c r="A228" s="68">
        <v>220</v>
      </c>
      <c r="B228" s="415" t="s">
        <v>524</v>
      </c>
      <c r="C228" s="434" t="s">
        <v>1957</v>
      </c>
      <c r="D228" s="475" t="s">
        <v>2027</v>
      </c>
      <c r="E228" s="434">
        <v>1999</v>
      </c>
      <c r="F228" s="434" t="s">
        <v>2112</v>
      </c>
      <c r="G228" s="557"/>
      <c r="H228" s="475"/>
      <c r="I228" s="475"/>
      <c r="J228" s="475"/>
      <c r="K228" s="553"/>
      <c r="L228" s="560"/>
    </row>
    <row r="229" spans="1:12" customFormat="1" ht="15">
      <c r="A229" s="68">
        <v>221</v>
      </c>
      <c r="B229" s="415" t="s">
        <v>524</v>
      </c>
      <c r="C229" s="434" t="s">
        <v>1957</v>
      </c>
      <c r="D229" s="475" t="s">
        <v>2113</v>
      </c>
      <c r="E229" s="434">
        <v>1985</v>
      </c>
      <c r="F229" s="434" t="s">
        <v>2114</v>
      </c>
      <c r="G229" s="557"/>
      <c r="H229" s="475"/>
      <c r="I229" s="475"/>
      <c r="J229" s="475"/>
      <c r="K229" s="553"/>
      <c r="L229" s="560"/>
    </row>
    <row r="230" spans="1:12" customFormat="1" ht="15">
      <c r="A230" s="68">
        <v>222</v>
      </c>
      <c r="B230" s="415" t="s">
        <v>524</v>
      </c>
      <c r="C230" s="434" t="s">
        <v>1957</v>
      </c>
      <c r="D230" s="475" t="s">
        <v>2004</v>
      </c>
      <c r="E230" s="434">
        <v>1993</v>
      </c>
      <c r="F230" s="434" t="s">
        <v>2115</v>
      </c>
      <c r="G230" s="557"/>
      <c r="H230" s="475"/>
      <c r="I230" s="475"/>
      <c r="J230" s="475"/>
      <c r="K230" s="553"/>
      <c r="L230" s="560"/>
    </row>
    <row r="231" spans="1:12" customFormat="1" ht="15">
      <c r="A231" s="68">
        <v>223</v>
      </c>
      <c r="B231" s="415" t="s">
        <v>524</v>
      </c>
      <c r="C231" s="434" t="s">
        <v>1957</v>
      </c>
      <c r="D231" s="475" t="s">
        <v>2083</v>
      </c>
      <c r="E231" s="434">
        <v>1991</v>
      </c>
      <c r="F231" s="434" t="s">
        <v>2116</v>
      </c>
      <c r="G231" s="557"/>
      <c r="H231" s="475"/>
      <c r="I231" s="475"/>
      <c r="J231" s="475"/>
      <c r="K231" s="553"/>
      <c r="L231" s="560"/>
    </row>
    <row r="232" spans="1:12" customFormat="1" ht="15">
      <c r="A232" s="68">
        <v>224</v>
      </c>
      <c r="B232" s="415" t="s">
        <v>524</v>
      </c>
      <c r="C232" s="434" t="s">
        <v>2018</v>
      </c>
      <c r="D232" s="475" t="s">
        <v>2000</v>
      </c>
      <c r="E232" s="434">
        <v>1993</v>
      </c>
      <c r="F232" s="434" t="s">
        <v>2117</v>
      </c>
      <c r="G232" s="557"/>
      <c r="H232" s="475"/>
      <c r="I232" s="475"/>
      <c r="J232" s="475"/>
      <c r="K232" s="553"/>
      <c r="L232" s="560"/>
    </row>
    <row r="233" spans="1:12" customFormat="1" ht="15">
      <c r="A233" s="68">
        <v>225</v>
      </c>
      <c r="B233" s="415" t="s">
        <v>524</v>
      </c>
      <c r="C233" s="434" t="s">
        <v>1957</v>
      </c>
      <c r="D233" s="475" t="s">
        <v>2118</v>
      </c>
      <c r="E233" s="434">
        <v>1999</v>
      </c>
      <c r="F233" s="434" t="s">
        <v>2119</v>
      </c>
      <c r="G233" s="557"/>
      <c r="H233" s="475"/>
      <c r="I233" s="475"/>
      <c r="J233" s="475"/>
      <c r="K233" s="553"/>
      <c r="L233" s="560"/>
    </row>
    <row r="234" spans="1:12" customFormat="1" ht="15">
      <c r="A234" s="68">
        <v>226</v>
      </c>
      <c r="B234" s="415" t="s">
        <v>524</v>
      </c>
      <c r="C234" s="434" t="s">
        <v>1957</v>
      </c>
      <c r="D234" s="475" t="s">
        <v>2016</v>
      </c>
      <c r="E234" s="434">
        <v>1998</v>
      </c>
      <c r="F234" s="434" t="s">
        <v>2120</v>
      </c>
      <c r="G234" s="557"/>
      <c r="H234" s="475"/>
      <c r="I234" s="475"/>
      <c r="J234" s="475"/>
      <c r="K234" s="553"/>
      <c r="L234" s="560"/>
    </row>
    <row r="235" spans="1:12" customFormat="1" ht="15">
      <c r="A235" s="68">
        <v>227</v>
      </c>
      <c r="B235" s="415" t="s">
        <v>524</v>
      </c>
      <c r="C235" s="434" t="s">
        <v>572</v>
      </c>
      <c r="D235" s="475" t="s">
        <v>2121</v>
      </c>
      <c r="E235" s="434">
        <v>1994</v>
      </c>
      <c r="F235" s="434" t="s">
        <v>2122</v>
      </c>
      <c r="G235" s="557"/>
      <c r="H235" s="475"/>
      <c r="I235" s="475"/>
      <c r="J235" s="475"/>
      <c r="K235" s="553"/>
      <c r="L235" s="560"/>
    </row>
    <row r="236" spans="1:12" customFormat="1" ht="15">
      <c r="A236" s="68">
        <v>228</v>
      </c>
      <c r="B236" s="415" t="s">
        <v>524</v>
      </c>
      <c r="C236" s="434" t="s">
        <v>1957</v>
      </c>
      <c r="D236" s="475" t="s">
        <v>2004</v>
      </c>
      <c r="E236" s="434">
        <v>1995</v>
      </c>
      <c r="F236" s="434" t="s">
        <v>2123</v>
      </c>
      <c r="G236" s="557"/>
      <c r="H236" s="475"/>
      <c r="I236" s="475"/>
      <c r="J236" s="475"/>
      <c r="K236" s="553"/>
      <c r="L236" s="560"/>
    </row>
    <row r="237" spans="1:12" customFormat="1" ht="15">
      <c r="A237" s="68">
        <v>229</v>
      </c>
      <c r="B237" s="415" t="s">
        <v>524</v>
      </c>
      <c r="C237" s="434" t="s">
        <v>1957</v>
      </c>
      <c r="D237" s="475" t="s">
        <v>2029</v>
      </c>
      <c r="E237" s="434">
        <v>1992</v>
      </c>
      <c r="F237" s="434" t="s">
        <v>2124</v>
      </c>
      <c r="G237" s="557"/>
      <c r="H237" s="475"/>
      <c r="I237" s="475"/>
      <c r="J237" s="475"/>
      <c r="K237" s="553"/>
      <c r="L237" s="560"/>
    </row>
    <row r="238" spans="1:12" customFormat="1" ht="15">
      <c r="A238" s="68">
        <v>230</v>
      </c>
      <c r="B238" s="415" t="s">
        <v>524</v>
      </c>
      <c r="C238" s="434" t="s">
        <v>1957</v>
      </c>
      <c r="D238" s="475" t="s">
        <v>2046</v>
      </c>
      <c r="E238" s="434">
        <v>1991</v>
      </c>
      <c r="F238" s="434" t="s">
        <v>2125</v>
      </c>
      <c r="G238" s="557"/>
      <c r="H238" s="475"/>
      <c r="I238" s="475"/>
      <c r="J238" s="475"/>
      <c r="K238" s="553"/>
      <c r="L238" s="560"/>
    </row>
    <row r="239" spans="1:12" customFormat="1" ht="15">
      <c r="A239" s="68">
        <v>231</v>
      </c>
      <c r="B239" s="415" t="s">
        <v>524</v>
      </c>
      <c r="C239" s="434" t="s">
        <v>2018</v>
      </c>
      <c r="D239" s="475" t="s">
        <v>2126</v>
      </c>
      <c r="E239" s="434">
        <v>2001</v>
      </c>
      <c r="F239" s="434" t="s">
        <v>2127</v>
      </c>
      <c r="G239" s="557"/>
      <c r="H239" s="475"/>
      <c r="I239" s="475"/>
      <c r="J239" s="475"/>
      <c r="K239" s="553"/>
      <c r="L239" s="560"/>
    </row>
    <row r="240" spans="1:12" customFormat="1" ht="15">
      <c r="A240" s="68">
        <v>232</v>
      </c>
      <c r="B240" s="415" t="s">
        <v>524</v>
      </c>
      <c r="C240" s="434" t="s">
        <v>2018</v>
      </c>
      <c r="D240" s="475" t="s">
        <v>2000</v>
      </c>
      <c r="E240" s="434">
        <v>1988</v>
      </c>
      <c r="F240" s="434" t="s">
        <v>2128</v>
      </c>
      <c r="G240" s="557"/>
      <c r="H240" s="475"/>
      <c r="I240" s="475"/>
      <c r="J240" s="475"/>
      <c r="K240" s="553"/>
      <c r="L240" s="560"/>
    </row>
    <row r="241" spans="1:12" customFormat="1" ht="15">
      <c r="A241" s="68">
        <v>233</v>
      </c>
      <c r="B241" s="415" t="s">
        <v>524</v>
      </c>
      <c r="C241" s="434" t="s">
        <v>1957</v>
      </c>
      <c r="D241" s="475" t="s">
        <v>2129</v>
      </c>
      <c r="E241" s="434">
        <v>1997</v>
      </c>
      <c r="F241" s="434" t="s">
        <v>2130</v>
      </c>
      <c r="G241" s="557"/>
      <c r="H241" s="475"/>
      <c r="I241" s="475"/>
      <c r="J241" s="475"/>
      <c r="K241" s="553"/>
      <c r="L241" s="560"/>
    </row>
    <row r="242" spans="1:12" customFormat="1" ht="15">
      <c r="A242" s="68">
        <v>234</v>
      </c>
      <c r="B242" s="415" t="s">
        <v>524</v>
      </c>
      <c r="C242" s="434" t="s">
        <v>1957</v>
      </c>
      <c r="D242" s="475" t="s">
        <v>2083</v>
      </c>
      <c r="E242" s="434">
        <v>1992</v>
      </c>
      <c r="F242" s="434" t="s">
        <v>2131</v>
      </c>
      <c r="G242" s="557"/>
      <c r="H242" s="475"/>
      <c r="I242" s="475"/>
      <c r="J242" s="475"/>
      <c r="K242" s="553"/>
      <c r="L242" s="560"/>
    </row>
    <row r="243" spans="1:12" customFormat="1" ht="15">
      <c r="A243" s="68">
        <v>235</v>
      </c>
      <c r="B243" s="415" t="s">
        <v>524</v>
      </c>
      <c r="C243" s="434" t="s">
        <v>1957</v>
      </c>
      <c r="D243" s="475" t="s">
        <v>2132</v>
      </c>
      <c r="E243" s="434">
        <v>1987</v>
      </c>
      <c r="F243" s="434" t="s">
        <v>2133</v>
      </c>
      <c r="G243" s="557"/>
      <c r="H243" s="475"/>
      <c r="I243" s="475"/>
      <c r="J243" s="475"/>
      <c r="K243" s="553"/>
      <c r="L243" s="560"/>
    </row>
    <row r="244" spans="1:12" customFormat="1" ht="15">
      <c r="A244" s="68">
        <v>236</v>
      </c>
      <c r="B244" s="415" t="s">
        <v>524</v>
      </c>
      <c r="C244" s="434" t="s">
        <v>1957</v>
      </c>
      <c r="D244" s="475" t="s">
        <v>2076</v>
      </c>
      <c r="E244" s="434">
        <v>1993</v>
      </c>
      <c r="F244" s="434" t="s">
        <v>2134</v>
      </c>
      <c r="G244" s="557"/>
      <c r="H244" s="475"/>
      <c r="I244" s="475"/>
      <c r="J244" s="475"/>
      <c r="K244" s="553"/>
      <c r="L244" s="560"/>
    </row>
    <row r="245" spans="1:12" customFormat="1" ht="15">
      <c r="A245" s="68">
        <v>237</v>
      </c>
      <c r="B245" s="415" t="s">
        <v>524</v>
      </c>
      <c r="C245" s="434" t="s">
        <v>1957</v>
      </c>
      <c r="D245" s="475" t="s">
        <v>2135</v>
      </c>
      <c r="E245" s="434">
        <v>1997</v>
      </c>
      <c r="F245" s="434" t="s">
        <v>2136</v>
      </c>
      <c r="G245" s="557"/>
      <c r="H245" s="475"/>
      <c r="I245" s="475"/>
      <c r="J245" s="475"/>
      <c r="K245" s="553"/>
      <c r="L245" s="560"/>
    </row>
    <row r="246" spans="1:12" customFormat="1" ht="15">
      <c r="A246" s="68">
        <v>238</v>
      </c>
      <c r="B246" s="415" t="s">
        <v>524</v>
      </c>
      <c r="C246" s="434" t="s">
        <v>2009</v>
      </c>
      <c r="D246" s="475" t="s">
        <v>2012</v>
      </c>
      <c r="E246" s="434">
        <v>1999</v>
      </c>
      <c r="F246" s="434" t="s">
        <v>2137</v>
      </c>
      <c r="G246" s="557"/>
      <c r="H246" s="475"/>
      <c r="I246" s="475"/>
      <c r="J246" s="475"/>
      <c r="K246" s="553"/>
      <c r="L246" s="560"/>
    </row>
    <row r="247" spans="1:12" customFormat="1" ht="15">
      <c r="A247" s="68">
        <v>239</v>
      </c>
      <c r="B247" s="415" t="s">
        <v>524</v>
      </c>
      <c r="C247" s="434" t="s">
        <v>1957</v>
      </c>
      <c r="D247" s="475" t="s">
        <v>2029</v>
      </c>
      <c r="E247" s="434">
        <v>1995</v>
      </c>
      <c r="F247" s="434" t="s">
        <v>2138</v>
      </c>
      <c r="G247" s="557"/>
      <c r="H247" s="475"/>
      <c r="I247" s="475"/>
      <c r="J247" s="475"/>
      <c r="K247" s="553"/>
      <c r="L247" s="560"/>
    </row>
    <row r="248" spans="1:12" customFormat="1" ht="15">
      <c r="A248" s="68">
        <v>240</v>
      </c>
      <c r="B248" s="415" t="s">
        <v>524</v>
      </c>
      <c r="C248" s="434" t="s">
        <v>2139</v>
      </c>
      <c r="D248" s="475" t="s">
        <v>2140</v>
      </c>
      <c r="E248" s="434">
        <v>1990</v>
      </c>
      <c r="F248" s="434" t="s">
        <v>2141</v>
      </c>
      <c r="G248" s="557"/>
      <c r="H248" s="475"/>
      <c r="I248" s="475"/>
      <c r="J248" s="475"/>
      <c r="K248" s="553"/>
      <c r="L248" s="560"/>
    </row>
    <row r="249" spans="1:12" customFormat="1" ht="15">
      <c r="A249" s="68">
        <v>241</v>
      </c>
      <c r="B249" s="415" t="s">
        <v>524</v>
      </c>
      <c r="C249" s="434" t="s">
        <v>2139</v>
      </c>
      <c r="D249" s="475" t="s">
        <v>2142</v>
      </c>
      <c r="E249" s="434">
        <v>1979</v>
      </c>
      <c r="F249" s="434" t="s">
        <v>2143</v>
      </c>
      <c r="G249" s="557"/>
      <c r="H249" s="475"/>
      <c r="I249" s="475"/>
      <c r="J249" s="475"/>
      <c r="K249" s="553"/>
      <c r="L249" s="560"/>
    </row>
    <row r="250" spans="1:12" customFormat="1" ht="15">
      <c r="A250" s="68">
        <v>242</v>
      </c>
      <c r="B250" s="415" t="s">
        <v>524</v>
      </c>
      <c r="C250" s="434" t="s">
        <v>1957</v>
      </c>
      <c r="D250" s="475" t="s">
        <v>2061</v>
      </c>
      <c r="E250" s="434">
        <v>1997</v>
      </c>
      <c r="F250" s="434" t="s">
        <v>2144</v>
      </c>
      <c r="G250" s="557"/>
      <c r="H250" s="475"/>
      <c r="I250" s="475"/>
      <c r="J250" s="475"/>
      <c r="K250" s="553"/>
      <c r="L250" s="560"/>
    </row>
    <row r="251" spans="1:12" customFormat="1" ht="15">
      <c r="A251" s="68">
        <v>243</v>
      </c>
      <c r="B251" s="415" t="s">
        <v>524</v>
      </c>
      <c r="C251" s="434" t="s">
        <v>1957</v>
      </c>
      <c r="D251" s="475" t="s">
        <v>2027</v>
      </c>
      <c r="E251" s="434">
        <v>1996</v>
      </c>
      <c r="F251" s="434" t="s">
        <v>2145</v>
      </c>
      <c r="G251" s="557"/>
      <c r="H251" s="475"/>
      <c r="I251" s="475"/>
      <c r="J251" s="475"/>
      <c r="K251" s="553"/>
      <c r="L251" s="560"/>
    </row>
    <row r="252" spans="1:12" customFormat="1" ht="15">
      <c r="A252" s="68">
        <v>244</v>
      </c>
      <c r="B252" s="415" t="s">
        <v>524</v>
      </c>
      <c r="C252" s="434" t="s">
        <v>1957</v>
      </c>
      <c r="D252" s="475" t="s">
        <v>2146</v>
      </c>
      <c r="E252" s="434">
        <v>1990</v>
      </c>
      <c r="F252" s="434" t="s">
        <v>2147</v>
      </c>
      <c r="G252" s="557"/>
      <c r="H252" s="475"/>
      <c r="I252" s="475"/>
      <c r="J252" s="475"/>
      <c r="K252" s="553"/>
      <c r="L252" s="560"/>
    </row>
    <row r="253" spans="1:12" customFormat="1" ht="15">
      <c r="A253" s="68">
        <v>245</v>
      </c>
      <c r="B253" s="415" t="s">
        <v>524</v>
      </c>
      <c r="C253" s="434" t="s">
        <v>1957</v>
      </c>
      <c r="D253" s="475" t="s">
        <v>2027</v>
      </c>
      <c r="E253" s="434">
        <v>1992</v>
      </c>
      <c r="F253" s="434" t="s">
        <v>2148</v>
      </c>
      <c r="G253" s="557"/>
      <c r="H253" s="475"/>
      <c r="I253" s="475"/>
      <c r="J253" s="475"/>
      <c r="K253" s="553"/>
      <c r="L253" s="560"/>
    </row>
    <row r="254" spans="1:12" customFormat="1" ht="15">
      <c r="A254" s="68">
        <v>246</v>
      </c>
      <c r="B254" s="415" t="s">
        <v>524</v>
      </c>
      <c r="C254" s="434" t="s">
        <v>1957</v>
      </c>
      <c r="D254" s="475" t="s">
        <v>2135</v>
      </c>
      <c r="E254" s="434">
        <v>1996</v>
      </c>
      <c r="F254" s="434" t="s">
        <v>2149</v>
      </c>
      <c r="G254" s="557"/>
      <c r="H254" s="475"/>
      <c r="I254" s="475"/>
      <c r="J254" s="475"/>
      <c r="K254" s="553"/>
      <c r="L254" s="560"/>
    </row>
    <row r="255" spans="1:12" customFormat="1" ht="15">
      <c r="A255" s="68">
        <v>247</v>
      </c>
      <c r="B255" s="415" t="s">
        <v>524</v>
      </c>
      <c r="C255" s="434" t="s">
        <v>533</v>
      </c>
      <c r="D255" s="475" t="s">
        <v>2150</v>
      </c>
      <c r="E255" s="434">
        <v>1996</v>
      </c>
      <c r="F255" s="434" t="s">
        <v>2151</v>
      </c>
      <c r="G255" s="557"/>
      <c r="H255" s="475"/>
      <c r="I255" s="475"/>
      <c r="J255" s="475"/>
      <c r="K255" s="553"/>
      <c r="L255" s="560"/>
    </row>
    <row r="256" spans="1:12" customFormat="1" ht="15">
      <c r="A256" s="68">
        <v>248</v>
      </c>
      <c r="B256" s="415" t="s">
        <v>524</v>
      </c>
      <c r="C256" s="434" t="s">
        <v>1957</v>
      </c>
      <c r="D256" s="475" t="s">
        <v>2152</v>
      </c>
      <c r="E256" s="434">
        <v>1994</v>
      </c>
      <c r="F256" s="434" t="s">
        <v>2153</v>
      </c>
      <c r="G256" s="557"/>
      <c r="H256" s="475"/>
      <c r="I256" s="475"/>
      <c r="J256" s="475"/>
      <c r="K256" s="553"/>
      <c r="L256" s="560"/>
    </row>
    <row r="257" spans="1:12" customFormat="1" ht="15">
      <c r="A257" s="68">
        <v>249</v>
      </c>
      <c r="B257" s="415" t="s">
        <v>524</v>
      </c>
      <c r="C257" s="434" t="s">
        <v>1957</v>
      </c>
      <c r="D257" s="475" t="s">
        <v>2113</v>
      </c>
      <c r="E257" s="434">
        <v>1988</v>
      </c>
      <c r="F257" s="434" t="s">
        <v>2154</v>
      </c>
      <c r="G257" s="557"/>
      <c r="H257" s="475"/>
      <c r="I257" s="475"/>
      <c r="J257" s="475"/>
      <c r="K257" s="553"/>
      <c r="L257" s="560"/>
    </row>
    <row r="258" spans="1:12" customFormat="1" ht="15">
      <c r="A258" s="68">
        <v>250</v>
      </c>
      <c r="B258" s="415" t="s">
        <v>524</v>
      </c>
      <c r="C258" s="434" t="s">
        <v>1957</v>
      </c>
      <c r="D258" s="475" t="s">
        <v>2021</v>
      </c>
      <c r="E258" s="434">
        <v>1998</v>
      </c>
      <c r="F258" s="434" t="s">
        <v>2155</v>
      </c>
      <c r="G258" s="557"/>
      <c r="H258" s="475"/>
      <c r="I258" s="475"/>
      <c r="J258" s="475"/>
      <c r="K258" s="553"/>
      <c r="L258" s="560"/>
    </row>
    <row r="259" spans="1:12" customFormat="1" ht="15">
      <c r="A259" s="68">
        <v>251</v>
      </c>
      <c r="B259" s="415" t="s">
        <v>524</v>
      </c>
      <c r="C259" s="434" t="s">
        <v>2018</v>
      </c>
      <c r="D259" s="475" t="s">
        <v>2000</v>
      </c>
      <c r="E259" s="434">
        <v>1998</v>
      </c>
      <c r="F259" s="434" t="s">
        <v>2156</v>
      </c>
      <c r="G259" s="557"/>
      <c r="H259" s="475"/>
      <c r="I259" s="475"/>
      <c r="J259" s="475"/>
      <c r="K259" s="553"/>
      <c r="L259" s="560"/>
    </row>
    <row r="260" spans="1:12" customFormat="1" ht="15">
      <c r="A260" s="68">
        <v>252</v>
      </c>
      <c r="B260" s="415" t="s">
        <v>524</v>
      </c>
      <c r="C260" s="434" t="s">
        <v>1957</v>
      </c>
      <c r="D260" s="475" t="s">
        <v>2016</v>
      </c>
      <c r="E260" s="434">
        <v>2009</v>
      </c>
      <c r="F260" s="434" t="s">
        <v>2157</v>
      </c>
      <c r="G260" s="557"/>
      <c r="H260" s="475"/>
      <c r="I260" s="475"/>
      <c r="J260" s="475"/>
      <c r="K260" s="553"/>
      <c r="L260" s="560"/>
    </row>
    <row r="261" spans="1:12" customFormat="1" ht="15">
      <c r="A261" s="68">
        <v>253</v>
      </c>
      <c r="B261" s="415" t="s">
        <v>524</v>
      </c>
      <c r="C261" s="434" t="s">
        <v>1957</v>
      </c>
      <c r="D261" s="475" t="s">
        <v>2046</v>
      </c>
      <c r="E261" s="434">
        <v>1990</v>
      </c>
      <c r="F261" s="434" t="s">
        <v>2158</v>
      </c>
      <c r="G261" s="557"/>
      <c r="H261" s="475"/>
      <c r="I261" s="475"/>
      <c r="J261" s="475"/>
      <c r="K261" s="553"/>
      <c r="L261" s="560"/>
    </row>
    <row r="262" spans="1:12" customFormat="1" ht="15">
      <c r="A262" s="68">
        <v>254</v>
      </c>
      <c r="B262" s="415" t="s">
        <v>524</v>
      </c>
      <c r="C262" s="434" t="s">
        <v>1957</v>
      </c>
      <c r="D262" s="475" t="s">
        <v>2004</v>
      </c>
      <c r="E262" s="434">
        <v>1992</v>
      </c>
      <c r="F262" s="434" t="s">
        <v>2159</v>
      </c>
      <c r="G262" s="557"/>
      <c r="H262" s="475"/>
      <c r="I262" s="475"/>
      <c r="J262" s="475"/>
      <c r="K262" s="553"/>
      <c r="L262" s="560"/>
    </row>
    <row r="263" spans="1:12" customFormat="1" ht="15">
      <c r="A263" s="68">
        <v>255</v>
      </c>
      <c r="B263" s="415" t="s">
        <v>524</v>
      </c>
      <c r="C263" s="434" t="s">
        <v>2018</v>
      </c>
      <c r="D263" s="475" t="s">
        <v>2160</v>
      </c>
      <c r="E263" s="434">
        <v>1998</v>
      </c>
      <c r="F263" s="434" t="s">
        <v>2161</v>
      </c>
      <c r="G263" s="557"/>
      <c r="H263" s="475"/>
      <c r="I263" s="475"/>
      <c r="J263" s="475"/>
      <c r="K263" s="553"/>
      <c r="L263" s="560"/>
    </row>
    <row r="264" spans="1:12" customFormat="1" ht="15">
      <c r="A264" s="68">
        <v>256</v>
      </c>
      <c r="B264" s="415" t="s">
        <v>524</v>
      </c>
      <c r="C264" s="434" t="s">
        <v>2162</v>
      </c>
      <c r="D264" s="475" t="s">
        <v>2163</v>
      </c>
      <c r="E264" s="434">
        <v>1986</v>
      </c>
      <c r="F264" s="434" t="s">
        <v>2164</v>
      </c>
      <c r="G264" s="557"/>
      <c r="H264" s="475"/>
      <c r="I264" s="475"/>
      <c r="J264" s="475"/>
      <c r="K264" s="553"/>
      <c r="L264" s="560"/>
    </row>
    <row r="265" spans="1:12" customFormat="1" ht="15">
      <c r="A265" s="68">
        <v>257</v>
      </c>
      <c r="B265" s="415" t="s">
        <v>524</v>
      </c>
      <c r="C265" s="434" t="s">
        <v>1957</v>
      </c>
      <c r="D265" s="475" t="s">
        <v>2004</v>
      </c>
      <c r="E265" s="434">
        <v>1999</v>
      </c>
      <c r="F265" s="434" t="s">
        <v>2165</v>
      </c>
      <c r="G265" s="557"/>
      <c r="H265" s="475"/>
      <c r="I265" s="475"/>
      <c r="J265" s="475"/>
      <c r="K265" s="553"/>
      <c r="L265" s="560"/>
    </row>
    <row r="266" spans="1:12" customFormat="1" ht="15">
      <c r="A266" s="68">
        <v>258</v>
      </c>
      <c r="B266" s="415" t="s">
        <v>524</v>
      </c>
      <c r="C266" s="434" t="s">
        <v>2018</v>
      </c>
      <c r="D266" s="475" t="s">
        <v>2000</v>
      </c>
      <c r="E266" s="434">
        <v>1994</v>
      </c>
      <c r="F266" s="434" t="s">
        <v>2166</v>
      </c>
      <c r="G266" s="557"/>
      <c r="H266" s="475"/>
      <c r="I266" s="475"/>
      <c r="J266" s="475"/>
      <c r="K266" s="553"/>
      <c r="L266" s="560"/>
    </row>
    <row r="267" spans="1:12" customFormat="1" ht="15">
      <c r="A267" s="68">
        <v>259</v>
      </c>
      <c r="B267" s="415" t="s">
        <v>524</v>
      </c>
      <c r="C267" s="434" t="s">
        <v>1957</v>
      </c>
      <c r="D267" s="475" t="s">
        <v>2016</v>
      </c>
      <c r="E267" s="434">
        <v>2000</v>
      </c>
      <c r="F267" s="434" t="s">
        <v>2167</v>
      </c>
      <c r="G267" s="557"/>
      <c r="H267" s="475"/>
      <c r="I267" s="475"/>
      <c r="J267" s="475"/>
      <c r="K267" s="553"/>
      <c r="L267" s="560"/>
    </row>
    <row r="268" spans="1:12" customFormat="1" ht="15">
      <c r="A268" s="68">
        <v>260</v>
      </c>
      <c r="B268" s="415" t="s">
        <v>524</v>
      </c>
      <c r="C268" s="434" t="s">
        <v>2018</v>
      </c>
      <c r="D268" s="475" t="s">
        <v>2000</v>
      </c>
      <c r="E268" s="434">
        <v>1999</v>
      </c>
      <c r="F268" s="434" t="s">
        <v>2168</v>
      </c>
      <c r="G268" s="557"/>
      <c r="H268" s="475"/>
      <c r="I268" s="475"/>
      <c r="J268" s="475"/>
      <c r="K268" s="553"/>
      <c r="L268" s="560"/>
    </row>
    <row r="269" spans="1:12" customFormat="1" ht="15">
      <c r="A269" s="68">
        <v>261</v>
      </c>
      <c r="B269" s="415" t="s">
        <v>524</v>
      </c>
      <c r="C269" s="434" t="s">
        <v>1957</v>
      </c>
      <c r="D269" s="475" t="s">
        <v>2073</v>
      </c>
      <c r="E269" s="434">
        <v>1999</v>
      </c>
      <c r="F269" s="434" t="s">
        <v>2169</v>
      </c>
      <c r="G269" s="557"/>
      <c r="H269" s="475"/>
      <c r="I269" s="475"/>
      <c r="J269" s="475"/>
      <c r="K269" s="553"/>
      <c r="L269" s="560"/>
    </row>
    <row r="270" spans="1:12" customFormat="1" ht="15">
      <c r="A270" s="68">
        <v>262</v>
      </c>
      <c r="B270" s="415" t="s">
        <v>524</v>
      </c>
      <c r="C270" s="434" t="s">
        <v>570</v>
      </c>
      <c r="D270" s="475" t="s">
        <v>2069</v>
      </c>
      <c r="E270" s="434">
        <v>2005</v>
      </c>
      <c r="F270" s="434" t="s">
        <v>2170</v>
      </c>
      <c r="G270" s="557"/>
      <c r="H270" s="475"/>
      <c r="I270" s="475"/>
      <c r="J270" s="475"/>
      <c r="K270" s="553"/>
      <c r="L270" s="560"/>
    </row>
    <row r="271" spans="1:12" customFormat="1" ht="15">
      <c r="A271" s="68">
        <v>263</v>
      </c>
      <c r="B271" s="415" t="s">
        <v>524</v>
      </c>
      <c r="C271" s="434" t="s">
        <v>1957</v>
      </c>
      <c r="D271" s="475" t="s">
        <v>2171</v>
      </c>
      <c r="E271" s="434">
        <v>1996</v>
      </c>
      <c r="F271" s="434" t="s">
        <v>2172</v>
      </c>
      <c r="G271" s="557"/>
      <c r="H271" s="475"/>
      <c r="I271" s="475"/>
      <c r="J271" s="475"/>
      <c r="K271" s="553"/>
      <c r="L271" s="560"/>
    </row>
    <row r="272" spans="1:12" customFormat="1" ht="15">
      <c r="A272" s="68">
        <v>264</v>
      </c>
      <c r="B272" s="415" t="s">
        <v>524</v>
      </c>
      <c r="C272" s="434" t="s">
        <v>2018</v>
      </c>
      <c r="D272" s="475" t="s">
        <v>2000</v>
      </c>
      <c r="E272" s="434">
        <v>1996</v>
      </c>
      <c r="F272" s="434" t="s">
        <v>2173</v>
      </c>
      <c r="G272" s="557"/>
      <c r="H272" s="475"/>
      <c r="I272" s="475"/>
      <c r="J272" s="475"/>
      <c r="K272" s="553"/>
      <c r="L272" s="560"/>
    </row>
    <row r="273" spans="1:12" customFormat="1" ht="15">
      <c r="A273" s="68">
        <v>265</v>
      </c>
      <c r="B273" s="415" t="s">
        <v>524</v>
      </c>
      <c r="C273" s="434" t="s">
        <v>1957</v>
      </c>
      <c r="D273" s="475" t="s">
        <v>2016</v>
      </c>
      <c r="E273" s="434">
        <v>2002</v>
      </c>
      <c r="F273" s="434" t="s">
        <v>2174</v>
      </c>
      <c r="G273" s="557"/>
      <c r="H273" s="475"/>
      <c r="I273" s="475"/>
      <c r="J273" s="475"/>
      <c r="K273" s="553"/>
      <c r="L273" s="560"/>
    </row>
    <row r="274" spans="1:12" customFormat="1" ht="15">
      <c r="A274" s="68">
        <v>266</v>
      </c>
      <c r="B274" s="415" t="s">
        <v>524</v>
      </c>
      <c r="C274" s="434" t="s">
        <v>1957</v>
      </c>
      <c r="D274" s="475" t="s">
        <v>2175</v>
      </c>
      <c r="E274" s="434">
        <v>2002</v>
      </c>
      <c r="F274" s="434" t="s">
        <v>2176</v>
      </c>
      <c r="G274" s="557"/>
      <c r="H274" s="475"/>
      <c r="I274" s="475"/>
      <c r="J274" s="475"/>
      <c r="K274" s="553"/>
      <c r="L274" s="560"/>
    </row>
    <row r="275" spans="1:12" customFormat="1" ht="15">
      <c r="A275" s="68">
        <v>267</v>
      </c>
      <c r="B275" s="415" t="s">
        <v>524</v>
      </c>
      <c r="C275" s="434" t="s">
        <v>1957</v>
      </c>
      <c r="D275" s="475" t="s">
        <v>2113</v>
      </c>
      <c r="E275" s="434">
        <v>1986</v>
      </c>
      <c r="F275" s="434" t="s">
        <v>2177</v>
      </c>
      <c r="G275" s="557"/>
      <c r="H275" s="475"/>
      <c r="I275" s="475"/>
      <c r="J275" s="475"/>
      <c r="K275" s="553"/>
      <c r="L275" s="560"/>
    </row>
    <row r="276" spans="1:12" customFormat="1" ht="15">
      <c r="A276" s="68">
        <v>268</v>
      </c>
      <c r="B276" s="415" t="s">
        <v>524</v>
      </c>
      <c r="C276" s="434" t="s">
        <v>1957</v>
      </c>
      <c r="D276" s="475" t="s">
        <v>2175</v>
      </c>
      <c r="E276" s="434">
        <v>2000</v>
      </c>
      <c r="F276" s="434" t="s">
        <v>2178</v>
      </c>
      <c r="G276" s="557"/>
      <c r="H276" s="475"/>
      <c r="I276" s="475"/>
      <c r="J276" s="475"/>
      <c r="K276" s="553"/>
      <c r="L276" s="560"/>
    </row>
    <row r="277" spans="1:12" customFormat="1" ht="15">
      <c r="A277" s="68">
        <v>269</v>
      </c>
      <c r="B277" s="415" t="s">
        <v>524</v>
      </c>
      <c r="C277" s="434" t="s">
        <v>1957</v>
      </c>
      <c r="D277" s="475" t="s">
        <v>2029</v>
      </c>
      <c r="E277" s="434">
        <v>2004</v>
      </c>
      <c r="F277" s="434" t="s">
        <v>2179</v>
      </c>
      <c r="G277" s="558"/>
      <c r="H277" s="475"/>
      <c r="I277" s="475"/>
      <c r="J277" s="475"/>
      <c r="K277" s="554"/>
      <c r="L277" s="561"/>
    </row>
    <row r="278" spans="1:12" customFormat="1" ht="15">
      <c r="A278" s="68">
        <v>270</v>
      </c>
      <c r="B278" s="415" t="s">
        <v>524</v>
      </c>
      <c r="C278" s="434" t="s">
        <v>540</v>
      </c>
      <c r="D278" s="475" t="s">
        <v>542</v>
      </c>
      <c r="E278" s="434" t="s">
        <v>532</v>
      </c>
      <c r="F278" s="434" t="s">
        <v>568</v>
      </c>
      <c r="G278" s="476">
        <v>62.5</v>
      </c>
      <c r="H278" s="475"/>
      <c r="I278" s="475"/>
      <c r="J278" s="475"/>
      <c r="K278" s="436" t="s">
        <v>569</v>
      </c>
      <c r="L278" s="475" t="s">
        <v>2180</v>
      </c>
    </row>
    <row r="279" spans="1:12" customFormat="1" ht="15">
      <c r="A279" s="68">
        <v>271</v>
      </c>
      <c r="B279" s="415" t="s">
        <v>524</v>
      </c>
      <c r="C279" s="434" t="s">
        <v>533</v>
      </c>
      <c r="D279" s="475" t="s">
        <v>1821</v>
      </c>
      <c r="E279" s="434" t="s">
        <v>535</v>
      </c>
      <c r="F279" s="434" t="s">
        <v>2181</v>
      </c>
      <c r="G279" s="476">
        <v>62.5</v>
      </c>
      <c r="H279" s="475"/>
      <c r="I279" s="475"/>
      <c r="J279" s="475"/>
      <c r="K279" s="436" t="s">
        <v>2182</v>
      </c>
      <c r="L279" s="475" t="s">
        <v>2183</v>
      </c>
    </row>
    <row r="280" spans="1:12" customFormat="1" ht="15">
      <c r="A280" s="68">
        <v>272</v>
      </c>
      <c r="B280" s="415" t="s">
        <v>524</v>
      </c>
      <c r="C280" s="434" t="s">
        <v>2184</v>
      </c>
      <c r="D280" s="475" t="s">
        <v>2185</v>
      </c>
      <c r="E280" s="434" t="s">
        <v>1918</v>
      </c>
      <c r="F280" s="434" t="s">
        <v>2186</v>
      </c>
      <c r="G280" s="476">
        <v>62.5</v>
      </c>
      <c r="H280" s="475" t="s">
        <v>2187</v>
      </c>
      <c r="I280" s="475" t="s">
        <v>509</v>
      </c>
      <c r="J280" s="475" t="s">
        <v>2188</v>
      </c>
      <c r="K280" s="436"/>
      <c r="L280" s="475"/>
    </row>
    <row r="281" spans="1:12" customFormat="1" ht="15">
      <c r="A281" s="68">
        <v>273</v>
      </c>
      <c r="B281" s="415" t="s">
        <v>524</v>
      </c>
      <c r="C281" s="434" t="s">
        <v>540</v>
      </c>
      <c r="D281" s="475" t="s">
        <v>2189</v>
      </c>
      <c r="E281" s="434" t="s">
        <v>543</v>
      </c>
      <c r="F281" s="434" t="s">
        <v>2190</v>
      </c>
      <c r="G281" s="476">
        <v>62.5</v>
      </c>
      <c r="H281" s="475" t="s">
        <v>2191</v>
      </c>
      <c r="I281" s="475" t="s">
        <v>2192</v>
      </c>
      <c r="J281" s="475" t="s">
        <v>2193</v>
      </c>
      <c r="K281" s="436"/>
      <c r="L281" s="475"/>
    </row>
    <row r="282" spans="1:12" customFormat="1" ht="15">
      <c r="A282" s="68">
        <v>274</v>
      </c>
      <c r="B282" s="415" t="s">
        <v>524</v>
      </c>
      <c r="C282" s="434" t="s">
        <v>2194</v>
      </c>
      <c r="D282" s="475" t="s">
        <v>2195</v>
      </c>
      <c r="E282" s="434" t="s">
        <v>566</v>
      </c>
      <c r="F282" s="434" t="s">
        <v>2196</v>
      </c>
      <c r="G282" s="476">
        <v>150</v>
      </c>
      <c r="H282" s="475"/>
      <c r="I282" s="475"/>
      <c r="J282" s="475"/>
      <c r="K282" s="436" t="s">
        <v>2197</v>
      </c>
      <c r="L282" s="475" t="s">
        <v>2198</v>
      </c>
    </row>
    <row r="283" spans="1:12" customFormat="1" ht="15">
      <c r="A283" s="68">
        <v>275</v>
      </c>
      <c r="B283" s="415" t="s">
        <v>524</v>
      </c>
      <c r="C283" s="434" t="s">
        <v>533</v>
      </c>
      <c r="D283" s="475" t="s">
        <v>559</v>
      </c>
      <c r="E283" s="434" t="s">
        <v>541</v>
      </c>
      <c r="F283" s="434" t="s">
        <v>560</v>
      </c>
      <c r="G283" s="476">
        <v>150</v>
      </c>
      <c r="H283" s="475"/>
      <c r="I283" s="475"/>
      <c r="J283" s="475"/>
      <c r="K283" s="436" t="s">
        <v>561</v>
      </c>
      <c r="L283" s="475" t="s">
        <v>2199</v>
      </c>
    </row>
    <row r="284" spans="1:12" customFormat="1" ht="15">
      <c r="A284" s="68">
        <v>276</v>
      </c>
      <c r="B284" s="415" t="s">
        <v>524</v>
      </c>
      <c r="C284" s="434" t="s">
        <v>540</v>
      </c>
      <c r="D284" s="475" t="s">
        <v>553</v>
      </c>
      <c r="E284" s="434" t="s">
        <v>535</v>
      </c>
      <c r="F284" s="434" t="s">
        <v>2200</v>
      </c>
      <c r="G284" s="476">
        <v>150</v>
      </c>
      <c r="H284" s="475"/>
      <c r="I284" s="475"/>
      <c r="J284" s="475"/>
      <c r="K284" s="436" t="s">
        <v>2201</v>
      </c>
      <c r="L284" s="475" t="s">
        <v>2202</v>
      </c>
    </row>
    <row r="285" spans="1:12" customFormat="1" ht="15">
      <c r="A285" s="68">
        <v>277</v>
      </c>
      <c r="B285" s="415" t="s">
        <v>524</v>
      </c>
      <c r="C285" s="434" t="s">
        <v>540</v>
      </c>
      <c r="D285" s="475" t="s">
        <v>2203</v>
      </c>
      <c r="E285" s="434" t="s">
        <v>1739</v>
      </c>
      <c r="F285" s="434" t="s">
        <v>2204</v>
      </c>
      <c r="G285" s="476">
        <v>150</v>
      </c>
      <c r="H285" s="475"/>
      <c r="I285" s="475"/>
      <c r="J285" s="475"/>
      <c r="K285" s="436" t="s">
        <v>2205</v>
      </c>
      <c r="L285" s="475" t="s">
        <v>2206</v>
      </c>
    </row>
    <row r="286" spans="1:12" customFormat="1" ht="15">
      <c r="A286" s="68">
        <v>278</v>
      </c>
      <c r="B286" s="415" t="s">
        <v>524</v>
      </c>
      <c r="C286" s="434" t="s">
        <v>530</v>
      </c>
      <c r="D286" s="475" t="s">
        <v>1824</v>
      </c>
      <c r="E286" s="434" t="s">
        <v>538</v>
      </c>
      <c r="F286" s="434" t="s">
        <v>2207</v>
      </c>
      <c r="G286" s="476">
        <v>137.5</v>
      </c>
      <c r="H286" s="475"/>
      <c r="I286" s="475"/>
      <c r="J286" s="475"/>
      <c r="K286" s="436" t="s">
        <v>2208</v>
      </c>
      <c r="L286" s="475" t="s">
        <v>2209</v>
      </c>
    </row>
    <row r="287" spans="1:12" customFormat="1" ht="15">
      <c r="A287" s="68">
        <v>279</v>
      </c>
      <c r="B287" s="415" t="s">
        <v>524</v>
      </c>
      <c r="C287" s="434" t="s">
        <v>530</v>
      </c>
      <c r="D287" s="475" t="s">
        <v>1824</v>
      </c>
      <c r="E287" s="434" t="s">
        <v>538</v>
      </c>
      <c r="F287" s="434" t="s">
        <v>2210</v>
      </c>
      <c r="G287" s="476">
        <v>187.5</v>
      </c>
      <c r="H287" s="475"/>
      <c r="I287" s="475"/>
      <c r="J287" s="475"/>
      <c r="K287" s="436" t="s">
        <v>2211</v>
      </c>
      <c r="L287" s="475" t="s">
        <v>2212</v>
      </c>
    </row>
    <row r="288" spans="1:12" customFormat="1" ht="15">
      <c r="A288" s="68">
        <v>280</v>
      </c>
      <c r="B288" s="415" t="s">
        <v>524</v>
      </c>
      <c r="C288" s="434" t="s">
        <v>530</v>
      </c>
      <c r="D288" s="475" t="s">
        <v>2213</v>
      </c>
      <c r="E288" s="434" t="s">
        <v>535</v>
      </c>
      <c r="F288" s="434" t="s">
        <v>2214</v>
      </c>
      <c r="G288" s="476">
        <v>137.5</v>
      </c>
      <c r="H288" s="475"/>
      <c r="I288" s="475"/>
      <c r="J288" s="475"/>
      <c r="K288" s="436" t="s">
        <v>2215</v>
      </c>
      <c r="L288" s="475" t="s">
        <v>2216</v>
      </c>
    </row>
    <row r="289" spans="1:12" customFormat="1" ht="15">
      <c r="A289" s="68">
        <v>281</v>
      </c>
      <c r="B289" s="415" t="s">
        <v>524</v>
      </c>
      <c r="C289" s="434" t="s">
        <v>2217</v>
      </c>
      <c r="D289" s="475" t="s">
        <v>2218</v>
      </c>
      <c r="E289" s="434" t="s">
        <v>536</v>
      </c>
      <c r="F289" s="434" t="s">
        <v>2219</v>
      </c>
      <c r="G289" s="476">
        <v>50</v>
      </c>
      <c r="H289" s="475"/>
      <c r="I289" s="475"/>
      <c r="J289" s="475"/>
      <c r="K289" s="436">
        <v>53001023115</v>
      </c>
      <c r="L289" s="475" t="s">
        <v>2220</v>
      </c>
    </row>
    <row r="290" spans="1:12" customFormat="1" ht="15">
      <c r="A290" s="68">
        <v>282</v>
      </c>
      <c r="B290" s="415" t="s">
        <v>524</v>
      </c>
      <c r="C290" s="434" t="s">
        <v>2217</v>
      </c>
      <c r="D290" s="475" t="s">
        <v>2218</v>
      </c>
      <c r="E290" s="434" t="s">
        <v>1757</v>
      </c>
      <c r="F290" s="434" t="s">
        <v>2221</v>
      </c>
      <c r="G290" s="476">
        <v>50</v>
      </c>
      <c r="H290" s="475"/>
      <c r="I290" s="475"/>
      <c r="J290" s="475"/>
      <c r="K290" s="436">
        <v>53001013336</v>
      </c>
      <c r="L290" s="475" t="s">
        <v>2222</v>
      </c>
    </row>
    <row r="291" spans="1:12" customFormat="1" ht="15">
      <c r="A291" s="68">
        <v>283</v>
      </c>
      <c r="B291" s="415" t="s">
        <v>524</v>
      </c>
      <c r="C291" s="434" t="s">
        <v>2223</v>
      </c>
      <c r="D291" s="475" t="s">
        <v>2224</v>
      </c>
      <c r="E291" s="434" t="s">
        <v>564</v>
      </c>
      <c r="F291" s="434" t="s">
        <v>2225</v>
      </c>
      <c r="G291" s="476">
        <v>50</v>
      </c>
      <c r="H291" s="475"/>
      <c r="I291" s="475"/>
      <c r="J291" s="475"/>
      <c r="K291" s="436">
        <v>53001003504</v>
      </c>
      <c r="L291" s="475" t="s">
        <v>2226</v>
      </c>
    </row>
    <row r="292" spans="1:12" customFormat="1" ht="15">
      <c r="A292" s="68">
        <v>284</v>
      </c>
      <c r="B292" s="415" t="s">
        <v>524</v>
      </c>
      <c r="C292" s="434" t="s">
        <v>2223</v>
      </c>
      <c r="D292" s="475" t="s">
        <v>2224</v>
      </c>
      <c r="E292" s="434" t="s">
        <v>537</v>
      </c>
      <c r="F292" s="434" t="s">
        <v>2227</v>
      </c>
      <c r="G292" s="476">
        <v>50</v>
      </c>
      <c r="H292" s="475"/>
      <c r="I292" s="475"/>
      <c r="J292" s="475"/>
      <c r="K292" s="436">
        <v>53001008287</v>
      </c>
      <c r="L292" s="475" t="s">
        <v>2228</v>
      </c>
    </row>
    <row r="293" spans="1:12" customFormat="1" ht="15">
      <c r="A293" s="68">
        <v>285</v>
      </c>
      <c r="B293" s="415" t="s">
        <v>524</v>
      </c>
      <c r="C293" s="434" t="s">
        <v>530</v>
      </c>
      <c r="D293" s="475" t="s">
        <v>551</v>
      </c>
      <c r="E293" s="434" t="s">
        <v>566</v>
      </c>
      <c r="F293" s="434" t="s">
        <v>2229</v>
      </c>
      <c r="G293" s="476">
        <v>150</v>
      </c>
      <c r="H293" s="475"/>
      <c r="I293" s="475"/>
      <c r="J293" s="475"/>
      <c r="K293" s="436" t="s">
        <v>2230</v>
      </c>
      <c r="L293" s="475" t="s">
        <v>2231</v>
      </c>
    </row>
    <row r="294" spans="1:12" customFormat="1" ht="15">
      <c r="A294" s="68">
        <v>286</v>
      </c>
      <c r="B294" s="415" t="s">
        <v>524</v>
      </c>
      <c r="C294" s="434" t="s">
        <v>530</v>
      </c>
      <c r="D294" s="475" t="s">
        <v>2232</v>
      </c>
      <c r="E294" s="434" t="s">
        <v>541</v>
      </c>
      <c r="F294" s="434" t="s">
        <v>2233</v>
      </c>
      <c r="G294" s="476">
        <v>150</v>
      </c>
      <c r="H294" s="475"/>
      <c r="I294" s="475"/>
      <c r="J294" s="475"/>
      <c r="K294" s="436" t="s">
        <v>2234</v>
      </c>
      <c r="L294" s="475" t="s">
        <v>2235</v>
      </c>
    </row>
    <row r="295" spans="1:12" customFormat="1" ht="15">
      <c r="A295" s="68">
        <v>287</v>
      </c>
      <c r="B295" s="415" t="s">
        <v>524</v>
      </c>
      <c r="C295" s="434" t="s">
        <v>530</v>
      </c>
      <c r="D295" s="475" t="s">
        <v>2236</v>
      </c>
      <c r="E295" s="434" t="s">
        <v>535</v>
      </c>
      <c r="F295" s="434" t="s">
        <v>2237</v>
      </c>
      <c r="G295" s="476">
        <v>150</v>
      </c>
      <c r="H295" s="475" t="s">
        <v>2238</v>
      </c>
      <c r="I295" s="475" t="s">
        <v>2239</v>
      </c>
      <c r="J295" s="475" t="s">
        <v>2240</v>
      </c>
      <c r="K295" s="436"/>
      <c r="L295" s="475"/>
    </row>
    <row r="296" spans="1:12" customFormat="1" ht="15">
      <c r="A296" s="68">
        <v>288</v>
      </c>
      <c r="B296" s="415" t="s">
        <v>524</v>
      </c>
      <c r="C296" s="434" t="s">
        <v>530</v>
      </c>
      <c r="D296" s="475" t="s">
        <v>563</v>
      </c>
      <c r="E296" s="434" t="s">
        <v>564</v>
      </c>
      <c r="F296" s="434" t="s">
        <v>2241</v>
      </c>
      <c r="G296" s="476">
        <v>175</v>
      </c>
      <c r="H296" s="475" t="s">
        <v>2242</v>
      </c>
      <c r="I296" s="475" t="s">
        <v>2243</v>
      </c>
      <c r="J296" s="475" t="s">
        <v>2244</v>
      </c>
      <c r="K296" s="436"/>
      <c r="L296" s="475"/>
    </row>
    <row r="297" spans="1:12" customFormat="1" ht="15">
      <c r="A297" s="68">
        <v>289</v>
      </c>
      <c r="B297" s="415" t="s">
        <v>524</v>
      </c>
      <c r="C297" s="434" t="s">
        <v>533</v>
      </c>
      <c r="D297" s="475" t="s">
        <v>1769</v>
      </c>
      <c r="E297" s="434" t="s">
        <v>543</v>
      </c>
      <c r="F297" s="434" t="s">
        <v>2245</v>
      </c>
      <c r="G297" s="476">
        <v>162.5</v>
      </c>
      <c r="H297" s="475"/>
      <c r="I297" s="475"/>
      <c r="J297" s="475"/>
      <c r="K297" s="436" t="s">
        <v>2246</v>
      </c>
      <c r="L297" s="475" t="s">
        <v>2247</v>
      </c>
    </row>
    <row r="298" spans="1:12" customFormat="1" ht="15">
      <c r="A298" s="68">
        <v>290</v>
      </c>
      <c r="B298" s="415" t="s">
        <v>524</v>
      </c>
      <c r="C298" s="434" t="s">
        <v>530</v>
      </c>
      <c r="D298" s="475" t="s">
        <v>553</v>
      </c>
      <c r="E298" s="434" t="s">
        <v>543</v>
      </c>
      <c r="F298" s="434" t="s">
        <v>2248</v>
      </c>
      <c r="G298" s="476">
        <v>187.5</v>
      </c>
      <c r="H298" s="475"/>
      <c r="I298" s="475"/>
      <c r="J298" s="475"/>
      <c r="K298" s="436" t="s">
        <v>2249</v>
      </c>
      <c r="L298" s="475" t="s">
        <v>2250</v>
      </c>
    </row>
    <row r="299" spans="1:12" customFormat="1" ht="15">
      <c r="A299" s="68">
        <v>291</v>
      </c>
      <c r="B299" s="415" t="s">
        <v>524</v>
      </c>
      <c r="C299" s="434" t="s">
        <v>530</v>
      </c>
      <c r="D299" s="475" t="s">
        <v>548</v>
      </c>
      <c r="E299" s="434" t="s">
        <v>1918</v>
      </c>
      <c r="F299" s="434" t="s">
        <v>2251</v>
      </c>
      <c r="G299" s="476">
        <v>187.5</v>
      </c>
      <c r="H299" s="475" t="s">
        <v>2252</v>
      </c>
      <c r="I299" s="475" t="s">
        <v>2239</v>
      </c>
      <c r="J299" s="475" t="s">
        <v>2253</v>
      </c>
      <c r="K299" s="436"/>
      <c r="L299" s="475"/>
    </row>
    <row r="300" spans="1:12" customFormat="1" ht="15">
      <c r="A300" s="68">
        <v>292</v>
      </c>
      <c r="B300" s="415" t="s">
        <v>524</v>
      </c>
      <c r="C300" s="434" t="s">
        <v>530</v>
      </c>
      <c r="D300" s="475" t="s">
        <v>1738</v>
      </c>
      <c r="E300" s="434" t="s">
        <v>1891</v>
      </c>
      <c r="F300" s="434" t="s">
        <v>2254</v>
      </c>
      <c r="G300" s="476">
        <v>162.5</v>
      </c>
      <c r="H300" s="475"/>
      <c r="I300" s="475"/>
      <c r="J300" s="475"/>
      <c r="K300" s="436" t="s">
        <v>2255</v>
      </c>
      <c r="L300" s="475" t="s">
        <v>2256</v>
      </c>
    </row>
    <row r="301" spans="1:12" customFormat="1" ht="15">
      <c r="A301" s="68">
        <v>293</v>
      </c>
      <c r="B301" s="415" t="s">
        <v>524</v>
      </c>
      <c r="C301" s="434" t="s">
        <v>530</v>
      </c>
      <c r="D301" s="475" t="s">
        <v>1742</v>
      </c>
      <c r="E301" s="434" t="s">
        <v>564</v>
      </c>
      <c r="F301" s="434" t="s">
        <v>2257</v>
      </c>
      <c r="G301" s="476">
        <v>175</v>
      </c>
      <c r="H301" s="475" t="s">
        <v>2258</v>
      </c>
      <c r="I301" s="475" t="s">
        <v>1105</v>
      </c>
      <c r="J301" s="475" t="s">
        <v>2244</v>
      </c>
      <c r="K301" s="436"/>
      <c r="L301" s="475"/>
    </row>
    <row r="302" spans="1:12" customFormat="1" ht="15">
      <c r="A302" s="68">
        <v>294</v>
      </c>
      <c r="B302" s="415" t="s">
        <v>524</v>
      </c>
      <c r="C302" s="434" t="s">
        <v>530</v>
      </c>
      <c r="D302" s="475" t="s">
        <v>551</v>
      </c>
      <c r="E302" s="434" t="s">
        <v>566</v>
      </c>
      <c r="F302" s="434" t="s">
        <v>2259</v>
      </c>
      <c r="G302" s="476">
        <v>162.5</v>
      </c>
      <c r="H302" s="475"/>
      <c r="I302" s="475"/>
      <c r="J302" s="475"/>
      <c r="K302" s="436" t="s">
        <v>567</v>
      </c>
      <c r="L302" s="475" t="s">
        <v>2260</v>
      </c>
    </row>
    <row r="303" spans="1:12" customFormat="1" ht="15">
      <c r="A303" s="68">
        <v>295</v>
      </c>
      <c r="B303" s="415" t="s">
        <v>524</v>
      </c>
      <c r="C303" s="434" t="s">
        <v>533</v>
      </c>
      <c r="D303" s="475" t="s">
        <v>2261</v>
      </c>
      <c r="E303" s="434" t="s">
        <v>535</v>
      </c>
      <c r="F303" s="434" t="s">
        <v>2262</v>
      </c>
      <c r="G303" s="476">
        <v>175</v>
      </c>
      <c r="H303" s="475" t="s">
        <v>2263</v>
      </c>
      <c r="I303" s="475" t="s">
        <v>2264</v>
      </c>
      <c r="J303" s="475" t="s">
        <v>2265</v>
      </c>
      <c r="K303" s="436"/>
      <c r="L303" s="475"/>
    </row>
    <row r="304" spans="1:12" customFormat="1" ht="30">
      <c r="A304" s="68">
        <v>296</v>
      </c>
      <c r="B304" s="415" t="s">
        <v>524</v>
      </c>
      <c r="C304" s="434" t="s">
        <v>533</v>
      </c>
      <c r="D304" s="475" t="s">
        <v>539</v>
      </c>
      <c r="E304" s="434" t="s">
        <v>1757</v>
      </c>
      <c r="F304" s="434" t="s">
        <v>2266</v>
      </c>
      <c r="G304" s="476">
        <v>100</v>
      </c>
      <c r="H304" s="475"/>
      <c r="I304" s="475"/>
      <c r="J304" s="475"/>
      <c r="K304" s="436" t="s">
        <v>2267</v>
      </c>
      <c r="L304" s="475" t="s">
        <v>2268</v>
      </c>
    </row>
    <row r="305" spans="1:12" customFormat="1" ht="15">
      <c r="A305" s="68">
        <v>297</v>
      </c>
      <c r="B305" s="415" t="s">
        <v>524</v>
      </c>
      <c r="C305" s="434" t="s">
        <v>533</v>
      </c>
      <c r="D305" s="475" t="s">
        <v>1771</v>
      </c>
      <c r="E305" s="434" t="s">
        <v>564</v>
      </c>
      <c r="F305" s="434" t="s">
        <v>2269</v>
      </c>
      <c r="G305" s="476">
        <v>100</v>
      </c>
      <c r="H305" s="475"/>
      <c r="I305" s="475"/>
      <c r="J305" s="475"/>
      <c r="K305" s="436" t="s">
        <v>2270</v>
      </c>
      <c r="L305" s="475" t="s">
        <v>2271</v>
      </c>
    </row>
    <row r="306" spans="1:12" customFormat="1" ht="15">
      <c r="A306" s="68">
        <v>298</v>
      </c>
      <c r="B306" s="415" t="s">
        <v>524</v>
      </c>
      <c r="C306" s="434" t="s">
        <v>562</v>
      </c>
      <c r="D306" s="475" t="s">
        <v>563</v>
      </c>
      <c r="E306" s="434" t="s">
        <v>564</v>
      </c>
      <c r="F306" s="434" t="s">
        <v>2272</v>
      </c>
      <c r="G306" s="476">
        <v>125</v>
      </c>
      <c r="H306" s="475"/>
      <c r="I306" s="475"/>
      <c r="J306" s="475"/>
      <c r="K306" s="436" t="s">
        <v>565</v>
      </c>
      <c r="L306" s="475" t="s">
        <v>2273</v>
      </c>
    </row>
    <row r="307" spans="1:12" customFormat="1" ht="15">
      <c r="A307" s="68">
        <v>299</v>
      </c>
      <c r="B307" s="415" t="s">
        <v>524</v>
      </c>
      <c r="C307" s="434" t="s">
        <v>562</v>
      </c>
      <c r="D307" s="475" t="s">
        <v>2274</v>
      </c>
      <c r="E307" s="434" t="s">
        <v>564</v>
      </c>
      <c r="F307" s="434" t="s">
        <v>2275</v>
      </c>
      <c r="G307" s="476">
        <v>125</v>
      </c>
      <c r="H307" s="475"/>
      <c r="I307" s="475"/>
      <c r="J307" s="475"/>
      <c r="K307" s="436" t="s">
        <v>2276</v>
      </c>
      <c r="L307" s="475" t="s">
        <v>2277</v>
      </c>
    </row>
    <row r="308" spans="1:12" customFormat="1" ht="15">
      <c r="A308" s="68">
        <v>300</v>
      </c>
      <c r="B308" s="415" t="s">
        <v>524</v>
      </c>
      <c r="C308" s="434" t="s">
        <v>562</v>
      </c>
      <c r="D308" s="475" t="s">
        <v>2278</v>
      </c>
      <c r="E308" s="434" t="s">
        <v>1757</v>
      </c>
      <c r="F308" s="434" t="s">
        <v>2279</v>
      </c>
      <c r="G308" s="476">
        <v>125</v>
      </c>
      <c r="H308" s="475"/>
      <c r="I308" s="475"/>
      <c r="J308" s="475"/>
      <c r="K308" s="436" t="s">
        <v>2280</v>
      </c>
      <c r="L308" s="475" t="s">
        <v>2281</v>
      </c>
    </row>
    <row r="309" spans="1:12" customFormat="1" ht="15">
      <c r="A309" s="68">
        <v>301</v>
      </c>
      <c r="B309" s="415" t="s">
        <v>524</v>
      </c>
      <c r="C309" s="434" t="s">
        <v>562</v>
      </c>
      <c r="D309" s="475" t="s">
        <v>550</v>
      </c>
      <c r="E309" s="434" t="s">
        <v>536</v>
      </c>
      <c r="F309" s="434" t="s">
        <v>2282</v>
      </c>
      <c r="G309" s="476">
        <v>125</v>
      </c>
      <c r="H309" s="475"/>
      <c r="I309" s="475"/>
      <c r="J309" s="475"/>
      <c r="K309" s="436" t="s">
        <v>2283</v>
      </c>
      <c r="L309" s="475" t="s">
        <v>2284</v>
      </c>
    </row>
    <row r="310" spans="1:12" customFormat="1" ht="15">
      <c r="A310" s="68">
        <v>302</v>
      </c>
      <c r="B310" s="415" t="s">
        <v>524</v>
      </c>
      <c r="C310" s="434" t="s">
        <v>540</v>
      </c>
      <c r="D310" s="475" t="s">
        <v>555</v>
      </c>
      <c r="E310" s="434" t="s">
        <v>556</v>
      </c>
      <c r="F310" s="434" t="s">
        <v>557</v>
      </c>
      <c r="G310" s="476">
        <v>87.5</v>
      </c>
      <c r="H310" s="475"/>
      <c r="I310" s="475"/>
      <c r="J310" s="475"/>
      <c r="K310" s="436" t="s">
        <v>558</v>
      </c>
      <c r="L310" s="475" t="s">
        <v>2285</v>
      </c>
    </row>
    <row r="311" spans="1:12" customFormat="1" ht="15">
      <c r="A311" s="68">
        <v>303</v>
      </c>
      <c r="B311" s="415" t="s">
        <v>2286</v>
      </c>
      <c r="C311" s="434" t="s">
        <v>540</v>
      </c>
      <c r="D311" s="475" t="s">
        <v>2287</v>
      </c>
      <c r="E311" s="434" t="s">
        <v>531</v>
      </c>
      <c r="F311" s="434" t="s">
        <v>2288</v>
      </c>
      <c r="G311" s="476">
        <v>75</v>
      </c>
      <c r="H311" s="475"/>
      <c r="I311" s="475"/>
      <c r="J311" s="475"/>
      <c r="K311" s="436" t="s">
        <v>2289</v>
      </c>
      <c r="L311" s="475" t="s">
        <v>2290</v>
      </c>
    </row>
    <row r="312" spans="1:12" customFormat="1" ht="15">
      <c r="A312" s="68">
        <v>304</v>
      </c>
      <c r="B312" s="415" t="s">
        <v>2286</v>
      </c>
      <c r="C312" s="434" t="s">
        <v>540</v>
      </c>
      <c r="D312" s="475" t="s">
        <v>2291</v>
      </c>
      <c r="E312" s="434" t="s">
        <v>532</v>
      </c>
      <c r="F312" s="434" t="s">
        <v>2292</v>
      </c>
      <c r="G312" s="476">
        <v>100</v>
      </c>
      <c r="H312" s="475" t="s">
        <v>2293</v>
      </c>
      <c r="I312" s="475" t="s">
        <v>974</v>
      </c>
      <c r="J312" s="475" t="s">
        <v>2294</v>
      </c>
      <c r="K312" s="436"/>
      <c r="L312" s="475"/>
    </row>
    <row r="313" spans="1:12" customFormat="1" ht="15">
      <c r="A313" s="68">
        <v>305</v>
      </c>
      <c r="B313" s="415" t="s">
        <v>524</v>
      </c>
      <c r="C313" s="434" t="s">
        <v>540</v>
      </c>
      <c r="D313" s="475" t="s">
        <v>2295</v>
      </c>
      <c r="E313" s="434" t="s">
        <v>531</v>
      </c>
      <c r="F313" s="434" t="s">
        <v>2296</v>
      </c>
      <c r="G313" s="476">
        <v>100</v>
      </c>
      <c r="H313" s="475"/>
      <c r="I313" s="475"/>
      <c r="J313" s="475"/>
      <c r="K313" s="436" t="s">
        <v>2297</v>
      </c>
      <c r="L313" s="475" t="s">
        <v>2298</v>
      </c>
    </row>
    <row r="314" spans="1:12" customFormat="1" ht="15">
      <c r="A314" s="68">
        <v>306</v>
      </c>
      <c r="B314" s="415" t="s">
        <v>524</v>
      </c>
      <c r="C314" s="434" t="s">
        <v>573</v>
      </c>
      <c r="D314" s="434" t="s">
        <v>574</v>
      </c>
      <c r="E314" s="434" t="s">
        <v>575</v>
      </c>
      <c r="F314" s="434" t="s">
        <v>576</v>
      </c>
      <c r="G314" s="435">
        <v>600</v>
      </c>
      <c r="H314" s="436"/>
      <c r="I314" s="465"/>
      <c r="J314" s="437"/>
      <c r="K314" s="536">
        <v>404411837</v>
      </c>
      <c r="L314" s="536" t="s">
        <v>577</v>
      </c>
    </row>
    <row r="315" spans="1:12" customFormat="1" ht="15">
      <c r="A315" s="68">
        <v>307</v>
      </c>
      <c r="B315" s="415" t="s">
        <v>524</v>
      </c>
      <c r="C315" s="434" t="s">
        <v>573</v>
      </c>
      <c r="D315" s="434" t="s">
        <v>574</v>
      </c>
      <c r="E315" s="434" t="s">
        <v>575</v>
      </c>
      <c r="F315" s="434" t="s">
        <v>578</v>
      </c>
      <c r="G315" s="435">
        <v>600</v>
      </c>
      <c r="H315" s="436"/>
      <c r="I315" s="465"/>
      <c r="J315" s="437"/>
      <c r="K315" s="555"/>
      <c r="L315" s="555"/>
    </row>
    <row r="316" spans="1:12" customFormat="1" ht="15">
      <c r="A316" s="68">
        <v>308</v>
      </c>
      <c r="B316" s="415" t="s">
        <v>524</v>
      </c>
      <c r="C316" s="434" t="s">
        <v>573</v>
      </c>
      <c r="D316" s="434" t="s">
        <v>574</v>
      </c>
      <c r="E316" s="434" t="s">
        <v>575</v>
      </c>
      <c r="F316" s="434" t="s">
        <v>579</v>
      </c>
      <c r="G316" s="435">
        <v>600</v>
      </c>
      <c r="H316" s="436"/>
      <c r="I316" s="465"/>
      <c r="J316" s="437"/>
      <c r="K316" s="537"/>
      <c r="L316" s="537"/>
    </row>
    <row r="317" spans="1:12" customFormat="1" ht="15">
      <c r="A317" s="68">
        <v>309</v>
      </c>
      <c r="B317" s="415" t="s">
        <v>524</v>
      </c>
      <c r="C317" s="434" t="s">
        <v>530</v>
      </c>
      <c r="D317" s="438" t="s">
        <v>1107</v>
      </c>
      <c r="E317" s="415">
        <v>2006</v>
      </c>
      <c r="F317" s="415" t="s">
        <v>1108</v>
      </c>
      <c r="G317" s="415">
        <v>200</v>
      </c>
      <c r="H317" s="409"/>
      <c r="I317" s="437"/>
      <c r="J317" s="437"/>
      <c r="K317" s="477" t="s">
        <v>1109</v>
      </c>
      <c r="L317" s="409" t="s">
        <v>1110</v>
      </c>
    </row>
    <row r="318" spans="1:12" customFormat="1" ht="15">
      <c r="A318" s="68">
        <v>310</v>
      </c>
      <c r="B318" s="415" t="s">
        <v>524</v>
      </c>
      <c r="C318" s="434" t="s">
        <v>530</v>
      </c>
      <c r="D318" s="438" t="s">
        <v>1111</v>
      </c>
      <c r="E318" s="415">
        <v>2007</v>
      </c>
      <c r="F318" s="415" t="s">
        <v>1112</v>
      </c>
      <c r="G318" s="415">
        <v>200</v>
      </c>
      <c r="H318" s="409"/>
      <c r="I318" s="437"/>
      <c r="J318" s="437"/>
      <c r="K318" s="477" t="s">
        <v>1113</v>
      </c>
      <c r="L318" s="409" t="s">
        <v>1114</v>
      </c>
    </row>
    <row r="319" spans="1:12" customFormat="1" ht="15">
      <c r="A319" s="68">
        <v>311</v>
      </c>
      <c r="B319" s="415" t="s">
        <v>524</v>
      </c>
      <c r="C319" s="434" t="s">
        <v>530</v>
      </c>
      <c r="D319" s="438" t="s">
        <v>1107</v>
      </c>
      <c r="E319" s="415">
        <v>2006</v>
      </c>
      <c r="F319" s="415" t="s">
        <v>1117</v>
      </c>
      <c r="G319" s="415">
        <v>200</v>
      </c>
      <c r="H319" s="409"/>
      <c r="I319" s="437"/>
      <c r="J319" s="437"/>
      <c r="K319" s="477" t="s">
        <v>1115</v>
      </c>
      <c r="L319" s="409" t="s">
        <v>1116</v>
      </c>
    </row>
    <row r="320" spans="1:12" customFormat="1" ht="15">
      <c r="A320" s="68">
        <v>312</v>
      </c>
      <c r="B320" s="415" t="s">
        <v>524</v>
      </c>
      <c r="C320" s="434" t="s">
        <v>530</v>
      </c>
      <c r="D320" s="438" t="s">
        <v>1111</v>
      </c>
      <c r="E320" s="415">
        <v>2007</v>
      </c>
      <c r="F320" s="415" t="s">
        <v>1118</v>
      </c>
      <c r="G320" s="415">
        <v>200</v>
      </c>
      <c r="H320" s="409"/>
      <c r="I320" s="437"/>
      <c r="J320" s="437"/>
      <c r="K320" s="477" t="s">
        <v>1119</v>
      </c>
      <c r="L320" s="409" t="s">
        <v>1120</v>
      </c>
    </row>
    <row r="321" spans="1:12" customFormat="1" ht="15">
      <c r="A321" s="68">
        <v>313</v>
      </c>
      <c r="B321" s="415" t="s">
        <v>524</v>
      </c>
      <c r="C321" s="434" t="s">
        <v>530</v>
      </c>
      <c r="D321" s="438" t="s">
        <v>1123</v>
      </c>
      <c r="E321" s="415">
        <v>2006</v>
      </c>
      <c r="F321" s="415" t="s">
        <v>1124</v>
      </c>
      <c r="G321" s="415">
        <v>200</v>
      </c>
      <c r="H321" s="409"/>
      <c r="I321" s="437"/>
      <c r="J321" s="437"/>
      <c r="K321" s="477" t="s">
        <v>1122</v>
      </c>
      <c r="L321" s="409" t="s">
        <v>1121</v>
      </c>
    </row>
    <row r="322" spans="1:12" customFormat="1" ht="15">
      <c r="A322" s="68">
        <v>314</v>
      </c>
      <c r="B322" s="415" t="s">
        <v>524</v>
      </c>
      <c r="C322" s="434" t="s">
        <v>530</v>
      </c>
      <c r="D322" s="438" t="s">
        <v>1107</v>
      </c>
      <c r="E322" s="415">
        <v>2008</v>
      </c>
      <c r="F322" s="415" t="s">
        <v>1125</v>
      </c>
      <c r="G322" s="415">
        <v>200</v>
      </c>
      <c r="H322" s="409"/>
      <c r="I322" s="437"/>
      <c r="J322" s="437"/>
      <c r="K322" s="465">
        <v>20001036115</v>
      </c>
      <c r="L322" s="409" t="s">
        <v>1126</v>
      </c>
    </row>
    <row r="323" spans="1:12" customFormat="1" ht="15">
      <c r="A323" s="68" t="s">
        <v>582</v>
      </c>
      <c r="B323" s="68"/>
      <c r="C323" s="26"/>
      <c r="D323" s="26"/>
      <c r="E323" s="26"/>
      <c r="F323" s="26"/>
      <c r="G323" s="26"/>
      <c r="H323" s="26"/>
      <c r="I323" s="217"/>
      <c r="J323" s="217"/>
      <c r="K323" s="217"/>
      <c r="L323" s="26"/>
    </row>
    <row r="324" spans="1:12">
      <c r="A324" s="221"/>
      <c r="B324" s="221"/>
      <c r="C324" s="221"/>
      <c r="D324" s="221"/>
      <c r="E324" s="221"/>
      <c r="F324" s="221"/>
      <c r="G324" s="221"/>
      <c r="H324" s="221"/>
      <c r="I324" s="221"/>
      <c r="J324" s="221"/>
      <c r="K324" s="221"/>
      <c r="L324" s="221"/>
    </row>
    <row r="325" spans="1:12">
      <c r="A325" s="221"/>
      <c r="B325" s="221"/>
      <c r="C325" s="221"/>
      <c r="D325" s="221"/>
      <c r="E325" s="221"/>
      <c r="F325" s="221"/>
      <c r="G325" s="221"/>
      <c r="H325" s="221"/>
      <c r="I325" s="221"/>
      <c r="J325" s="221"/>
      <c r="K325" s="221"/>
      <c r="L325" s="221"/>
    </row>
    <row r="326" spans="1:12" ht="15">
      <c r="A326" s="222"/>
      <c r="B326" s="222"/>
      <c r="C326" s="221"/>
      <c r="D326" s="221"/>
      <c r="E326" s="221"/>
      <c r="F326" s="221"/>
      <c r="G326" s="221"/>
      <c r="H326" s="221"/>
      <c r="I326" s="221"/>
      <c r="J326" s="221"/>
      <c r="K326" s="221"/>
      <c r="L326" s="221"/>
    </row>
    <row r="327" spans="1:12" ht="15">
      <c r="A327" s="183"/>
      <c r="B327" s="183"/>
      <c r="C327" s="185" t="s">
        <v>96</v>
      </c>
      <c r="D327" s="183"/>
      <c r="E327" s="183"/>
      <c r="F327" s="186"/>
      <c r="G327" s="183"/>
      <c r="H327" s="183"/>
      <c r="I327" s="183"/>
      <c r="J327" s="183"/>
      <c r="K327" s="183"/>
      <c r="L327" s="183"/>
    </row>
    <row r="328" spans="1:12" ht="15">
      <c r="A328" s="183"/>
      <c r="B328" s="183"/>
      <c r="C328" s="183"/>
      <c r="D328" s="187"/>
      <c r="E328" s="183"/>
      <c r="G328" s="187"/>
      <c r="H328" s="226"/>
    </row>
    <row r="329" spans="1:12" ht="15">
      <c r="C329" s="183"/>
      <c r="D329" s="189" t="s">
        <v>256</v>
      </c>
      <c r="E329" s="183"/>
      <c r="G329" s="190" t="s">
        <v>261</v>
      </c>
    </row>
    <row r="330" spans="1:12" ht="15">
      <c r="C330" s="183"/>
      <c r="D330" s="191" t="s">
        <v>583</v>
      </c>
      <c r="E330" s="183"/>
      <c r="G330" s="183" t="s">
        <v>257</v>
      </c>
    </row>
    <row r="331" spans="1:12" ht="15">
      <c r="C331" s="183"/>
      <c r="D331" s="191"/>
    </row>
  </sheetData>
  <mergeCells count="11">
    <mergeCell ref="G10:G130"/>
    <mergeCell ref="K10:K130"/>
    <mergeCell ref="L10:L130"/>
    <mergeCell ref="K314:K316"/>
    <mergeCell ref="L314:L316"/>
    <mergeCell ref="G131:G159"/>
    <mergeCell ref="K131:K159"/>
    <mergeCell ref="L131:L159"/>
    <mergeCell ref="G160:G277"/>
    <mergeCell ref="K160:K277"/>
    <mergeCell ref="L160:L277"/>
  </mergeCells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289</v>
      </c>
      <c r="B1" s="77"/>
      <c r="C1" s="521" t="s">
        <v>97</v>
      </c>
      <c r="D1" s="521"/>
      <c r="E1" s="109"/>
    </row>
    <row r="2" spans="1:7">
      <c r="A2" s="77" t="s">
        <v>128</v>
      </c>
      <c r="B2" s="77"/>
      <c r="C2" s="519" t="s">
        <v>988</v>
      </c>
      <c r="D2" s="520"/>
      <c r="E2" s="109"/>
    </row>
    <row r="3" spans="1:7">
      <c r="A3" s="75"/>
      <c r="B3" s="77"/>
      <c r="C3" s="76"/>
      <c r="D3" s="76"/>
      <c r="E3" s="109"/>
    </row>
    <row r="4" spans="1:7">
      <c r="A4" s="78" t="s">
        <v>262</v>
      </c>
      <c r="B4" s="103"/>
      <c r="C4" s="104"/>
      <c r="D4" s="77"/>
      <c r="E4" s="109"/>
    </row>
    <row r="5" spans="1:7">
      <c r="A5" s="374" t="str">
        <f>'ფორმა N1'!D4</f>
        <v>მ.პ.გ. ქართული ოცნება - დემოკრატიული საქართველო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237</v>
      </c>
      <c r="C8" s="80" t="s">
        <v>66</v>
      </c>
      <c r="D8" s="80" t="s">
        <v>67</v>
      </c>
      <c r="E8" s="109"/>
    </row>
    <row r="9" spans="1:7" s="7" customFormat="1" ht="16.5" customHeight="1">
      <c r="A9" s="235">
        <v>1</v>
      </c>
      <c r="B9" s="235" t="s">
        <v>65</v>
      </c>
      <c r="C9" s="86">
        <f>SUM(C10,C26)</f>
        <v>0</v>
      </c>
      <c r="D9" s="86">
        <f>SUM(D10,D26)</f>
        <v>0</v>
      </c>
      <c r="E9" s="109"/>
    </row>
    <row r="10" spans="1:7" s="7" customFormat="1" ht="16.5" customHeight="1">
      <c r="A10" s="88">
        <v>1.1000000000000001</v>
      </c>
      <c r="B10" s="88" t="s">
        <v>69</v>
      </c>
      <c r="C10" s="86">
        <f>SUM(C11,C12,C16,C19,C25,C26)</f>
        <v>0</v>
      </c>
      <c r="D10" s="86">
        <f>SUM(D11,D12,D16,D19,D24,D25)</f>
        <v>0</v>
      </c>
      <c r="E10" s="109"/>
    </row>
    <row r="11" spans="1:7" s="9" customFormat="1" ht="16.5" customHeight="1">
      <c r="A11" s="89" t="s">
        <v>30</v>
      </c>
      <c r="B11" s="89" t="s">
        <v>68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296</v>
      </c>
      <c r="C12" s="108">
        <f>SUM(C13:C15)</f>
        <v>0</v>
      </c>
      <c r="D12" s="108">
        <f>SUM(D13:D15)</f>
        <v>0</v>
      </c>
      <c r="E12" s="109"/>
      <c r="G12" s="69"/>
    </row>
    <row r="13" spans="1:7" s="3" customFormat="1" ht="16.5" customHeight="1">
      <c r="A13" s="98" t="s">
        <v>70</v>
      </c>
      <c r="B13" s="98" t="s">
        <v>299</v>
      </c>
      <c r="C13" s="8"/>
      <c r="D13" s="8"/>
      <c r="E13" s="109"/>
    </row>
    <row r="14" spans="1:7" s="3" customFormat="1" ht="16.5" customHeight="1">
      <c r="A14" s="98" t="s">
        <v>473</v>
      </c>
      <c r="B14" s="98" t="s">
        <v>472</v>
      </c>
      <c r="C14" s="8"/>
      <c r="D14" s="8"/>
      <c r="E14" s="109"/>
    </row>
    <row r="15" spans="1:7" s="3" customFormat="1" ht="16.5" customHeight="1">
      <c r="A15" s="98" t="s">
        <v>474</v>
      </c>
      <c r="B15" s="98" t="s">
        <v>86</v>
      </c>
      <c r="C15" s="8"/>
      <c r="D15" s="8"/>
      <c r="E15" s="109"/>
    </row>
    <row r="16" spans="1:7" s="3" customFormat="1" ht="16.5" customHeigh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09"/>
    </row>
    <row r="17" spans="1:5" s="3" customFormat="1" ht="16.5" customHeight="1">
      <c r="A17" s="98" t="s">
        <v>73</v>
      </c>
      <c r="B17" s="98" t="s">
        <v>75</v>
      </c>
      <c r="C17" s="8"/>
      <c r="D17" s="8"/>
      <c r="E17" s="109"/>
    </row>
    <row r="18" spans="1:5" s="3" customFormat="1" ht="30">
      <c r="A18" s="98" t="s">
        <v>74</v>
      </c>
      <c r="B18" s="98" t="s">
        <v>98</v>
      </c>
      <c r="C18" s="8"/>
      <c r="D18" s="8"/>
      <c r="E18" s="109"/>
    </row>
    <row r="19" spans="1:5" s="3" customFormat="1" ht="16.5" customHeigh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77</v>
      </c>
      <c r="B20" s="98" t="s">
        <v>78</v>
      </c>
      <c r="C20" s="8"/>
      <c r="D20" s="8"/>
      <c r="E20" s="109"/>
    </row>
    <row r="21" spans="1:5" s="3" customFormat="1" ht="30">
      <c r="A21" s="98" t="s">
        <v>81</v>
      </c>
      <c r="B21" s="98" t="s">
        <v>79</v>
      </c>
      <c r="C21" s="8"/>
      <c r="D21" s="8"/>
      <c r="E21" s="109"/>
    </row>
    <row r="22" spans="1:5" s="3" customFormat="1" ht="16.5" customHeight="1">
      <c r="A22" s="98" t="s">
        <v>82</v>
      </c>
      <c r="B22" s="98" t="s">
        <v>80</v>
      </c>
      <c r="C22" s="8"/>
      <c r="D22" s="8"/>
      <c r="E22" s="109"/>
    </row>
    <row r="23" spans="1:5" s="3" customFormat="1" ht="16.5" customHeight="1">
      <c r="A23" s="98" t="s">
        <v>83</v>
      </c>
      <c r="B23" s="98" t="s">
        <v>418</v>
      </c>
      <c r="C23" s="8"/>
      <c r="D23" s="8"/>
      <c r="E23" s="109"/>
    </row>
    <row r="24" spans="1:5" s="3" customFormat="1" ht="16.5" customHeight="1">
      <c r="A24" s="89" t="s">
        <v>84</v>
      </c>
      <c r="B24" s="89" t="s">
        <v>419</v>
      </c>
      <c r="C24" s="269"/>
      <c r="D24" s="8"/>
      <c r="E24" s="109"/>
    </row>
    <row r="25" spans="1:5" s="3" customFormat="1">
      <c r="A25" s="89" t="s">
        <v>239</v>
      </c>
      <c r="B25" s="89" t="s">
        <v>425</v>
      </c>
      <c r="C25" s="8"/>
      <c r="D25" s="8">
        <v>0</v>
      </c>
      <c r="E25" s="109"/>
    </row>
    <row r="26" spans="1:5" ht="16.5" customHeight="1">
      <c r="A26" s="88">
        <v>1.2</v>
      </c>
      <c r="B26" s="88" t="s">
        <v>85</v>
      </c>
      <c r="C26" s="86">
        <f>SUM(C27,C35)</f>
        <v>0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09"/>
    </row>
    <row r="28" spans="1:5">
      <c r="A28" s="243" t="s">
        <v>87</v>
      </c>
      <c r="B28" s="243" t="s">
        <v>297</v>
      </c>
      <c r="C28" s="8"/>
      <c r="D28" s="8"/>
      <c r="E28" s="109"/>
    </row>
    <row r="29" spans="1:5">
      <c r="A29" s="243" t="s">
        <v>88</v>
      </c>
      <c r="B29" s="243" t="s">
        <v>300</v>
      </c>
      <c r="C29" s="8"/>
      <c r="D29" s="8"/>
      <c r="E29" s="109"/>
    </row>
    <row r="30" spans="1:5">
      <c r="A30" s="243" t="s">
        <v>427</v>
      </c>
      <c r="B30" s="243" t="s">
        <v>298</v>
      </c>
      <c r="C30" s="8"/>
      <c r="D30" s="8"/>
      <c r="E30" s="109"/>
    </row>
    <row r="31" spans="1:5">
      <c r="A31" s="89" t="s">
        <v>33</v>
      </c>
      <c r="B31" s="89" t="s">
        <v>472</v>
      </c>
      <c r="C31" s="108">
        <f>SUM(C32:C34)</f>
        <v>0</v>
      </c>
      <c r="D31" s="108">
        <f>SUM(D32:D34)</f>
        <v>0</v>
      </c>
      <c r="E31" s="109"/>
    </row>
    <row r="32" spans="1:5">
      <c r="A32" s="243" t="s">
        <v>12</v>
      </c>
      <c r="B32" s="243" t="s">
        <v>475</v>
      </c>
      <c r="C32" s="8"/>
      <c r="D32" s="8"/>
      <c r="E32" s="109"/>
    </row>
    <row r="33" spans="1:9">
      <c r="A33" s="243" t="s">
        <v>13</v>
      </c>
      <c r="B33" s="243" t="s">
        <v>476</v>
      </c>
      <c r="C33" s="8"/>
      <c r="D33" s="8"/>
      <c r="E33" s="109"/>
    </row>
    <row r="34" spans="1:9">
      <c r="A34" s="243" t="s">
        <v>269</v>
      </c>
      <c r="B34" s="243" t="s">
        <v>477</v>
      </c>
      <c r="C34" s="8"/>
      <c r="D34" s="8"/>
      <c r="E34" s="109"/>
    </row>
    <row r="35" spans="1:9">
      <c r="A35" s="89" t="s">
        <v>34</v>
      </c>
      <c r="B35" s="256" t="s">
        <v>424</v>
      </c>
      <c r="C35" s="8"/>
      <c r="D35" s="8"/>
      <c r="E35" s="109"/>
    </row>
    <row r="36" spans="1:9">
      <c r="D36" s="27"/>
      <c r="E36" s="110"/>
      <c r="F36" s="27"/>
    </row>
    <row r="37" spans="1:9">
      <c r="A37" s="1"/>
      <c r="D37" s="27"/>
      <c r="E37" s="110"/>
      <c r="F37" s="27"/>
    </row>
    <row r="38" spans="1:9">
      <c r="D38" s="27"/>
      <c r="E38" s="110"/>
      <c r="F38" s="27"/>
    </row>
    <row r="39" spans="1:9">
      <c r="D39" s="27"/>
      <c r="E39" s="110"/>
      <c r="F39" s="27"/>
    </row>
    <row r="40" spans="1:9">
      <c r="A40" s="70" t="s">
        <v>96</v>
      </c>
      <c r="D40" s="27"/>
      <c r="E40" s="110"/>
      <c r="F40" s="27"/>
    </row>
    <row r="41" spans="1:9">
      <c r="D41" s="27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259</v>
      </c>
      <c r="D43" s="112"/>
      <c r="E43" s="111"/>
      <c r="F43" s="111"/>
      <c r="G43"/>
      <c r="H43"/>
      <c r="I43"/>
    </row>
    <row r="44" spans="1:9">
      <c r="A44"/>
      <c r="B44" s="2" t="s">
        <v>258</v>
      </c>
      <c r="D44" s="112"/>
      <c r="E44" s="111"/>
      <c r="F44" s="111"/>
      <c r="G44"/>
      <c r="H44"/>
      <c r="I44"/>
    </row>
    <row r="45" spans="1:9" customFormat="1" ht="12.75">
      <c r="B45" s="66" t="s">
        <v>127</v>
      </c>
      <c r="D45" s="111"/>
      <c r="E45" s="111"/>
      <c r="F45" s="111"/>
    </row>
    <row r="46" spans="1:9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view="pageBreakPreview" zoomScale="80" zoomScaleNormal="100" zoomScaleSheetLayoutView="80" workbookViewId="0">
      <selection activeCell="A46" sqref="A46:XFD46"/>
    </sheetView>
  </sheetViews>
  <sheetFormatPr defaultRowHeight="12.75"/>
  <cols>
    <col min="1" max="1" width="11.7109375" style="184" customWidth="1"/>
    <col min="2" max="2" width="43.28515625" style="184" customWidth="1"/>
    <col min="3" max="3" width="26.42578125" style="184" customWidth="1"/>
    <col min="4" max="4" width="23.7109375" style="184" customWidth="1"/>
    <col min="5" max="6" width="16.5703125" style="184" bestFit="1" customWidth="1"/>
    <col min="7" max="7" width="17" style="184" customWidth="1"/>
    <col min="8" max="8" width="19" style="184" customWidth="1"/>
    <col min="9" max="9" width="24.42578125" style="184" customWidth="1"/>
    <col min="10" max="16384" width="9.140625" style="184"/>
  </cols>
  <sheetData>
    <row r="1" spans="1:13" customFormat="1" ht="15">
      <c r="A1" s="137" t="s">
        <v>430</v>
      </c>
      <c r="B1" s="138"/>
      <c r="C1" s="138"/>
      <c r="D1" s="138"/>
      <c r="E1" s="138"/>
      <c r="F1" s="138"/>
      <c r="G1" s="138"/>
      <c r="H1" s="144"/>
      <c r="I1" s="79" t="s">
        <v>97</v>
      </c>
    </row>
    <row r="2" spans="1:13" customFormat="1" ht="15">
      <c r="A2" s="106" t="s">
        <v>128</v>
      </c>
      <c r="B2" s="138"/>
      <c r="C2" s="138"/>
      <c r="D2" s="138"/>
      <c r="E2" s="138"/>
      <c r="F2" s="138"/>
      <c r="G2" s="138"/>
      <c r="H2" s="144"/>
      <c r="I2" s="349" t="s">
        <v>988</v>
      </c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4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8"/>
      <c r="E4" s="138"/>
      <c r="F4" s="138"/>
      <c r="G4" s="138"/>
      <c r="H4" s="138"/>
      <c r="I4" s="147"/>
    </row>
    <row r="5" spans="1:13" ht="15">
      <c r="A5" s="218" t="str">
        <f>'ფორმა N1'!D4</f>
        <v>მ.პ.გ. ქართული ოცნება - დემოკრატიული საქართველო</v>
      </c>
      <c r="B5" s="81"/>
      <c r="C5" s="81"/>
      <c r="D5" s="220"/>
      <c r="E5" s="220"/>
      <c r="F5" s="220"/>
      <c r="G5" s="220"/>
      <c r="H5" s="220"/>
      <c r="I5" s="219"/>
    </row>
    <row r="6" spans="1:13" customFormat="1" ht="13.5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>
      <c r="A7" s="150" t="s">
        <v>64</v>
      </c>
      <c r="B7" s="136" t="s">
        <v>366</v>
      </c>
      <c r="C7" s="136" t="s">
        <v>367</v>
      </c>
      <c r="D7" s="136" t="s">
        <v>372</v>
      </c>
      <c r="E7" s="136" t="s">
        <v>374</v>
      </c>
      <c r="F7" s="136" t="s">
        <v>368</v>
      </c>
      <c r="G7" s="136" t="s">
        <v>369</v>
      </c>
      <c r="H7" s="136" t="s">
        <v>381</v>
      </c>
      <c r="I7" s="136" t="s">
        <v>370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8">
      <c r="A9" s="68">
        <v>1</v>
      </c>
      <c r="B9" s="462" t="s">
        <v>1697</v>
      </c>
      <c r="C9" s="26"/>
      <c r="D9" s="562">
        <v>8000</v>
      </c>
      <c r="E9" s="26"/>
      <c r="F9" s="217"/>
      <c r="G9" s="217"/>
      <c r="H9" s="562">
        <v>205177057</v>
      </c>
      <c r="I9" s="562" t="s">
        <v>1731</v>
      </c>
    </row>
    <row r="10" spans="1:13" customFormat="1" ht="18">
      <c r="A10" s="68">
        <v>2</v>
      </c>
      <c r="B10" s="462" t="s">
        <v>1698</v>
      </c>
      <c r="C10" s="26"/>
      <c r="D10" s="563"/>
      <c r="E10" s="26"/>
      <c r="F10" s="217"/>
      <c r="G10" s="217"/>
      <c r="H10" s="563"/>
      <c r="I10" s="563"/>
    </row>
    <row r="11" spans="1:13" customFormat="1" ht="18">
      <c r="A11" s="68">
        <v>3</v>
      </c>
      <c r="B11" s="462" t="s">
        <v>1699</v>
      </c>
      <c r="C11" s="26"/>
      <c r="D11" s="563"/>
      <c r="E11" s="26"/>
      <c r="F11" s="217"/>
      <c r="G11" s="217"/>
      <c r="H11" s="563"/>
      <c r="I11" s="563"/>
    </row>
    <row r="12" spans="1:13" customFormat="1" ht="18">
      <c r="A12" s="68">
        <v>4</v>
      </c>
      <c r="B12" s="462" t="s">
        <v>1700</v>
      </c>
      <c r="C12" s="26"/>
      <c r="D12" s="563"/>
      <c r="E12" s="26"/>
      <c r="F12" s="217"/>
      <c r="G12" s="217"/>
      <c r="H12" s="563"/>
      <c r="I12" s="563"/>
    </row>
    <row r="13" spans="1:13" customFormat="1" ht="18">
      <c r="A13" s="68">
        <v>5</v>
      </c>
      <c r="B13" s="462" t="s">
        <v>1701</v>
      </c>
      <c r="C13" s="26"/>
      <c r="D13" s="563"/>
      <c r="E13" s="26"/>
      <c r="F13" s="217"/>
      <c r="G13" s="217"/>
      <c r="H13" s="563"/>
      <c r="I13" s="563"/>
    </row>
    <row r="14" spans="1:13" customFormat="1" ht="18">
      <c r="A14" s="68">
        <v>6</v>
      </c>
      <c r="B14" s="462" t="s">
        <v>1702</v>
      </c>
      <c r="C14" s="26"/>
      <c r="D14" s="563"/>
      <c r="E14" s="26"/>
      <c r="F14" s="217"/>
      <c r="G14" s="217"/>
      <c r="H14" s="563"/>
      <c r="I14" s="563"/>
    </row>
    <row r="15" spans="1:13" customFormat="1" ht="18">
      <c r="A15" s="68">
        <v>7</v>
      </c>
      <c r="B15" s="462" t="s">
        <v>1703</v>
      </c>
      <c r="C15" s="26"/>
      <c r="D15" s="563"/>
      <c r="E15" s="26"/>
      <c r="F15" s="217"/>
      <c r="G15" s="217"/>
      <c r="H15" s="563"/>
      <c r="I15" s="563"/>
    </row>
    <row r="16" spans="1:13" customFormat="1" ht="18">
      <c r="A16" s="68">
        <v>8</v>
      </c>
      <c r="B16" s="462" t="s">
        <v>1704</v>
      </c>
      <c r="C16" s="26"/>
      <c r="D16" s="563"/>
      <c r="E16" s="26"/>
      <c r="F16" s="217"/>
      <c r="G16" s="217"/>
      <c r="H16" s="563"/>
      <c r="I16" s="563"/>
    </row>
    <row r="17" spans="1:9" customFormat="1" ht="18">
      <c r="A17" s="68">
        <v>9</v>
      </c>
      <c r="B17" s="462" t="s">
        <v>1705</v>
      </c>
      <c r="C17" s="26"/>
      <c r="D17" s="563"/>
      <c r="E17" s="26"/>
      <c r="F17" s="217"/>
      <c r="G17" s="217"/>
      <c r="H17" s="563"/>
      <c r="I17" s="563"/>
    </row>
    <row r="18" spans="1:9" customFormat="1" ht="18">
      <c r="A18" s="68">
        <v>10</v>
      </c>
      <c r="B18" s="462" t="s">
        <v>1706</v>
      </c>
      <c r="C18" s="26"/>
      <c r="D18" s="563"/>
      <c r="E18" s="26"/>
      <c r="F18" s="217"/>
      <c r="G18" s="217"/>
      <c r="H18" s="563"/>
      <c r="I18" s="563"/>
    </row>
    <row r="19" spans="1:9" customFormat="1" ht="18">
      <c r="A19" s="68">
        <v>11</v>
      </c>
      <c r="B19" s="462" t="s">
        <v>1707</v>
      </c>
      <c r="C19" s="26"/>
      <c r="D19" s="563"/>
      <c r="E19" s="26"/>
      <c r="F19" s="217"/>
      <c r="G19" s="217"/>
      <c r="H19" s="563"/>
      <c r="I19" s="563"/>
    </row>
    <row r="20" spans="1:9" customFormat="1" ht="18">
      <c r="A20" s="68">
        <v>12</v>
      </c>
      <c r="B20" s="462" t="s">
        <v>1708</v>
      </c>
      <c r="C20" s="26"/>
      <c r="D20" s="563"/>
      <c r="E20" s="26"/>
      <c r="F20" s="217"/>
      <c r="G20" s="217"/>
      <c r="H20" s="563"/>
      <c r="I20" s="563"/>
    </row>
    <row r="21" spans="1:9" customFormat="1" ht="18">
      <c r="A21" s="68">
        <v>13</v>
      </c>
      <c r="B21" s="462" t="s">
        <v>1709</v>
      </c>
      <c r="C21" s="26"/>
      <c r="D21" s="563"/>
      <c r="E21" s="26"/>
      <c r="F21" s="217"/>
      <c r="G21" s="217"/>
      <c r="H21" s="563"/>
      <c r="I21" s="563"/>
    </row>
    <row r="22" spans="1:9" customFormat="1" ht="18">
      <c r="A22" s="68">
        <v>14</v>
      </c>
      <c r="B22" s="462" t="s">
        <v>1710</v>
      </c>
      <c r="C22" s="26"/>
      <c r="D22" s="563"/>
      <c r="E22" s="26"/>
      <c r="F22" s="217"/>
      <c r="G22" s="217"/>
      <c r="H22" s="563"/>
      <c r="I22" s="563"/>
    </row>
    <row r="23" spans="1:9" customFormat="1" ht="18">
      <c r="A23" s="68">
        <v>15</v>
      </c>
      <c r="B23" s="462" t="s">
        <v>1711</v>
      </c>
      <c r="C23" s="26"/>
      <c r="D23" s="563"/>
      <c r="E23" s="26"/>
      <c r="F23" s="217"/>
      <c r="G23" s="217"/>
      <c r="H23" s="563"/>
      <c r="I23" s="563"/>
    </row>
    <row r="24" spans="1:9" customFormat="1" ht="18">
      <c r="A24" s="68">
        <v>16</v>
      </c>
      <c r="B24" s="462" t="s">
        <v>1712</v>
      </c>
      <c r="C24" s="26"/>
      <c r="D24" s="563"/>
      <c r="E24" s="26"/>
      <c r="F24" s="217"/>
      <c r="G24" s="217"/>
      <c r="H24" s="563"/>
      <c r="I24" s="563"/>
    </row>
    <row r="25" spans="1:9" customFormat="1" ht="18">
      <c r="A25" s="68">
        <v>17</v>
      </c>
      <c r="B25" s="462" t="s">
        <v>1713</v>
      </c>
      <c r="C25" s="26"/>
      <c r="D25" s="563"/>
      <c r="E25" s="26"/>
      <c r="F25" s="217"/>
      <c r="G25" s="217"/>
      <c r="H25" s="563"/>
      <c r="I25" s="563"/>
    </row>
    <row r="26" spans="1:9" customFormat="1" ht="18">
      <c r="A26" s="68">
        <v>18</v>
      </c>
      <c r="B26" s="462" t="s">
        <v>1714</v>
      </c>
      <c r="C26" s="26"/>
      <c r="D26" s="563"/>
      <c r="E26" s="26"/>
      <c r="F26" s="217"/>
      <c r="G26" s="217"/>
      <c r="H26" s="563"/>
      <c r="I26" s="563"/>
    </row>
    <row r="27" spans="1:9" customFormat="1" ht="18">
      <c r="A27" s="68">
        <v>19</v>
      </c>
      <c r="B27" s="462" t="s">
        <v>1715</v>
      </c>
      <c r="C27" s="26"/>
      <c r="D27" s="563"/>
      <c r="E27" s="26"/>
      <c r="F27" s="217"/>
      <c r="G27" s="217"/>
      <c r="H27" s="563"/>
      <c r="I27" s="563"/>
    </row>
    <row r="28" spans="1:9" customFormat="1" ht="18">
      <c r="A28" s="68">
        <v>20</v>
      </c>
      <c r="B28" s="462" t="s">
        <v>1716</v>
      </c>
      <c r="C28" s="26"/>
      <c r="D28" s="563"/>
      <c r="E28" s="26"/>
      <c r="F28" s="217"/>
      <c r="G28" s="217"/>
      <c r="H28" s="563"/>
      <c r="I28" s="563"/>
    </row>
    <row r="29" spans="1:9" customFormat="1" ht="18">
      <c r="A29" s="68">
        <v>21</v>
      </c>
      <c r="B29" s="462" t="s">
        <v>1717</v>
      </c>
      <c r="C29" s="26"/>
      <c r="D29" s="563"/>
      <c r="E29" s="26"/>
      <c r="F29" s="217"/>
      <c r="G29" s="217"/>
      <c r="H29" s="563"/>
      <c r="I29" s="563"/>
    </row>
    <row r="30" spans="1:9" customFormat="1" ht="18">
      <c r="A30" s="68">
        <v>22</v>
      </c>
      <c r="B30" s="462" t="s">
        <v>1718</v>
      </c>
      <c r="C30" s="26"/>
      <c r="D30" s="563"/>
      <c r="E30" s="26"/>
      <c r="F30" s="217"/>
      <c r="G30" s="217"/>
      <c r="H30" s="563"/>
      <c r="I30" s="563"/>
    </row>
    <row r="31" spans="1:9" customFormat="1" ht="18">
      <c r="A31" s="68">
        <v>23</v>
      </c>
      <c r="B31" s="462" t="s">
        <v>1719</v>
      </c>
      <c r="C31" s="26"/>
      <c r="D31" s="563"/>
      <c r="E31" s="26"/>
      <c r="F31" s="217"/>
      <c r="G31" s="217"/>
      <c r="H31" s="563"/>
      <c r="I31" s="563"/>
    </row>
    <row r="32" spans="1:9" customFormat="1" ht="18">
      <c r="A32" s="68">
        <v>24</v>
      </c>
      <c r="B32" s="462" t="s">
        <v>1720</v>
      </c>
      <c r="C32" s="26"/>
      <c r="D32" s="563"/>
      <c r="E32" s="26"/>
      <c r="F32" s="217"/>
      <c r="G32" s="217"/>
      <c r="H32" s="563"/>
      <c r="I32" s="563"/>
    </row>
    <row r="33" spans="1:9" customFormat="1" ht="18">
      <c r="A33" s="68">
        <v>25</v>
      </c>
      <c r="B33" s="462" t="s">
        <v>1721</v>
      </c>
      <c r="C33" s="26"/>
      <c r="D33" s="563"/>
      <c r="E33" s="26"/>
      <c r="F33" s="217"/>
      <c r="G33" s="217"/>
      <c r="H33" s="563"/>
      <c r="I33" s="563"/>
    </row>
    <row r="34" spans="1:9" customFormat="1" ht="18">
      <c r="A34" s="68">
        <v>26</v>
      </c>
      <c r="B34" s="462" t="s">
        <v>1722</v>
      </c>
      <c r="C34" s="26"/>
      <c r="D34" s="563"/>
      <c r="E34" s="26"/>
      <c r="F34" s="217"/>
      <c r="G34" s="217"/>
      <c r="H34" s="563"/>
      <c r="I34" s="563"/>
    </row>
    <row r="35" spans="1:9" customFormat="1" ht="18">
      <c r="A35" s="68">
        <v>27</v>
      </c>
      <c r="B35" s="462" t="s">
        <v>1723</v>
      </c>
      <c r="C35" s="26"/>
      <c r="D35" s="563"/>
      <c r="E35" s="26"/>
      <c r="F35" s="217"/>
      <c r="G35" s="217"/>
      <c r="H35" s="563"/>
      <c r="I35" s="563"/>
    </row>
    <row r="36" spans="1:9" customFormat="1" ht="18">
      <c r="A36" s="68">
        <v>28</v>
      </c>
      <c r="B36" s="462" t="s">
        <v>1724</v>
      </c>
      <c r="C36" s="26"/>
      <c r="D36" s="563"/>
      <c r="E36" s="26"/>
      <c r="F36" s="217"/>
      <c r="G36" s="217"/>
      <c r="H36" s="563"/>
      <c r="I36" s="563"/>
    </row>
    <row r="37" spans="1:9" customFormat="1" ht="18">
      <c r="A37" s="68">
        <v>29</v>
      </c>
      <c r="B37" s="462" t="s">
        <v>1725</v>
      </c>
      <c r="C37" s="26"/>
      <c r="D37" s="563"/>
      <c r="E37" s="26"/>
      <c r="F37" s="217"/>
      <c r="G37" s="217"/>
      <c r="H37" s="563"/>
      <c r="I37" s="563"/>
    </row>
    <row r="38" spans="1:9" customFormat="1" ht="18">
      <c r="A38" s="68">
        <v>30</v>
      </c>
      <c r="B38" s="462" t="s">
        <v>1726</v>
      </c>
      <c r="C38" s="26"/>
      <c r="D38" s="563"/>
      <c r="E38" s="26"/>
      <c r="F38" s="217"/>
      <c r="G38" s="217"/>
      <c r="H38" s="563"/>
      <c r="I38" s="563"/>
    </row>
    <row r="39" spans="1:9" customFormat="1" ht="18">
      <c r="A39" s="68">
        <v>31</v>
      </c>
      <c r="B39" s="462" t="s">
        <v>1727</v>
      </c>
      <c r="C39" s="26"/>
      <c r="D39" s="563"/>
      <c r="E39" s="26"/>
      <c r="F39" s="217"/>
      <c r="G39" s="217"/>
      <c r="H39" s="563"/>
      <c r="I39" s="563"/>
    </row>
    <row r="40" spans="1:9" customFormat="1" ht="18">
      <c r="A40" s="68">
        <v>32</v>
      </c>
      <c r="B40" s="462" t="s">
        <v>1728</v>
      </c>
      <c r="C40" s="26"/>
      <c r="D40" s="563"/>
      <c r="E40" s="26"/>
      <c r="F40" s="217"/>
      <c r="G40" s="217"/>
      <c r="H40" s="563"/>
      <c r="I40" s="563"/>
    </row>
    <row r="41" spans="1:9" customFormat="1" ht="18">
      <c r="A41" s="68">
        <v>33</v>
      </c>
      <c r="B41" s="462" t="s">
        <v>1729</v>
      </c>
      <c r="C41" s="26"/>
      <c r="D41" s="563"/>
      <c r="E41" s="26"/>
      <c r="F41" s="217"/>
      <c r="G41" s="217"/>
      <c r="H41" s="563"/>
      <c r="I41" s="563"/>
    </row>
    <row r="42" spans="1:9" customFormat="1" ht="18">
      <c r="A42" s="68">
        <v>34</v>
      </c>
      <c r="B42" s="462" t="s">
        <v>1730</v>
      </c>
      <c r="C42" s="26"/>
      <c r="D42" s="563"/>
      <c r="E42" s="26"/>
      <c r="F42" s="217"/>
      <c r="G42" s="217"/>
      <c r="H42" s="563"/>
      <c r="I42" s="563"/>
    </row>
    <row r="43" spans="1:9" customFormat="1" ht="15">
      <c r="A43" s="68" t="s">
        <v>266</v>
      </c>
      <c r="B43" s="26"/>
      <c r="C43" s="26"/>
      <c r="D43" s="26"/>
      <c r="E43" s="26"/>
      <c r="F43" s="217"/>
      <c r="G43" s="217"/>
      <c r="H43" s="26"/>
      <c r="I43" s="26"/>
    </row>
    <row r="44" spans="1:9" customFormat="1" ht="15">
      <c r="A44" s="564"/>
      <c r="B44" s="565"/>
      <c r="C44" s="565"/>
      <c r="D44" s="565"/>
      <c r="E44" s="565"/>
      <c r="F44" s="565"/>
      <c r="G44" s="565"/>
      <c r="H44" s="565"/>
      <c r="I44" s="565"/>
    </row>
    <row r="45" spans="1:9" ht="15">
      <c r="A45" s="183"/>
      <c r="B45" s="185" t="s">
        <v>96</v>
      </c>
      <c r="C45" s="183"/>
      <c r="D45" s="183"/>
      <c r="E45" s="186"/>
      <c r="F45" s="183"/>
      <c r="G45" s="183"/>
      <c r="H45" s="183"/>
      <c r="I45" s="183"/>
    </row>
    <row r="46" spans="1:9" ht="15">
      <c r="A46" s="183"/>
      <c r="B46" s="185"/>
      <c r="C46" s="183"/>
      <c r="D46" s="183"/>
      <c r="E46" s="186"/>
      <c r="F46" s="183"/>
      <c r="G46" s="183"/>
      <c r="H46" s="183"/>
      <c r="I46" s="183"/>
    </row>
    <row r="47" spans="1:9" ht="15">
      <c r="B47" s="183"/>
      <c r="C47" s="189" t="s">
        <v>256</v>
      </c>
      <c r="D47" s="183"/>
      <c r="F47" s="190" t="s">
        <v>261</v>
      </c>
    </row>
    <row r="48" spans="1:9" ht="15">
      <c r="B48" s="183"/>
      <c r="C48" s="191" t="s">
        <v>127</v>
      </c>
      <c r="D48" s="183"/>
      <c r="F48" s="183" t="s">
        <v>257</v>
      </c>
    </row>
    <row r="49" spans="2:3" ht="15">
      <c r="B49" s="183"/>
      <c r="C49" s="191"/>
    </row>
  </sheetData>
  <mergeCells count="3">
    <mergeCell ref="D9:D42"/>
    <mergeCell ref="H9:H42"/>
    <mergeCell ref="I9:I42"/>
  </mergeCells>
  <pageMargins left="0.7" right="0.7" top="0.75" bottom="0.75" header="0.3" footer="0.3"/>
  <pageSetup scale="62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6"/>
  <sheetViews>
    <sheetView view="pageBreakPreview" zoomScale="80" zoomScaleNormal="100" zoomScaleSheetLayoutView="80" workbookViewId="0">
      <selection activeCell="A9" sqref="A9"/>
    </sheetView>
  </sheetViews>
  <sheetFormatPr defaultRowHeight="15"/>
  <cols>
    <col min="1" max="1" width="10" style="183" customWidth="1"/>
    <col min="2" max="2" width="20.28515625" style="183" customWidth="1"/>
    <col min="3" max="3" width="30" style="183" customWidth="1"/>
    <col min="4" max="4" width="29" style="183" customWidth="1"/>
    <col min="5" max="5" width="22.5703125" style="183" customWidth="1"/>
    <col min="6" max="6" width="20" style="183" customWidth="1"/>
    <col min="7" max="7" width="29.28515625" style="183" customWidth="1"/>
    <col min="8" max="8" width="27.140625" style="183" customWidth="1"/>
    <col min="9" max="9" width="26.42578125" style="183" customWidth="1"/>
    <col min="10" max="10" width="0.5703125" style="183" customWidth="1"/>
    <col min="11" max="16384" width="9.140625" style="183"/>
  </cols>
  <sheetData>
    <row r="1" spans="1:10">
      <c r="A1" s="75" t="s">
        <v>382</v>
      </c>
      <c r="B1" s="77"/>
      <c r="C1" s="77"/>
      <c r="D1" s="77"/>
      <c r="E1" s="77"/>
      <c r="F1" s="77"/>
      <c r="G1" s="77"/>
      <c r="H1" s="77"/>
      <c r="I1" s="163" t="s">
        <v>186</v>
      </c>
      <c r="J1" s="164"/>
    </row>
    <row r="2" spans="1:10">
      <c r="A2" s="77" t="s">
        <v>128</v>
      </c>
      <c r="B2" s="77"/>
      <c r="C2" s="77"/>
      <c r="D2" s="77"/>
      <c r="E2" s="77"/>
      <c r="F2" s="77"/>
      <c r="G2" s="77"/>
      <c r="H2" s="77"/>
      <c r="I2" s="349" t="s">
        <v>988</v>
      </c>
      <c r="J2" s="164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4"/>
    </row>
    <row r="4" spans="1:10">
      <c r="A4" s="78" t="str">
        <f>'[3]ფორმა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18" t="str">
        <f>'ფორმა N1'!D4</f>
        <v>მ.პ.გ. ქართული ოცნება - დემოკრატიული საქართველო</v>
      </c>
      <c r="B5" s="218"/>
      <c r="C5" s="218"/>
      <c r="D5" s="218"/>
      <c r="E5" s="218"/>
      <c r="F5" s="218"/>
      <c r="G5" s="218"/>
      <c r="H5" s="218"/>
      <c r="I5" s="218"/>
      <c r="J5" s="190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5" t="s">
        <v>64</v>
      </c>
      <c r="B8" s="369" t="s">
        <v>358</v>
      </c>
      <c r="C8" s="370" t="s">
        <v>415</v>
      </c>
      <c r="D8" s="370" t="s">
        <v>416</v>
      </c>
      <c r="E8" s="370" t="s">
        <v>359</v>
      </c>
      <c r="F8" s="370" t="s">
        <v>378</v>
      </c>
      <c r="G8" s="370" t="s">
        <v>379</v>
      </c>
      <c r="H8" s="370" t="s">
        <v>417</v>
      </c>
      <c r="I8" s="166" t="s">
        <v>380</v>
      </c>
      <c r="J8" s="106"/>
    </row>
    <row r="9" spans="1:10" ht="30">
      <c r="A9" s="168">
        <v>1</v>
      </c>
      <c r="B9" s="484">
        <v>41759</v>
      </c>
      <c r="C9" s="485" t="s">
        <v>584</v>
      </c>
      <c r="D9" s="486">
        <v>205283637</v>
      </c>
      <c r="E9" s="487" t="s">
        <v>585</v>
      </c>
      <c r="F9" s="487">
        <v>37202.660000000003</v>
      </c>
      <c r="G9" s="487">
        <v>37202.660000000003</v>
      </c>
      <c r="H9" s="487">
        <v>0</v>
      </c>
      <c r="I9" s="487">
        <v>37202.660000000003</v>
      </c>
      <c r="J9" s="106"/>
    </row>
    <row r="10" spans="1:10" ht="30">
      <c r="A10" s="168">
        <v>2</v>
      </c>
      <c r="B10" s="484">
        <v>41131</v>
      </c>
      <c r="C10" s="485" t="s">
        <v>586</v>
      </c>
      <c r="D10" s="486"/>
      <c r="E10" s="487" t="s">
        <v>587</v>
      </c>
      <c r="F10" s="487">
        <v>41437.199999999997</v>
      </c>
      <c r="G10" s="487">
        <v>41437.199999999997</v>
      </c>
      <c r="H10" s="488">
        <v>0</v>
      </c>
      <c r="I10" s="487">
        <v>41437.199999999997</v>
      </c>
      <c r="J10" s="106"/>
    </row>
    <row r="11" spans="1:10" ht="60">
      <c r="A11" s="168">
        <v>3</v>
      </c>
      <c r="B11" s="484">
        <v>41139</v>
      </c>
      <c r="C11" s="485" t="s">
        <v>588</v>
      </c>
      <c r="D11" s="486">
        <v>205282905</v>
      </c>
      <c r="E11" s="489" t="s">
        <v>589</v>
      </c>
      <c r="F11" s="487">
        <v>141390</v>
      </c>
      <c r="G11" s="487">
        <v>141390</v>
      </c>
      <c r="H11" s="488">
        <v>0</v>
      </c>
      <c r="I11" s="487">
        <v>141390</v>
      </c>
      <c r="J11" s="106"/>
    </row>
    <row r="12" spans="1:10">
      <c r="A12" s="168">
        <v>4</v>
      </c>
      <c r="B12" s="484">
        <v>41084</v>
      </c>
      <c r="C12" s="485" t="s">
        <v>590</v>
      </c>
      <c r="D12" s="486">
        <v>60001104537</v>
      </c>
      <c r="E12" s="487" t="s">
        <v>591</v>
      </c>
      <c r="F12" s="490">
        <v>162.5</v>
      </c>
      <c r="G12" s="490">
        <v>162.5</v>
      </c>
      <c r="H12" s="488">
        <v>0</v>
      </c>
      <c r="I12" s="490">
        <v>162.5</v>
      </c>
      <c r="J12" s="106"/>
    </row>
    <row r="13" spans="1:10">
      <c r="A13" s="168">
        <v>5</v>
      </c>
      <c r="B13" s="484">
        <v>41083</v>
      </c>
      <c r="C13" s="485" t="s">
        <v>592</v>
      </c>
      <c r="D13" s="486">
        <v>16001002430</v>
      </c>
      <c r="E13" s="487" t="s">
        <v>591</v>
      </c>
      <c r="F13" s="490">
        <v>100</v>
      </c>
      <c r="G13" s="490">
        <v>100</v>
      </c>
      <c r="H13" s="488">
        <v>0</v>
      </c>
      <c r="I13" s="490">
        <v>100</v>
      </c>
      <c r="J13" s="106"/>
    </row>
    <row r="14" spans="1:10">
      <c r="A14" s="168">
        <v>6</v>
      </c>
      <c r="B14" s="484">
        <v>41083</v>
      </c>
      <c r="C14" s="485" t="s">
        <v>593</v>
      </c>
      <c r="D14" s="486">
        <v>16201033680</v>
      </c>
      <c r="E14" s="487" t="s">
        <v>591</v>
      </c>
      <c r="F14" s="490">
        <v>100</v>
      </c>
      <c r="G14" s="490">
        <v>100</v>
      </c>
      <c r="H14" s="488">
        <v>0</v>
      </c>
      <c r="I14" s="490">
        <v>100</v>
      </c>
      <c r="J14" s="106"/>
    </row>
    <row r="15" spans="1:10">
      <c r="A15" s="168">
        <v>7</v>
      </c>
      <c r="B15" s="484">
        <v>41084</v>
      </c>
      <c r="C15" s="485" t="s">
        <v>594</v>
      </c>
      <c r="D15" s="486">
        <v>61006053900</v>
      </c>
      <c r="E15" s="487" t="s">
        <v>591</v>
      </c>
      <c r="F15" s="490">
        <v>162.5</v>
      </c>
      <c r="G15" s="490">
        <v>162.5</v>
      </c>
      <c r="H15" s="491">
        <v>0</v>
      </c>
      <c r="I15" s="490">
        <v>162.5</v>
      </c>
      <c r="J15" s="106"/>
    </row>
    <row r="16" spans="1:10">
      <c r="A16" s="168">
        <v>8</v>
      </c>
      <c r="B16" s="484">
        <v>41083</v>
      </c>
      <c r="C16" s="485" t="s">
        <v>595</v>
      </c>
      <c r="D16" s="486">
        <v>61008001136</v>
      </c>
      <c r="E16" s="487" t="s">
        <v>591</v>
      </c>
      <c r="F16" s="490">
        <v>125</v>
      </c>
      <c r="G16" s="490">
        <v>125</v>
      </c>
      <c r="H16" s="488">
        <v>0</v>
      </c>
      <c r="I16" s="490">
        <v>125</v>
      </c>
      <c r="J16" s="106"/>
    </row>
    <row r="17" spans="1:10">
      <c r="A17" s="168">
        <v>9</v>
      </c>
      <c r="B17" s="484">
        <v>41084</v>
      </c>
      <c r="C17" s="485" t="s">
        <v>596</v>
      </c>
      <c r="D17" s="486">
        <v>61006068519</v>
      </c>
      <c r="E17" s="487" t="s">
        <v>591</v>
      </c>
      <c r="F17" s="490">
        <v>162.5</v>
      </c>
      <c r="G17" s="490">
        <v>162.5</v>
      </c>
      <c r="H17" s="488">
        <v>0</v>
      </c>
      <c r="I17" s="490">
        <v>162.5</v>
      </c>
      <c r="J17" s="106"/>
    </row>
    <row r="18" spans="1:10">
      <c r="A18" s="168">
        <v>10</v>
      </c>
      <c r="B18" s="484">
        <v>41083</v>
      </c>
      <c r="C18" s="485" t="s">
        <v>597</v>
      </c>
      <c r="D18" s="486">
        <v>61008001937</v>
      </c>
      <c r="E18" s="487" t="s">
        <v>591</v>
      </c>
      <c r="F18" s="490">
        <v>162.5</v>
      </c>
      <c r="G18" s="490">
        <v>162.5</v>
      </c>
      <c r="H18" s="491">
        <v>0</v>
      </c>
      <c r="I18" s="490">
        <v>162.5</v>
      </c>
      <c r="J18" s="106"/>
    </row>
    <row r="19" spans="1:10">
      <c r="A19" s="168">
        <v>11</v>
      </c>
      <c r="B19" s="484">
        <v>41084</v>
      </c>
      <c r="C19" s="485" t="s">
        <v>598</v>
      </c>
      <c r="D19" s="486">
        <v>61006047190</v>
      </c>
      <c r="E19" s="487" t="s">
        <v>591</v>
      </c>
      <c r="F19" s="490">
        <v>162.5</v>
      </c>
      <c r="G19" s="490">
        <v>162.5</v>
      </c>
      <c r="H19" s="488">
        <v>0</v>
      </c>
      <c r="I19" s="490">
        <v>162.5</v>
      </c>
      <c r="J19" s="106"/>
    </row>
    <row r="20" spans="1:10">
      <c r="A20" s="168">
        <v>12</v>
      </c>
      <c r="B20" s="484">
        <v>41083</v>
      </c>
      <c r="C20" s="485" t="s">
        <v>599</v>
      </c>
      <c r="D20" s="486">
        <v>61006053166</v>
      </c>
      <c r="E20" s="487" t="s">
        <v>591</v>
      </c>
      <c r="F20" s="490">
        <v>162.5</v>
      </c>
      <c r="G20" s="490">
        <v>162.5</v>
      </c>
      <c r="H20" s="488">
        <v>0</v>
      </c>
      <c r="I20" s="490">
        <v>162.5</v>
      </c>
      <c r="J20" s="106"/>
    </row>
    <row r="21" spans="1:10">
      <c r="A21" s="168">
        <v>13</v>
      </c>
      <c r="B21" s="484">
        <v>41084</v>
      </c>
      <c r="C21" s="485" t="s">
        <v>600</v>
      </c>
      <c r="D21" s="486" t="s">
        <v>601</v>
      </c>
      <c r="E21" s="487" t="s">
        <v>591</v>
      </c>
      <c r="F21" s="490">
        <v>125</v>
      </c>
      <c r="G21" s="490">
        <v>125</v>
      </c>
      <c r="H21" s="488">
        <v>0</v>
      </c>
      <c r="I21" s="490">
        <v>125</v>
      </c>
      <c r="J21" s="106"/>
    </row>
    <row r="22" spans="1:10">
      <c r="A22" s="168">
        <v>14</v>
      </c>
      <c r="B22" s="484">
        <v>41084</v>
      </c>
      <c r="C22" s="485" t="s">
        <v>602</v>
      </c>
      <c r="D22" s="486" t="s">
        <v>603</v>
      </c>
      <c r="E22" s="487" t="s">
        <v>591</v>
      </c>
      <c r="F22" s="490">
        <v>162.5</v>
      </c>
      <c r="G22" s="490">
        <v>162.5</v>
      </c>
      <c r="H22" s="488">
        <v>0</v>
      </c>
      <c r="I22" s="490">
        <v>162.5</v>
      </c>
      <c r="J22" s="106"/>
    </row>
    <row r="23" spans="1:10">
      <c r="A23" s="168">
        <v>15</v>
      </c>
      <c r="B23" s="484">
        <v>41084</v>
      </c>
      <c r="C23" s="485" t="s">
        <v>604</v>
      </c>
      <c r="D23" s="486" t="s">
        <v>605</v>
      </c>
      <c r="E23" s="487" t="s">
        <v>591</v>
      </c>
      <c r="F23" s="490">
        <v>162.5</v>
      </c>
      <c r="G23" s="490">
        <v>162.5</v>
      </c>
      <c r="H23" s="488">
        <v>0</v>
      </c>
      <c r="I23" s="490">
        <v>162.5</v>
      </c>
      <c r="J23" s="106"/>
    </row>
    <row r="24" spans="1:10">
      <c r="A24" s="168">
        <v>16</v>
      </c>
      <c r="B24" s="484">
        <v>41083</v>
      </c>
      <c r="C24" s="485" t="s">
        <v>606</v>
      </c>
      <c r="D24" s="486" t="s">
        <v>607</v>
      </c>
      <c r="E24" s="487" t="s">
        <v>591</v>
      </c>
      <c r="F24" s="490">
        <v>100</v>
      </c>
      <c r="G24" s="490">
        <v>100</v>
      </c>
      <c r="H24" s="488">
        <v>0</v>
      </c>
      <c r="I24" s="490">
        <v>100</v>
      </c>
      <c r="J24" s="106"/>
    </row>
    <row r="25" spans="1:10">
      <c r="A25" s="168">
        <v>17</v>
      </c>
      <c r="B25" s="484">
        <v>41083</v>
      </c>
      <c r="C25" s="485" t="s">
        <v>608</v>
      </c>
      <c r="D25" s="486" t="s">
        <v>609</v>
      </c>
      <c r="E25" s="487" t="s">
        <v>591</v>
      </c>
      <c r="F25" s="490">
        <v>162.5</v>
      </c>
      <c r="G25" s="490">
        <v>162.5</v>
      </c>
      <c r="H25" s="491">
        <v>0</v>
      </c>
      <c r="I25" s="490">
        <v>162.5</v>
      </c>
      <c r="J25" s="106"/>
    </row>
    <row r="26" spans="1:10">
      <c r="A26" s="168">
        <v>18</v>
      </c>
      <c r="B26" s="484">
        <v>41085</v>
      </c>
      <c r="C26" s="485" t="s">
        <v>610</v>
      </c>
      <c r="D26" s="486" t="s">
        <v>611</v>
      </c>
      <c r="E26" s="487" t="s">
        <v>591</v>
      </c>
      <c r="F26" s="490">
        <v>100</v>
      </c>
      <c r="G26" s="490">
        <v>100</v>
      </c>
      <c r="H26" s="491">
        <v>0</v>
      </c>
      <c r="I26" s="490">
        <v>100</v>
      </c>
      <c r="J26" s="106"/>
    </row>
    <row r="27" spans="1:10">
      <c r="A27" s="168">
        <v>19</v>
      </c>
      <c r="B27" s="484">
        <v>41088</v>
      </c>
      <c r="C27" s="485" t="s">
        <v>612</v>
      </c>
      <c r="D27" s="486" t="s">
        <v>613</v>
      </c>
      <c r="E27" s="487" t="s">
        <v>591</v>
      </c>
      <c r="F27" s="490">
        <v>100</v>
      </c>
      <c r="G27" s="490">
        <v>100</v>
      </c>
      <c r="H27" s="491">
        <v>0</v>
      </c>
      <c r="I27" s="490">
        <v>100</v>
      </c>
      <c r="J27" s="106"/>
    </row>
    <row r="28" spans="1:10">
      <c r="A28" s="168">
        <v>20</v>
      </c>
      <c r="B28" s="484">
        <v>41083</v>
      </c>
      <c r="C28" s="485" t="s">
        <v>614</v>
      </c>
      <c r="D28" s="486" t="s">
        <v>615</v>
      </c>
      <c r="E28" s="487" t="s">
        <v>591</v>
      </c>
      <c r="F28" s="490">
        <v>162.5</v>
      </c>
      <c r="G28" s="490">
        <v>162.5</v>
      </c>
      <c r="H28" s="488">
        <v>0</v>
      </c>
      <c r="I28" s="490">
        <v>162.5</v>
      </c>
      <c r="J28" s="106"/>
    </row>
    <row r="29" spans="1:10">
      <c r="A29" s="168">
        <v>21</v>
      </c>
      <c r="B29" s="484">
        <v>41083</v>
      </c>
      <c r="C29" s="485" t="s">
        <v>616</v>
      </c>
      <c r="D29" s="486" t="s">
        <v>617</v>
      </c>
      <c r="E29" s="487" t="s">
        <v>591</v>
      </c>
      <c r="F29" s="490">
        <v>125</v>
      </c>
      <c r="G29" s="490">
        <v>125</v>
      </c>
      <c r="H29" s="488">
        <v>0</v>
      </c>
      <c r="I29" s="490">
        <v>125</v>
      </c>
      <c r="J29" s="106"/>
    </row>
    <row r="30" spans="1:10">
      <c r="A30" s="168">
        <v>22</v>
      </c>
      <c r="B30" s="484">
        <v>41083</v>
      </c>
      <c r="C30" s="485" t="s">
        <v>618</v>
      </c>
      <c r="D30" s="486" t="s">
        <v>619</v>
      </c>
      <c r="E30" s="487" t="s">
        <v>591</v>
      </c>
      <c r="F30" s="490">
        <v>162.5</v>
      </c>
      <c r="G30" s="490">
        <v>162.5</v>
      </c>
      <c r="H30" s="488">
        <v>0</v>
      </c>
      <c r="I30" s="490">
        <v>162.5</v>
      </c>
      <c r="J30" s="106"/>
    </row>
    <row r="31" spans="1:10">
      <c r="A31" s="168">
        <v>23</v>
      </c>
      <c r="B31" s="484">
        <v>41084</v>
      </c>
      <c r="C31" s="485" t="s">
        <v>620</v>
      </c>
      <c r="D31" s="486" t="s">
        <v>621</v>
      </c>
      <c r="E31" s="487" t="s">
        <v>591</v>
      </c>
      <c r="F31" s="490">
        <v>162.5</v>
      </c>
      <c r="G31" s="490">
        <v>162.5</v>
      </c>
      <c r="H31" s="488">
        <v>0</v>
      </c>
      <c r="I31" s="490">
        <v>162.5</v>
      </c>
      <c r="J31" s="106"/>
    </row>
    <row r="32" spans="1:10">
      <c r="A32" s="168">
        <v>24</v>
      </c>
      <c r="B32" s="484">
        <v>41084</v>
      </c>
      <c r="C32" s="485" t="s">
        <v>622</v>
      </c>
      <c r="D32" s="486" t="s">
        <v>623</v>
      </c>
      <c r="E32" s="487" t="s">
        <v>591</v>
      </c>
      <c r="F32" s="490">
        <v>162.5</v>
      </c>
      <c r="G32" s="490">
        <v>162.5</v>
      </c>
      <c r="H32" s="488">
        <v>0</v>
      </c>
      <c r="I32" s="490">
        <v>162.5</v>
      </c>
      <c r="J32" s="106"/>
    </row>
    <row r="33" spans="1:10">
      <c r="A33" s="168">
        <v>25</v>
      </c>
      <c r="B33" s="484">
        <v>41083</v>
      </c>
      <c r="C33" s="485" t="s">
        <v>624</v>
      </c>
      <c r="D33" s="486" t="s">
        <v>625</v>
      </c>
      <c r="E33" s="487" t="s">
        <v>591</v>
      </c>
      <c r="F33" s="490">
        <v>162.5</v>
      </c>
      <c r="G33" s="490">
        <v>162.5</v>
      </c>
      <c r="H33" s="488">
        <v>0</v>
      </c>
      <c r="I33" s="490">
        <v>162.5</v>
      </c>
      <c r="J33" s="106"/>
    </row>
    <row r="34" spans="1:10">
      <c r="A34" s="168">
        <v>26</v>
      </c>
      <c r="B34" s="484">
        <v>41083</v>
      </c>
      <c r="C34" s="485" t="s">
        <v>626</v>
      </c>
      <c r="D34" s="486" t="s">
        <v>627</v>
      </c>
      <c r="E34" s="487" t="s">
        <v>591</v>
      </c>
      <c r="F34" s="490">
        <v>125</v>
      </c>
      <c r="G34" s="490">
        <v>125</v>
      </c>
      <c r="H34" s="488">
        <v>0</v>
      </c>
      <c r="I34" s="490">
        <v>125</v>
      </c>
      <c r="J34" s="106"/>
    </row>
    <row r="35" spans="1:10">
      <c r="A35" s="168">
        <v>27</v>
      </c>
      <c r="B35" s="484">
        <v>41084</v>
      </c>
      <c r="C35" s="485" t="s">
        <v>628</v>
      </c>
      <c r="D35" s="486" t="s">
        <v>629</v>
      </c>
      <c r="E35" s="487" t="s">
        <v>591</v>
      </c>
      <c r="F35" s="490">
        <v>125</v>
      </c>
      <c r="G35" s="490">
        <v>125</v>
      </c>
      <c r="H35" s="488">
        <v>0</v>
      </c>
      <c r="I35" s="490">
        <v>125</v>
      </c>
      <c r="J35" s="106"/>
    </row>
    <row r="36" spans="1:10">
      <c r="A36" s="168">
        <v>28</v>
      </c>
      <c r="B36" s="484">
        <v>41083</v>
      </c>
      <c r="C36" s="485" t="s">
        <v>630</v>
      </c>
      <c r="D36" s="486" t="s">
        <v>631</v>
      </c>
      <c r="E36" s="487" t="s">
        <v>591</v>
      </c>
      <c r="F36" s="490">
        <v>125</v>
      </c>
      <c r="G36" s="490">
        <v>125</v>
      </c>
      <c r="H36" s="488">
        <v>0</v>
      </c>
      <c r="I36" s="490">
        <v>125</v>
      </c>
      <c r="J36" s="106"/>
    </row>
    <row r="37" spans="1:10">
      <c r="A37" s="168">
        <v>29</v>
      </c>
      <c r="B37" s="484">
        <v>41084</v>
      </c>
      <c r="C37" s="485" t="s">
        <v>632</v>
      </c>
      <c r="D37" s="486" t="s">
        <v>633</v>
      </c>
      <c r="E37" s="487" t="s">
        <v>591</v>
      </c>
      <c r="F37" s="490">
        <v>125</v>
      </c>
      <c r="G37" s="490">
        <v>125</v>
      </c>
      <c r="H37" s="488">
        <v>0</v>
      </c>
      <c r="I37" s="490">
        <v>125</v>
      </c>
      <c r="J37" s="106"/>
    </row>
    <row r="38" spans="1:10">
      <c r="A38" s="168">
        <v>30</v>
      </c>
      <c r="B38" s="484">
        <v>41089</v>
      </c>
      <c r="C38" s="485" t="s">
        <v>634</v>
      </c>
      <c r="D38" s="486" t="s">
        <v>635</v>
      </c>
      <c r="E38" s="487" t="s">
        <v>591</v>
      </c>
      <c r="F38" s="490">
        <v>125</v>
      </c>
      <c r="G38" s="490">
        <v>125</v>
      </c>
      <c r="H38" s="488">
        <v>0</v>
      </c>
      <c r="I38" s="490">
        <v>125</v>
      </c>
      <c r="J38" s="106"/>
    </row>
    <row r="39" spans="1:10">
      <c r="A39" s="168">
        <v>31</v>
      </c>
      <c r="B39" s="484">
        <v>41065</v>
      </c>
      <c r="C39" s="485" t="s">
        <v>636</v>
      </c>
      <c r="D39" s="486" t="s">
        <v>637</v>
      </c>
      <c r="E39" s="487" t="s">
        <v>591</v>
      </c>
      <c r="F39" s="490">
        <v>100</v>
      </c>
      <c r="G39" s="490">
        <v>100</v>
      </c>
      <c r="H39" s="491">
        <v>0</v>
      </c>
      <c r="I39" s="490">
        <v>100</v>
      </c>
      <c r="J39" s="106"/>
    </row>
    <row r="40" spans="1:10">
      <c r="A40" s="168">
        <v>32</v>
      </c>
      <c r="B40" s="484">
        <v>41065</v>
      </c>
      <c r="C40" s="485" t="s">
        <v>638</v>
      </c>
      <c r="D40" s="486" t="s">
        <v>639</v>
      </c>
      <c r="E40" s="487" t="s">
        <v>591</v>
      </c>
      <c r="F40" s="490">
        <v>125</v>
      </c>
      <c r="G40" s="490">
        <v>125</v>
      </c>
      <c r="H40" s="488">
        <v>0</v>
      </c>
      <c r="I40" s="490">
        <v>125</v>
      </c>
      <c r="J40" s="106"/>
    </row>
    <row r="41" spans="1:10">
      <c r="A41" s="168">
        <v>33</v>
      </c>
      <c r="B41" s="484">
        <v>41065</v>
      </c>
      <c r="C41" s="485" t="s">
        <v>640</v>
      </c>
      <c r="D41" s="486" t="s">
        <v>641</v>
      </c>
      <c r="E41" s="487" t="s">
        <v>591</v>
      </c>
      <c r="F41" s="490">
        <v>162.5</v>
      </c>
      <c r="G41" s="490">
        <v>162.5</v>
      </c>
      <c r="H41" s="488">
        <v>0</v>
      </c>
      <c r="I41" s="490">
        <v>162.5</v>
      </c>
      <c r="J41" s="106"/>
    </row>
    <row r="42" spans="1:10">
      <c r="A42" s="168">
        <v>34</v>
      </c>
      <c r="B42" s="484">
        <v>41065</v>
      </c>
      <c r="C42" s="485" t="s">
        <v>642</v>
      </c>
      <c r="D42" s="486" t="s">
        <v>643</v>
      </c>
      <c r="E42" s="487" t="s">
        <v>591</v>
      </c>
      <c r="F42" s="490">
        <v>162.5</v>
      </c>
      <c r="G42" s="490">
        <v>162.5</v>
      </c>
      <c r="H42" s="488">
        <v>0</v>
      </c>
      <c r="I42" s="490">
        <v>162.5</v>
      </c>
      <c r="J42" s="106"/>
    </row>
    <row r="43" spans="1:10">
      <c r="A43" s="168">
        <v>35</v>
      </c>
      <c r="B43" s="484">
        <v>41065</v>
      </c>
      <c r="C43" s="485" t="s">
        <v>644</v>
      </c>
      <c r="D43" s="486" t="s">
        <v>645</v>
      </c>
      <c r="E43" s="487" t="s">
        <v>591</v>
      </c>
      <c r="F43" s="490">
        <v>162.5</v>
      </c>
      <c r="G43" s="490">
        <v>162.5</v>
      </c>
      <c r="H43" s="488">
        <v>0</v>
      </c>
      <c r="I43" s="490">
        <v>162.5</v>
      </c>
      <c r="J43" s="106"/>
    </row>
    <row r="44" spans="1:10">
      <c r="A44" s="168">
        <v>36</v>
      </c>
      <c r="B44" s="484">
        <v>41065</v>
      </c>
      <c r="C44" s="485" t="s">
        <v>646</v>
      </c>
      <c r="D44" s="486" t="s">
        <v>647</v>
      </c>
      <c r="E44" s="487" t="s">
        <v>591</v>
      </c>
      <c r="F44" s="490">
        <v>162.5</v>
      </c>
      <c r="G44" s="490">
        <v>162.5</v>
      </c>
      <c r="H44" s="488">
        <v>0</v>
      </c>
      <c r="I44" s="490">
        <v>162.5</v>
      </c>
      <c r="J44" s="106"/>
    </row>
    <row r="45" spans="1:10">
      <c r="A45" s="168">
        <v>37</v>
      </c>
      <c r="B45" s="484">
        <v>41065</v>
      </c>
      <c r="C45" s="485" t="s">
        <v>648</v>
      </c>
      <c r="D45" s="486" t="s">
        <v>649</v>
      </c>
      <c r="E45" s="487" t="s">
        <v>591</v>
      </c>
      <c r="F45" s="490">
        <v>125</v>
      </c>
      <c r="G45" s="490">
        <v>125</v>
      </c>
      <c r="H45" s="488">
        <v>0</v>
      </c>
      <c r="I45" s="490">
        <v>125</v>
      </c>
      <c r="J45" s="106"/>
    </row>
    <row r="46" spans="1:10">
      <c r="A46" s="168">
        <v>38</v>
      </c>
      <c r="B46" s="484">
        <v>41122</v>
      </c>
      <c r="C46" s="485" t="s">
        <v>650</v>
      </c>
      <c r="D46" s="486" t="s">
        <v>651</v>
      </c>
      <c r="E46" s="487" t="s">
        <v>652</v>
      </c>
      <c r="F46" s="490">
        <v>250</v>
      </c>
      <c r="G46" s="490">
        <v>250</v>
      </c>
      <c r="H46" s="488">
        <v>0</v>
      </c>
      <c r="I46" s="490">
        <v>250</v>
      </c>
      <c r="J46" s="106"/>
    </row>
    <row r="47" spans="1:10">
      <c r="A47" s="168">
        <v>39</v>
      </c>
      <c r="B47" s="484">
        <v>41122</v>
      </c>
      <c r="C47" s="485" t="s">
        <v>653</v>
      </c>
      <c r="D47" s="486" t="s">
        <v>654</v>
      </c>
      <c r="E47" s="487" t="s">
        <v>652</v>
      </c>
      <c r="F47" s="490">
        <v>375</v>
      </c>
      <c r="G47" s="490">
        <v>375</v>
      </c>
      <c r="H47" s="488">
        <v>0</v>
      </c>
      <c r="I47" s="490">
        <v>375</v>
      </c>
      <c r="J47" s="106"/>
    </row>
    <row r="48" spans="1:10">
      <c r="A48" s="168">
        <v>40</v>
      </c>
      <c r="B48" s="484">
        <v>41136</v>
      </c>
      <c r="C48" s="485" t="s">
        <v>655</v>
      </c>
      <c r="D48" s="486" t="s">
        <v>656</v>
      </c>
      <c r="E48" s="487" t="s">
        <v>652</v>
      </c>
      <c r="F48" s="490">
        <v>3125</v>
      </c>
      <c r="G48" s="490">
        <v>3125</v>
      </c>
      <c r="H48" s="488">
        <v>0</v>
      </c>
      <c r="I48" s="490">
        <v>3125</v>
      </c>
      <c r="J48" s="106"/>
    </row>
    <row r="49" spans="1:10">
      <c r="A49" s="168">
        <v>41</v>
      </c>
      <c r="B49" s="484">
        <v>41136</v>
      </c>
      <c r="C49" s="485" t="s">
        <v>657</v>
      </c>
      <c r="D49" s="486" t="s">
        <v>658</v>
      </c>
      <c r="E49" s="487" t="s">
        <v>652</v>
      </c>
      <c r="F49" s="490">
        <v>500</v>
      </c>
      <c r="G49" s="490">
        <v>500</v>
      </c>
      <c r="H49" s="488">
        <v>0</v>
      </c>
      <c r="I49" s="490">
        <v>500</v>
      </c>
      <c r="J49" s="106"/>
    </row>
    <row r="50" spans="1:10">
      <c r="A50" s="168">
        <v>42</v>
      </c>
      <c r="B50" s="484">
        <v>41136</v>
      </c>
      <c r="C50" s="485" t="s">
        <v>659</v>
      </c>
      <c r="D50" s="486" t="s">
        <v>660</v>
      </c>
      <c r="E50" s="487" t="s">
        <v>652</v>
      </c>
      <c r="F50" s="490">
        <v>520.83000000000004</v>
      </c>
      <c r="G50" s="490">
        <v>520.83000000000004</v>
      </c>
      <c r="H50" s="492">
        <v>0</v>
      </c>
      <c r="I50" s="490">
        <v>520.83000000000004</v>
      </c>
      <c r="J50" s="106"/>
    </row>
    <row r="51" spans="1:10">
      <c r="A51" s="168">
        <v>43</v>
      </c>
      <c r="B51" s="484">
        <v>41136</v>
      </c>
      <c r="C51" s="485" t="s">
        <v>661</v>
      </c>
      <c r="D51" s="486" t="s">
        <v>662</v>
      </c>
      <c r="E51" s="487" t="s">
        <v>652</v>
      </c>
      <c r="F51" s="490">
        <v>1375</v>
      </c>
      <c r="G51" s="490">
        <v>1375</v>
      </c>
      <c r="H51" s="493">
        <v>0</v>
      </c>
      <c r="I51" s="490">
        <v>1375</v>
      </c>
      <c r="J51" s="106"/>
    </row>
    <row r="52" spans="1:10">
      <c r="A52" s="168">
        <v>44</v>
      </c>
      <c r="B52" s="484">
        <v>41136</v>
      </c>
      <c r="C52" s="485" t="s">
        <v>663</v>
      </c>
      <c r="D52" s="486" t="s">
        <v>664</v>
      </c>
      <c r="E52" s="487" t="s">
        <v>652</v>
      </c>
      <c r="F52" s="490">
        <v>1375</v>
      </c>
      <c r="G52" s="490">
        <v>1375</v>
      </c>
      <c r="H52" s="493">
        <v>0</v>
      </c>
      <c r="I52" s="490">
        <v>1375</v>
      </c>
      <c r="J52" s="106"/>
    </row>
    <row r="53" spans="1:10">
      <c r="A53" s="168">
        <v>45</v>
      </c>
      <c r="B53" s="484">
        <v>41145</v>
      </c>
      <c r="C53" s="485" t="s">
        <v>665</v>
      </c>
      <c r="D53" s="486">
        <v>404897215</v>
      </c>
      <c r="E53" s="487" t="s">
        <v>666</v>
      </c>
      <c r="F53" s="487">
        <v>110</v>
      </c>
      <c r="G53" s="487">
        <v>110</v>
      </c>
      <c r="H53" s="493">
        <v>0</v>
      </c>
      <c r="I53" s="487">
        <v>110</v>
      </c>
      <c r="J53" s="106"/>
    </row>
    <row r="54" spans="1:10">
      <c r="A54" s="168">
        <v>46</v>
      </c>
      <c r="B54" s="484">
        <v>41157</v>
      </c>
      <c r="C54" s="485" t="s">
        <v>667</v>
      </c>
      <c r="D54" s="486"/>
      <c r="E54" s="487" t="s">
        <v>668</v>
      </c>
      <c r="F54" s="487">
        <v>544069.96</v>
      </c>
      <c r="G54" s="487">
        <v>544069.96</v>
      </c>
      <c r="H54" s="493">
        <v>0</v>
      </c>
      <c r="I54" s="487">
        <v>544069.96</v>
      </c>
      <c r="J54" s="106"/>
    </row>
    <row r="55" spans="1:10">
      <c r="A55" s="168">
        <v>47</v>
      </c>
      <c r="B55" s="484">
        <v>41136</v>
      </c>
      <c r="C55" s="485" t="s">
        <v>669</v>
      </c>
      <c r="D55" s="486" t="s">
        <v>670</v>
      </c>
      <c r="E55" s="487" t="s">
        <v>671</v>
      </c>
      <c r="F55" s="487">
        <v>0.3</v>
      </c>
      <c r="G55" s="487">
        <v>0.3</v>
      </c>
      <c r="H55" s="493">
        <v>0</v>
      </c>
      <c r="I55" s="487">
        <v>0.3</v>
      </c>
      <c r="J55" s="106"/>
    </row>
    <row r="56" spans="1:10">
      <c r="A56" s="168">
        <v>48</v>
      </c>
      <c r="B56" s="484">
        <v>41134</v>
      </c>
      <c r="C56" s="485" t="s">
        <v>672</v>
      </c>
      <c r="D56" s="486" t="s">
        <v>673</v>
      </c>
      <c r="E56" s="487" t="s">
        <v>671</v>
      </c>
      <c r="F56" s="487">
        <v>1412.48</v>
      </c>
      <c r="G56" s="487">
        <v>1412.48</v>
      </c>
      <c r="H56" s="493">
        <v>0</v>
      </c>
      <c r="I56" s="487">
        <v>1412.48</v>
      </c>
      <c r="J56" s="106"/>
    </row>
    <row r="57" spans="1:10">
      <c r="A57" s="168">
        <v>49</v>
      </c>
      <c r="B57" s="484">
        <v>41130</v>
      </c>
      <c r="C57" s="485" t="s">
        <v>674</v>
      </c>
      <c r="D57" s="486" t="s">
        <v>675</v>
      </c>
      <c r="E57" s="487" t="s">
        <v>671</v>
      </c>
      <c r="F57" s="487">
        <v>541.53</v>
      </c>
      <c r="G57" s="487">
        <v>541.53</v>
      </c>
      <c r="H57" s="493">
        <v>0</v>
      </c>
      <c r="I57" s="487">
        <v>541.53</v>
      </c>
      <c r="J57" s="106"/>
    </row>
    <row r="58" spans="1:10">
      <c r="A58" s="168">
        <v>50</v>
      </c>
      <c r="B58" s="484">
        <v>41182</v>
      </c>
      <c r="C58" s="485" t="s">
        <v>676</v>
      </c>
      <c r="D58" s="486" t="s">
        <v>677</v>
      </c>
      <c r="E58" s="487" t="s">
        <v>671</v>
      </c>
      <c r="F58" s="487">
        <v>887.5</v>
      </c>
      <c r="G58" s="487">
        <v>887.5</v>
      </c>
      <c r="H58" s="493">
        <v>0</v>
      </c>
      <c r="I58" s="487">
        <v>887.5</v>
      </c>
      <c r="J58" s="106"/>
    </row>
    <row r="59" spans="1:10">
      <c r="A59" s="168">
        <v>51</v>
      </c>
      <c r="B59" s="484">
        <v>41177</v>
      </c>
      <c r="C59" s="485" t="s">
        <v>678</v>
      </c>
      <c r="D59" s="486"/>
      <c r="E59" s="487" t="s">
        <v>679</v>
      </c>
      <c r="F59" s="487">
        <v>373676.21</v>
      </c>
      <c r="G59" s="487">
        <v>373676.21</v>
      </c>
      <c r="H59" s="493">
        <v>0</v>
      </c>
      <c r="I59" s="487">
        <v>373676.21</v>
      </c>
      <c r="J59" s="106"/>
    </row>
    <row r="60" spans="1:10" ht="30">
      <c r="A60" s="168">
        <v>52</v>
      </c>
      <c r="B60" s="484">
        <v>41172</v>
      </c>
      <c r="C60" s="485" t="s">
        <v>680</v>
      </c>
      <c r="D60" s="486" t="s">
        <v>681</v>
      </c>
      <c r="E60" s="487" t="s">
        <v>682</v>
      </c>
      <c r="F60" s="487">
        <v>19950</v>
      </c>
      <c r="G60" s="487">
        <v>19950</v>
      </c>
      <c r="H60" s="493">
        <v>0</v>
      </c>
      <c r="I60" s="487">
        <v>19950</v>
      </c>
      <c r="J60" s="106"/>
    </row>
    <row r="61" spans="1:10" ht="30">
      <c r="A61" s="168">
        <v>53</v>
      </c>
      <c r="B61" s="484">
        <v>41170</v>
      </c>
      <c r="C61" s="485" t="s">
        <v>683</v>
      </c>
      <c r="D61" s="486" t="s">
        <v>684</v>
      </c>
      <c r="E61" s="487" t="s">
        <v>685</v>
      </c>
      <c r="F61" s="487">
        <v>625</v>
      </c>
      <c r="G61" s="487">
        <v>625</v>
      </c>
      <c r="H61" s="493">
        <v>0</v>
      </c>
      <c r="I61" s="487">
        <v>625</v>
      </c>
      <c r="J61" s="106"/>
    </row>
    <row r="62" spans="1:10" ht="30">
      <c r="A62" s="168">
        <v>54</v>
      </c>
      <c r="B62" s="484">
        <v>41176</v>
      </c>
      <c r="C62" s="485" t="s">
        <v>686</v>
      </c>
      <c r="D62" s="486" t="s">
        <v>687</v>
      </c>
      <c r="E62" s="487" t="s">
        <v>685</v>
      </c>
      <c r="F62" s="487">
        <v>187.5</v>
      </c>
      <c r="G62" s="487">
        <v>187.5</v>
      </c>
      <c r="H62" s="493">
        <v>0</v>
      </c>
      <c r="I62" s="487">
        <v>187.5</v>
      </c>
      <c r="J62" s="106"/>
    </row>
    <row r="63" spans="1:10">
      <c r="A63" s="168">
        <v>55</v>
      </c>
      <c r="B63" s="484">
        <v>41759</v>
      </c>
      <c r="C63" s="485" t="s">
        <v>688</v>
      </c>
      <c r="D63" s="486" t="s">
        <v>689</v>
      </c>
      <c r="E63" s="487" t="s">
        <v>690</v>
      </c>
      <c r="F63" s="494">
        <v>28327.84</v>
      </c>
      <c r="G63" s="494">
        <v>28327.84</v>
      </c>
      <c r="H63" s="487">
        <v>0</v>
      </c>
      <c r="I63" s="494">
        <v>28327.84</v>
      </c>
      <c r="J63" s="106"/>
    </row>
    <row r="64" spans="1:10">
      <c r="A64" s="168">
        <v>56</v>
      </c>
      <c r="B64" s="484">
        <v>41182</v>
      </c>
      <c r="C64" s="485" t="s">
        <v>691</v>
      </c>
      <c r="D64" s="486" t="s">
        <v>692</v>
      </c>
      <c r="E64" s="487" t="s">
        <v>671</v>
      </c>
      <c r="F64" s="487">
        <v>846.78</v>
      </c>
      <c r="G64" s="487">
        <v>846.78</v>
      </c>
      <c r="H64" s="493">
        <v>0</v>
      </c>
      <c r="I64" s="487">
        <v>846.78</v>
      </c>
      <c r="J64" s="106"/>
    </row>
    <row r="65" spans="1:10">
      <c r="A65" s="168">
        <v>57</v>
      </c>
      <c r="B65" s="484">
        <v>41182</v>
      </c>
      <c r="C65" s="485" t="s">
        <v>693</v>
      </c>
      <c r="D65" s="486" t="s">
        <v>694</v>
      </c>
      <c r="E65" s="487" t="s">
        <v>671</v>
      </c>
      <c r="F65" s="487">
        <v>2916.65</v>
      </c>
      <c r="G65" s="487">
        <v>2916.65</v>
      </c>
      <c r="H65" s="493">
        <v>0</v>
      </c>
      <c r="I65" s="487">
        <v>2916.65</v>
      </c>
      <c r="J65" s="106"/>
    </row>
    <row r="66" spans="1:10">
      <c r="A66" s="168">
        <v>58</v>
      </c>
      <c r="B66" s="484">
        <v>41182</v>
      </c>
      <c r="C66" s="485" t="s">
        <v>695</v>
      </c>
      <c r="D66" s="486" t="s">
        <v>696</v>
      </c>
      <c r="E66" s="487" t="s">
        <v>671</v>
      </c>
      <c r="F66" s="487">
        <v>500</v>
      </c>
      <c r="G66" s="487">
        <v>500</v>
      </c>
      <c r="H66" s="493">
        <v>0</v>
      </c>
      <c r="I66" s="487">
        <v>500</v>
      </c>
      <c r="J66" s="106"/>
    </row>
    <row r="67" spans="1:10">
      <c r="A67" s="168">
        <v>59</v>
      </c>
      <c r="B67" s="484">
        <v>41182</v>
      </c>
      <c r="C67" s="485" t="s">
        <v>697</v>
      </c>
      <c r="D67" s="486" t="s">
        <v>698</v>
      </c>
      <c r="E67" s="487" t="s">
        <v>671</v>
      </c>
      <c r="F67" s="487">
        <v>625</v>
      </c>
      <c r="G67" s="487">
        <v>625</v>
      </c>
      <c r="H67" s="493">
        <v>0</v>
      </c>
      <c r="I67" s="487">
        <v>625</v>
      </c>
      <c r="J67" s="106"/>
    </row>
    <row r="68" spans="1:10">
      <c r="A68" s="168">
        <v>60</v>
      </c>
      <c r="B68" s="484">
        <v>41187</v>
      </c>
      <c r="C68" s="485" t="s">
        <v>699</v>
      </c>
      <c r="D68" s="486"/>
      <c r="E68" s="486" t="s">
        <v>700</v>
      </c>
      <c r="F68" s="487">
        <v>52478.12</v>
      </c>
      <c r="G68" s="487">
        <v>52478.12</v>
      </c>
      <c r="H68" s="493">
        <v>0</v>
      </c>
      <c r="I68" s="487">
        <v>52478.12</v>
      </c>
      <c r="J68" s="106"/>
    </row>
    <row r="69" spans="1:10">
      <c r="A69" s="168">
        <v>61</v>
      </c>
      <c r="B69" s="484">
        <v>41153</v>
      </c>
      <c r="C69" s="495" t="s">
        <v>701</v>
      </c>
      <c r="D69" s="496" t="s">
        <v>702</v>
      </c>
      <c r="E69" s="487" t="s">
        <v>671</v>
      </c>
      <c r="F69" s="497">
        <v>747.33</v>
      </c>
      <c r="G69" s="497">
        <v>747.33</v>
      </c>
      <c r="H69" s="498">
        <v>0</v>
      </c>
      <c r="I69" s="497">
        <v>747.33</v>
      </c>
      <c r="J69" s="106"/>
    </row>
    <row r="70" spans="1:10">
      <c r="A70" s="168">
        <v>62</v>
      </c>
      <c r="B70" s="484">
        <v>41059</v>
      </c>
      <c r="C70" s="495" t="s">
        <v>703</v>
      </c>
      <c r="D70" s="496" t="s">
        <v>704</v>
      </c>
      <c r="E70" s="499" t="s">
        <v>705</v>
      </c>
      <c r="F70" s="497">
        <v>65</v>
      </c>
      <c r="G70" s="497">
        <v>65</v>
      </c>
      <c r="H70" s="498">
        <v>0</v>
      </c>
      <c r="I70" s="497">
        <v>65</v>
      </c>
      <c r="J70" s="106"/>
    </row>
    <row r="71" spans="1:10" ht="45">
      <c r="A71" s="168">
        <v>63</v>
      </c>
      <c r="B71" s="484">
        <v>41783</v>
      </c>
      <c r="C71" s="485" t="s">
        <v>706</v>
      </c>
      <c r="D71" s="486" t="s">
        <v>707</v>
      </c>
      <c r="E71" s="487" t="s">
        <v>708</v>
      </c>
      <c r="F71" s="497">
        <v>82636.570000000007</v>
      </c>
      <c r="G71" s="497">
        <v>82636.570000000007</v>
      </c>
      <c r="H71" s="487">
        <v>0</v>
      </c>
      <c r="I71" s="497">
        <v>82636.570000000007</v>
      </c>
      <c r="J71" s="106"/>
    </row>
    <row r="72" spans="1:10">
      <c r="A72" s="168">
        <v>64</v>
      </c>
      <c r="B72" s="500" t="s">
        <v>709</v>
      </c>
      <c r="C72" s="485" t="s">
        <v>710</v>
      </c>
      <c r="D72" s="485">
        <v>45001015655</v>
      </c>
      <c r="E72" s="487" t="s">
        <v>711</v>
      </c>
      <c r="F72" s="501">
        <v>104.18</v>
      </c>
      <c r="G72" s="501">
        <v>104.18</v>
      </c>
      <c r="H72" s="487">
        <v>0</v>
      </c>
      <c r="I72" s="501">
        <v>104.18</v>
      </c>
      <c r="J72" s="106"/>
    </row>
    <row r="73" spans="1:10">
      <c r="A73" s="168">
        <v>65</v>
      </c>
      <c r="B73" s="484" t="s">
        <v>712</v>
      </c>
      <c r="C73" s="502" t="s">
        <v>713</v>
      </c>
      <c r="D73" s="486" t="s">
        <v>714</v>
      </c>
      <c r="E73" s="487" t="s">
        <v>711</v>
      </c>
      <c r="F73" s="501">
        <v>0.35</v>
      </c>
      <c r="G73" s="501">
        <v>0.35</v>
      </c>
      <c r="H73" s="487">
        <v>0</v>
      </c>
      <c r="I73" s="501">
        <v>0.35</v>
      </c>
      <c r="J73" s="106"/>
    </row>
    <row r="74" spans="1:10">
      <c r="A74" s="168">
        <v>66</v>
      </c>
      <c r="B74" s="484" t="s">
        <v>715</v>
      </c>
      <c r="C74" s="502" t="s">
        <v>716</v>
      </c>
      <c r="D74" s="486" t="s">
        <v>717</v>
      </c>
      <c r="E74" s="487" t="s">
        <v>711</v>
      </c>
      <c r="F74" s="501">
        <v>500</v>
      </c>
      <c r="G74" s="501">
        <v>500</v>
      </c>
      <c r="H74" s="487">
        <v>0</v>
      </c>
      <c r="I74" s="501">
        <v>500</v>
      </c>
      <c r="J74" s="106"/>
    </row>
    <row r="75" spans="1:10">
      <c r="A75" s="168">
        <v>67</v>
      </c>
      <c r="B75" s="484" t="s">
        <v>715</v>
      </c>
      <c r="C75" s="502" t="s">
        <v>718</v>
      </c>
      <c r="D75" s="486" t="s">
        <v>719</v>
      </c>
      <c r="E75" s="487" t="s">
        <v>711</v>
      </c>
      <c r="F75" s="501">
        <v>625</v>
      </c>
      <c r="G75" s="501">
        <v>625</v>
      </c>
      <c r="H75" s="487">
        <v>0</v>
      </c>
      <c r="I75" s="501">
        <v>625</v>
      </c>
      <c r="J75" s="106"/>
    </row>
    <row r="76" spans="1:10">
      <c r="A76" s="168">
        <v>68</v>
      </c>
      <c r="B76" s="484" t="s">
        <v>715</v>
      </c>
      <c r="C76" s="502" t="s">
        <v>720</v>
      </c>
      <c r="D76" s="486" t="s">
        <v>721</v>
      </c>
      <c r="E76" s="487" t="s">
        <v>711</v>
      </c>
      <c r="F76" s="501">
        <v>226.43</v>
      </c>
      <c r="G76" s="501">
        <v>226.43</v>
      </c>
      <c r="H76" s="487">
        <v>0</v>
      </c>
      <c r="I76" s="501">
        <v>226.43</v>
      </c>
      <c r="J76" s="106"/>
    </row>
    <row r="77" spans="1:10">
      <c r="A77" s="168">
        <v>69</v>
      </c>
      <c r="B77" s="484" t="s">
        <v>715</v>
      </c>
      <c r="C77" s="502" t="s">
        <v>722</v>
      </c>
      <c r="D77" s="486" t="s">
        <v>723</v>
      </c>
      <c r="E77" s="487" t="s">
        <v>711</v>
      </c>
      <c r="F77" s="501">
        <v>563</v>
      </c>
      <c r="G77" s="501">
        <v>563</v>
      </c>
      <c r="H77" s="487">
        <v>0</v>
      </c>
      <c r="I77" s="501">
        <v>563</v>
      </c>
      <c r="J77" s="106"/>
    </row>
    <row r="78" spans="1:10" ht="45">
      <c r="A78" s="168">
        <v>70</v>
      </c>
      <c r="B78" s="484" t="s">
        <v>715</v>
      </c>
      <c r="C78" s="502" t="s">
        <v>724</v>
      </c>
      <c r="D78" s="486" t="s">
        <v>725</v>
      </c>
      <c r="E78" s="487" t="s">
        <v>711</v>
      </c>
      <c r="F78" s="501">
        <v>801.23</v>
      </c>
      <c r="G78" s="501">
        <v>801.23</v>
      </c>
      <c r="H78" s="487">
        <v>0</v>
      </c>
      <c r="I78" s="501">
        <v>801.23</v>
      </c>
      <c r="J78" s="106"/>
    </row>
    <row r="79" spans="1:10">
      <c r="A79" s="168">
        <v>71</v>
      </c>
      <c r="B79" s="484" t="s">
        <v>715</v>
      </c>
      <c r="C79" s="502" t="s">
        <v>726</v>
      </c>
      <c r="D79" s="486" t="s">
        <v>727</v>
      </c>
      <c r="E79" s="487" t="s">
        <v>711</v>
      </c>
      <c r="F79" s="501">
        <v>500</v>
      </c>
      <c r="G79" s="501">
        <v>500</v>
      </c>
      <c r="H79" s="487">
        <v>0</v>
      </c>
      <c r="I79" s="501">
        <v>500</v>
      </c>
      <c r="J79" s="106"/>
    </row>
    <row r="80" spans="1:10">
      <c r="A80" s="168">
        <v>72</v>
      </c>
      <c r="B80" s="484" t="s">
        <v>728</v>
      </c>
      <c r="C80" s="502" t="s">
        <v>729</v>
      </c>
      <c r="D80" s="486" t="s">
        <v>730</v>
      </c>
      <c r="E80" s="487" t="s">
        <v>711</v>
      </c>
      <c r="F80" s="501">
        <v>1200</v>
      </c>
      <c r="G80" s="501">
        <v>1200</v>
      </c>
      <c r="H80" s="487">
        <v>0</v>
      </c>
      <c r="I80" s="501">
        <v>1200</v>
      </c>
      <c r="J80" s="106"/>
    </row>
    <row r="81" spans="1:10">
      <c r="A81" s="168">
        <v>73</v>
      </c>
      <c r="B81" s="484" t="s">
        <v>715</v>
      </c>
      <c r="C81" s="502" t="s">
        <v>731</v>
      </c>
      <c r="D81" s="486" t="s">
        <v>732</v>
      </c>
      <c r="E81" s="487" t="s">
        <v>711</v>
      </c>
      <c r="F81" s="501">
        <v>1600</v>
      </c>
      <c r="G81" s="501">
        <v>1600</v>
      </c>
      <c r="H81" s="487">
        <v>0</v>
      </c>
      <c r="I81" s="501">
        <v>1600</v>
      </c>
      <c r="J81" s="106"/>
    </row>
    <row r="82" spans="1:10">
      <c r="A82" s="168">
        <v>74</v>
      </c>
      <c r="B82" s="484" t="s">
        <v>715</v>
      </c>
      <c r="C82" s="502" t="s">
        <v>733</v>
      </c>
      <c r="D82" s="486">
        <v>61002014645</v>
      </c>
      <c r="E82" s="487" t="s">
        <v>711</v>
      </c>
      <c r="F82" s="501">
        <v>522.54</v>
      </c>
      <c r="G82" s="501">
        <v>522.54</v>
      </c>
      <c r="H82" s="487">
        <v>0</v>
      </c>
      <c r="I82" s="501">
        <v>522.54</v>
      </c>
      <c r="J82" s="106"/>
    </row>
    <row r="83" spans="1:10">
      <c r="A83" s="168">
        <v>75</v>
      </c>
      <c r="B83" s="484" t="s">
        <v>715</v>
      </c>
      <c r="C83" s="502" t="s">
        <v>734</v>
      </c>
      <c r="D83" s="486" t="s">
        <v>735</v>
      </c>
      <c r="E83" s="487" t="s">
        <v>711</v>
      </c>
      <c r="F83" s="501">
        <v>873</v>
      </c>
      <c r="G83" s="501">
        <v>873</v>
      </c>
      <c r="H83" s="487">
        <v>0</v>
      </c>
      <c r="I83" s="501">
        <v>873</v>
      </c>
      <c r="J83" s="106"/>
    </row>
    <row r="84" spans="1:10">
      <c r="A84" s="168">
        <v>76</v>
      </c>
      <c r="B84" s="484" t="s">
        <v>715</v>
      </c>
      <c r="C84" s="502" t="s">
        <v>736</v>
      </c>
      <c r="D84" s="486" t="s">
        <v>737</v>
      </c>
      <c r="E84" s="487" t="s">
        <v>711</v>
      </c>
      <c r="F84" s="501">
        <v>870.9</v>
      </c>
      <c r="G84" s="501">
        <v>870.9</v>
      </c>
      <c r="H84" s="487">
        <v>0</v>
      </c>
      <c r="I84" s="501">
        <v>870.9</v>
      </c>
      <c r="J84" s="106"/>
    </row>
    <row r="85" spans="1:10">
      <c r="A85" s="168">
        <v>77</v>
      </c>
      <c r="B85" s="484" t="s">
        <v>715</v>
      </c>
      <c r="C85" s="502" t="s">
        <v>738</v>
      </c>
      <c r="D85" s="486" t="s">
        <v>739</v>
      </c>
      <c r="E85" s="487" t="s">
        <v>711</v>
      </c>
      <c r="F85" s="501">
        <v>500</v>
      </c>
      <c r="G85" s="501">
        <v>500</v>
      </c>
      <c r="H85" s="487">
        <v>0</v>
      </c>
      <c r="I85" s="501">
        <v>500</v>
      </c>
      <c r="J85" s="106"/>
    </row>
    <row r="86" spans="1:10">
      <c r="A86" s="168">
        <v>78</v>
      </c>
      <c r="B86" s="503" t="s">
        <v>715</v>
      </c>
      <c r="C86" s="504" t="s">
        <v>740</v>
      </c>
      <c r="D86" s="505" t="s">
        <v>741</v>
      </c>
      <c r="E86" s="506" t="s">
        <v>711</v>
      </c>
      <c r="F86" s="507">
        <v>200</v>
      </c>
      <c r="G86" s="507">
        <v>200</v>
      </c>
      <c r="H86" s="506">
        <v>0</v>
      </c>
      <c r="I86" s="507">
        <v>200</v>
      </c>
      <c r="J86" s="106"/>
    </row>
    <row r="87" spans="1:10" ht="30">
      <c r="A87" s="168">
        <v>79</v>
      </c>
      <c r="B87" s="508">
        <v>42566</v>
      </c>
      <c r="C87" s="402" t="s">
        <v>743</v>
      </c>
      <c r="D87" s="402">
        <v>404379294</v>
      </c>
      <c r="E87" s="487" t="s">
        <v>682</v>
      </c>
      <c r="F87" s="509">
        <v>2160.39</v>
      </c>
      <c r="G87" s="509">
        <v>2160.39</v>
      </c>
      <c r="H87" s="509">
        <v>0</v>
      </c>
      <c r="I87" s="509">
        <v>2160.39</v>
      </c>
      <c r="J87" s="106"/>
    </row>
    <row r="88" spans="1:10">
      <c r="A88" s="168">
        <v>80</v>
      </c>
      <c r="B88" s="508">
        <v>42564</v>
      </c>
      <c r="C88" s="402" t="s">
        <v>744</v>
      </c>
      <c r="D88" s="402">
        <v>404416128</v>
      </c>
      <c r="E88" s="487" t="s">
        <v>1725</v>
      </c>
      <c r="F88" s="509">
        <v>57852.4</v>
      </c>
      <c r="G88" s="509">
        <v>57852.4</v>
      </c>
      <c r="H88" s="509">
        <v>0</v>
      </c>
      <c r="I88" s="509">
        <v>57852.4</v>
      </c>
      <c r="J88" s="106"/>
    </row>
    <row r="89" spans="1:10" ht="39.75" customHeight="1">
      <c r="A89" s="168">
        <v>81</v>
      </c>
      <c r="B89" s="508">
        <v>42566</v>
      </c>
      <c r="C89" s="402" t="s">
        <v>2384</v>
      </c>
      <c r="D89" s="402">
        <v>242005888</v>
      </c>
      <c r="E89" s="487" t="s">
        <v>2385</v>
      </c>
      <c r="F89" s="509">
        <v>180</v>
      </c>
      <c r="G89" s="509">
        <v>180</v>
      </c>
      <c r="H89" s="509">
        <v>0</v>
      </c>
      <c r="I89" s="509">
        <v>180</v>
      </c>
      <c r="J89" s="106"/>
    </row>
    <row r="90" spans="1:10" ht="30">
      <c r="A90" s="168">
        <v>82</v>
      </c>
      <c r="B90" s="508">
        <v>42568</v>
      </c>
      <c r="C90" s="402" t="s">
        <v>2180</v>
      </c>
      <c r="D90" s="402" t="s">
        <v>569</v>
      </c>
      <c r="E90" s="487" t="s">
        <v>2386</v>
      </c>
      <c r="F90" s="509">
        <v>62.5</v>
      </c>
      <c r="G90" s="509">
        <v>62.5</v>
      </c>
      <c r="H90" s="509">
        <v>0</v>
      </c>
      <c r="I90" s="509">
        <v>62.5</v>
      </c>
      <c r="J90" s="106"/>
    </row>
    <row r="91" spans="1:10" ht="30">
      <c r="A91" s="168">
        <v>83</v>
      </c>
      <c r="B91" s="508">
        <v>42568</v>
      </c>
      <c r="C91" s="402" t="s">
        <v>2183</v>
      </c>
      <c r="D91" s="402" t="s">
        <v>2182</v>
      </c>
      <c r="E91" s="487" t="s">
        <v>2386</v>
      </c>
      <c r="F91" s="509">
        <v>62.5</v>
      </c>
      <c r="G91" s="509">
        <v>62.5</v>
      </c>
      <c r="H91" s="509">
        <v>0</v>
      </c>
      <c r="I91" s="509">
        <v>62.5</v>
      </c>
      <c r="J91" s="106"/>
    </row>
    <row r="92" spans="1:10" ht="30">
      <c r="A92" s="168">
        <v>84</v>
      </c>
      <c r="B92" s="508">
        <v>42568</v>
      </c>
      <c r="C92" s="402" t="s">
        <v>2198</v>
      </c>
      <c r="D92" s="402" t="s">
        <v>2197</v>
      </c>
      <c r="E92" s="487" t="s">
        <v>2386</v>
      </c>
      <c r="F92" s="509">
        <v>150</v>
      </c>
      <c r="G92" s="509">
        <v>150</v>
      </c>
      <c r="H92" s="509">
        <v>0</v>
      </c>
      <c r="I92" s="509">
        <v>150</v>
      </c>
      <c r="J92" s="106"/>
    </row>
    <row r="93" spans="1:10" ht="30">
      <c r="A93" s="168">
        <v>85</v>
      </c>
      <c r="B93" s="508">
        <v>42568</v>
      </c>
      <c r="C93" s="402" t="s">
        <v>2199</v>
      </c>
      <c r="D93" s="402" t="s">
        <v>561</v>
      </c>
      <c r="E93" s="487" t="s">
        <v>2386</v>
      </c>
      <c r="F93" s="509">
        <v>150</v>
      </c>
      <c r="G93" s="509">
        <v>150</v>
      </c>
      <c r="H93" s="509">
        <v>0</v>
      </c>
      <c r="I93" s="509">
        <v>150</v>
      </c>
      <c r="J93" s="106"/>
    </row>
    <row r="94" spans="1:10" ht="30">
      <c r="A94" s="168">
        <v>86</v>
      </c>
      <c r="B94" s="508">
        <v>42568</v>
      </c>
      <c r="C94" s="402" t="s">
        <v>2202</v>
      </c>
      <c r="D94" s="402" t="s">
        <v>2201</v>
      </c>
      <c r="E94" s="487" t="s">
        <v>2386</v>
      </c>
      <c r="F94" s="509">
        <v>150</v>
      </c>
      <c r="G94" s="509">
        <v>150</v>
      </c>
      <c r="H94" s="509">
        <v>0</v>
      </c>
      <c r="I94" s="509">
        <v>150</v>
      </c>
      <c r="J94" s="106"/>
    </row>
    <row r="95" spans="1:10" ht="30">
      <c r="A95" s="168">
        <v>87</v>
      </c>
      <c r="B95" s="508">
        <v>42568</v>
      </c>
      <c r="C95" s="402" t="s">
        <v>2206</v>
      </c>
      <c r="D95" s="402" t="s">
        <v>2205</v>
      </c>
      <c r="E95" s="487" t="s">
        <v>2386</v>
      </c>
      <c r="F95" s="509">
        <v>150</v>
      </c>
      <c r="G95" s="509">
        <v>150</v>
      </c>
      <c r="H95" s="509">
        <v>0</v>
      </c>
      <c r="I95" s="509">
        <v>150</v>
      </c>
      <c r="J95" s="106"/>
    </row>
    <row r="96" spans="1:10" ht="30">
      <c r="A96" s="168">
        <v>88</v>
      </c>
      <c r="B96" s="508">
        <v>42568</v>
      </c>
      <c r="C96" s="402" t="s">
        <v>2209</v>
      </c>
      <c r="D96" s="402" t="s">
        <v>2208</v>
      </c>
      <c r="E96" s="487" t="s">
        <v>2386</v>
      </c>
      <c r="F96" s="509">
        <v>137.5</v>
      </c>
      <c r="G96" s="509">
        <v>137.5</v>
      </c>
      <c r="H96" s="509">
        <v>0</v>
      </c>
      <c r="I96" s="509">
        <v>137.5</v>
      </c>
      <c r="J96" s="106"/>
    </row>
    <row r="97" spans="1:10" ht="30">
      <c r="A97" s="168">
        <v>89</v>
      </c>
      <c r="B97" s="508">
        <v>42568</v>
      </c>
      <c r="C97" s="402" t="s">
        <v>2212</v>
      </c>
      <c r="D97" s="402" t="s">
        <v>2211</v>
      </c>
      <c r="E97" s="487" t="s">
        <v>2386</v>
      </c>
      <c r="F97" s="509">
        <v>187.5</v>
      </c>
      <c r="G97" s="509">
        <v>187.5</v>
      </c>
      <c r="H97" s="509">
        <v>0</v>
      </c>
      <c r="I97" s="509">
        <v>187.5</v>
      </c>
      <c r="J97" s="106"/>
    </row>
    <row r="98" spans="1:10" ht="30">
      <c r="A98" s="168">
        <v>90</v>
      </c>
      <c r="B98" s="508">
        <v>42568</v>
      </c>
      <c r="C98" s="402" t="s">
        <v>2216</v>
      </c>
      <c r="D98" s="402" t="s">
        <v>2215</v>
      </c>
      <c r="E98" s="487" t="s">
        <v>2386</v>
      </c>
      <c r="F98" s="509">
        <v>137.5</v>
      </c>
      <c r="G98" s="509">
        <v>137.5</v>
      </c>
      <c r="H98" s="509">
        <v>0</v>
      </c>
      <c r="I98" s="509">
        <v>137.5</v>
      </c>
      <c r="J98" s="106"/>
    </row>
    <row r="99" spans="1:10" ht="30">
      <c r="A99" s="168">
        <v>91</v>
      </c>
      <c r="B99" s="508">
        <v>42568</v>
      </c>
      <c r="C99" s="402" t="s">
        <v>2220</v>
      </c>
      <c r="D99" s="402">
        <v>53001023115</v>
      </c>
      <c r="E99" s="487" t="s">
        <v>2386</v>
      </c>
      <c r="F99" s="509">
        <v>50</v>
      </c>
      <c r="G99" s="509">
        <v>50</v>
      </c>
      <c r="H99" s="509">
        <v>0</v>
      </c>
      <c r="I99" s="509">
        <v>50</v>
      </c>
      <c r="J99" s="106"/>
    </row>
    <row r="100" spans="1:10" ht="30">
      <c r="A100" s="168">
        <v>92</v>
      </c>
      <c r="B100" s="508">
        <v>42568</v>
      </c>
      <c r="C100" s="402" t="s">
        <v>2222</v>
      </c>
      <c r="D100" s="402">
        <v>53001013336</v>
      </c>
      <c r="E100" s="487" t="s">
        <v>2386</v>
      </c>
      <c r="F100" s="509">
        <v>50</v>
      </c>
      <c r="G100" s="509">
        <v>50</v>
      </c>
      <c r="H100" s="509">
        <v>0</v>
      </c>
      <c r="I100" s="509">
        <v>50</v>
      </c>
      <c r="J100" s="106"/>
    </row>
    <row r="101" spans="1:10" ht="30">
      <c r="A101" s="168">
        <v>93</v>
      </c>
      <c r="B101" s="508">
        <v>42568</v>
      </c>
      <c r="C101" s="402" t="s">
        <v>2226</v>
      </c>
      <c r="D101" s="402">
        <v>53001003504</v>
      </c>
      <c r="E101" s="487" t="s">
        <v>2386</v>
      </c>
      <c r="F101" s="509">
        <v>50</v>
      </c>
      <c r="G101" s="509">
        <v>50</v>
      </c>
      <c r="H101" s="509">
        <v>0</v>
      </c>
      <c r="I101" s="509">
        <v>50</v>
      </c>
      <c r="J101" s="106"/>
    </row>
    <row r="102" spans="1:10" ht="30">
      <c r="A102" s="168">
        <v>94</v>
      </c>
      <c r="B102" s="508">
        <v>42568</v>
      </c>
      <c r="C102" s="402" t="s">
        <v>2228</v>
      </c>
      <c r="D102" s="402">
        <v>53001008287</v>
      </c>
      <c r="E102" s="487" t="s">
        <v>2386</v>
      </c>
      <c r="F102" s="509">
        <v>50</v>
      </c>
      <c r="G102" s="509">
        <v>50</v>
      </c>
      <c r="H102" s="509">
        <v>0</v>
      </c>
      <c r="I102" s="509">
        <v>50</v>
      </c>
      <c r="J102" s="106"/>
    </row>
    <row r="103" spans="1:10" ht="30">
      <c r="A103" s="168">
        <v>95</v>
      </c>
      <c r="B103" s="508">
        <v>42568</v>
      </c>
      <c r="C103" s="402" t="s">
        <v>2231</v>
      </c>
      <c r="D103" s="402" t="s">
        <v>2230</v>
      </c>
      <c r="E103" s="487" t="s">
        <v>2386</v>
      </c>
      <c r="F103" s="509">
        <v>150</v>
      </c>
      <c r="G103" s="509">
        <v>150</v>
      </c>
      <c r="H103" s="509">
        <v>0</v>
      </c>
      <c r="I103" s="509">
        <v>150</v>
      </c>
      <c r="J103" s="106"/>
    </row>
    <row r="104" spans="1:10" ht="30">
      <c r="A104" s="168">
        <v>96</v>
      </c>
      <c r="B104" s="508">
        <v>42568</v>
      </c>
      <c r="C104" s="402" t="s">
        <v>2235</v>
      </c>
      <c r="D104" s="402" t="s">
        <v>2234</v>
      </c>
      <c r="E104" s="487" t="s">
        <v>2386</v>
      </c>
      <c r="F104" s="509">
        <v>150</v>
      </c>
      <c r="G104" s="509">
        <v>150</v>
      </c>
      <c r="H104" s="509">
        <v>0</v>
      </c>
      <c r="I104" s="509">
        <v>150</v>
      </c>
      <c r="J104" s="106"/>
    </row>
    <row r="105" spans="1:10" ht="30">
      <c r="A105" s="168">
        <v>97</v>
      </c>
      <c r="B105" s="508">
        <v>42568</v>
      </c>
      <c r="C105" s="402" t="s">
        <v>2247</v>
      </c>
      <c r="D105" s="402" t="s">
        <v>2246</v>
      </c>
      <c r="E105" s="487" t="s">
        <v>2386</v>
      </c>
      <c r="F105" s="509">
        <v>162.5</v>
      </c>
      <c r="G105" s="509">
        <v>162.5</v>
      </c>
      <c r="H105" s="509">
        <v>0</v>
      </c>
      <c r="I105" s="509">
        <v>162.5</v>
      </c>
      <c r="J105" s="106"/>
    </row>
    <row r="106" spans="1:10" ht="30">
      <c r="A106" s="168">
        <v>98</v>
      </c>
      <c r="B106" s="508">
        <v>42568</v>
      </c>
      <c r="C106" s="402" t="s">
        <v>2250</v>
      </c>
      <c r="D106" s="402" t="s">
        <v>2249</v>
      </c>
      <c r="E106" s="487" t="s">
        <v>2386</v>
      </c>
      <c r="F106" s="509">
        <v>187.5</v>
      </c>
      <c r="G106" s="509">
        <v>187.5</v>
      </c>
      <c r="H106" s="509">
        <v>0</v>
      </c>
      <c r="I106" s="509">
        <v>187.5</v>
      </c>
      <c r="J106" s="106"/>
    </row>
    <row r="107" spans="1:10" ht="30">
      <c r="A107" s="168">
        <v>99</v>
      </c>
      <c r="B107" s="508">
        <v>42568</v>
      </c>
      <c r="C107" s="402" t="s">
        <v>2256</v>
      </c>
      <c r="D107" s="402" t="s">
        <v>2255</v>
      </c>
      <c r="E107" s="487" t="s">
        <v>2386</v>
      </c>
      <c r="F107" s="509">
        <v>162.5</v>
      </c>
      <c r="G107" s="509">
        <v>162.5</v>
      </c>
      <c r="H107" s="509">
        <v>0</v>
      </c>
      <c r="I107" s="509">
        <v>162.5</v>
      </c>
      <c r="J107" s="106"/>
    </row>
    <row r="108" spans="1:10" ht="30">
      <c r="A108" s="168">
        <v>100</v>
      </c>
      <c r="B108" s="508">
        <v>42568</v>
      </c>
      <c r="C108" s="402" t="s">
        <v>2260</v>
      </c>
      <c r="D108" s="402" t="s">
        <v>567</v>
      </c>
      <c r="E108" s="487" t="s">
        <v>2386</v>
      </c>
      <c r="F108" s="509">
        <v>162.5</v>
      </c>
      <c r="G108" s="509">
        <v>162.5</v>
      </c>
      <c r="H108" s="509">
        <v>0</v>
      </c>
      <c r="I108" s="509">
        <v>162.5</v>
      </c>
      <c r="J108" s="106"/>
    </row>
    <row r="109" spans="1:10" ht="30">
      <c r="A109" s="168">
        <v>101</v>
      </c>
      <c r="B109" s="508">
        <v>42568</v>
      </c>
      <c r="C109" s="402" t="s">
        <v>2268</v>
      </c>
      <c r="D109" s="402" t="s">
        <v>2267</v>
      </c>
      <c r="E109" s="487" t="s">
        <v>2386</v>
      </c>
      <c r="F109" s="509">
        <v>100</v>
      </c>
      <c r="G109" s="509">
        <v>100</v>
      </c>
      <c r="H109" s="509">
        <v>0</v>
      </c>
      <c r="I109" s="509">
        <v>100</v>
      </c>
      <c r="J109" s="106"/>
    </row>
    <row r="110" spans="1:10" ht="30">
      <c r="A110" s="168">
        <v>102</v>
      </c>
      <c r="B110" s="508">
        <v>42568</v>
      </c>
      <c r="C110" s="402" t="s">
        <v>2271</v>
      </c>
      <c r="D110" s="402" t="s">
        <v>2270</v>
      </c>
      <c r="E110" s="487" t="s">
        <v>2386</v>
      </c>
      <c r="F110" s="509">
        <v>100</v>
      </c>
      <c r="G110" s="509">
        <v>100</v>
      </c>
      <c r="H110" s="509">
        <v>0</v>
      </c>
      <c r="I110" s="509">
        <v>100</v>
      </c>
      <c r="J110" s="106"/>
    </row>
    <row r="111" spans="1:10" ht="30">
      <c r="A111" s="168">
        <v>103</v>
      </c>
      <c r="B111" s="508">
        <v>42568</v>
      </c>
      <c r="C111" s="402" t="s">
        <v>2273</v>
      </c>
      <c r="D111" s="402" t="s">
        <v>565</v>
      </c>
      <c r="E111" s="487" t="s">
        <v>2386</v>
      </c>
      <c r="F111" s="509">
        <v>125</v>
      </c>
      <c r="G111" s="509">
        <v>125</v>
      </c>
      <c r="H111" s="509">
        <v>0</v>
      </c>
      <c r="I111" s="509">
        <v>125</v>
      </c>
      <c r="J111" s="106"/>
    </row>
    <row r="112" spans="1:10" ht="30">
      <c r="A112" s="168">
        <v>104</v>
      </c>
      <c r="B112" s="508">
        <v>42568</v>
      </c>
      <c r="C112" s="402" t="s">
        <v>2277</v>
      </c>
      <c r="D112" s="402" t="s">
        <v>2276</v>
      </c>
      <c r="E112" s="487" t="s">
        <v>2386</v>
      </c>
      <c r="F112" s="509">
        <v>125</v>
      </c>
      <c r="G112" s="509">
        <v>125</v>
      </c>
      <c r="H112" s="509">
        <v>0</v>
      </c>
      <c r="I112" s="509">
        <v>125</v>
      </c>
      <c r="J112" s="106"/>
    </row>
    <row r="113" spans="1:10" ht="30">
      <c r="A113" s="168">
        <v>105</v>
      </c>
      <c r="B113" s="508">
        <v>42568</v>
      </c>
      <c r="C113" s="402" t="s">
        <v>2281</v>
      </c>
      <c r="D113" s="402" t="s">
        <v>2280</v>
      </c>
      <c r="E113" s="487" t="s">
        <v>2386</v>
      </c>
      <c r="F113" s="509">
        <v>125</v>
      </c>
      <c r="G113" s="509">
        <v>125</v>
      </c>
      <c r="H113" s="509">
        <v>0</v>
      </c>
      <c r="I113" s="509">
        <v>125</v>
      </c>
      <c r="J113" s="106"/>
    </row>
    <row r="114" spans="1:10" ht="30">
      <c r="A114" s="168">
        <v>106</v>
      </c>
      <c r="B114" s="508">
        <v>42568</v>
      </c>
      <c r="C114" s="402" t="s">
        <v>2284</v>
      </c>
      <c r="D114" s="402" t="s">
        <v>2283</v>
      </c>
      <c r="E114" s="487" t="s">
        <v>2386</v>
      </c>
      <c r="F114" s="509">
        <v>125</v>
      </c>
      <c r="G114" s="509">
        <v>125</v>
      </c>
      <c r="H114" s="509">
        <v>0</v>
      </c>
      <c r="I114" s="509">
        <v>125</v>
      </c>
      <c r="J114" s="106"/>
    </row>
    <row r="115" spans="1:10" ht="30">
      <c r="A115" s="168">
        <v>107</v>
      </c>
      <c r="B115" s="508">
        <v>42568</v>
      </c>
      <c r="C115" s="402" t="s">
        <v>2285</v>
      </c>
      <c r="D115" s="402" t="s">
        <v>558</v>
      </c>
      <c r="E115" s="487" t="s">
        <v>2386</v>
      </c>
      <c r="F115" s="509">
        <v>87.5</v>
      </c>
      <c r="G115" s="509">
        <v>87.5</v>
      </c>
      <c r="H115" s="509">
        <v>0</v>
      </c>
      <c r="I115" s="509">
        <v>87.5</v>
      </c>
      <c r="J115" s="106"/>
    </row>
    <row r="116" spans="1:10" ht="30">
      <c r="A116" s="168">
        <v>108</v>
      </c>
      <c r="B116" s="508">
        <v>42568</v>
      </c>
      <c r="C116" s="402" t="s">
        <v>2290</v>
      </c>
      <c r="D116" s="402" t="s">
        <v>2289</v>
      </c>
      <c r="E116" s="487" t="s">
        <v>2386</v>
      </c>
      <c r="F116" s="509">
        <v>75</v>
      </c>
      <c r="G116" s="509">
        <v>75</v>
      </c>
      <c r="H116" s="509">
        <v>0</v>
      </c>
      <c r="I116" s="509">
        <v>75</v>
      </c>
      <c r="J116" s="106"/>
    </row>
    <row r="117" spans="1:10" ht="30">
      <c r="A117" s="168">
        <v>109</v>
      </c>
      <c r="B117" s="508">
        <v>42568</v>
      </c>
      <c r="C117" s="402" t="s">
        <v>2298</v>
      </c>
      <c r="D117" s="402" t="s">
        <v>2297</v>
      </c>
      <c r="E117" s="487" t="s">
        <v>2386</v>
      </c>
      <c r="F117" s="509">
        <v>100</v>
      </c>
      <c r="G117" s="509">
        <v>100</v>
      </c>
      <c r="H117" s="509">
        <v>0</v>
      </c>
      <c r="I117" s="509">
        <v>100</v>
      </c>
      <c r="J117" s="106"/>
    </row>
    <row r="118" spans="1:10" ht="30">
      <c r="A118" s="168">
        <v>110</v>
      </c>
      <c r="B118" s="508">
        <v>42568</v>
      </c>
      <c r="C118" s="402" t="s">
        <v>1126</v>
      </c>
      <c r="D118" s="402">
        <v>20001036115</v>
      </c>
      <c r="E118" s="487" t="s">
        <v>2386</v>
      </c>
      <c r="F118" s="509">
        <v>200</v>
      </c>
      <c r="G118" s="509">
        <v>200</v>
      </c>
      <c r="H118" s="509">
        <v>0</v>
      </c>
      <c r="I118" s="509">
        <v>200</v>
      </c>
      <c r="J118" s="106"/>
    </row>
    <row r="119" spans="1:10">
      <c r="A119" s="168">
        <v>111</v>
      </c>
      <c r="B119" s="508">
        <v>42568</v>
      </c>
      <c r="C119" s="402" t="s">
        <v>742</v>
      </c>
      <c r="D119" s="402">
        <v>406046844</v>
      </c>
      <c r="E119" s="487" t="s">
        <v>2387</v>
      </c>
      <c r="F119" s="509">
        <v>7500</v>
      </c>
      <c r="G119" s="509">
        <v>7500</v>
      </c>
      <c r="H119" s="509">
        <v>0</v>
      </c>
      <c r="I119" s="509">
        <v>7500</v>
      </c>
      <c r="J119" s="106"/>
    </row>
    <row r="120" spans="1:10" ht="45">
      <c r="A120" s="168">
        <v>112</v>
      </c>
      <c r="B120" s="508">
        <v>42569</v>
      </c>
      <c r="C120" s="402" t="s">
        <v>2388</v>
      </c>
      <c r="D120" s="402">
        <v>404452800</v>
      </c>
      <c r="E120" s="487" t="s">
        <v>2389</v>
      </c>
      <c r="F120" s="509">
        <v>33790</v>
      </c>
      <c r="G120" s="509">
        <v>33790</v>
      </c>
      <c r="H120" s="509">
        <v>0</v>
      </c>
      <c r="I120" s="509">
        <v>33790</v>
      </c>
      <c r="J120" s="106"/>
    </row>
    <row r="121" spans="1:10" ht="30">
      <c r="A121" s="168">
        <v>113</v>
      </c>
      <c r="B121" s="508">
        <v>42569</v>
      </c>
      <c r="C121" s="402" t="s">
        <v>2003</v>
      </c>
      <c r="D121" s="402" t="s">
        <v>2002</v>
      </c>
      <c r="E121" s="487" t="s">
        <v>2386</v>
      </c>
      <c r="F121" s="509">
        <v>12000</v>
      </c>
      <c r="G121" s="509">
        <v>12000</v>
      </c>
      <c r="H121" s="509">
        <v>0</v>
      </c>
      <c r="I121" s="509">
        <v>12000</v>
      </c>
      <c r="J121" s="106"/>
    </row>
    <row r="122" spans="1:10" ht="30">
      <c r="A122" s="168">
        <v>114</v>
      </c>
      <c r="B122" s="508" t="s">
        <v>2390</v>
      </c>
      <c r="C122" s="402" t="s">
        <v>2391</v>
      </c>
      <c r="D122" s="402">
        <v>226152427</v>
      </c>
      <c r="E122" s="487" t="s">
        <v>2392</v>
      </c>
      <c r="F122" s="509">
        <v>600</v>
      </c>
      <c r="G122" s="509">
        <v>600</v>
      </c>
      <c r="H122" s="509">
        <v>0</v>
      </c>
      <c r="I122" s="509">
        <v>600</v>
      </c>
      <c r="J122" s="106"/>
    </row>
    <row r="123" spans="1:10">
      <c r="A123" s="168">
        <v>115</v>
      </c>
      <c r="B123" s="508">
        <v>42567</v>
      </c>
      <c r="C123" s="402" t="s">
        <v>2393</v>
      </c>
      <c r="D123" s="402">
        <v>404884764</v>
      </c>
      <c r="E123" s="487" t="s">
        <v>2394</v>
      </c>
      <c r="F123" s="509">
        <v>175</v>
      </c>
      <c r="G123" s="509">
        <v>175</v>
      </c>
      <c r="H123" s="509">
        <v>0</v>
      </c>
      <c r="I123" s="509">
        <v>175</v>
      </c>
      <c r="J123" s="106"/>
    </row>
    <row r="124" spans="1:10">
      <c r="A124" s="168">
        <v>116</v>
      </c>
      <c r="B124" s="508">
        <v>42567</v>
      </c>
      <c r="C124" s="402" t="s">
        <v>2395</v>
      </c>
      <c r="D124" s="402">
        <v>204478948</v>
      </c>
      <c r="E124" s="487" t="s">
        <v>2396</v>
      </c>
      <c r="F124" s="509">
        <v>487.5</v>
      </c>
      <c r="G124" s="509">
        <v>487.5</v>
      </c>
      <c r="H124" s="509">
        <v>0</v>
      </c>
      <c r="I124" s="509">
        <v>487.5</v>
      </c>
      <c r="J124" s="106"/>
    </row>
    <row r="125" spans="1:10">
      <c r="A125" s="168">
        <v>117</v>
      </c>
      <c r="B125" s="508">
        <v>42566</v>
      </c>
      <c r="C125" s="402" t="s">
        <v>2397</v>
      </c>
      <c r="D125" s="402">
        <v>404921634</v>
      </c>
      <c r="E125" s="487" t="s">
        <v>2398</v>
      </c>
      <c r="F125" s="509">
        <v>620</v>
      </c>
      <c r="G125" s="509">
        <v>620</v>
      </c>
      <c r="H125" s="509">
        <v>0</v>
      </c>
      <c r="I125" s="509">
        <v>620</v>
      </c>
      <c r="J125" s="106"/>
    </row>
    <row r="126" spans="1:10" ht="30">
      <c r="A126" s="168">
        <v>118</v>
      </c>
      <c r="B126" s="508">
        <v>42569</v>
      </c>
      <c r="C126" s="402" t="s">
        <v>1932</v>
      </c>
      <c r="D126" s="402">
        <v>412716770</v>
      </c>
      <c r="E126" s="487" t="s">
        <v>2386</v>
      </c>
      <c r="F126" s="509">
        <v>5400</v>
      </c>
      <c r="G126" s="509">
        <v>5400</v>
      </c>
      <c r="H126" s="509">
        <v>0</v>
      </c>
      <c r="I126" s="509">
        <v>5400</v>
      </c>
      <c r="J126" s="106"/>
    </row>
    <row r="127" spans="1:10">
      <c r="A127" s="168">
        <v>119</v>
      </c>
      <c r="B127" s="508">
        <v>42566</v>
      </c>
      <c r="C127" s="402" t="s">
        <v>2399</v>
      </c>
      <c r="D127" s="402">
        <v>24001022022</v>
      </c>
      <c r="E127" s="487" t="s">
        <v>671</v>
      </c>
      <c r="F127" s="509">
        <v>400</v>
      </c>
      <c r="G127" s="509">
        <v>400</v>
      </c>
      <c r="H127" s="509">
        <v>0</v>
      </c>
      <c r="I127" s="509">
        <v>400</v>
      </c>
      <c r="J127" s="106"/>
    </row>
    <row r="128" spans="1:10">
      <c r="A128" s="168">
        <v>120</v>
      </c>
      <c r="B128" s="508">
        <v>42566</v>
      </c>
      <c r="C128" s="402" t="s">
        <v>2400</v>
      </c>
      <c r="D128" s="510" t="s">
        <v>2360</v>
      </c>
      <c r="E128" s="487" t="s">
        <v>671</v>
      </c>
      <c r="F128" s="509">
        <v>400</v>
      </c>
      <c r="G128" s="509">
        <v>400</v>
      </c>
      <c r="H128" s="509">
        <v>0</v>
      </c>
      <c r="I128" s="509">
        <v>400</v>
      </c>
      <c r="J128" s="106"/>
    </row>
    <row r="129" spans="1:10" ht="30">
      <c r="A129" s="168">
        <v>121</v>
      </c>
      <c r="B129" s="508">
        <v>42557</v>
      </c>
      <c r="C129" s="402" t="s">
        <v>2401</v>
      </c>
      <c r="D129" s="510" t="s">
        <v>2363</v>
      </c>
      <c r="E129" s="487" t="s">
        <v>671</v>
      </c>
      <c r="F129" s="509">
        <v>400</v>
      </c>
      <c r="G129" s="509">
        <v>400</v>
      </c>
      <c r="H129" s="509">
        <v>0</v>
      </c>
      <c r="I129" s="509">
        <v>400</v>
      </c>
      <c r="J129" s="106"/>
    </row>
    <row r="130" spans="1:10">
      <c r="A130" s="168">
        <v>122</v>
      </c>
      <c r="B130" s="508">
        <v>42561</v>
      </c>
      <c r="C130" s="402" t="s">
        <v>2402</v>
      </c>
      <c r="D130" s="510" t="s">
        <v>2366</v>
      </c>
      <c r="E130" s="487" t="s">
        <v>671</v>
      </c>
      <c r="F130" s="509">
        <v>200</v>
      </c>
      <c r="G130" s="509">
        <v>200</v>
      </c>
      <c r="H130" s="509">
        <v>0</v>
      </c>
      <c r="I130" s="509">
        <v>200</v>
      </c>
      <c r="J130" s="106"/>
    </row>
    <row r="131" spans="1:10">
      <c r="A131" s="168">
        <v>123</v>
      </c>
      <c r="B131" s="508">
        <v>42566</v>
      </c>
      <c r="C131" s="402" t="s">
        <v>2403</v>
      </c>
      <c r="D131" s="510" t="s">
        <v>2404</v>
      </c>
      <c r="E131" s="487" t="s">
        <v>671</v>
      </c>
      <c r="F131" s="509">
        <v>125</v>
      </c>
      <c r="G131" s="509">
        <v>125</v>
      </c>
      <c r="H131" s="509">
        <v>0</v>
      </c>
      <c r="I131" s="509">
        <v>125</v>
      </c>
      <c r="J131" s="106"/>
    </row>
    <row r="132" spans="1:10">
      <c r="A132" s="168">
        <v>124</v>
      </c>
      <c r="B132" s="508">
        <v>42558</v>
      </c>
      <c r="C132" s="402" t="s">
        <v>2405</v>
      </c>
      <c r="D132" s="510" t="s">
        <v>2406</v>
      </c>
      <c r="E132" s="487" t="s">
        <v>671</v>
      </c>
      <c r="F132" s="509">
        <v>375</v>
      </c>
      <c r="G132" s="509">
        <v>375</v>
      </c>
      <c r="H132" s="509">
        <v>0</v>
      </c>
      <c r="I132" s="509">
        <v>375</v>
      </c>
      <c r="J132" s="106"/>
    </row>
    <row r="133" spans="1:10" ht="30">
      <c r="A133" s="168">
        <v>125</v>
      </c>
      <c r="B133" s="508">
        <v>42565</v>
      </c>
      <c r="C133" s="402" t="s">
        <v>2407</v>
      </c>
      <c r="D133" s="510" t="s">
        <v>2336</v>
      </c>
      <c r="E133" s="487" t="s">
        <v>671</v>
      </c>
      <c r="F133" s="509">
        <v>555.27</v>
      </c>
      <c r="G133" s="509">
        <v>555.27</v>
      </c>
      <c r="H133" s="509">
        <v>0</v>
      </c>
      <c r="I133" s="509">
        <v>555.27</v>
      </c>
      <c r="J133" s="106"/>
    </row>
    <row r="134" spans="1:10">
      <c r="A134" s="168">
        <v>126</v>
      </c>
      <c r="B134" s="508">
        <v>42562</v>
      </c>
      <c r="C134" s="402" t="s">
        <v>2408</v>
      </c>
      <c r="D134" s="510" t="s">
        <v>2339</v>
      </c>
      <c r="E134" s="487" t="s">
        <v>671</v>
      </c>
      <c r="F134" s="509">
        <v>300</v>
      </c>
      <c r="G134" s="509">
        <v>300</v>
      </c>
      <c r="H134" s="509">
        <v>0</v>
      </c>
      <c r="I134" s="509">
        <v>300</v>
      </c>
      <c r="J134" s="106"/>
    </row>
    <row r="135" spans="1:10" ht="30">
      <c r="A135" s="168">
        <v>127</v>
      </c>
      <c r="B135" s="508">
        <v>42566</v>
      </c>
      <c r="C135" s="402" t="s">
        <v>2409</v>
      </c>
      <c r="D135" s="510" t="s">
        <v>2373</v>
      </c>
      <c r="E135" s="487" t="s">
        <v>671</v>
      </c>
      <c r="F135" s="509">
        <v>150</v>
      </c>
      <c r="G135" s="509">
        <v>150</v>
      </c>
      <c r="H135" s="509">
        <v>0</v>
      </c>
      <c r="I135" s="509">
        <v>150</v>
      </c>
      <c r="J135" s="106"/>
    </row>
    <row r="136" spans="1:10">
      <c r="A136" s="168">
        <v>128</v>
      </c>
      <c r="B136" s="508">
        <v>42563</v>
      </c>
      <c r="C136" s="402" t="s">
        <v>2410</v>
      </c>
      <c r="D136" s="510" t="s">
        <v>2351</v>
      </c>
      <c r="E136" s="487" t="s">
        <v>671</v>
      </c>
      <c r="F136" s="509">
        <v>200</v>
      </c>
      <c r="G136" s="509">
        <v>200</v>
      </c>
      <c r="H136" s="509">
        <v>0</v>
      </c>
      <c r="I136" s="509">
        <v>200</v>
      </c>
      <c r="J136" s="106"/>
    </row>
    <row r="137" spans="1:10">
      <c r="A137" s="168">
        <v>129</v>
      </c>
      <c r="B137" s="508">
        <v>42566</v>
      </c>
      <c r="C137" s="402" t="s">
        <v>2411</v>
      </c>
      <c r="D137" s="510" t="s">
        <v>2354</v>
      </c>
      <c r="E137" s="487" t="s">
        <v>671</v>
      </c>
      <c r="F137" s="509">
        <v>200</v>
      </c>
      <c r="G137" s="509">
        <v>200</v>
      </c>
      <c r="H137" s="509">
        <v>0</v>
      </c>
      <c r="I137" s="509">
        <v>200</v>
      </c>
      <c r="J137" s="106"/>
    </row>
    <row r="138" spans="1:10" ht="45">
      <c r="A138" s="168">
        <v>130</v>
      </c>
      <c r="B138" s="508">
        <v>42558</v>
      </c>
      <c r="C138" s="402" t="s">
        <v>2412</v>
      </c>
      <c r="D138" s="510" t="s">
        <v>2348</v>
      </c>
      <c r="E138" s="487" t="s">
        <v>671</v>
      </c>
      <c r="F138" s="509">
        <v>250</v>
      </c>
      <c r="G138" s="509">
        <v>250</v>
      </c>
      <c r="H138" s="509">
        <v>0</v>
      </c>
      <c r="I138" s="509">
        <v>250</v>
      </c>
      <c r="J138" s="106"/>
    </row>
    <row r="139" spans="1:10">
      <c r="A139" s="168">
        <v>131</v>
      </c>
      <c r="B139" s="508">
        <v>42560</v>
      </c>
      <c r="C139" s="402" t="s">
        <v>2413</v>
      </c>
      <c r="D139" s="510" t="s">
        <v>2345</v>
      </c>
      <c r="E139" s="487" t="s">
        <v>671</v>
      </c>
      <c r="F139" s="509">
        <v>1200</v>
      </c>
      <c r="G139" s="509">
        <v>1200</v>
      </c>
      <c r="H139" s="509">
        <v>0</v>
      </c>
      <c r="I139" s="509">
        <v>1200</v>
      </c>
      <c r="J139" s="106"/>
    </row>
    <row r="140" spans="1:10">
      <c r="A140" s="168">
        <v>132</v>
      </c>
      <c r="B140" s="508">
        <v>42562</v>
      </c>
      <c r="C140" s="402" t="s">
        <v>2414</v>
      </c>
      <c r="D140" s="510" t="s">
        <v>2342</v>
      </c>
      <c r="E140" s="487" t="s">
        <v>671</v>
      </c>
      <c r="F140" s="509">
        <v>400</v>
      </c>
      <c r="G140" s="509">
        <v>400</v>
      </c>
      <c r="H140" s="509">
        <v>0</v>
      </c>
      <c r="I140" s="509">
        <v>400</v>
      </c>
      <c r="J140" s="106"/>
    </row>
    <row r="141" spans="1:10" ht="30">
      <c r="A141" s="168">
        <v>133</v>
      </c>
      <c r="B141" s="508">
        <v>42568</v>
      </c>
      <c r="C141" s="402" t="s">
        <v>2415</v>
      </c>
      <c r="D141" s="510" t="s">
        <v>2242</v>
      </c>
      <c r="E141" s="487" t="s">
        <v>2386</v>
      </c>
      <c r="F141" s="509">
        <v>175</v>
      </c>
      <c r="G141" s="509">
        <v>175</v>
      </c>
      <c r="H141" s="509">
        <v>0</v>
      </c>
      <c r="I141" s="509">
        <v>175</v>
      </c>
      <c r="J141" s="106"/>
    </row>
    <row r="142" spans="1:10" ht="30">
      <c r="A142" s="168">
        <v>134</v>
      </c>
      <c r="B142" s="508">
        <v>42568</v>
      </c>
      <c r="C142" s="402" t="s">
        <v>2416</v>
      </c>
      <c r="D142" s="510" t="s">
        <v>2252</v>
      </c>
      <c r="E142" s="487" t="s">
        <v>2386</v>
      </c>
      <c r="F142" s="509">
        <v>187.5</v>
      </c>
      <c r="G142" s="509">
        <v>187.5</v>
      </c>
      <c r="H142" s="509">
        <v>0</v>
      </c>
      <c r="I142" s="509">
        <v>187.5</v>
      </c>
      <c r="J142" s="106"/>
    </row>
    <row r="143" spans="1:10" ht="30">
      <c r="A143" s="168">
        <v>135</v>
      </c>
      <c r="B143" s="508">
        <v>42568</v>
      </c>
      <c r="C143" s="402" t="s">
        <v>2417</v>
      </c>
      <c r="D143" s="510" t="s">
        <v>2258</v>
      </c>
      <c r="E143" s="487" t="s">
        <v>2386</v>
      </c>
      <c r="F143" s="509">
        <v>175</v>
      </c>
      <c r="G143" s="509">
        <v>175</v>
      </c>
      <c r="H143" s="509">
        <v>0</v>
      </c>
      <c r="I143" s="509">
        <v>175</v>
      </c>
      <c r="J143" s="106"/>
    </row>
    <row r="144" spans="1:10" ht="30">
      <c r="A144" s="168">
        <v>136</v>
      </c>
      <c r="B144" s="508">
        <v>42568</v>
      </c>
      <c r="C144" s="402" t="s">
        <v>2418</v>
      </c>
      <c r="D144" s="510" t="s">
        <v>2263</v>
      </c>
      <c r="E144" s="487" t="s">
        <v>2386</v>
      </c>
      <c r="F144" s="509">
        <v>175</v>
      </c>
      <c r="G144" s="509">
        <v>175</v>
      </c>
      <c r="H144" s="509">
        <v>0</v>
      </c>
      <c r="I144" s="509">
        <v>175</v>
      </c>
      <c r="J144" s="106"/>
    </row>
    <row r="145" spans="1:10" ht="30">
      <c r="A145" s="168">
        <v>137</v>
      </c>
      <c r="B145" s="508">
        <v>42568</v>
      </c>
      <c r="C145" s="402" t="s">
        <v>2419</v>
      </c>
      <c r="D145" s="510" t="s">
        <v>2420</v>
      </c>
      <c r="E145" s="487" t="s">
        <v>2421</v>
      </c>
      <c r="F145" s="509">
        <v>1062.5</v>
      </c>
      <c r="G145" s="509">
        <v>1062.5</v>
      </c>
      <c r="H145" s="509">
        <v>0</v>
      </c>
      <c r="I145" s="509">
        <v>1062.5</v>
      </c>
      <c r="J145" s="106"/>
    </row>
    <row r="146" spans="1:10" ht="30">
      <c r="A146" s="168">
        <v>138</v>
      </c>
      <c r="B146" s="508">
        <v>42568</v>
      </c>
      <c r="C146" s="402" t="s">
        <v>2422</v>
      </c>
      <c r="D146" s="510" t="s">
        <v>2423</v>
      </c>
      <c r="E146" s="487" t="s">
        <v>2421</v>
      </c>
      <c r="F146" s="509">
        <v>500</v>
      </c>
      <c r="G146" s="509">
        <v>500</v>
      </c>
      <c r="H146" s="509">
        <v>0</v>
      </c>
      <c r="I146" s="509">
        <v>500</v>
      </c>
      <c r="J146" s="106"/>
    </row>
    <row r="147" spans="1:10" ht="30">
      <c r="A147" s="168">
        <v>139</v>
      </c>
      <c r="B147" s="508">
        <v>42568</v>
      </c>
      <c r="C147" s="402" t="s">
        <v>2424</v>
      </c>
      <c r="D147" s="510" t="s">
        <v>2425</v>
      </c>
      <c r="E147" s="487" t="s">
        <v>2421</v>
      </c>
      <c r="F147" s="509">
        <v>1875</v>
      </c>
      <c r="G147" s="509">
        <v>1875</v>
      </c>
      <c r="H147" s="509">
        <v>0</v>
      </c>
      <c r="I147" s="509">
        <v>1875</v>
      </c>
      <c r="J147" s="106"/>
    </row>
    <row r="148" spans="1:10" ht="30">
      <c r="A148" s="168">
        <v>140</v>
      </c>
      <c r="B148" s="508">
        <v>42568</v>
      </c>
      <c r="C148" s="402" t="s">
        <v>2426</v>
      </c>
      <c r="D148" s="510" t="s">
        <v>2427</v>
      </c>
      <c r="E148" s="487" t="s">
        <v>2421</v>
      </c>
      <c r="F148" s="509">
        <v>500</v>
      </c>
      <c r="G148" s="509">
        <v>500</v>
      </c>
      <c r="H148" s="509">
        <v>0</v>
      </c>
      <c r="I148" s="509">
        <v>500</v>
      </c>
      <c r="J148" s="106"/>
    </row>
    <row r="149" spans="1:10" ht="30">
      <c r="A149" s="168">
        <v>141</v>
      </c>
      <c r="B149" s="508">
        <v>42568</v>
      </c>
      <c r="C149" s="402" t="s">
        <v>2428</v>
      </c>
      <c r="D149" s="510" t="s">
        <v>2429</v>
      </c>
      <c r="E149" s="487" t="s">
        <v>2421</v>
      </c>
      <c r="F149" s="509">
        <v>500</v>
      </c>
      <c r="G149" s="509">
        <v>500</v>
      </c>
      <c r="H149" s="509">
        <v>0</v>
      </c>
      <c r="I149" s="509">
        <v>500</v>
      </c>
      <c r="J149" s="106"/>
    </row>
    <row r="150" spans="1:10" ht="30">
      <c r="A150" s="168">
        <v>142</v>
      </c>
      <c r="B150" s="508">
        <v>42568</v>
      </c>
      <c r="C150" s="402" t="s">
        <v>2430</v>
      </c>
      <c r="D150" s="510" t="s">
        <v>2431</v>
      </c>
      <c r="E150" s="487" t="s">
        <v>2421</v>
      </c>
      <c r="F150" s="509">
        <v>1375</v>
      </c>
      <c r="G150" s="509">
        <v>1375</v>
      </c>
      <c r="H150" s="509">
        <v>0</v>
      </c>
      <c r="I150" s="509">
        <v>1375</v>
      </c>
      <c r="J150" s="106"/>
    </row>
    <row r="151" spans="1:10" ht="30">
      <c r="A151" s="168">
        <v>143</v>
      </c>
      <c r="B151" s="508">
        <v>42568</v>
      </c>
      <c r="C151" s="402" t="s">
        <v>2432</v>
      </c>
      <c r="D151" s="510" t="s">
        <v>2433</v>
      </c>
      <c r="E151" s="487" t="s">
        <v>2421</v>
      </c>
      <c r="F151" s="509">
        <v>500</v>
      </c>
      <c r="G151" s="509">
        <v>500</v>
      </c>
      <c r="H151" s="509">
        <v>0</v>
      </c>
      <c r="I151" s="509">
        <v>500</v>
      </c>
      <c r="J151" s="106"/>
    </row>
    <row r="152" spans="1:10" ht="30">
      <c r="A152" s="168">
        <v>144</v>
      </c>
      <c r="B152" s="508">
        <v>42568</v>
      </c>
      <c r="C152" s="402" t="s">
        <v>2434</v>
      </c>
      <c r="D152" s="510" t="s">
        <v>2435</v>
      </c>
      <c r="E152" s="487" t="s">
        <v>2421</v>
      </c>
      <c r="F152" s="509">
        <v>500</v>
      </c>
      <c r="G152" s="509">
        <v>500</v>
      </c>
      <c r="H152" s="509">
        <v>0</v>
      </c>
      <c r="I152" s="509">
        <v>500</v>
      </c>
      <c r="J152" s="106"/>
    </row>
    <row r="153" spans="1:10" ht="30">
      <c r="A153" s="168">
        <v>145</v>
      </c>
      <c r="B153" s="508">
        <v>42568</v>
      </c>
      <c r="C153" s="402" t="s">
        <v>2436</v>
      </c>
      <c r="D153" s="510" t="s">
        <v>2437</v>
      </c>
      <c r="E153" s="487" t="s">
        <v>2421</v>
      </c>
      <c r="F153" s="509">
        <v>500</v>
      </c>
      <c r="G153" s="509">
        <v>500</v>
      </c>
      <c r="H153" s="509">
        <v>0</v>
      </c>
      <c r="I153" s="509">
        <v>500</v>
      </c>
      <c r="J153" s="106"/>
    </row>
    <row r="154" spans="1:10" ht="30">
      <c r="A154" s="168">
        <v>146</v>
      </c>
      <c r="B154" s="508">
        <v>42568</v>
      </c>
      <c r="C154" s="402" t="s">
        <v>2438</v>
      </c>
      <c r="D154" s="510" t="s">
        <v>2238</v>
      </c>
      <c r="E154" s="487" t="s">
        <v>2386</v>
      </c>
      <c r="F154" s="509">
        <v>150</v>
      </c>
      <c r="G154" s="509">
        <v>150</v>
      </c>
      <c r="H154" s="509">
        <v>0</v>
      </c>
      <c r="I154" s="509">
        <v>150</v>
      </c>
      <c r="J154" s="106"/>
    </row>
    <row r="155" spans="1:10" ht="30">
      <c r="A155" s="168">
        <v>147</v>
      </c>
      <c r="B155" s="508">
        <v>42568</v>
      </c>
      <c r="C155" s="402" t="s">
        <v>2439</v>
      </c>
      <c r="D155" s="510" t="s">
        <v>2440</v>
      </c>
      <c r="E155" s="487" t="s">
        <v>2421</v>
      </c>
      <c r="F155" s="509">
        <v>1062.5</v>
      </c>
      <c r="G155" s="509">
        <v>1062.5</v>
      </c>
      <c r="H155" s="509">
        <v>0</v>
      </c>
      <c r="I155" s="509">
        <v>1062.5</v>
      </c>
      <c r="J155" s="106"/>
    </row>
    <row r="156" spans="1:10" ht="30">
      <c r="A156" s="168">
        <v>148</v>
      </c>
      <c r="B156" s="508">
        <v>42568</v>
      </c>
      <c r="C156" s="402" t="s">
        <v>2441</v>
      </c>
      <c r="D156" s="510" t="s">
        <v>2442</v>
      </c>
      <c r="E156" s="487" t="s">
        <v>2421</v>
      </c>
      <c r="F156" s="509">
        <v>1062.5</v>
      </c>
      <c r="G156" s="509">
        <v>1062.5</v>
      </c>
      <c r="H156" s="509">
        <v>0</v>
      </c>
      <c r="I156" s="509">
        <v>1062.5</v>
      </c>
      <c r="J156" s="106"/>
    </row>
    <row r="157" spans="1:10" ht="30">
      <c r="A157" s="168">
        <v>149</v>
      </c>
      <c r="B157" s="508">
        <v>42568</v>
      </c>
      <c r="C157" s="402" t="s">
        <v>2443</v>
      </c>
      <c r="D157" s="510" t="s">
        <v>2444</v>
      </c>
      <c r="E157" s="487" t="s">
        <v>2421</v>
      </c>
      <c r="F157" s="509">
        <v>1062.5</v>
      </c>
      <c r="G157" s="509">
        <v>1062.5</v>
      </c>
      <c r="H157" s="509">
        <v>0</v>
      </c>
      <c r="I157" s="509">
        <v>1062.5</v>
      </c>
      <c r="J157" s="106"/>
    </row>
    <row r="158" spans="1:10" ht="30">
      <c r="A158" s="168">
        <v>150</v>
      </c>
      <c r="B158" s="508">
        <v>42568</v>
      </c>
      <c r="C158" s="402" t="s">
        <v>2445</v>
      </c>
      <c r="D158" s="510" t="s">
        <v>2446</v>
      </c>
      <c r="E158" s="487" t="s">
        <v>2421</v>
      </c>
      <c r="F158" s="509">
        <v>1062.5</v>
      </c>
      <c r="G158" s="509">
        <v>1062.5</v>
      </c>
      <c r="H158" s="509">
        <v>0</v>
      </c>
      <c r="I158" s="509">
        <v>1062.5</v>
      </c>
      <c r="J158" s="106"/>
    </row>
    <row r="159" spans="1:10" ht="30">
      <c r="A159" s="168">
        <v>151</v>
      </c>
      <c r="B159" s="508">
        <v>42568</v>
      </c>
      <c r="C159" s="402" t="s">
        <v>2447</v>
      </c>
      <c r="D159" s="510" t="s">
        <v>2448</v>
      </c>
      <c r="E159" s="487" t="s">
        <v>2421</v>
      </c>
      <c r="F159" s="509">
        <v>1062.5</v>
      </c>
      <c r="G159" s="509">
        <v>1062.5</v>
      </c>
      <c r="H159" s="509">
        <v>0</v>
      </c>
      <c r="I159" s="509">
        <v>1062.5</v>
      </c>
      <c r="J159" s="106"/>
    </row>
    <row r="160" spans="1:10" ht="30">
      <c r="A160" s="168">
        <v>152</v>
      </c>
      <c r="B160" s="508">
        <v>42568</v>
      </c>
      <c r="C160" s="402" t="s">
        <v>2449</v>
      </c>
      <c r="D160" s="510" t="s">
        <v>2450</v>
      </c>
      <c r="E160" s="487" t="s">
        <v>1695</v>
      </c>
      <c r="F160" s="509">
        <v>750</v>
      </c>
      <c r="G160" s="509">
        <v>750</v>
      </c>
      <c r="H160" s="509">
        <v>0</v>
      </c>
      <c r="I160" s="509">
        <v>750</v>
      </c>
      <c r="J160" s="106"/>
    </row>
    <row r="161" spans="1:12" ht="30">
      <c r="A161" s="168">
        <v>153</v>
      </c>
      <c r="B161" s="508">
        <v>42568</v>
      </c>
      <c r="C161" s="402" t="s">
        <v>2451</v>
      </c>
      <c r="D161" s="510" t="s">
        <v>2187</v>
      </c>
      <c r="E161" s="487" t="s">
        <v>2386</v>
      </c>
      <c r="F161" s="509">
        <v>62.5</v>
      </c>
      <c r="G161" s="509">
        <v>62.5</v>
      </c>
      <c r="H161" s="509">
        <v>0</v>
      </c>
      <c r="I161" s="509">
        <v>62.5</v>
      </c>
      <c r="J161" s="106"/>
    </row>
    <row r="162" spans="1:12" ht="30">
      <c r="A162" s="168">
        <v>154</v>
      </c>
      <c r="B162" s="508">
        <v>42568</v>
      </c>
      <c r="C162" s="402" t="s">
        <v>2452</v>
      </c>
      <c r="D162" s="510" t="s">
        <v>2191</v>
      </c>
      <c r="E162" s="487" t="s">
        <v>2386</v>
      </c>
      <c r="F162" s="509">
        <v>62.5</v>
      </c>
      <c r="G162" s="509">
        <v>62.5</v>
      </c>
      <c r="H162" s="509">
        <v>0</v>
      </c>
      <c r="I162" s="509">
        <v>62.5</v>
      </c>
      <c r="J162" s="106"/>
    </row>
    <row r="163" spans="1:12" ht="30">
      <c r="A163" s="168">
        <v>155</v>
      </c>
      <c r="B163" s="508">
        <v>42568</v>
      </c>
      <c r="C163" s="402" t="s">
        <v>2453</v>
      </c>
      <c r="D163" s="510" t="s">
        <v>2293</v>
      </c>
      <c r="E163" s="487" t="s">
        <v>2386</v>
      </c>
      <c r="F163" s="509">
        <v>100</v>
      </c>
      <c r="G163" s="509">
        <v>100</v>
      </c>
      <c r="H163" s="509">
        <v>0</v>
      </c>
      <c r="I163" s="509">
        <v>100</v>
      </c>
      <c r="J163" s="106"/>
    </row>
    <row r="164" spans="1:12">
      <c r="A164" s="168">
        <v>156</v>
      </c>
      <c r="B164" s="508">
        <v>42568</v>
      </c>
      <c r="C164" s="402" t="s">
        <v>2454</v>
      </c>
      <c r="D164" s="510" t="s">
        <v>2455</v>
      </c>
      <c r="E164" s="487" t="s">
        <v>671</v>
      </c>
      <c r="F164" s="509">
        <v>250</v>
      </c>
      <c r="G164" s="509">
        <v>250</v>
      </c>
      <c r="H164" s="509">
        <v>0</v>
      </c>
      <c r="I164" s="509">
        <v>250</v>
      </c>
      <c r="J164" s="106"/>
    </row>
    <row r="165" spans="1:12">
      <c r="A165" s="168">
        <v>157</v>
      </c>
      <c r="B165" s="508">
        <v>42568</v>
      </c>
      <c r="C165" s="402" t="s">
        <v>2456</v>
      </c>
      <c r="D165" s="510" t="s">
        <v>2457</v>
      </c>
      <c r="E165" s="487" t="s">
        <v>671</v>
      </c>
      <c r="F165" s="509">
        <v>250</v>
      </c>
      <c r="G165" s="509">
        <v>250</v>
      </c>
      <c r="H165" s="509">
        <v>0</v>
      </c>
      <c r="I165" s="509">
        <v>250</v>
      </c>
      <c r="J165" s="106"/>
    </row>
    <row r="166" spans="1:12">
      <c r="A166" s="168">
        <v>158</v>
      </c>
      <c r="B166" s="508">
        <v>42563</v>
      </c>
      <c r="C166" s="402" t="s">
        <v>2458</v>
      </c>
      <c r="D166" s="510" t="s">
        <v>2379</v>
      </c>
      <c r="E166" s="487" t="s">
        <v>671</v>
      </c>
      <c r="F166" s="509">
        <v>200</v>
      </c>
      <c r="G166" s="509">
        <v>200</v>
      </c>
      <c r="H166" s="509">
        <v>0</v>
      </c>
      <c r="I166" s="509">
        <v>200</v>
      </c>
      <c r="J166" s="106"/>
    </row>
    <row r="167" spans="1:12">
      <c r="A167" s="168">
        <v>159</v>
      </c>
      <c r="B167" s="508">
        <v>42563</v>
      </c>
      <c r="C167" s="402" t="s">
        <v>2459</v>
      </c>
      <c r="D167" s="510" t="s">
        <v>2382</v>
      </c>
      <c r="E167" s="487" t="s">
        <v>671</v>
      </c>
      <c r="F167" s="509">
        <v>200</v>
      </c>
      <c r="G167" s="509">
        <v>200</v>
      </c>
      <c r="H167" s="509">
        <v>0</v>
      </c>
      <c r="I167" s="509">
        <v>200</v>
      </c>
      <c r="J167" s="106"/>
    </row>
    <row r="168" spans="1:12">
      <c r="A168" s="168" t="s">
        <v>266</v>
      </c>
      <c r="B168" s="205"/>
      <c r="C168" s="176"/>
      <c r="D168" s="176"/>
      <c r="E168" s="175"/>
      <c r="F168" s="175"/>
      <c r="G168" s="268"/>
      <c r="H168" s="277" t="s">
        <v>408</v>
      </c>
      <c r="I168" s="376">
        <f>SUM(I9:I167)</f>
        <v>1496824.15</v>
      </c>
      <c r="J168" s="106"/>
    </row>
    <row r="169" spans="1:12">
      <c r="A169" s="183" t="s">
        <v>431</v>
      </c>
    </row>
    <row r="170" spans="1:12">
      <c r="B170" s="185" t="s">
        <v>96</v>
      </c>
      <c r="F170" s="186"/>
    </row>
    <row r="171" spans="1:12">
      <c r="F171" s="184"/>
      <c r="I171" s="184"/>
      <c r="J171" s="184"/>
      <c r="K171" s="184"/>
      <c r="L171" s="184"/>
    </row>
    <row r="172" spans="1:12">
      <c r="A172" s="184"/>
      <c r="C172" s="189" t="s">
        <v>256</v>
      </c>
      <c r="F172" s="190" t="s">
        <v>261</v>
      </c>
      <c r="G172" s="189"/>
      <c r="H172" s="189"/>
      <c r="I172" s="188"/>
      <c r="J172" s="184"/>
      <c r="K172" s="184"/>
      <c r="L172" s="184"/>
    </row>
    <row r="173" spans="1:12">
      <c r="A173" s="184"/>
      <c r="C173" s="191" t="s">
        <v>127</v>
      </c>
      <c r="F173" s="183" t="s">
        <v>257</v>
      </c>
      <c r="I173" s="184"/>
      <c r="J173" s="184"/>
      <c r="K173" s="184"/>
      <c r="L173" s="184"/>
    </row>
    <row r="174" spans="1:12" s="184" customFormat="1" ht="12.75"/>
    <row r="175" spans="1:12" s="184" customFormat="1" ht="12.75"/>
    <row r="176" spans="1:12" s="184" customFormat="1" ht="12.75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70 B72:B168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71 B9:B69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"/>
  <sheetViews>
    <sheetView showGridLines="0" tabSelected="1" view="pageBreakPreview" zoomScale="80" zoomScaleNormal="100" zoomScaleSheetLayoutView="80" workbookViewId="0">
      <selection activeCell="K11" sqref="K11"/>
    </sheetView>
  </sheetViews>
  <sheetFormatPr defaultRowHeight="12.75"/>
  <cols>
    <col min="1" max="1" width="2.7109375" style="195" customWidth="1"/>
    <col min="2" max="2" width="9" style="195" customWidth="1"/>
    <col min="3" max="3" width="23.42578125" style="195" customWidth="1"/>
    <col min="4" max="4" width="13.28515625" style="195" customWidth="1"/>
    <col min="5" max="5" width="9.5703125" style="195" customWidth="1"/>
    <col min="6" max="6" width="11.5703125" style="195" customWidth="1"/>
    <col min="7" max="7" width="12.28515625" style="195" customWidth="1"/>
    <col min="8" max="8" width="15.28515625" style="195" customWidth="1"/>
    <col min="9" max="9" width="17.5703125" style="195" customWidth="1"/>
    <col min="10" max="11" width="12.42578125" style="195" customWidth="1"/>
    <col min="12" max="12" width="23.5703125" style="195" customWidth="1"/>
    <col min="13" max="13" width="18.5703125" style="195" customWidth="1"/>
    <col min="14" max="14" width="0.85546875" style="195" customWidth="1"/>
    <col min="15" max="16384" width="9.140625" style="195"/>
  </cols>
  <sheetData>
    <row r="1" spans="1:14" ht="13.5">
      <c r="A1" s="192" t="s">
        <v>432</v>
      </c>
      <c r="B1" s="193"/>
      <c r="C1" s="193"/>
      <c r="D1" s="193"/>
      <c r="E1" s="193"/>
      <c r="F1" s="193"/>
      <c r="G1" s="193"/>
      <c r="H1" s="193"/>
      <c r="I1" s="196"/>
      <c r="J1" s="257"/>
      <c r="K1" s="257"/>
      <c r="L1" s="257"/>
      <c r="M1" s="257" t="s">
        <v>397</v>
      </c>
      <c r="N1" s="196"/>
    </row>
    <row r="2" spans="1:14" ht="15">
      <c r="A2" s="196" t="s">
        <v>305</v>
      </c>
      <c r="B2" s="193"/>
      <c r="C2" s="193"/>
      <c r="D2" s="194"/>
      <c r="E2" s="194"/>
      <c r="F2" s="194"/>
      <c r="G2" s="194"/>
      <c r="H2" s="194"/>
      <c r="I2" s="193"/>
      <c r="J2" s="193"/>
      <c r="K2" s="193"/>
      <c r="L2" s="193"/>
      <c r="M2" s="349" t="s">
        <v>988</v>
      </c>
      <c r="N2" s="196"/>
    </row>
    <row r="3" spans="1:14">
      <c r="A3" s="196"/>
      <c r="B3" s="193"/>
      <c r="C3" s="193"/>
      <c r="D3" s="194"/>
      <c r="E3" s="194"/>
      <c r="F3" s="194"/>
      <c r="G3" s="194"/>
      <c r="H3" s="194"/>
      <c r="I3" s="193"/>
      <c r="J3" s="193"/>
      <c r="K3" s="193"/>
      <c r="L3" s="193"/>
      <c r="M3" s="193"/>
      <c r="N3" s="196"/>
    </row>
    <row r="4" spans="1:14" ht="15">
      <c r="A4" s="115" t="s">
        <v>262</v>
      </c>
      <c r="B4" s="193"/>
      <c r="C4" s="193"/>
      <c r="D4" s="197"/>
      <c r="E4" s="258"/>
      <c r="F4" s="197"/>
      <c r="G4" s="194"/>
      <c r="H4" s="194"/>
      <c r="I4" s="194"/>
      <c r="J4" s="194"/>
      <c r="K4" s="194"/>
      <c r="L4" s="193"/>
      <c r="M4" s="194"/>
      <c r="N4" s="196"/>
    </row>
    <row r="5" spans="1:14">
      <c r="A5" s="198" t="str">
        <f>'ფორმა N1'!D4</f>
        <v>მ.პ.გ. ქართული ოცნება - დემოკრატიული საქართველო</v>
      </c>
      <c r="B5" s="198"/>
      <c r="C5" s="198"/>
      <c r="D5" s="198"/>
      <c r="E5" s="199"/>
      <c r="F5" s="199"/>
      <c r="G5" s="199"/>
      <c r="H5" s="199"/>
      <c r="I5" s="199"/>
      <c r="J5" s="199"/>
      <c r="K5" s="199"/>
      <c r="L5" s="199"/>
      <c r="M5" s="199"/>
      <c r="N5" s="196"/>
    </row>
    <row r="6" spans="1:14" ht="13.5" thickBot="1">
      <c r="A6" s="259"/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196"/>
    </row>
    <row r="7" spans="1:14" ht="51">
      <c r="A7" s="260" t="s">
        <v>64</v>
      </c>
      <c r="B7" s="261" t="s">
        <v>398</v>
      </c>
      <c r="C7" s="261" t="s">
        <v>399</v>
      </c>
      <c r="D7" s="262" t="s">
        <v>400</v>
      </c>
      <c r="E7" s="262" t="s">
        <v>263</v>
      </c>
      <c r="F7" s="262" t="s">
        <v>401</v>
      </c>
      <c r="G7" s="262" t="s">
        <v>402</v>
      </c>
      <c r="H7" s="261" t="s">
        <v>403</v>
      </c>
      <c r="I7" s="263" t="s">
        <v>404</v>
      </c>
      <c r="J7" s="263" t="s">
        <v>405</v>
      </c>
      <c r="K7" s="264" t="s">
        <v>406</v>
      </c>
      <c r="L7" s="264" t="s">
        <v>407</v>
      </c>
      <c r="M7" s="262" t="s">
        <v>397</v>
      </c>
      <c r="N7" s="196"/>
    </row>
    <row r="8" spans="1:14">
      <c r="A8" s="201">
        <v>1</v>
      </c>
      <c r="B8" s="202">
        <v>2</v>
      </c>
      <c r="C8" s="202">
        <v>3</v>
      </c>
      <c r="D8" s="203">
        <v>4</v>
      </c>
      <c r="E8" s="203">
        <v>5</v>
      </c>
      <c r="F8" s="203">
        <v>6</v>
      </c>
      <c r="G8" s="203">
        <v>7</v>
      </c>
      <c r="H8" s="203">
        <v>8</v>
      </c>
      <c r="I8" s="203">
        <v>9</v>
      </c>
      <c r="J8" s="203">
        <v>10</v>
      </c>
      <c r="K8" s="203">
        <v>11</v>
      </c>
      <c r="L8" s="203">
        <v>12</v>
      </c>
      <c r="M8" s="203">
        <v>13</v>
      </c>
      <c r="N8" s="196"/>
    </row>
    <row r="9" spans="1:14" ht="15">
      <c r="A9" s="204">
        <v>1</v>
      </c>
      <c r="B9" s="205"/>
      <c r="C9" s="265"/>
      <c r="D9" s="204"/>
      <c r="E9" s="204"/>
      <c r="F9" s="204"/>
      <c r="G9" s="204"/>
      <c r="H9" s="204"/>
      <c r="I9" s="204"/>
      <c r="J9" s="204"/>
      <c r="K9" s="204"/>
      <c r="L9" s="204"/>
      <c r="M9" s="266" t="str">
        <f t="shared" ref="M9:M18" si="0">IF(ISBLANK(B9),"",$M$2)</f>
        <v/>
      </c>
      <c r="N9" s="196"/>
    </row>
    <row r="10" spans="1:14" ht="15">
      <c r="A10" s="204">
        <v>2</v>
      </c>
      <c r="B10" s="205"/>
      <c r="C10" s="265"/>
      <c r="D10" s="204"/>
      <c r="E10" s="204"/>
      <c r="F10" s="204"/>
      <c r="G10" s="204"/>
      <c r="H10" s="204"/>
      <c r="I10" s="204"/>
      <c r="J10" s="204"/>
      <c r="K10" s="204"/>
      <c r="L10" s="204"/>
      <c r="M10" s="266" t="str">
        <f t="shared" si="0"/>
        <v/>
      </c>
      <c r="N10" s="196"/>
    </row>
    <row r="11" spans="1:14" ht="15">
      <c r="A11" s="204">
        <v>3</v>
      </c>
      <c r="B11" s="205"/>
      <c r="C11" s="265"/>
      <c r="D11" s="204"/>
      <c r="E11" s="204"/>
      <c r="F11" s="204"/>
      <c r="G11" s="204"/>
      <c r="H11" s="204"/>
      <c r="I11" s="204"/>
      <c r="J11" s="204"/>
      <c r="K11" s="204"/>
      <c r="L11" s="204"/>
      <c r="M11" s="266" t="str">
        <f t="shared" si="0"/>
        <v/>
      </c>
      <c r="N11" s="196"/>
    </row>
    <row r="12" spans="1:14" ht="15">
      <c r="A12" s="204">
        <v>4</v>
      </c>
      <c r="B12" s="205"/>
      <c r="C12" s="265"/>
      <c r="D12" s="204"/>
      <c r="E12" s="204"/>
      <c r="F12" s="204"/>
      <c r="G12" s="204"/>
      <c r="H12" s="204"/>
      <c r="I12" s="204"/>
      <c r="J12" s="204"/>
      <c r="K12" s="204"/>
      <c r="L12" s="204"/>
      <c r="M12" s="266" t="str">
        <f t="shared" si="0"/>
        <v/>
      </c>
      <c r="N12" s="196"/>
    </row>
    <row r="13" spans="1:14" ht="15">
      <c r="A13" s="204">
        <v>5</v>
      </c>
      <c r="B13" s="205"/>
      <c r="C13" s="265"/>
      <c r="D13" s="204"/>
      <c r="E13" s="204"/>
      <c r="F13" s="204"/>
      <c r="G13" s="204"/>
      <c r="H13" s="204"/>
      <c r="I13" s="204"/>
      <c r="J13" s="204"/>
      <c r="K13" s="204"/>
      <c r="L13" s="204"/>
      <c r="M13" s="266" t="str">
        <f t="shared" si="0"/>
        <v/>
      </c>
      <c r="N13" s="196"/>
    </row>
    <row r="14" spans="1:14" ht="15">
      <c r="A14" s="204">
        <v>6</v>
      </c>
      <c r="B14" s="205"/>
      <c r="C14" s="265"/>
      <c r="D14" s="204"/>
      <c r="E14" s="204"/>
      <c r="F14" s="204"/>
      <c r="G14" s="204"/>
      <c r="H14" s="204"/>
      <c r="I14" s="204"/>
      <c r="J14" s="204"/>
      <c r="K14" s="204"/>
      <c r="L14" s="204"/>
      <c r="M14" s="266" t="str">
        <f t="shared" si="0"/>
        <v/>
      </c>
      <c r="N14" s="196"/>
    </row>
    <row r="15" spans="1:14" ht="15">
      <c r="A15" s="204">
        <v>7</v>
      </c>
      <c r="B15" s="205"/>
      <c r="C15" s="265"/>
      <c r="D15" s="204"/>
      <c r="E15" s="204"/>
      <c r="F15" s="204"/>
      <c r="G15" s="204"/>
      <c r="H15" s="204"/>
      <c r="I15" s="204"/>
      <c r="J15" s="204"/>
      <c r="K15" s="204"/>
      <c r="L15" s="204"/>
      <c r="M15" s="266" t="str">
        <f t="shared" si="0"/>
        <v/>
      </c>
      <c r="N15" s="196"/>
    </row>
    <row r="16" spans="1:14" ht="15">
      <c r="A16" s="204">
        <v>8</v>
      </c>
      <c r="B16" s="205"/>
      <c r="C16" s="265"/>
      <c r="D16" s="204"/>
      <c r="E16" s="204"/>
      <c r="F16" s="204"/>
      <c r="G16" s="204"/>
      <c r="H16" s="204"/>
      <c r="I16" s="204"/>
      <c r="J16" s="204"/>
      <c r="K16" s="204"/>
      <c r="L16" s="204"/>
      <c r="M16" s="266" t="str">
        <f t="shared" si="0"/>
        <v/>
      </c>
      <c r="N16" s="196"/>
    </row>
    <row r="17" spans="1:14" ht="15">
      <c r="A17" s="204">
        <v>9</v>
      </c>
      <c r="B17" s="205"/>
      <c r="C17" s="265"/>
      <c r="D17" s="204"/>
      <c r="E17" s="204"/>
      <c r="F17" s="204"/>
      <c r="G17" s="204"/>
      <c r="H17" s="204"/>
      <c r="I17" s="204"/>
      <c r="J17" s="204"/>
      <c r="K17" s="204"/>
      <c r="L17" s="204"/>
      <c r="M17" s="266" t="str">
        <f t="shared" si="0"/>
        <v/>
      </c>
      <c r="N17" s="196"/>
    </row>
    <row r="18" spans="1:14" ht="15">
      <c r="A18" s="267" t="s">
        <v>266</v>
      </c>
      <c r="B18" s="205"/>
      <c r="C18" s="265"/>
      <c r="D18" s="204"/>
      <c r="E18" s="204"/>
      <c r="F18" s="204"/>
      <c r="G18" s="204"/>
      <c r="H18" s="204"/>
      <c r="I18" s="204"/>
      <c r="J18" s="204"/>
      <c r="K18" s="204"/>
      <c r="L18" s="204"/>
      <c r="M18" s="266" t="str">
        <f t="shared" si="0"/>
        <v/>
      </c>
      <c r="N18" s="196"/>
    </row>
    <row r="19" spans="1:14" s="211" customFormat="1"/>
    <row r="22" spans="1:14" s="21" customFormat="1" ht="15">
      <c r="B22" s="206" t="s">
        <v>96</v>
      </c>
    </row>
    <row r="23" spans="1:14" s="21" customFormat="1" ht="15">
      <c r="B23" s="206"/>
    </row>
    <row r="24" spans="1:14" s="21" customFormat="1" ht="15">
      <c r="C24" s="208"/>
      <c r="D24" s="207"/>
      <c r="E24" s="207"/>
      <c r="H24" s="208"/>
      <c r="I24" s="208"/>
      <c r="J24" s="207"/>
      <c r="K24" s="207"/>
      <c r="L24" s="207"/>
    </row>
    <row r="25" spans="1:14" s="21" customFormat="1" ht="15">
      <c r="C25" s="209" t="s">
        <v>256</v>
      </c>
      <c r="D25" s="207"/>
      <c r="E25" s="207"/>
      <c r="H25" s="206" t="s">
        <v>307</v>
      </c>
      <c r="M25" s="207"/>
    </row>
    <row r="26" spans="1:14" s="21" customFormat="1" ht="15">
      <c r="C26" s="209" t="s">
        <v>127</v>
      </c>
      <c r="D26" s="207"/>
      <c r="E26" s="207"/>
      <c r="H26" s="210" t="s">
        <v>257</v>
      </c>
      <c r="M26" s="207"/>
    </row>
    <row r="27" spans="1:14" ht="15">
      <c r="C27" s="209"/>
      <c r="F27" s="210"/>
      <c r="J27" s="212"/>
      <c r="K27" s="212"/>
      <c r="L27" s="212"/>
      <c r="M27" s="212"/>
    </row>
    <row r="28" spans="1:14" ht="15">
      <c r="C28" s="209"/>
    </row>
  </sheetData>
  <sheetProtection insertColumns="0" insertRows="0" deleteRows="0"/>
  <dataValidations count="4"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18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18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8"/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2">
        <v>40907</v>
      </c>
      <c r="C2" t="s">
        <v>188</v>
      </c>
      <c r="E2" t="s">
        <v>219</v>
      </c>
      <c r="G2" s="63" t="s">
        <v>225</v>
      </c>
    </row>
    <row r="3" spans="1:7" ht="15">
      <c r="A3" s="62">
        <v>40908</v>
      </c>
      <c r="C3" t="s">
        <v>189</v>
      </c>
      <c r="E3" t="s">
        <v>220</v>
      </c>
      <c r="G3" s="63" t="s">
        <v>226</v>
      </c>
    </row>
    <row r="4" spans="1:7" ht="15">
      <c r="A4" s="62">
        <v>40909</v>
      </c>
      <c r="C4" t="s">
        <v>190</v>
      </c>
      <c r="E4" t="s">
        <v>221</v>
      </c>
      <c r="G4" s="63" t="s">
        <v>227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D21" sqref="D21"/>
    </sheetView>
  </sheetViews>
  <sheetFormatPr defaultRowHeight="15"/>
  <cols>
    <col min="1" max="1" width="14.28515625" style="21" bestFit="1" customWidth="1"/>
    <col min="2" max="2" width="80" style="25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260</v>
      </c>
      <c r="B1" s="248"/>
      <c r="C1" s="521" t="s">
        <v>97</v>
      </c>
      <c r="D1" s="521"/>
      <c r="E1" s="114"/>
    </row>
    <row r="2" spans="1:12" s="6" customFormat="1">
      <c r="A2" s="77" t="s">
        <v>128</v>
      </c>
      <c r="B2" s="248"/>
      <c r="C2" s="522" t="s">
        <v>988</v>
      </c>
      <c r="D2" s="523"/>
      <c r="E2" s="114"/>
    </row>
    <row r="3" spans="1:12" s="6" customFormat="1">
      <c r="A3" s="77"/>
      <c r="B3" s="248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49"/>
      <c r="C4" s="77"/>
      <c r="D4" s="77"/>
      <c r="E4" s="109"/>
      <c r="L4" s="6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250"/>
      <c r="C5" s="59"/>
      <c r="D5" s="59"/>
      <c r="E5" s="109"/>
    </row>
    <row r="6" spans="1:12" s="2" customFormat="1">
      <c r="A6" s="78"/>
      <c r="B6" s="249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237</v>
      </c>
      <c r="C8" s="80" t="s">
        <v>66</v>
      </c>
      <c r="D8" s="80" t="s">
        <v>67</v>
      </c>
      <c r="E8" s="114"/>
      <c r="F8" s="20"/>
    </row>
    <row r="9" spans="1:12" s="7" customFormat="1">
      <c r="A9" s="235">
        <v>1</v>
      </c>
      <c r="B9" s="235" t="s">
        <v>65</v>
      </c>
      <c r="C9" s="86">
        <f>SUM(C10,C26)</f>
        <v>1173984</v>
      </c>
      <c r="D9" s="86">
        <f>SUM(D10,D26)</f>
        <v>1171484</v>
      </c>
      <c r="E9" s="114"/>
    </row>
    <row r="10" spans="1:12" s="7" customFormat="1">
      <c r="A10" s="88">
        <v>1.1000000000000001</v>
      </c>
      <c r="B10" s="88" t="s">
        <v>69</v>
      </c>
      <c r="C10" s="86">
        <f>SUM(C11,C12,C16,C19,C25)</f>
        <v>1171484</v>
      </c>
      <c r="D10" s="86">
        <f>SUM(D11,D12,D16,D19,D24,D25)</f>
        <v>1171484</v>
      </c>
      <c r="E10" s="114"/>
    </row>
    <row r="11" spans="1:12" s="9" customFormat="1" ht="18">
      <c r="A11" s="89" t="s">
        <v>30</v>
      </c>
      <c r="B11" s="89" t="s">
        <v>68</v>
      </c>
      <c r="C11" s="8">
        <f>D11</f>
        <v>20</v>
      </c>
      <c r="D11" s="8">
        <v>20</v>
      </c>
      <c r="E11" s="114"/>
    </row>
    <row r="12" spans="1:12" s="10" customFormat="1">
      <c r="A12" s="89" t="s">
        <v>31</v>
      </c>
      <c r="B12" s="89" t="s">
        <v>296</v>
      </c>
      <c r="C12" s="108">
        <f>SUM(C13:C15)</f>
        <v>1088000</v>
      </c>
      <c r="D12" s="108">
        <f>SUM(D13:D15)</f>
        <v>1088000</v>
      </c>
      <c r="E12" s="114"/>
    </row>
    <row r="13" spans="1:12" s="3" customFormat="1">
      <c r="A13" s="98" t="s">
        <v>70</v>
      </c>
      <c r="B13" s="98" t="s">
        <v>299</v>
      </c>
      <c r="C13" s="8">
        <f>D13</f>
        <v>1088000</v>
      </c>
      <c r="D13" s="8">
        <f>1090520-20-2500</f>
        <v>1088000</v>
      </c>
      <c r="E13" s="114"/>
    </row>
    <row r="14" spans="1:12" s="3" customFormat="1">
      <c r="A14" s="98" t="s">
        <v>473</v>
      </c>
      <c r="B14" s="98" t="s">
        <v>472</v>
      </c>
      <c r="C14" s="8"/>
      <c r="D14" s="8"/>
      <c r="E14" s="114"/>
    </row>
    <row r="15" spans="1:12" s="3" customFormat="1">
      <c r="A15" s="98" t="s">
        <v>474</v>
      </c>
      <c r="B15" s="98" t="s">
        <v>86</v>
      </c>
      <c r="C15" s="8"/>
      <c r="D15" s="8"/>
      <c r="E15" s="114"/>
    </row>
    <row r="16" spans="1:12" s="3" customFormat="1">
      <c r="A16" s="89" t="s">
        <v>71</v>
      </c>
      <c r="B16" s="89" t="s">
        <v>72</v>
      </c>
      <c r="C16" s="108">
        <f>SUM(C17:C18)</f>
        <v>83464</v>
      </c>
      <c r="D16" s="108">
        <f>SUM(D17:D18)</f>
        <v>83464</v>
      </c>
      <c r="E16" s="114"/>
    </row>
    <row r="17" spans="1:5" s="3" customFormat="1">
      <c r="A17" s="98" t="s">
        <v>73</v>
      </c>
      <c r="B17" s="98" t="s">
        <v>75</v>
      </c>
      <c r="C17" s="8">
        <f>D17</f>
        <v>63737</v>
      </c>
      <c r="D17" s="8">
        <v>63737</v>
      </c>
      <c r="E17" s="114"/>
    </row>
    <row r="18" spans="1:5" s="3" customFormat="1" ht="30">
      <c r="A18" s="98" t="s">
        <v>74</v>
      </c>
      <c r="B18" s="98" t="s">
        <v>98</v>
      </c>
      <c r="C18" s="8">
        <f>D18</f>
        <v>19727</v>
      </c>
      <c r="D18" s="8">
        <v>19727</v>
      </c>
      <c r="E18" s="114"/>
    </row>
    <row r="19" spans="1:5" s="3" customForma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77</v>
      </c>
      <c r="B20" s="98" t="s">
        <v>78</v>
      </c>
      <c r="C20" s="8"/>
      <c r="D20" s="8"/>
      <c r="E20" s="114"/>
    </row>
    <row r="21" spans="1:5" s="3" customFormat="1" ht="30">
      <c r="A21" s="98" t="s">
        <v>81</v>
      </c>
      <c r="B21" s="98" t="s">
        <v>79</v>
      </c>
      <c r="C21" s="8"/>
      <c r="D21" s="8"/>
      <c r="E21" s="114"/>
    </row>
    <row r="22" spans="1:5" s="3" customFormat="1">
      <c r="A22" s="98" t="s">
        <v>82</v>
      </c>
      <c r="B22" s="98" t="s">
        <v>80</v>
      </c>
      <c r="C22" s="8"/>
      <c r="D22" s="8"/>
      <c r="E22" s="114"/>
    </row>
    <row r="23" spans="1:5" s="3" customFormat="1">
      <c r="A23" s="98" t="s">
        <v>83</v>
      </c>
      <c r="B23" s="98" t="s">
        <v>418</v>
      </c>
      <c r="C23" s="8"/>
      <c r="D23" s="8"/>
      <c r="E23" s="114"/>
    </row>
    <row r="24" spans="1:5" s="3" customFormat="1">
      <c r="A24" s="89" t="s">
        <v>84</v>
      </c>
      <c r="B24" s="89" t="s">
        <v>419</v>
      </c>
      <c r="C24" s="269"/>
      <c r="D24" s="8"/>
      <c r="E24" s="114"/>
    </row>
    <row r="25" spans="1:5" s="3" customFormat="1">
      <c r="A25" s="89" t="s">
        <v>239</v>
      </c>
      <c r="B25" s="89" t="s">
        <v>425</v>
      </c>
      <c r="C25" s="8"/>
      <c r="D25" s="8"/>
      <c r="E25" s="114"/>
    </row>
    <row r="26" spans="1:5">
      <c r="A26" s="88">
        <v>1.2</v>
      </c>
      <c r="B26" s="88" t="s">
        <v>85</v>
      </c>
      <c r="C26" s="86">
        <f>SUM(C27,C35)</f>
        <v>2500</v>
      </c>
      <c r="D26" s="86">
        <f>SUM(D27,D35)</f>
        <v>0</v>
      </c>
      <c r="E26" s="114"/>
    </row>
    <row r="27" spans="1:5">
      <c r="A27" s="89" t="s">
        <v>32</v>
      </c>
      <c r="B27" s="89" t="s">
        <v>299</v>
      </c>
      <c r="C27" s="108">
        <f>SUM(C28:C30)</f>
        <v>2500</v>
      </c>
      <c r="D27" s="108">
        <f>SUM(D28:D30)</f>
        <v>0</v>
      </c>
      <c r="E27" s="114"/>
    </row>
    <row r="28" spans="1:5">
      <c r="A28" s="243" t="s">
        <v>87</v>
      </c>
      <c r="B28" s="243" t="s">
        <v>297</v>
      </c>
      <c r="C28" s="8">
        <v>2500</v>
      </c>
      <c r="D28" s="8"/>
      <c r="E28" s="114"/>
    </row>
    <row r="29" spans="1:5">
      <c r="A29" s="243" t="s">
        <v>88</v>
      </c>
      <c r="B29" s="243" t="s">
        <v>300</v>
      </c>
      <c r="C29" s="8"/>
      <c r="D29" s="8"/>
      <c r="E29" s="114"/>
    </row>
    <row r="30" spans="1:5">
      <c r="A30" s="243" t="s">
        <v>427</v>
      </c>
      <c r="B30" s="243" t="s">
        <v>298</v>
      </c>
      <c r="C30" s="8"/>
      <c r="D30" s="8"/>
      <c r="E30" s="114"/>
    </row>
    <row r="31" spans="1:5">
      <c r="A31" s="89" t="s">
        <v>33</v>
      </c>
      <c r="B31" s="89" t="s">
        <v>472</v>
      </c>
      <c r="C31" s="108">
        <f>SUM(C32:C34)</f>
        <v>0</v>
      </c>
      <c r="D31" s="108">
        <f>SUM(D32:D34)</f>
        <v>0</v>
      </c>
      <c r="E31" s="114"/>
    </row>
    <row r="32" spans="1:5">
      <c r="A32" s="243" t="s">
        <v>12</v>
      </c>
      <c r="B32" s="243" t="s">
        <v>475</v>
      </c>
      <c r="C32" s="8"/>
      <c r="D32" s="8"/>
      <c r="E32" s="114"/>
    </row>
    <row r="33" spans="1:9">
      <c r="A33" s="243" t="s">
        <v>13</v>
      </c>
      <c r="B33" s="243" t="s">
        <v>476</v>
      </c>
      <c r="C33" s="8"/>
      <c r="D33" s="8"/>
      <c r="E33" s="114"/>
    </row>
    <row r="34" spans="1:9">
      <c r="A34" s="243" t="s">
        <v>269</v>
      </c>
      <c r="B34" s="243" t="s">
        <v>477</v>
      </c>
      <c r="C34" s="8"/>
      <c r="D34" s="8"/>
      <c r="E34" s="114"/>
    </row>
    <row r="35" spans="1:9" s="23" customFormat="1">
      <c r="A35" s="89" t="s">
        <v>34</v>
      </c>
      <c r="B35" s="256" t="s">
        <v>424</v>
      </c>
      <c r="C35" s="8"/>
      <c r="D35" s="8"/>
    </row>
    <row r="36" spans="1:9" s="2" customFormat="1">
      <c r="A36" s="1"/>
      <c r="B36" s="251"/>
      <c r="E36" s="5"/>
    </row>
    <row r="37" spans="1:9" s="2" customFormat="1">
      <c r="B37" s="251"/>
      <c r="E37" s="5"/>
    </row>
    <row r="38" spans="1:9">
      <c r="A38" s="1"/>
    </row>
    <row r="39" spans="1:9">
      <c r="A39" s="2"/>
    </row>
    <row r="40" spans="1:9" s="2" customFormat="1">
      <c r="A40" s="70" t="s">
        <v>96</v>
      </c>
      <c r="B40" s="251"/>
      <c r="E40" s="5"/>
    </row>
    <row r="41" spans="1:9" s="2" customFormat="1">
      <c r="B41" s="251"/>
      <c r="E41"/>
      <c r="F41"/>
      <c r="G41"/>
      <c r="H41"/>
      <c r="I41"/>
    </row>
    <row r="42" spans="1:9" s="2" customFormat="1">
      <c r="B42" s="251"/>
      <c r="D42" s="12"/>
      <c r="E42"/>
      <c r="F42"/>
      <c r="G42"/>
      <c r="H42"/>
      <c r="I42"/>
    </row>
    <row r="43" spans="1:9" s="2" customFormat="1">
      <c r="A43"/>
      <c r="B43" s="253" t="s">
        <v>422</v>
      </c>
      <c r="D43" s="12"/>
      <c r="E43"/>
      <c r="F43"/>
      <c r="G43"/>
      <c r="H43"/>
      <c r="I43"/>
    </row>
    <row r="44" spans="1:9" s="2" customFormat="1">
      <c r="A44"/>
      <c r="B44" s="251" t="s">
        <v>258</v>
      </c>
      <c r="D44" s="12"/>
      <c r="E44"/>
      <c r="F44"/>
      <c r="G44"/>
      <c r="H44"/>
      <c r="I44"/>
    </row>
    <row r="45" spans="1:9" customFormat="1" ht="12.75">
      <c r="B45" s="254" t="s">
        <v>127</v>
      </c>
    </row>
    <row r="46" spans="1:9" customFormat="1" ht="12.75">
      <c r="B46" s="25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Normal="100" zoomScaleSheetLayoutView="80" workbookViewId="0">
      <selection activeCell="J18" sqref="J18"/>
    </sheetView>
  </sheetViews>
  <sheetFormatPr defaultRowHeight="15"/>
  <cols>
    <col min="1" max="1" width="15.85546875" style="2" customWidth="1"/>
    <col min="2" max="2" width="69.1406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383</v>
      </c>
      <c r="B1" s="232"/>
      <c r="C1" s="521" t="s">
        <v>97</v>
      </c>
      <c r="D1" s="521"/>
      <c r="E1" s="92"/>
    </row>
    <row r="2" spans="1:5" s="6" customFormat="1">
      <c r="A2" s="75" t="s">
        <v>384</v>
      </c>
      <c r="B2" s="232"/>
      <c r="C2" s="519" t="s">
        <v>988</v>
      </c>
      <c r="D2" s="520"/>
      <c r="E2" s="92"/>
    </row>
    <row r="3" spans="1:5" s="6" customFormat="1">
      <c r="A3" s="75" t="s">
        <v>385</v>
      </c>
      <c r="B3" s="232"/>
      <c r="C3" s="233"/>
      <c r="D3" s="233"/>
      <c r="E3" s="92"/>
    </row>
    <row r="4" spans="1:5" s="6" customFormat="1">
      <c r="A4" s="77" t="s">
        <v>128</v>
      </c>
      <c r="B4" s="232"/>
      <c r="C4" s="233"/>
      <c r="D4" s="233"/>
      <c r="E4" s="92"/>
    </row>
    <row r="5" spans="1:5" s="6" customFormat="1">
      <c r="A5" s="77"/>
      <c r="B5" s="232"/>
      <c r="C5" s="233"/>
      <c r="D5" s="233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34" t="str">
        <f>'ფორმა N1'!D4</f>
        <v>მ.პ.გ. ქართული ოცნება - დემოკრატიული საქართველო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32"/>
      <c r="B9" s="232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35">
        <v>1</v>
      </c>
      <c r="B11" s="235" t="s">
        <v>57</v>
      </c>
      <c r="C11" s="83">
        <f>SUM(C12,C15,C55,C58,C59,C60,C78)</f>
        <v>0</v>
      </c>
      <c r="D11" s="83">
        <f>SUM(D12,D15,D55,D58,D59,D60,D66,D74,D75)</f>
        <v>0</v>
      </c>
      <c r="E11" s="236"/>
    </row>
    <row r="12" spans="1:5" s="9" customFormat="1" ht="18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>
      <c r="A13" s="89" t="s">
        <v>30</v>
      </c>
      <c r="B13" s="89" t="s">
        <v>59</v>
      </c>
      <c r="C13" s="4"/>
      <c r="D13" s="4"/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85">
        <f>SUM(C16,C19,C31,C32,C33,C34,C37,C38,C45:C49,C53,C54)</f>
        <v>0</v>
      </c>
      <c r="D15" s="85">
        <f>SUM(D16,D19,D31,D32,D33,D34,D37,D38,D45:D49,D53,D54)</f>
        <v>0</v>
      </c>
      <c r="E15" s="236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87</v>
      </c>
      <c r="B17" s="98" t="s">
        <v>61</v>
      </c>
      <c r="C17" s="4"/>
      <c r="D17" s="237"/>
      <c r="E17" s="96"/>
    </row>
    <row r="18" spans="1:6" s="3" customFormat="1">
      <c r="A18" s="98" t="s">
        <v>88</v>
      </c>
      <c r="B18" s="98" t="s">
        <v>62</v>
      </c>
      <c r="C18" s="4"/>
      <c r="D18" s="237"/>
      <c r="E18" s="96"/>
    </row>
    <row r="19" spans="1:6" s="3" customFormat="1">
      <c r="A19" s="89" t="s">
        <v>33</v>
      </c>
      <c r="B19" s="89" t="s">
        <v>2</v>
      </c>
      <c r="C19" s="84">
        <f>SUM(C20:C25,C30)</f>
        <v>0</v>
      </c>
      <c r="D19" s="84">
        <f>SUM(D20:D25,D30)</f>
        <v>0</v>
      </c>
      <c r="E19" s="238"/>
      <c r="F19" s="239"/>
    </row>
    <row r="20" spans="1:6" s="242" customFormat="1" ht="30">
      <c r="A20" s="98" t="s">
        <v>12</v>
      </c>
      <c r="B20" s="98" t="s">
        <v>238</v>
      </c>
      <c r="C20" s="240"/>
      <c r="D20" s="38"/>
      <c r="E20" s="241"/>
    </row>
    <row r="21" spans="1:6" s="242" customFormat="1">
      <c r="A21" s="98" t="s">
        <v>13</v>
      </c>
      <c r="B21" s="98" t="s">
        <v>14</v>
      </c>
      <c r="C21" s="240"/>
      <c r="D21" s="39"/>
      <c r="E21" s="241"/>
    </row>
    <row r="22" spans="1:6" s="242" customFormat="1" ht="30">
      <c r="A22" s="98" t="s">
        <v>269</v>
      </c>
      <c r="B22" s="98" t="s">
        <v>22</v>
      </c>
      <c r="C22" s="240"/>
      <c r="D22" s="40"/>
      <c r="E22" s="241"/>
    </row>
    <row r="23" spans="1:6" s="242" customFormat="1" ht="16.5" customHeight="1">
      <c r="A23" s="98" t="s">
        <v>270</v>
      </c>
      <c r="B23" s="98" t="s">
        <v>15</v>
      </c>
      <c r="C23" s="240"/>
      <c r="D23" s="40"/>
      <c r="E23" s="241"/>
    </row>
    <row r="24" spans="1:6" s="242" customFormat="1" ht="16.5" customHeight="1">
      <c r="A24" s="98" t="s">
        <v>271</v>
      </c>
      <c r="B24" s="98" t="s">
        <v>16</v>
      </c>
      <c r="C24" s="240"/>
      <c r="D24" s="40"/>
      <c r="E24" s="241"/>
    </row>
    <row r="25" spans="1:6" s="242" customFormat="1" ht="16.5" customHeight="1">
      <c r="A25" s="98" t="s">
        <v>272</v>
      </c>
      <c r="B25" s="98" t="s">
        <v>17</v>
      </c>
      <c r="C25" s="84">
        <f>SUM(C26:C29)</f>
        <v>0</v>
      </c>
      <c r="D25" s="84">
        <f>SUM(D26:D29)</f>
        <v>0</v>
      </c>
      <c r="E25" s="241"/>
    </row>
    <row r="26" spans="1:6" s="242" customFormat="1" ht="16.5" customHeight="1">
      <c r="A26" s="243" t="s">
        <v>273</v>
      </c>
      <c r="B26" s="243" t="s">
        <v>18</v>
      </c>
      <c r="C26" s="240"/>
      <c r="D26" s="40"/>
      <c r="E26" s="241"/>
    </row>
    <row r="27" spans="1:6" s="242" customFormat="1" ht="16.5" customHeight="1">
      <c r="A27" s="243" t="s">
        <v>274</v>
      </c>
      <c r="B27" s="243" t="s">
        <v>19</v>
      </c>
      <c r="C27" s="240"/>
      <c r="D27" s="40"/>
      <c r="E27" s="241"/>
    </row>
    <row r="28" spans="1:6" s="242" customFormat="1" ht="16.5" customHeight="1">
      <c r="A28" s="243" t="s">
        <v>275</v>
      </c>
      <c r="B28" s="243" t="s">
        <v>20</v>
      </c>
      <c r="C28" s="240"/>
      <c r="D28" s="40"/>
      <c r="E28" s="241"/>
    </row>
    <row r="29" spans="1:6" s="242" customFormat="1" ht="16.5" customHeight="1">
      <c r="A29" s="243" t="s">
        <v>276</v>
      </c>
      <c r="B29" s="243" t="s">
        <v>23</v>
      </c>
      <c r="C29" s="240"/>
      <c r="D29" s="41"/>
      <c r="E29" s="241"/>
    </row>
    <row r="30" spans="1:6" s="242" customFormat="1" ht="16.5" customHeight="1">
      <c r="A30" s="98" t="s">
        <v>277</v>
      </c>
      <c r="B30" s="98" t="s">
        <v>21</v>
      </c>
      <c r="C30" s="240"/>
      <c r="D30" s="41"/>
      <c r="E30" s="241"/>
    </row>
    <row r="31" spans="1:6" s="3" customFormat="1" ht="16.5" customHeight="1">
      <c r="A31" s="89" t="s">
        <v>34</v>
      </c>
      <c r="B31" s="89" t="s">
        <v>3</v>
      </c>
      <c r="C31" s="4"/>
      <c r="D31" s="237"/>
      <c r="E31" s="238"/>
    </row>
    <row r="32" spans="1:6" s="3" customFormat="1" ht="16.5" customHeight="1">
      <c r="A32" s="89" t="s">
        <v>35</v>
      </c>
      <c r="B32" s="89" t="s">
        <v>4</v>
      </c>
      <c r="C32" s="4"/>
      <c r="D32" s="237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37"/>
      <c r="E33" s="96"/>
    </row>
    <row r="34" spans="1:5" s="3" customFormat="1" ht="30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278</v>
      </c>
      <c r="B35" s="98" t="s">
        <v>56</v>
      </c>
      <c r="C35" s="4"/>
      <c r="D35" s="237"/>
      <c r="E35" s="96"/>
    </row>
    <row r="36" spans="1:5" s="3" customFormat="1" ht="16.5" customHeight="1">
      <c r="A36" s="98" t="s">
        <v>279</v>
      </c>
      <c r="B36" s="98" t="s">
        <v>55</v>
      </c>
      <c r="C36" s="4"/>
      <c r="D36" s="237"/>
      <c r="E36" s="96"/>
    </row>
    <row r="37" spans="1:5" s="3" customFormat="1" ht="16.5" customHeight="1">
      <c r="A37" s="89" t="s">
        <v>38</v>
      </c>
      <c r="B37" s="89" t="s">
        <v>49</v>
      </c>
      <c r="C37" s="4"/>
      <c r="D37" s="237"/>
      <c r="E37" s="96"/>
    </row>
    <row r="38" spans="1:5" s="3" customFormat="1" ht="16.5" customHeight="1">
      <c r="A38" s="89" t="s">
        <v>39</v>
      </c>
      <c r="B38" s="89" t="s">
        <v>386</v>
      </c>
      <c r="C38" s="84">
        <f>SUM(C39:C44)</f>
        <v>0</v>
      </c>
      <c r="D38" s="84">
        <f>SUM(D39:D44)</f>
        <v>0</v>
      </c>
      <c r="E38" s="96"/>
    </row>
    <row r="39" spans="1:5" s="3" customFormat="1" ht="16.5" customHeight="1">
      <c r="A39" s="17" t="s">
        <v>337</v>
      </c>
      <c r="B39" s="17" t="s">
        <v>341</v>
      </c>
      <c r="C39" s="4"/>
      <c r="D39" s="237"/>
      <c r="E39" s="96"/>
    </row>
    <row r="40" spans="1:5" s="3" customFormat="1" ht="16.5" customHeight="1">
      <c r="A40" s="17" t="s">
        <v>338</v>
      </c>
      <c r="B40" s="17" t="s">
        <v>342</v>
      </c>
      <c r="C40" s="4"/>
      <c r="D40" s="237"/>
      <c r="E40" s="96"/>
    </row>
    <row r="41" spans="1:5" s="3" customFormat="1" ht="16.5" customHeight="1">
      <c r="A41" s="17" t="s">
        <v>339</v>
      </c>
      <c r="B41" s="17" t="s">
        <v>345</v>
      </c>
      <c r="C41" s="4"/>
      <c r="D41" s="237"/>
      <c r="E41" s="96"/>
    </row>
    <row r="42" spans="1:5" s="3" customFormat="1" ht="16.5" customHeight="1">
      <c r="A42" s="17" t="s">
        <v>344</v>
      </c>
      <c r="B42" s="17" t="s">
        <v>346</v>
      </c>
      <c r="C42" s="4"/>
      <c r="D42" s="237"/>
      <c r="E42" s="96"/>
    </row>
    <row r="43" spans="1:5" s="3" customFormat="1" ht="16.5" customHeight="1">
      <c r="A43" s="17" t="s">
        <v>347</v>
      </c>
      <c r="B43" s="17" t="s">
        <v>465</v>
      </c>
      <c r="C43" s="4"/>
      <c r="D43" s="237"/>
      <c r="E43" s="96"/>
    </row>
    <row r="44" spans="1:5" s="3" customFormat="1" ht="16.5" customHeight="1">
      <c r="A44" s="17" t="s">
        <v>466</v>
      </c>
      <c r="B44" s="17" t="s">
        <v>343</v>
      </c>
      <c r="C44" s="4"/>
      <c r="D44" s="237"/>
      <c r="E44" s="96"/>
    </row>
    <row r="45" spans="1:5" s="3" customFormat="1" ht="30">
      <c r="A45" s="89" t="s">
        <v>40</v>
      </c>
      <c r="B45" s="89" t="s">
        <v>28</v>
      </c>
      <c r="C45" s="4"/>
      <c r="D45" s="237"/>
      <c r="E45" s="96"/>
    </row>
    <row r="46" spans="1:5" s="3" customFormat="1" ht="31.5" customHeight="1">
      <c r="A46" s="89" t="s">
        <v>41</v>
      </c>
      <c r="B46" s="89" t="s">
        <v>24</v>
      </c>
      <c r="C46" s="4"/>
      <c r="D46" s="237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37"/>
      <c r="E47" s="96"/>
    </row>
    <row r="48" spans="1:5" s="3" customFormat="1" ht="16.5" customHeight="1">
      <c r="A48" s="89" t="s">
        <v>43</v>
      </c>
      <c r="B48" s="89" t="s">
        <v>26</v>
      </c>
      <c r="C48" s="4"/>
      <c r="D48" s="237"/>
      <c r="E48" s="96"/>
    </row>
    <row r="49" spans="1:6" s="3" customFormat="1" ht="16.5" customHeight="1">
      <c r="A49" s="89" t="s">
        <v>44</v>
      </c>
      <c r="B49" s="89" t="s">
        <v>387</v>
      </c>
      <c r="C49" s="84">
        <f>SUM(C50:C52)</f>
        <v>0</v>
      </c>
      <c r="D49" s="84">
        <f>SUM(D50:D52)</f>
        <v>0</v>
      </c>
      <c r="E49" s="96"/>
    </row>
    <row r="50" spans="1:6" s="3" customFormat="1" ht="16.5" customHeight="1">
      <c r="A50" s="98" t="s">
        <v>352</v>
      </c>
      <c r="B50" s="98" t="s">
        <v>355</v>
      </c>
      <c r="C50" s="4"/>
      <c r="D50" s="237"/>
      <c r="E50" s="96"/>
    </row>
    <row r="51" spans="1:6" s="3" customFormat="1" ht="16.5" customHeight="1">
      <c r="A51" s="98" t="s">
        <v>353</v>
      </c>
      <c r="B51" s="98" t="s">
        <v>354</v>
      </c>
      <c r="C51" s="4"/>
      <c r="D51" s="237"/>
      <c r="E51" s="96"/>
    </row>
    <row r="52" spans="1:6" s="3" customFormat="1" ht="16.5" customHeight="1">
      <c r="A52" s="98" t="s">
        <v>356</v>
      </c>
      <c r="B52" s="98" t="s">
        <v>357</v>
      </c>
      <c r="C52" s="4"/>
      <c r="D52" s="237"/>
      <c r="E52" s="96"/>
    </row>
    <row r="53" spans="1:6" s="3" customFormat="1" ht="30">
      <c r="A53" s="89" t="s">
        <v>45</v>
      </c>
      <c r="B53" s="89" t="s">
        <v>29</v>
      </c>
      <c r="C53" s="4"/>
      <c r="D53" s="237"/>
      <c r="E53" s="96"/>
    </row>
    <row r="54" spans="1:6" s="3" customFormat="1" ht="16.5" customHeight="1">
      <c r="A54" s="89" t="s">
        <v>46</v>
      </c>
      <c r="B54" s="89" t="s">
        <v>6</v>
      </c>
      <c r="C54" s="4"/>
      <c r="D54" s="237"/>
      <c r="E54" s="238"/>
      <c r="F54" s="239"/>
    </row>
    <row r="55" spans="1:6" s="3" customFormat="1" ht="30">
      <c r="A55" s="88">
        <v>1.3</v>
      </c>
      <c r="B55" s="88" t="s">
        <v>391</v>
      </c>
      <c r="C55" s="85">
        <f>SUM(C56:C57)</f>
        <v>0</v>
      </c>
      <c r="D55" s="85">
        <f>SUM(D56:D57)</f>
        <v>0</v>
      </c>
      <c r="E55" s="238"/>
      <c r="F55" s="239"/>
    </row>
    <row r="56" spans="1:6" s="3" customFormat="1" ht="30">
      <c r="A56" s="89" t="s">
        <v>50</v>
      </c>
      <c r="B56" s="89" t="s">
        <v>48</v>
      </c>
      <c r="C56" s="4"/>
      <c r="D56" s="237"/>
      <c r="E56" s="238"/>
      <c r="F56" s="239"/>
    </row>
    <row r="57" spans="1:6" s="3" customFormat="1" ht="16.5" customHeight="1">
      <c r="A57" s="89" t="s">
        <v>51</v>
      </c>
      <c r="B57" s="89" t="s">
        <v>47</v>
      </c>
      <c r="C57" s="4"/>
      <c r="D57" s="237"/>
      <c r="E57" s="238"/>
      <c r="F57" s="239"/>
    </row>
    <row r="58" spans="1:6" s="3" customFormat="1">
      <c r="A58" s="88">
        <v>1.4</v>
      </c>
      <c r="B58" s="88" t="s">
        <v>393</v>
      </c>
      <c r="C58" s="4"/>
      <c r="D58" s="237"/>
      <c r="E58" s="238"/>
      <c r="F58" s="239"/>
    </row>
    <row r="59" spans="1:6" s="242" customFormat="1">
      <c r="A59" s="88">
        <v>1.5</v>
      </c>
      <c r="B59" s="88" t="s">
        <v>7</v>
      </c>
      <c r="C59" s="240"/>
      <c r="D59" s="40"/>
      <c r="E59" s="241"/>
    </row>
    <row r="60" spans="1:6" s="242" customFormat="1">
      <c r="A60" s="88">
        <v>1.6</v>
      </c>
      <c r="B60" s="45" t="s">
        <v>8</v>
      </c>
      <c r="C60" s="86">
        <f>SUM(C61:C65)</f>
        <v>0</v>
      </c>
      <c r="D60" s="87">
        <f>SUM(D61:D65)</f>
        <v>0</v>
      </c>
      <c r="E60" s="241"/>
    </row>
    <row r="61" spans="1:6" s="242" customFormat="1">
      <c r="A61" s="89" t="s">
        <v>285</v>
      </c>
      <c r="B61" s="46" t="s">
        <v>52</v>
      </c>
      <c r="C61" s="240"/>
      <c r="D61" s="40"/>
      <c r="E61" s="241"/>
    </row>
    <row r="62" spans="1:6" s="242" customFormat="1" ht="30">
      <c r="A62" s="89" t="s">
        <v>286</v>
      </c>
      <c r="B62" s="46" t="s">
        <v>54</v>
      </c>
      <c r="C62" s="240"/>
      <c r="D62" s="40"/>
      <c r="E62" s="241"/>
    </row>
    <row r="63" spans="1:6" s="242" customFormat="1">
      <c r="A63" s="89" t="s">
        <v>287</v>
      </c>
      <c r="B63" s="46" t="s">
        <v>53</v>
      </c>
      <c r="C63" s="40"/>
      <c r="D63" s="40"/>
      <c r="E63" s="241"/>
    </row>
    <row r="64" spans="1:6" s="242" customFormat="1">
      <c r="A64" s="89" t="s">
        <v>288</v>
      </c>
      <c r="B64" s="46" t="s">
        <v>27</v>
      </c>
      <c r="C64" s="240"/>
      <c r="D64" s="40"/>
      <c r="E64" s="241"/>
    </row>
    <row r="65" spans="1:5" s="242" customFormat="1">
      <c r="A65" s="89" t="s">
        <v>323</v>
      </c>
      <c r="B65" s="46" t="s">
        <v>324</v>
      </c>
      <c r="C65" s="240"/>
      <c r="D65" s="40"/>
      <c r="E65" s="241"/>
    </row>
    <row r="66" spans="1:5">
      <c r="A66" s="235">
        <v>2</v>
      </c>
      <c r="B66" s="235" t="s">
        <v>388</v>
      </c>
      <c r="C66" s="244"/>
      <c r="D66" s="86">
        <f>SUM(D67:D73)</f>
        <v>0</v>
      </c>
      <c r="E66" s="97"/>
    </row>
    <row r="67" spans="1:5">
      <c r="A67" s="99">
        <v>2.1</v>
      </c>
      <c r="B67" s="245" t="s">
        <v>89</v>
      </c>
      <c r="C67" s="246"/>
      <c r="D67" s="22"/>
      <c r="E67" s="97"/>
    </row>
    <row r="68" spans="1:5">
      <c r="A68" s="99">
        <v>2.2000000000000002</v>
      </c>
      <c r="B68" s="245" t="s">
        <v>389</v>
      </c>
      <c r="C68" s="246"/>
      <c r="D68" s="22"/>
      <c r="E68" s="97"/>
    </row>
    <row r="69" spans="1:5">
      <c r="A69" s="99">
        <v>2.2999999999999998</v>
      </c>
      <c r="B69" s="245" t="s">
        <v>93</v>
      </c>
      <c r="C69" s="246"/>
      <c r="D69" s="22"/>
      <c r="E69" s="97"/>
    </row>
    <row r="70" spans="1:5">
      <c r="A70" s="99">
        <v>2.4</v>
      </c>
      <c r="B70" s="245" t="s">
        <v>92</v>
      </c>
      <c r="C70" s="246"/>
      <c r="D70" s="22"/>
      <c r="E70" s="97"/>
    </row>
    <row r="71" spans="1:5">
      <c r="A71" s="99">
        <v>2.5</v>
      </c>
      <c r="B71" s="245" t="s">
        <v>390</v>
      </c>
      <c r="C71" s="246"/>
      <c r="D71" s="22"/>
      <c r="E71" s="97"/>
    </row>
    <row r="72" spans="1:5">
      <c r="A72" s="99">
        <v>2.6</v>
      </c>
      <c r="B72" s="245" t="s">
        <v>90</v>
      </c>
      <c r="C72" s="246"/>
      <c r="D72" s="22"/>
      <c r="E72" s="97"/>
    </row>
    <row r="73" spans="1:5">
      <c r="A73" s="99">
        <v>2.7</v>
      </c>
      <c r="B73" s="245" t="s">
        <v>91</v>
      </c>
      <c r="C73" s="247"/>
      <c r="D73" s="22"/>
      <c r="E73" s="97"/>
    </row>
    <row r="74" spans="1:5">
      <c r="A74" s="235">
        <v>3</v>
      </c>
      <c r="B74" s="235" t="s">
        <v>423</v>
      </c>
      <c r="C74" s="86"/>
      <c r="D74" s="22"/>
      <c r="E74" s="97"/>
    </row>
    <row r="75" spans="1:5">
      <c r="A75" s="235">
        <v>4</v>
      </c>
      <c r="B75" s="235" t="s">
        <v>240</v>
      </c>
      <c r="C75" s="86"/>
      <c r="D75" s="86">
        <f>SUM(D76:D77)</f>
        <v>0</v>
      </c>
      <c r="E75" s="97"/>
    </row>
    <row r="76" spans="1:5">
      <c r="A76" s="99">
        <v>4.0999999999999996</v>
      </c>
      <c r="B76" s="99" t="s">
        <v>241</v>
      </c>
      <c r="C76" s="246"/>
      <c r="D76" s="8"/>
      <c r="E76" s="97"/>
    </row>
    <row r="77" spans="1:5">
      <c r="A77" s="99">
        <v>4.2</v>
      </c>
      <c r="B77" s="99" t="s">
        <v>242</v>
      </c>
      <c r="C77" s="247"/>
      <c r="D77" s="8"/>
      <c r="E77" s="97"/>
    </row>
    <row r="78" spans="1:5">
      <c r="A78" s="235">
        <v>5</v>
      </c>
      <c r="B78" s="235" t="s">
        <v>267</v>
      </c>
      <c r="C78" s="271"/>
      <c r="D78" s="247"/>
      <c r="E78" s="97"/>
    </row>
    <row r="79" spans="1:5">
      <c r="B79" s="44"/>
    </row>
    <row r="80" spans="1:5">
      <c r="A80" s="524" t="s">
        <v>467</v>
      </c>
      <c r="B80" s="524"/>
      <c r="C80" s="524"/>
      <c r="D80" s="524"/>
      <c r="E80" s="5"/>
    </row>
    <row r="81" spans="1:9">
      <c r="B81" s="44"/>
    </row>
    <row r="82" spans="1:9" s="23" customFormat="1" ht="12.75"/>
    <row r="83" spans="1:9">
      <c r="A83" s="70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6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44" sqref="C44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290</v>
      </c>
      <c r="B1" s="115"/>
      <c r="C1" s="521" t="s">
        <v>97</v>
      </c>
      <c r="D1" s="521"/>
      <c r="E1" s="153"/>
    </row>
    <row r="2" spans="1:12">
      <c r="A2" s="77" t="s">
        <v>128</v>
      </c>
      <c r="B2" s="115"/>
      <c r="C2" s="519" t="s">
        <v>988</v>
      </c>
      <c r="D2" s="520"/>
      <c r="E2" s="153"/>
    </row>
    <row r="3" spans="1:12">
      <c r="A3" s="77"/>
      <c r="B3" s="115"/>
      <c r="C3" s="356"/>
      <c r="D3" s="356"/>
      <c r="E3" s="153"/>
    </row>
    <row r="4" spans="1:12" s="2" customFormat="1">
      <c r="A4" s="78" t="s">
        <v>262</v>
      </c>
      <c r="B4" s="78"/>
      <c r="C4" s="77"/>
      <c r="D4" s="77"/>
      <c r="E4" s="109"/>
      <c r="L4" s="21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55"/>
      <c r="B7" s="355"/>
      <c r="C7" s="79"/>
      <c r="D7" s="79"/>
      <c r="E7" s="154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4"/>
    </row>
    <row r="9" spans="1:12" s="9" customFormat="1" ht="18">
      <c r="A9" s="13">
        <v>1</v>
      </c>
      <c r="B9" s="13" t="s">
        <v>57</v>
      </c>
      <c r="C9" s="83">
        <f>SUM(C10,C13,C53,C56,C57,C58,C75)</f>
        <v>659119.81000000006</v>
      </c>
      <c r="D9" s="83">
        <f>SUM(D10,D13,D53,D56,D57,D58,D64,D71,D72)</f>
        <v>688876.97999999986</v>
      </c>
      <c r="E9" s="155"/>
    </row>
    <row r="10" spans="1:12" s="9" customFormat="1" ht="18">
      <c r="A10" s="14">
        <v>1.1000000000000001</v>
      </c>
      <c r="B10" s="14" t="s">
        <v>58</v>
      </c>
      <c r="C10" s="85">
        <f>SUM(C11:C12)</f>
        <v>10125</v>
      </c>
      <c r="D10" s="85">
        <f>SUM(D11:D12)</f>
        <v>1375</v>
      </c>
      <c r="E10" s="155"/>
    </row>
    <row r="11" spans="1:12" s="9" customFormat="1" ht="16.5" customHeight="1">
      <c r="A11" s="16" t="s">
        <v>30</v>
      </c>
      <c r="B11" s="16" t="s">
        <v>59</v>
      </c>
      <c r="C11" s="33">
        <v>10125</v>
      </c>
      <c r="D11" s="34">
        <v>1375</v>
      </c>
      <c r="E11" s="155"/>
    </row>
    <row r="12" spans="1:12" ht="16.5" customHeight="1">
      <c r="A12" s="16" t="s">
        <v>31</v>
      </c>
      <c r="B12" s="16" t="s">
        <v>0</v>
      </c>
      <c r="C12" s="33"/>
      <c r="D12" s="34"/>
      <c r="E12" s="153"/>
    </row>
    <row r="13" spans="1:12">
      <c r="A13" s="14">
        <v>1.2</v>
      </c>
      <c r="B13" s="14" t="s">
        <v>60</v>
      </c>
      <c r="C13" s="85">
        <f>SUM(C14,C17,C29:C32,C35,C36,C43,C44,C45,C46,C47,C51,C52)</f>
        <v>564360.27</v>
      </c>
      <c r="D13" s="85">
        <f>SUM(D14,D17,D29:D32,D35,D36,D43,D44,D45,D46,D47,D51,D52)</f>
        <v>680519.97999999986</v>
      </c>
      <c r="E13" s="153"/>
    </row>
    <row r="14" spans="1:12">
      <c r="A14" s="16" t="s">
        <v>32</v>
      </c>
      <c r="B14" s="16" t="s">
        <v>1</v>
      </c>
      <c r="C14" s="84">
        <f>SUM(C15:C16)</f>
        <v>8533</v>
      </c>
      <c r="D14" s="84">
        <f>SUM(D15:D16)</f>
        <v>8533</v>
      </c>
      <c r="E14" s="153"/>
    </row>
    <row r="15" spans="1:12" ht="17.25" customHeight="1">
      <c r="A15" s="17" t="s">
        <v>87</v>
      </c>
      <c r="B15" s="17" t="s">
        <v>61</v>
      </c>
      <c r="C15" s="35"/>
      <c r="D15" s="36"/>
      <c r="E15" s="153"/>
    </row>
    <row r="16" spans="1:12" ht="17.25" customHeight="1">
      <c r="A16" s="17" t="s">
        <v>88</v>
      </c>
      <c r="B16" s="17" t="s">
        <v>62</v>
      </c>
      <c r="C16" s="35">
        <v>8533</v>
      </c>
      <c r="D16" s="453">
        <v>8533</v>
      </c>
      <c r="E16" s="153"/>
    </row>
    <row r="17" spans="1:7">
      <c r="A17" s="16" t="s">
        <v>33</v>
      </c>
      <c r="B17" s="16" t="s">
        <v>2</v>
      </c>
      <c r="C17" s="84">
        <f>SUM(C18:C23,C28)</f>
        <v>37592.42</v>
      </c>
      <c r="D17" s="84">
        <f>SUM(D18:D23,D28)</f>
        <v>34001.81</v>
      </c>
      <c r="E17" s="153"/>
    </row>
    <row r="18" spans="1:7" ht="30">
      <c r="A18" s="17" t="s">
        <v>12</v>
      </c>
      <c r="B18" s="17" t="s">
        <v>238</v>
      </c>
      <c r="C18" s="37">
        <f>107+9009.2</f>
        <v>9116.2000000000007</v>
      </c>
      <c r="D18" s="38">
        <v>8834.2000000000007</v>
      </c>
      <c r="E18" s="153"/>
      <c r="G18" s="460"/>
    </row>
    <row r="19" spans="1:7">
      <c r="A19" s="17" t="s">
        <v>13</v>
      </c>
      <c r="B19" s="17" t="s">
        <v>14</v>
      </c>
      <c r="C19" s="37"/>
      <c r="D19" s="39"/>
      <c r="E19" s="153"/>
    </row>
    <row r="20" spans="1:7" ht="30">
      <c r="A20" s="17" t="s">
        <v>269</v>
      </c>
      <c r="B20" s="17" t="s">
        <v>22</v>
      </c>
      <c r="C20" s="37">
        <v>4391.6000000000004</v>
      </c>
      <c r="D20" s="40">
        <f>4391.6+6489-5126-285</f>
        <v>5469.6</v>
      </c>
      <c r="E20" s="153"/>
    </row>
    <row r="21" spans="1:7">
      <c r="A21" s="17" t="s">
        <v>270</v>
      </c>
      <c r="B21" s="17" t="s">
        <v>15</v>
      </c>
      <c r="C21" s="37">
        <v>11215.99</v>
      </c>
      <c r="D21" s="40">
        <v>6845.38</v>
      </c>
      <c r="E21" s="153"/>
      <c r="F21" s="458"/>
    </row>
    <row r="22" spans="1:7">
      <c r="A22" s="17" t="s">
        <v>271</v>
      </c>
      <c r="B22" s="17" t="s">
        <v>16</v>
      </c>
      <c r="C22" s="37"/>
      <c r="D22" s="40"/>
      <c r="E22" s="153"/>
    </row>
    <row r="23" spans="1:7">
      <c r="A23" s="17" t="s">
        <v>272</v>
      </c>
      <c r="B23" s="17" t="s">
        <v>17</v>
      </c>
      <c r="C23" s="118">
        <f>SUM(C24:C27)</f>
        <v>12868.63</v>
      </c>
      <c r="D23" s="118">
        <f>SUM(D24:D27)</f>
        <v>12852.63</v>
      </c>
      <c r="E23" s="153"/>
    </row>
    <row r="24" spans="1:7" ht="16.5" customHeight="1">
      <c r="A24" s="18" t="s">
        <v>273</v>
      </c>
      <c r="B24" s="18" t="s">
        <v>18</v>
      </c>
      <c r="C24" s="455">
        <v>11954.39</v>
      </c>
      <c r="D24" s="456">
        <v>11954.39</v>
      </c>
      <c r="E24" s="153"/>
    </row>
    <row r="25" spans="1:7" ht="16.5" customHeight="1">
      <c r="A25" s="18" t="s">
        <v>274</v>
      </c>
      <c r="B25" s="18" t="s">
        <v>19</v>
      </c>
      <c r="C25" s="455">
        <v>791.91</v>
      </c>
      <c r="D25" s="456">
        <v>775.91</v>
      </c>
      <c r="E25" s="153"/>
    </row>
    <row r="26" spans="1:7" ht="16.5" customHeight="1">
      <c r="A26" s="18" t="s">
        <v>275</v>
      </c>
      <c r="B26" s="18" t="s">
        <v>20</v>
      </c>
      <c r="C26" s="455">
        <v>90.09</v>
      </c>
      <c r="D26" s="456">
        <v>90.09</v>
      </c>
      <c r="E26" s="153"/>
    </row>
    <row r="27" spans="1:7" ht="16.5" customHeight="1">
      <c r="A27" s="18" t="s">
        <v>276</v>
      </c>
      <c r="B27" s="18" t="s">
        <v>23</v>
      </c>
      <c r="C27" s="455">
        <v>32.24</v>
      </c>
      <c r="D27" s="457">
        <v>32.24</v>
      </c>
      <c r="E27" s="153"/>
    </row>
    <row r="28" spans="1:7">
      <c r="A28" s="17" t="s">
        <v>277</v>
      </c>
      <c r="B28" s="17" t="s">
        <v>21</v>
      </c>
      <c r="C28" s="37"/>
      <c r="D28" s="41"/>
      <c r="E28" s="153"/>
    </row>
    <row r="29" spans="1:7">
      <c r="A29" s="16" t="s">
        <v>34</v>
      </c>
      <c r="B29" s="16" t="s">
        <v>3</v>
      </c>
      <c r="C29" s="33">
        <v>30277.74</v>
      </c>
      <c r="D29" s="454">
        <f>13172.34+3945.4+12980</f>
        <v>30097.74</v>
      </c>
      <c r="E29" s="153"/>
    </row>
    <row r="30" spans="1:7">
      <c r="A30" s="16" t="s">
        <v>35</v>
      </c>
      <c r="B30" s="16" t="s">
        <v>4</v>
      </c>
      <c r="C30" s="33"/>
      <c r="D30" s="34"/>
      <c r="E30" s="153"/>
    </row>
    <row r="31" spans="1:7">
      <c r="A31" s="16" t="s">
        <v>36</v>
      </c>
      <c r="B31" s="16" t="s">
        <v>5</v>
      </c>
      <c r="C31" s="33"/>
      <c r="D31" s="34"/>
      <c r="E31" s="153"/>
    </row>
    <row r="32" spans="1:7">
      <c r="A32" s="16" t="s">
        <v>37</v>
      </c>
      <c r="B32" s="16" t="s">
        <v>63</v>
      </c>
      <c r="C32" s="84">
        <f>SUM(C33:C34)</f>
        <v>3279</v>
      </c>
      <c r="D32" s="84">
        <f>SUM(D33:D34)</f>
        <v>0</v>
      </c>
      <c r="E32" s="153"/>
    </row>
    <row r="33" spans="1:7">
      <c r="A33" s="17" t="s">
        <v>278</v>
      </c>
      <c r="B33" s="17" t="s">
        <v>56</v>
      </c>
      <c r="C33" s="33">
        <v>2791.5</v>
      </c>
      <c r="D33" s="34"/>
      <c r="E33" s="153"/>
    </row>
    <row r="34" spans="1:7">
      <c r="A34" s="17" t="s">
        <v>279</v>
      </c>
      <c r="B34" s="17" t="s">
        <v>55</v>
      </c>
      <c r="C34" s="33">
        <v>487.5</v>
      </c>
      <c r="D34" s="34"/>
      <c r="E34" s="153"/>
    </row>
    <row r="35" spans="1:7">
      <c r="A35" s="16" t="s">
        <v>38</v>
      </c>
      <c r="B35" s="16" t="s">
        <v>49</v>
      </c>
      <c r="C35" s="33">
        <v>380.04</v>
      </c>
      <c r="D35" s="34">
        <v>380.04</v>
      </c>
      <c r="E35" s="153"/>
    </row>
    <row r="36" spans="1:7">
      <c r="A36" s="16" t="s">
        <v>39</v>
      </c>
      <c r="B36" s="16" t="s">
        <v>340</v>
      </c>
      <c r="C36" s="84">
        <f>SUM(C37:C42)</f>
        <v>0</v>
      </c>
      <c r="D36" s="84">
        <f>SUM(D37:D42)</f>
        <v>345032.47</v>
      </c>
      <c r="E36" s="153"/>
    </row>
    <row r="37" spans="1:7">
      <c r="A37" s="17" t="s">
        <v>337</v>
      </c>
      <c r="B37" s="17" t="s">
        <v>341</v>
      </c>
      <c r="C37" s="33"/>
      <c r="D37" s="33"/>
      <c r="E37" s="153"/>
    </row>
    <row r="38" spans="1:7">
      <c r="A38" s="17" t="s">
        <v>338</v>
      </c>
      <c r="B38" s="17" t="s">
        <v>342</v>
      </c>
      <c r="C38" s="33"/>
      <c r="D38" s="33">
        <v>90647</v>
      </c>
      <c r="E38" s="153"/>
    </row>
    <row r="39" spans="1:7">
      <c r="A39" s="17" t="s">
        <v>339</v>
      </c>
      <c r="B39" s="17" t="s">
        <v>345</v>
      </c>
      <c r="C39" s="33"/>
      <c r="D39" s="34">
        <f>345032.47-90647-200</f>
        <v>254185.46999999997</v>
      </c>
      <c r="E39" s="153"/>
    </row>
    <row r="40" spans="1:7">
      <c r="A40" s="17" t="s">
        <v>344</v>
      </c>
      <c r="B40" s="17" t="s">
        <v>346</v>
      </c>
      <c r="C40" s="33"/>
      <c r="D40" s="34"/>
      <c r="E40" s="153"/>
    </row>
    <row r="41" spans="1:7">
      <c r="A41" s="17" t="s">
        <v>347</v>
      </c>
      <c r="B41" s="17" t="s">
        <v>465</v>
      </c>
      <c r="C41" s="33"/>
      <c r="D41" s="34"/>
      <c r="E41" s="153"/>
    </row>
    <row r="42" spans="1:7">
      <c r="A42" s="17" t="s">
        <v>466</v>
      </c>
      <c r="B42" s="17" t="s">
        <v>343</v>
      </c>
      <c r="C42" s="33"/>
      <c r="D42" s="34">
        <v>200</v>
      </c>
      <c r="E42" s="153"/>
    </row>
    <row r="43" spans="1:7" ht="30">
      <c r="A43" s="16" t="s">
        <v>40</v>
      </c>
      <c r="B43" s="16" t="s">
        <v>1669</v>
      </c>
      <c r="C43" s="33">
        <v>10287.67</v>
      </c>
      <c r="D43" s="34">
        <f>1625+749+285+826+5700</f>
        <v>9185</v>
      </c>
      <c r="E43" s="153"/>
    </row>
    <row r="44" spans="1:7">
      <c r="A44" s="16" t="s">
        <v>41</v>
      </c>
      <c r="B44" s="16" t="s">
        <v>24</v>
      </c>
      <c r="C44" s="33">
        <f>275+634.6</f>
        <v>909.6</v>
      </c>
      <c r="D44" s="34">
        <f>634.6+275</f>
        <v>909.6</v>
      </c>
      <c r="E44" s="153"/>
    </row>
    <row r="45" spans="1:7">
      <c r="A45" s="16" t="s">
        <v>42</v>
      </c>
      <c r="B45" s="16" t="s">
        <v>25</v>
      </c>
      <c r="C45" s="33"/>
      <c r="D45" s="34"/>
      <c r="E45" s="153"/>
    </row>
    <row r="46" spans="1:7">
      <c r="A46" s="16" t="s">
        <v>43</v>
      </c>
      <c r="B46" s="16" t="s">
        <v>26</v>
      </c>
      <c r="C46" s="33">
        <v>318</v>
      </c>
      <c r="D46" s="34">
        <v>318</v>
      </c>
      <c r="E46" s="153"/>
    </row>
    <row r="47" spans="1:7">
      <c r="A47" s="16" t="s">
        <v>44</v>
      </c>
      <c r="B47" s="16" t="s">
        <v>284</v>
      </c>
      <c r="C47" s="84">
        <f>SUM(C48:C50)</f>
        <v>164250.45000000001</v>
      </c>
      <c r="D47" s="84">
        <f>SUM(D48:D50)</f>
        <v>143472.93</v>
      </c>
      <c r="E47" s="153"/>
    </row>
    <row r="48" spans="1:7">
      <c r="A48" s="98" t="s">
        <v>352</v>
      </c>
      <c r="B48" s="98" t="s">
        <v>355</v>
      </c>
      <c r="C48" s="33">
        <v>131788.45000000001</v>
      </c>
      <c r="D48" s="34">
        <v>132235.43</v>
      </c>
      <c r="E48" s="153"/>
      <c r="G48" s="461"/>
    </row>
    <row r="49" spans="1:5">
      <c r="A49" s="98" t="s">
        <v>353</v>
      </c>
      <c r="B49" s="98" t="s">
        <v>354</v>
      </c>
      <c r="C49" s="459">
        <f>1800+30662</f>
        <v>32462</v>
      </c>
      <c r="D49" s="454">
        <v>11237.5</v>
      </c>
      <c r="E49" s="153"/>
    </row>
    <row r="50" spans="1:5">
      <c r="A50" s="98" t="s">
        <v>356</v>
      </c>
      <c r="B50" s="98" t="s">
        <v>357</v>
      </c>
      <c r="C50" s="33"/>
      <c r="D50" s="34"/>
      <c r="E50" s="153"/>
    </row>
    <row r="51" spans="1:5" ht="26.25" customHeight="1">
      <c r="A51" s="16" t="s">
        <v>45</v>
      </c>
      <c r="B51" s="16" t="s">
        <v>29</v>
      </c>
      <c r="C51" s="33"/>
      <c r="D51" s="34"/>
      <c r="E51" s="153"/>
    </row>
    <row r="52" spans="1:5">
      <c r="A52" s="16" t="s">
        <v>46</v>
      </c>
      <c r="B52" s="16" t="s">
        <v>6</v>
      </c>
      <c r="C52" s="33">
        <f>137307.75+13114.43+15509.6-634.6+9848.17+1900+7500+11260+18500+4030+54000+5610+6210+23777+600</f>
        <v>308532.34999999998</v>
      </c>
      <c r="D52" s="34">
        <f>8701-275-826-5700+1000+37307.75+12113.64-749-440+3000+9850+200+1500+2000+35597+5310</f>
        <v>108589.39</v>
      </c>
      <c r="E52" s="153"/>
    </row>
    <row r="53" spans="1:5" ht="30">
      <c r="A53" s="14">
        <v>1.3</v>
      </c>
      <c r="B53" s="88" t="s">
        <v>391</v>
      </c>
      <c r="C53" s="85">
        <f>SUM(C54:C55)</f>
        <v>84418.54</v>
      </c>
      <c r="D53" s="85">
        <f>SUM(D54:D55)</f>
        <v>440</v>
      </c>
      <c r="E53" s="153"/>
    </row>
    <row r="54" spans="1:5" ht="30">
      <c r="A54" s="16" t="s">
        <v>50</v>
      </c>
      <c r="B54" s="16" t="s">
        <v>48</v>
      </c>
      <c r="C54" s="33">
        <v>84418.54</v>
      </c>
      <c r="D54" s="34">
        <v>440</v>
      </c>
      <c r="E54" s="153"/>
    </row>
    <row r="55" spans="1:5">
      <c r="A55" s="16" t="s">
        <v>51</v>
      </c>
      <c r="B55" s="16" t="s">
        <v>47</v>
      </c>
      <c r="C55" s="33"/>
      <c r="D55" s="34"/>
      <c r="E55" s="153"/>
    </row>
    <row r="56" spans="1:5">
      <c r="A56" s="14">
        <v>1.4</v>
      </c>
      <c r="B56" s="14" t="s">
        <v>393</v>
      </c>
      <c r="C56" s="33"/>
      <c r="D56" s="34"/>
      <c r="E56" s="153"/>
    </row>
    <row r="57" spans="1:5">
      <c r="A57" s="14">
        <v>1.5</v>
      </c>
      <c r="B57" s="14" t="s">
        <v>7</v>
      </c>
      <c r="C57" s="37"/>
      <c r="D57" s="40"/>
      <c r="E57" s="153"/>
    </row>
    <row r="58" spans="1:5">
      <c r="A58" s="14">
        <v>1.6</v>
      </c>
      <c r="B58" s="45" t="s">
        <v>8</v>
      </c>
      <c r="C58" s="85">
        <f>SUM(C59:C63)</f>
        <v>216</v>
      </c>
      <c r="D58" s="85">
        <f>SUM(D59:D63)</f>
        <v>216</v>
      </c>
      <c r="E58" s="153"/>
    </row>
    <row r="59" spans="1:5">
      <c r="A59" s="16" t="s">
        <v>285</v>
      </c>
      <c r="B59" s="46" t="s">
        <v>52</v>
      </c>
      <c r="C59" s="37"/>
      <c r="D59" s="40"/>
      <c r="E59" s="153"/>
    </row>
    <row r="60" spans="1:5" ht="30">
      <c r="A60" s="16" t="s">
        <v>286</v>
      </c>
      <c r="B60" s="46" t="s">
        <v>54</v>
      </c>
      <c r="C60" s="37"/>
      <c r="D60" s="40"/>
      <c r="E60" s="153"/>
    </row>
    <row r="61" spans="1:5">
      <c r="A61" s="16" t="s">
        <v>287</v>
      </c>
      <c r="B61" s="46" t="s">
        <v>53</v>
      </c>
      <c r="C61" s="40"/>
      <c r="D61" s="40"/>
      <c r="E61" s="153"/>
    </row>
    <row r="62" spans="1:5">
      <c r="A62" s="16" t="s">
        <v>288</v>
      </c>
      <c r="B62" s="46" t="s">
        <v>1694</v>
      </c>
      <c r="C62" s="37">
        <v>216</v>
      </c>
      <c r="D62" s="40">
        <v>216</v>
      </c>
      <c r="E62" s="153"/>
    </row>
    <row r="63" spans="1:5">
      <c r="A63" s="16" t="s">
        <v>323</v>
      </c>
      <c r="B63" s="215" t="s">
        <v>324</v>
      </c>
      <c r="C63" s="37"/>
      <c r="D63" s="216"/>
      <c r="E63" s="153"/>
    </row>
    <row r="64" spans="1:5">
      <c r="A64" s="13">
        <v>2</v>
      </c>
      <c r="B64" s="47" t="s">
        <v>95</v>
      </c>
      <c r="C64" s="274"/>
      <c r="D64" s="119">
        <f>SUM(D65:D70)</f>
        <v>6326</v>
      </c>
      <c r="E64" s="153"/>
    </row>
    <row r="65" spans="1:5">
      <c r="A65" s="15">
        <v>2.1</v>
      </c>
      <c r="B65" s="48" t="s">
        <v>89</v>
      </c>
      <c r="C65" s="274"/>
      <c r="D65" s="42"/>
      <c r="E65" s="153"/>
    </row>
    <row r="66" spans="1:5">
      <c r="A66" s="15">
        <v>2.2000000000000002</v>
      </c>
      <c r="B66" s="48" t="s">
        <v>93</v>
      </c>
      <c r="C66" s="276"/>
      <c r="D66" s="43"/>
      <c r="E66" s="153"/>
    </row>
    <row r="67" spans="1:5">
      <c r="A67" s="15">
        <v>2.2999999999999998</v>
      </c>
      <c r="B67" s="48" t="s">
        <v>92</v>
      </c>
      <c r="C67" s="276"/>
      <c r="D67" s="43"/>
      <c r="E67" s="153"/>
    </row>
    <row r="68" spans="1:5">
      <c r="A68" s="15">
        <v>2.4</v>
      </c>
      <c r="B68" s="48" t="s">
        <v>94</v>
      </c>
      <c r="C68" s="276"/>
      <c r="D68" s="43">
        <v>1200</v>
      </c>
      <c r="E68" s="153"/>
    </row>
    <row r="69" spans="1:5">
      <c r="A69" s="15">
        <v>2.5</v>
      </c>
      <c r="B69" s="48" t="s">
        <v>90</v>
      </c>
      <c r="C69" s="276"/>
      <c r="D69" s="43">
        <v>5126</v>
      </c>
      <c r="E69" s="153"/>
    </row>
    <row r="70" spans="1:5">
      <c r="A70" s="15">
        <v>2.6</v>
      </c>
      <c r="B70" s="48" t="s">
        <v>91</v>
      </c>
      <c r="C70" s="276"/>
      <c r="D70" s="43"/>
      <c r="E70" s="153"/>
    </row>
    <row r="71" spans="1:5" s="2" customFormat="1">
      <c r="A71" s="13">
        <v>3</v>
      </c>
      <c r="B71" s="272" t="s">
        <v>423</v>
      </c>
      <c r="C71" s="275"/>
      <c r="D71" s="273"/>
      <c r="E71" s="106"/>
    </row>
    <row r="72" spans="1:5" s="2" customFormat="1">
      <c r="A72" s="13">
        <v>4</v>
      </c>
      <c r="B72" s="13" t="s">
        <v>240</v>
      </c>
      <c r="C72" s="275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241</v>
      </c>
      <c r="C73" s="8"/>
      <c r="D73" s="8"/>
      <c r="E73" s="106"/>
    </row>
    <row r="74" spans="1:5" s="2" customFormat="1">
      <c r="A74" s="15">
        <v>4.2</v>
      </c>
      <c r="B74" s="15" t="s">
        <v>242</v>
      </c>
      <c r="C74" s="8"/>
      <c r="D74" s="8"/>
      <c r="E74" s="106"/>
    </row>
    <row r="75" spans="1:5" s="2" customFormat="1">
      <c r="A75" s="13">
        <v>5</v>
      </c>
      <c r="B75" s="270" t="s">
        <v>267</v>
      </c>
      <c r="C75" s="8"/>
      <c r="D75" s="86"/>
      <c r="E75" s="106"/>
    </row>
    <row r="76" spans="1:5" s="2" customFormat="1">
      <c r="A76" s="358"/>
      <c r="B76" s="358"/>
      <c r="C76" s="12"/>
      <c r="D76" s="12"/>
      <c r="E76" s="106"/>
    </row>
    <row r="77" spans="1:5" s="2" customFormat="1">
      <c r="A77" s="524" t="s">
        <v>467</v>
      </c>
      <c r="B77" s="524"/>
      <c r="C77" s="524"/>
      <c r="D77" s="524"/>
      <c r="E77" s="106"/>
    </row>
    <row r="78" spans="1:5" s="2" customFormat="1">
      <c r="A78" s="358"/>
      <c r="B78" s="358"/>
      <c r="C78" s="12"/>
      <c r="D78" s="12"/>
      <c r="E78" s="106"/>
    </row>
    <row r="79" spans="1:5" s="23" customFormat="1" ht="12.75"/>
    <row r="80" spans="1:5" s="2" customFormat="1">
      <c r="A80" s="70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468</v>
      </c>
      <c r="D83" s="12"/>
      <c r="E83"/>
      <c r="F83"/>
      <c r="G83"/>
      <c r="H83"/>
      <c r="I83"/>
    </row>
    <row r="84" spans="1:9" s="2" customFormat="1">
      <c r="A84"/>
      <c r="B84" s="525" t="s">
        <v>469</v>
      </c>
      <c r="C84" s="525"/>
      <c r="D84" s="525"/>
      <c r="E84"/>
      <c r="F84"/>
      <c r="G84"/>
      <c r="H84"/>
      <c r="I84"/>
    </row>
    <row r="85" spans="1:9" customFormat="1" ht="12.75">
      <c r="B85" s="66" t="s">
        <v>470</v>
      </c>
    </row>
    <row r="86" spans="1:9" s="2" customFormat="1">
      <c r="A86" s="11"/>
      <c r="B86" s="525" t="s">
        <v>471</v>
      </c>
      <c r="C86" s="525"/>
      <c r="D86" s="525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view="pageBreakPreview" zoomScale="80" zoomScaleNormal="100" zoomScaleSheetLayoutView="80" workbookViewId="0">
      <selection activeCell="C24" sqref="C24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321</v>
      </c>
      <c r="B1" s="78"/>
      <c r="C1" s="521" t="s">
        <v>97</v>
      </c>
      <c r="D1" s="521"/>
      <c r="E1" s="92"/>
    </row>
    <row r="2" spans="1:5" s="6" customFormat="1">
      <c r="A2" s="75" t="s">
        <v>315</v>
      </c>
      <c r="B2" s="78"/>
      <c r="C2" s="519" t="s">
        <v>988</v>
      </c>
      <c r="D2" s="519"/>
      <c r="E2" s="92"/>
    </row>
    <row r="3" spans="1:5" s="6" customFormat="1">
      <c r="A3" s="77" t="s">
        <v>128</v>
      </c>
      <c r="B3" s="75"/>
      <c r="C3" s="162"/>
      <c r="D3" s="162"/>
      <c r="E3" s="92"/>
    </row>
    <row r="4" spans="1:5" s="6" customFormat="1">
      <c r="A4" s="77"/>
      <c r="B4" s="77"/>
      <c r="C4" s="162"/>
      <c r="D4" s="162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მ.პ.გ. ქართული ოცნება - დემოკრატიული საქართველო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1"/>
      <c r="B8" s="161"/>
      <c r="C8" s="79"/>
      <c r="D8" s="79"/>
      <c r="E8" s="92"/>
    </row>
    <row r="9" spans="1:5" s="6" customFormat="1" ht="30">
      <c r="A9" s="90" t="s">
        <v>64</v>
      </c>
      <c r="B9" s="90" t="s">
        <v>320</v>
      </c>
      <c r="C9" s="80" t="s">
        <v>10</v>
      </c>
      <c r="D9" s="80" t="s">
        <v>9</v>
      </c>
      <c r="E9" s="92"/>
    </row>
    <row r="10" spans="1:5" s="9" customFormat="1" ht="18">
      <c r="A10" s="99" t="s">
        <v>316</v>
      </c>
      <c r="B10" s="99" t="s">
        <v>522</v>
      </c>
      <c r="C10" s="4"/>
      <c r="D10" s="4"/>
      <c r="E10" s="94"/>
    </row>
    <row r="11" spans="1:5" s="10" customFormat="1">
      <c r="A11" s="99" t="s">
        <v>317</v>
      </c>
      <c r="B11" s="99"/>
      <c r="C11" s="4"/>
      <c r="D11" s="4"/>
      <c r="E11" s="95"/>
    </row>
    <row r="12" spans="1:5" s="10" customFormat="1">
      <c r="A12" s="88" t="s">
        <v>266</v>
      </c>
      <c r="B12" s="88"/>
      <c r="C12" s="4"/>
      <c r="D12" s="4"/>
      <c r="E12" s="95"/>
    </row>
    <row r="13" spans="1:5" s="10" customFormat="1">
      <c r="A13" s="88" t="s">
        <v>266</v>
      </c>
      <c r="B13" s="88"/>
      <c r="C13" s="4"/>
      <c r="D13" s="4"/>
      <c r="E13" s="95"/>
    </row>
    <row r="14" spans="1:5" s="10" customFormat="1">
      <c r="A14" s="88" t="s">
        <v>266</v>
      </c>
      <c r="B14" s="88"/>
      <c r="C14" s="4"/>
      <c r="D14" s="4"/>
      <c r="E14" s="95"/>
    </row>
    <row r="15" spans="1:5" s="10" customFormat="1">
      <c r="A15" s="88" t="s">
        <v>266</v>
      </c>
      <c r="B15" s="88"/>
      <c r="C15" s="4"/>
      <c r="D15" s="4"/>
      <c r="E15" s="95"/>
    </row>
    <row r="16" spans="1:5" s="10" customFormat="1">
      <c r="A16" s="88" t="s">
        <v>266</v>
      </c>
      <c r="B16" s="88"/>
      <c r="C16" s="4"/>
      <c r="D16" s="4"/>
      <c r="E16" s="95"/>
    </row>
    <row r="17" spans="1:7" s="10" customFormat="1" ht="17.25" customHeight="1">
      <c r="A17" s="99" t="s">
        <v>318</v>
      </c>
      <c r="B17" s="88" t="s">
        <v>521</v>
      </c>
      <c r="C17" s="4"/>
      <c r="D17" s="4"/>
      <c r="E17" s="95"/>
    </row>
    <row r="18" spans="1:7" s="10" customFormat="1" ht="18" customHeight="1">
      <c r="A18" s="99" t="s">
        <v>319</v>
      </c>
      <c r="B18" s="88" t="s">
        <v>523</v>
      </c>
      <c r="C18" s="4">
        <v>137307.75</v>
      </c>
      <c r="D18" s="4">
        <v>37307.75</v>
      </c>
      <c r="E18" s="95"/>
    </row>
    <row r="19" spans="1:7" s="10" customFormat="1" ht="30">
      <c r="A19" s="99" t="s">
        <v>1678</v>
      </c>
      <c r="B19" s="88" t="s">
        <v>1664</v>
      </c>
      <c r="C19" s="4">
        <f>1900+7500</f>
        <v>9400</v>
      </c>
      <c r="D19" s="4">
        <f>8701-275-826-5700</f>
        <v>1900</v>
      </c>
      <c r="E19" s="95"/>
    </row>
    <row r="20" spans="1:7" s="10" customFormat="1" ht="30">
      <c r="A20" s="99" t="s">
        <v>1679</v>
      </c>
      <c r="B20" s="88" t="s">
        <v>1665</v>
      </c>
      <c r="C20" s="4"/>
      <c r="D20" s="4">
        <v>1000</v>
      </c>
      <c r="E20" s="95"/>
    </row>
    <row r="21" spans="1:7" s="10" customFormat="1" ht="30">
      <c r="A21" s="99" t="s">
        <v>1680</v>
      </c>
      <c r="B21" s="88" t="s">
        <v>1666</v>
      </c>
      <c r="C21" s="4">
        <v>13114.43</v>
      </c>
      <c r="D21" s="4">
        <f>12113.64-749-440</f>
        <v>10924.64</v>
      </c>
      <c r="E21" s="95"/>
    </row>
    <row r="22" spans="1:7" s="10" customFormat="1" ht="30">
      <c r="A22" s="99" t="s">
        <v>1681</v>
      </c>
      <c r="B22" s="88" t="s">
        <v>1667</v>
      </c>
      <c r="C22" s="4"/>
      <c r="D22" s="4">
        <v>3000</v>
      </c>
      <c r="E22" s="95"/>
    </row>
    <row r="23" spans="1:7" s="10" customFormat="1" ht="30">
      <c r="A23" s="99" t="s">
        <v>1682</v>
      </c>
      <c r="B23" s="88" t="s">
        <v>1668</v>
      </c>
      <c r="C23" s="4">
        <f>54000+600</f>
        <v>54600</v>
      </c>
      <c r="D23" s="4">
        <v>9850</v>
      </c>
      <c r="E23" s="95"/>
    </row>
    <row r="24" spans="1:7" s="3" customFormat="1" ht="30">
      <c r="A24" s="99" t="s">
        <v>1683</v>
      </c>
      <c r="B24" s="451" t="s">
        <v>1677</v>
      </c>
      <c r="C24" s="4">
        <v>200</v>
      </c>
      <c r="D24" s="4">
        <v>200</v>
      </c>
      <c r="E24" s="96"/>
    </row>
    <row r="25" spans="1:7" s="3" customFormat="1" ht="30">
      <c r="A25" s="99" t="s">
        <v>1684</v>
      </c>
      <c r="B25" s="451" t="s">
        <v>1690</v>
      </c>
      <c r="C25" s="4">
        <v>14125</v>
      </c>
      <c r="D25" s="4">
        <v>1500</v>
      </c>
      <c r="E25" s="96"/>
    </row>
    <row r="26" spans="1:7" s="3" customFormat="1" ht="30">
      <c r="A26" s="99" t="s">
        <v>1685</v>
      </c>
      <c r="B26" s="451" t="s">
        <v>1691</v>
      </c>
      <c r="C26" s="4">
        <v>2000</v>
      </c>
      <c r="D26" s="4">
        <v>2000</v>
      </c>
      <c r="E26" s="96"/>
    </row>
    <row r="27" spans="1:7" s="3" customFormat="1" ht="30">
      <c r="A27" s="99" t="s">
        <v>1686</v>
      </c>
      <c r="B27" s="451" t="s">
        <v>1692</v>
      </c>
      <c r="C27" s="4">
        <f>5610+6210+23777+11260+18500+4030</f>
        <v>69387</v>
      </c>
      <c r="D27" s="4">
        <v>35597</v>
      </c>
      <c r="E27" s="96"/>
      <c r="G27" s="239"/>
    </row>
    <row r="28" spans="1:7" s="3" customFormat="1" ht="30">
      <c r="A28" s="99" t="s">
        <v>1687</v>
      </c>
      <c r="B28" s="451" t="s">
        <v>1693</v>
      </c>
      <c r="C28" s="4">
        <v>5310</v>
      </c>
      <c r="D28" s="4">
        <v>5310</v>
      </c>
      <c r="E28" s="96"/>
    </row>
    <row r="29" spans="1:7" s="3" customFormat="1" ht="30">
      <c r="A29" s="99" t="s">
        <v>1688</v>
      </c>
      <c r="B29" s="451" t="s">
        <v>1695</v>
      </c>
      <c r="C29" s="4">
        <v>750</v>
      </c>
      <c r="D29" s="4"/>
      <c r="E29" s="96"/>
    </row>
    <row r="30" spans="1:7" s="3" customFormat="1" ht="30">
      <c r="A30" s="99" t="s">
        <v>1689</v>
      </c>
      <c r="B30" s="451" t="s">
        <v>1696</v>
      </c>
      <c r="C30" s="4">
        <f>216+2122.17</f>
        <v>2338.17</v>
      </c>
      <c r="D30" s="4"/>
      <c r="E30" s="96"/>
    </row>
    <row r="31" spans="1:7">
      <c r="A31" s="100"/>
      <c r="B31" s="100" t="s">
        <v>322</v>
      </c>
      <c r="C31" s="87">
        <f>SUM(C18:C30)</f>
        <v>308532.34999999998</v>
      </c>
      <c r="D31" s="87">
        <f>SUM(D10:D28)</f>
        <v>108589.39</v>
      </c>
      <c r="E31" s="97"/>
    </row>
    <row r="32" spans="1:7">
      <c r="A32" s="44"/>
      <c r="B32" s="44"/>
    </row>
    <row r="33" spans="1:9">
      <c r="A33" s="2" t="s">
        <v>411</v>
      </c>
      <c r="E33" s="5"/>
    </row>
    <row r="34" spans="1:9">
      <c r="A34" s="2" t="s">
        <v>395</v>
      </c>
    </row>
    <row r="35" spans="1:9">
      <c r="A35" s="214" t="s">
        <v>396</v>
      </c>
    </row>
    <row r="36" spans="1:9">
      <c r="A36" s="214"/>
    </row>
    <row r="37" spans="1:9">
      <c r="A37" s="214" t="s">
        <v>335</v>
      </c>
    </row>
    <row r="38" spans="1:9" s="23" customFormat="1" ht="12.75"/>
    <row r="39" spans="1:9">
      <c r="A39" s="70" t="s">
        <v>96</v>
      </c>
      <c r="E39" s="5"/>
    </row>
    <row r="40" spans="1:9">
      <c r="E40"/>
      <c r="F40"/>
      <c r="G40"/>
      <c r="H40"/>
      <c r="I40"/>
    </row>
    <row r="41" spans="1:9">
      <c r="D41" s="12"/>
      <c r="E41"/>
      <c r="F41"/>
      <c r="G41"/>
      <c r="H41"/>
      <c r="I41"/>
    </row>
    <row r="42" spans="1:9">
      <c r="A42" s="70"/>
      <c r="B42" s="70" t="s">
        <v>259</v>
      </c>
      <c r="D42" s="12"/>
      <c r="E42"/>
      <c r="F42"/>
      <c r="G42"/>
      <c r="H42"/>
      <c r="I42"/>
    </row>
    <row r="43" spans="1:9">
      <c r="B43" s="2" t="s">
        <v>258</v>
      </c>
      <c r="D43" s="12"/>
      <c r="E43"/>
      <c r="F43"/>
      <c r="G43"/>
      <c r="H43"/>
      <c r="I43"/>
    </row>
    <row r="44" spans="1:9" customFormat="1" ht="12.75">
      <c r="A44" s="66"/>
      <c r="B44" s="66" t="s">
        <v>127</v>
      </c>
    </row>
    <row r="45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D13" sqref="D13"/>
    </sheetView>
  </sheetViews>
  <sheetFormatPr defaultRowHeight="12.75"/>
  <cols>
    <col min="1" max="1" width="5.42578125" style="184" customWidth="1"/>
    <col min="2" max="2" width="20.85546875" style="184" customWidth="1"/>
    <col min="3" max="3" width="26" style="184" customWidth="1"/>
    <col min="4" max="4" width="17" style="184" customWidth="1"/>
    <col min="5" max="5" width="18.140625" style="184" customWidth="1"/>
    <col min="6" max="6" width="14.7109375" style="184" customWidth="1"/>
    <col min="7" max="7" width="15.5703125" style="184" customWidth="1"/>
    <col min="8" max="8" width="14.7109375" style="184" customWidth="1"/>
    <col min="9" max="9" width="29.7109375" style="184" customWidth="1"/>
    <col min="10" max="10" width="0" style="184" hidden="1" customWidth="1"/>
    <col min="11" max="16384" width="9.140625" style="184"/>
  </cols>
  <sheetData>
    <row r="1" spans="1:10" ht="15">
      <c r="A1" s="75" t="s">
        <v>442</v>
      </c>
      <c r="B1" s="75"/>
      <c r="C1" s="78"/>
      <c r="D1" s="78"/>
      <c r="E1" s="78"/>
      <c r="F1" s="78"/>
      <c r="G1" s="281"/>
      <c r="H1" s="281"/>
      <c r="I1" s="521" t="s">
        <v>97</v>
      </c>
      <c r="J1" s="521"/>
    </row>
    <row r="2" spans="1:10" ht="15">
      <c r="A2" s="77" t="s">
        <v>128</v>
      </c>
      <c r="B2" s="75"/>
      <c r="C2" s="78"/>
      <c r="D2" s="78"/>
      <c r="E2" s="78"/>
      <c r="F2" s="78"/>
      <c r="G2" s="281"/>
      <c r="H2" s="281"/>
      <c r="I2" s="519" t="s">
        <v>988</v>
      </c>
      <c r="J2" s="519"/>
    </row>
    <row r="3" spans="1:10" ht="15">
      <c r="A3" s="77"/>
      <c r="B3" s="77"/>
      <c r="C3" s="75"/>
      <c r="D3" s="75"/>
      <c r="E3" s="75"/>
      <c r="F3" s="75"/>
      <c r="G3" s="281"/>
      <c r="H3" s="281"/>
      <c r="I3" s="281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280"/>
      <c r="B7" s="280"/>
      <c r="C7" s="280"/>
      <c r="D7" s="280"/>
      <c r="E7" s="280"/>
      <c r="F7" s="280"/>
      <c r="G7" s="79"/>
      <c r="H7" s="79"/>
      <c r="I7" s="79"/>
    </row>
    <row r="8" spans="1:10" ht="45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331</v>
      </c>
      <c r="F8" s="91" t="s">
        <v>334</v>
      </c>
      <c r="G8" s="80" t="s">
        <v>10</v>
      </c>
      <c r="H8" s="80" t="s">
        <v>9</v>
      </c>
      <c r="I8" s="80" t="s">
        <v>377</v>
      </c>
      <c r="J8" s="225" t="s">
        <v>333</v>
      </c>
    </row>
    <row r="9" spans="1:10" ht="15">
      <c r="A9" s="99">
        <v>1</v>
      </c>
      <c r="B9" s="419" t="s">
        <v>509</v>
      </c>
      <c r="C9" s="419" t="s">
        <v>510</v>
      </c>
      <c r="D9" s="420" t="s">
        <v>511</v>
      </c>
      <c r="E9" s="99" t="s">
        <v>512</v>
      </c>
      <c r="F9" s="99" t="s">
        <v>333</v>
      </c>
      <c r="G9" s="4">
        <v>2500</v>
      </c>
      <c r="H9" s="449">
        <v>0</v>
      </c>
      <c r="I9" s="449">
        <v>500</v>
      </c>
      <c r="J9" s="225" t="s">
        <v>0</v>
      </c>
    </row>
    <row r="10" spans="1:10" ht="15">
      <c r="A10" s="99">
        <v>2</v>
      </c>
      <c r="B10" s="419" t="s">
        <v>513</v>
      </c>
      <c r="C10" s="419" t="s">
        <v>514</v>
      </c>
      <c r="D10" s="420" t="s">
        <v>515</v>
      </c>
      <c r="E10" s="99" t="s">
        <v>516</v>
      </c>
      <c r="F10" s="99" t="s">
        <v>333</v>
      </c>
      <c r="G10" s="4">
        <v>1250</v>
      </c>
      <c r="H10" s="449">
        <v>0</v>
      </c>
      <c r="I10" s="449">
        <v>250</v>
      </c>
    </row>
    <row r="11" spans="1:10" ht="30">
      <c r="A11" s="99">
        <v>3</v>
      </c>
      <c r="B11" s="419" t="s">
        <v>517</v>
      </c>
      <c r="C11" s="419" t="s">
        <v>518</v>
      </c>
      <c r="D11" s="420" t="s">
        <v>519</v>
      </c>
      <c r="E11" s="99" t="s">
        <v>520</v>
      </c>
      <c r="F11" s="99" t="s">
        <v>333</v>
      </c>
      <c r="G11" s="4">
        <v>5000</v>
      </c>
      <c r="H11" s="449">
        <v>0</v>
      </c>
      <c r="I11" s="449">
        <v>1000</v>
      </c>
    </row>
    <row r="12" spans="1:10" ht="45">
      <c r="A12" s="99">
        <v>4</v>
      </c>
      <c r="B12" s="99" t="s">
        <v>1661</v>
      </c>
      <c r="C12" s="99" t="s">
        <v>1662</v>
      </c>
      <c r="D12" s="420" t="s">
        <v>1425</v>
      </c>
      <c r="E12" s="99" t="s">
        <v>1663</v>
      </c>
      <c r="F12" s="99" t="s">
        <v>333</v>
      </c>
      <c r="G12" s="4">
        <v>1375</v>
      </c>
      <c r="H12" s="4">
        <v>1375</v>
      </c>
      <c r="I12" s="4">
        <v>275</v>
      </c>
    </row>
    <row r="13" spans="1:10" ht="15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88" t="s">
        <v>264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428</v>
      </c>
      <c r="G25" s="87">
        <f>SUM(G9:G24)</f>
        <v>10125</v>
      </c>
      <c r="H25" s="87">
        <f>SUM(H9:H24)</f>
        <v>1375</v>
      </c>
      <c r="I25" s="87">
        <f>SUM(I9:I24)</f>
        <v>2025</v>
      </c>
    </row>
    <row r="26" spans="1:9" ht="15">
      <c r="A26" s="223"/>
      <c r="B26" s="223"/>
      <c r="C26" s="223"/>
      <c r="D26" s="223"/>
      <c r="E26" s="223"/>
      <c r="F26" s="223"/>
      <c r="G26" s="223"/>
      <c r="H26" s="183"/>
      <c r="I26" s="183"/>
    </row>
    <row r="27" spans="1:9" ht="15">
      <c r="A27" s="224" t="s">
        <v>443</v>
      </c>
      <c r="B27" s="224"/>
      <c r="C27" s="223"/>
      <c r="D27" s="223"/>
      <c r="E27" s="223"/>
      <c r="F27" s="223"/>
      <c r="G27" s="223"/>
      <c r="H27" s="183"/>
      <c r="I27" s="183"/>
    </row>
    <row r="28" spans="1:9" ht="15">
      <c r="A28" s="224"/>
      <c r="B28" s="224"/>
      <c r="C28" s="223"/>
      <c r="D28" s="223"/>
      <c r="E28" s="223"/>
      <c r="F28" s="223"/>
      <c r="G28" s="223"/>
      <c r="H28" s="183"/>
      <c r="I28" s="183"/>
    </row>
    <row r="29" spans="1:9" ht="15">
      <c r="A29" s="224"/>
      <c r="B29" s="224"/>
      <c r="C29" s="183"/>
      <c r="D29" s="183"/>
      <c r="E29" s="183"/>
      <c r="F29" s="183"/>
      <c r="G29" s="183"/>
      <c r="H29" s="183"/>
      <c r="I29" s="183"/>
    </row>
    <row r="30" spans="1:9" ht="15">
      <c r="A30" s="224"/>
      <c r="B30" s="224"/>
      <c r="C30" s="183"/>
      <c r="D30" s="183"/>
      <c r="E30" s="183"/>
      <c r="F30" s="183"/>
      <c r="G30" s="183"/>
      <c r="H30" s="183"/>
      <c r="I30" s="183"/>
    </row>
    <row r="31" spans="1:9">
      <c r="A31" s="221"/>
      <c r="B31" s="221"/>
      <c r="C31" s="221"/>
      <c r="D31" s="221"/>
      <c r="E31" s="221"/>
      <c r="F31" s="221"/>
      <c r="G31" s="221"/>
      <c r="H31" s="221"/>
      <c r="I31" s="221"/>
    </row>
    <row r="32" spans="1:9" ht="15">
      <c r="A32" s="189" t="s">
        <v>96</v>
      </c>
      <c r="B32" s="189"/>
      <c r="C32" s="183"/>
      <c r="D32" s="183"/>
      <c r="E32" s="183"/>
      <c r="F32" s="183"/>
      <c r="G32" s="183"/>
      <c r="H32" s="183"/>
      <c r="I32" s="183"/>
    </row>
    <row r="33" spans="1:9" ht="15">
      <c r="A33" s="183"/>
      <c r="B33" s="183"/>
      <c r="C33" s="183"/>
      <c r="D33" s="183"/>
      <c r="E33" s="183"/>
      <c r="F33" s="183"/>
      <c r="G33" s="183"/>
      <c r="H33" s="183"/>
      <c r="I33" s="183"/>
    </row>
    <row r="34" spans="1:9" ht="15">
      <c r="A34" s="183"/>
      <c r="B34" s="183"/>
      <c r="C34" s="183"/>
      <c r="D34" s="183"/>
      <c r="E34" s="187"/>
      <c r="F34" s="187"/>
      <c r="G34" s="187"/>
      <c r="H34" s="183"/>
      <c r="I34" s="183"/>
    </row>
    <row r="35" spans="1:9" ht="15">
      <c r="A35" s="189"/>
      <c r="B35" s="189"/>
      <c r="C35" s="189" t="s">
        <v>376</v>
      </c>
      <c r="D35" s="189"/>
      <c r="E35" s="189"/>
      <c r="F35" s="189"/>
      <c r="G35" s="189"/>
      <c r="H35" s="183"/>
      <c r="I35" s="183"/>
    </row>
    <row r="36" spans="1:9" ht="15">
      <c r="A36" s="183"/>
      <c r="B36" s="183"/>
      <c r="C36" s="183" t="s">
        <v>375</v>
      </c>
      <c r="D36" s="183"/>
      <c r="E36" s="183"/>
      <c r="F36" s="183"/>
      <c r="G36" s="183"/>
      <c r="H36" s="183"/>
      <c r="I36" s="183"/>
    </row>
    <row r="37" spans="1:9">
      <c r="A37" s="191"/>
      <c r="B37" s="191"/>
      <c r="C37" s="191" t="s">
        <v>127</v>
      </c>
      <c r="D37" s="191"/>
      <c r="E37" s="191"/>
      <c r="F37" s="191"/>
      <c r="G37" s="19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6"/>
  <sheetViews>
    <sheetView view="pageBreakPreview" zoomScale="80" zoomScaleSheetLayoutView="80" workbookViewId="0">
      <selection activeCell="H11" sqref="H11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12" ht="15">
      <c r="A1" s="75" t="s">
        <v>444</v>
      </c>
      <c r="B1" s="78"/>
      <c r="C1" s="78"/>
      <c r="D1" s="78"/>
      <c r="E1" s="78"/>
      <c r="F1" s="78"/>
      <c r="G1" s="521" t="s">
        <v>97</v>
      </c>
      <c r="H1" s="521"/>
      <c r="I1" s="363"/>
    </row>
    <row r="2" spans="1:12" ht="15">
      <c r="A2" s="77" t="s">
        <v>128</v>
      </c>
      <c r="B2" s="78"/>
      <c r="C2" s="78"/>
      <c r="D2" s="78"/>
      <c r="E2" s="78"/>
      <c r="F2" s="78"/>
      <c r="G2" s="519" t="s">
        <v>988</v>
      </c>
      <c r="H2" s="519"/>
      <c r="I2" s="77"/>
    </row>
    <row r="3" spans="1:12" ht="15">
      <c r="A3" s="77"/>
      <c r="B3" s="77"/>
      <c r="C3" s="77"/>
      <c r="D3" s="77"/>
      <c r="E3" s="77"/>
      <c r="F3" s="77"/>
      <c r="G3" s="281"/>
      <c r="H3" s="281"/>
      <c r="I3" s="363"/>
    </row>
    <row r="4" spans="1:12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12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12" ht="15">
      <c r="A6" s="78"/>
      <c r="B6" s="78"/>
      <c r="C6" s="78"/>
      <c r="D6" s="78"/>
      <c r="E6" s="78"/>
      <c r="F6" s="78"/>
      <c r="G6" s="77"/>
      <c r="H6" s="77"/>
      <c r="I6" s="77"/>
    </row>
    <row r="7" spans="1:12" ht="15">
      <c r="A7" s="280"/>
      <c r="B7" s="280"/>
      <c r="C7" s="280"/>
      <c r="D7" s="280"/>
      <c r="E7" s="280"/>
      <c r="F7" s="280"/>
      <c r="G7" s="79"/>
      <c r="H7" s="79"/>
      <c r="I7" s="363"/>
    </row>
    <row r="8" spans="1:12" ht="45">
      <c r="A8" s="359" t="s">
        <v>64</v>
      </c>
      <c r="B8" s="80" t="s">
        <v>326</v>
      </c>
      <c r="C8" s="91" t="s">
        <v>327</v>
      </c>
      <c r="D8" s="91" t="s">
        <v>215</v>
      </c>
      <c r="E8" s="91" t="s">
        <v>330</v>
      </c>
      <c r="F8" s="91" t="s">
        <v>329</v>
      </c>
      <c r="G8" s="91" t="s">
        <v>371</v>
      </c>
      <c r="H8" s="80" t="s">
        <v>10</v>
      </c>
      <c r="I8" s="80" t="s">
        <v>9</v>
      </c>
    </row>
    <row r="9" spans="1:12" ht="30">
      <c r="A9" s="360">
        <v>1</v>
      </c>
      <c r="B9" s="361" t="s">
        <v>1670</v>
      </c>
      <c r="C9" s="99" t="s">
        <v>1671</v>
      </c>
      <c r="D9" s="420" t="s">
        <v>1675</v>
      </c>
      <c r="E9" s="99" t="s">
        <v>1672</v>
      </c>
      <c r="F9" s="99" t="s">
        <v>1673</v>
      </c>
      <c r="G9" s="450">
        <v>14</v>
      </c>
      <c r="H9" s="4">
        <v>4139</v>
      </c>
      <c r="I9" s="4">
        <v>4139</v>
      </c>
      <c r="L9" s="452"/>
    </row>
    <row r="10" spans="1:12" ht="30">
      <c r="A10" s="360">
        <v>2</v>
      </c>
      <c r="B10" s="361" t="s">
        <v>898</v>
      </c>
      <c r="C10" s="99" t="s">
        <v>1674</v>
      </c>
      <c r="D10" s="420" t="s">
        <v>1676</v>
      </c>
      <c r="E10" s="99" t="s">
        <v>1672</v>
      </c>
      <c r="F10" s="99" t="s">
        <v>1673</v>
      </c>
      <c r="G10" s="450">
        <v>14</v>
      </c>
      <c r="H10" s="4">
        <v>4394</v>
      </c>
      <c r="I10" s="4">
        <v>4394</v>
      </c>
      <c r="L10" s="452"/>
    </row>
    <row r="11" spans="1:12" ht="15">
      <c r="A11" s="360"/>
      <c r="B11" s="361"/>
      <c r="C11" s="88"/>
      <c r="D11" s="88"/>
      <c r="E11" s="88"/>
      <c r="F11" s="88"/>
      <c r="G11" s="88"/>
      <c r="H11" s="4"/>
      <c r="I11" s="4"/>
    </row>
    <row r="12" spans="1:12" ht="15">
      <c r="A12" s="360"/>
      <c r="B12" s="361"/>
      <c r="C12" s="88"/>
      <c r="D12" s="88"/>
      <c r="E12" s="88"/>
      <c r="F12" s="88"/>
      <c r="G12" s="88"/>
      <c r="H12" s="4"/>
      <c r="I12" s="4"/>
    </row>
    <row r="13" spans="1:12" ht="15">
      <c r="A13" s="360"/>
      <c r="B13" s="361"/>
      <c r="C13" s="88"/>
      <c r="D13" s="88"/>
      <c r="E13" s="88"/>
      <c r="F13" s="88"/>
      <c r="G13" s="88"/>
      <c r="H13" s="4"/>
      <c r="I13" s="4"/>
    </row>
    <row r="14" spans="1:12" ht="15">
      <c r="A14" s="360"/>
      <c r="B14" s="361"/>
      <c r="C14" s="88"/>
      <c r="D14" s="88"/>
      <c r="E14" s="88"/>
      <c r="F14" s="88"/>
      <c r="G14" s="88"/>
      <c r="H14" s="4"/>
      <c r="I14" s="4"/>
    </row>
    <row r="15" spans="1:12" ht="15">
      <c r="A15" s="360"/>
      <c r="B15" s="361"/>
      <c r="C15" s="88"/>
      <c r="D15" s="88"/>
      <c r="E15" s="88"/>
      <c r="F15" s="88"/>
      <c r="G15" s="88"/>
      <c r="H15" s="4"/>
      <c r="I15" s="4"/>
    </row>
    <row r="16" spans="1:12" ht="15">
      <c r="A16" s="360"/>
      <c r="B16" s="361"/>
      <c r="C16" s="88"/>
      <c r="D16" s="88"/>
      <c r="E16" s="88"/>
      <c r="F16" s="88"/>
      <c r="G16" s="88"/>
      <c r="H16" s="4"/>
      <c r="I16" s="4"/>
    </row>
    <row r="17" spans="1:9" ht="15">
      <c r="A17" s="360"/>
      <c r="B17" s="361"/>
      <c r="C17" s="88"/>
      <c r="D17" s="88"/>
      <c r="E17" s="88"/>
      <c r="F17" s="88"/>
      <c r="G17" s="88"/>
      <c r="H17" s="4"/>
      <c r="I17" s="4"/>
    </row>
    <row r="18" spans="1:9" ht="15">
      <c r="A18" s="360"/>
      <c r="B18" s="361"/>
      <c r="C18" s="88"/>
      <c r="D18" s="88"/>
      <c r="E18" s="88"/>
      <c r="F18" s="88"/>
      <c r="G18" s="88"/>
      <c r="H18" s="4"/>
      <c r="I18" s="4"/>
    </row>
    <row r="19" spans="1:9" ht="15">
      <c r="A19" s="360"/>
      <c r="B19" s="361"/>
      <c r="C19" s="88"/>
      <c r="D19" s="88"/>
      <c r="E19" s="88"/>
      <c r="F19" s="88"/>
      <c r="G19" s="88"/>
      <c r="H19" s="4"/>
      <c r="I19" s="4"/>
    </row>
    <row r="20" spans="1:9" ht="15">
      <c r="A20" s="360"/>
      <c r="B20" s="361"/>
      <c r="C20" s="88"/>
      <c r="D20" s="88"/>
      <c r="E20" s="88"/>
      <c r="F20" s="88"/>
      <c r="G20" s="88"/>
      <c r="H20" s="4"/>
      <c r="I20" s="4"/>
    </row>
    <row r="21" spans="1:9" ht="15">
      <c r="A21" s="360"/>
      <c r="B21" s="361"/>
      <c r="C21" s="88"/>
      <c r="D21" s="88"/>
      <c r="E21" s="88"/>
      <c r="F21" s="88"/>
      <c r="G21" s="88"/>
      <c r="H21" s="4"/>
      <c r="I21" s="4"/>
    </row>
    <row r="22" spans="1:9" ht="15">
      <c r="A22" s="360"/>
      <c r="B22" s="361"/>
      <c r="C22" s="88"/>
      <c r="D22" s="88"/>
      <c r="E22" s="88"/>
      <c r="F22" s="88"/>
      <c r="G22" s="88"/>
      <c r="H22" s="4"/>
      <c r="I22" s="4"/>
    </row>
    <row r="23" spans="1:9" ht="15">
      <c r="A23" s="360"/>
      <c r="B23" s="361"/>
      <c r="C23" s="88"/>
      <c r="D23" s="88"/>
      <c r="E23" s="88"/>
      <c r="F23" s="88"/>
      <c r="G23" s="88"/>
      <c r="H23" s="4"/>
      <c r="I23" s="4"/>
    </row>
    <row r="24" spans="1:9" ht="15">
      <c r="A24" s="360"/>
      <c r="B24" s="361"/>
      <c r="C24" s="88"/>
      <c r="D24" s="88"/>
      <c r="E24" s="88"/>
      <c r="F24" s="88"/>
      <c r="G24" s="88"/>
      <c r="H24" s="4"/>
      <c r="I24" s="4"/>
    </row>
    <row r="25" spans="1:9" ht="15">
      <c r="A25" s="360"/>
      <c r="B25" s="361"/>
      <c r="C25" s="88"/>
      <c r="D25" s="88"/>
      <c r="E25" s="88"/>
      <c r="F25" s="88"/>
      <c r="G25" s="88"/>
      <c r="H25" s="4"/>
      <c r="I25" s="4"/>
    </row>
    <row r="26" spans="1:9" ht="15">
      <c r="A26" s="360"/>
      <c r="B26" s="361"/>
      <c r="C26" s="88"/>
      <c r="D26" s="88"/>
      <c r="E26" s="88"/>
      <c r="F26" s="88"/>
      <c r="G26" s="88"/>
      <c r="H26" s="4"/>
      <c r="I26" s="4"/>
    </row>
    <row r="27" spans="1:9" ht="15">
      <c r="A27" s="360"/>
      <c r="B27" s="361"/>
      <c r="C27" s="88"/>
      <c r="D27" s="88"/>
      <c r="E27" s="88"/>
      <c r="F27" s="88"/>
      <c r="G27" s="88"/>
      <c r="H27" s="4"/>
      <c r="I27" s="4"/>
    </row>
    <row r="28" spans="1:9" ht="15">
      <c r="A28" s="360"/>
      <c r="B28" s="361"/>
      <c r="C28" s="88"/>
      <c r="D28" s="88"/>
      <c r="E28" s="88"/>
      <c r="F28" s="88"/>
      <c r="G28" s="88"/>
      <c r="H28" s="4"/>
      <c r="I28" s="4"/>
    </row>
    <row r="29" spans="1:9" ht="15">
      <c r="A29" s="360"/>
      <c r="B29" s="361"/>
      <c r="C29" s="88"/>
      <c r="D29" s="88"/>
      <c r="E29" s="88"/>
      <c r="F29" s="88"/>
      <c r="G29" s="88"/>
      <c r="H29" s="4"/>
      <c r="I29" s="4"/>
    </row>
    <row r="30" spans="1:9" ht="15">
      <c r="A30" s="360"/>
      <c r="B30" s="361"/>
      <c r="C30" s="88"/>
      <c r="D30" s="88"/>
      <c r="E30" s="88"/>
      <c r="F30" s="88"/>
      <c r="G30" s="88"/>
      <c r="H30" s="4"/>
      <c r="I30" s="4"/>
    </row>
    <row r="31" spans="1:9" ht="15">
      <c r="A31" s="360"/>
      <c r="B31" s="361"/>
      <c r="C31" s="88"/>
      <c r="D31" s="88"/>
      <c r="E31" s="88"/>
      <c r="F31" s="88"/>
      <c r="G31" s="88"/>
      <c r="H31" s="4"/>
      <c r="I31" s="4"/>
    </row>
    <row r="32" spans="1:9" ht="15">
      <c r="A32" s="360"/>
      <c r="B32" s="361"/>
      <c r="C32" s="88"/>
      <c r="D32" s="88"/>
      <c r="E32" s="88"/>
      <c r="F32" s="88"/>
      <c r="G32" s="88"/>
      <c r="H32" s="4"/>
      <c r="I32" s="4"/>
    </row>
    <row r="33" spans="1:9" ht="15">
      <c r="A33" s="360"/>
      <c r="B33" s="361"/>
      <c r="C33" s="88"/>
      <c r="D33" s="88"/>
      <c r="E33" s="88"/>
      <c r="F33" s="88"/>
      <c r="G33" s="88"/>
      <c r="H33" s="4"/>
      <c r="I33" s="4"/>
    </row>
    <row r="34" spans="1:9" ht="15">
      <c r="A34" s="360"/>
      <c r="B34" s="362"/>
      <c r="C34" s="100"/>
      <c r="D34" s="100"/>
      <c r="E34" s="100"/>
      <c r="F34" s="100"/>
      <c r="G34" s="100" t="s">
        <v>325</v>
      </c>
      <c r="H34" s="87">
        <f>SUM(H9:H33)</f>
        <v>8533</v>
      </c>
      <c r="I34" s="87">
        <f>SUM(I9:I33)</f>
        <v>8533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4" t="s">
        <v>445</v>
      </c>
      <c r="B36" s="44"/>
      <c r="C36" s="44"/>
      <c r="D36" s="44"/>
      <c r="E36" s="44"/>
      <c r="F36" s="44"/>
      <c r="G36" s="2"/>
      <c r="H36" s="2"/>
    </row>
    <row r="37" spans="1:9" ht="15">
      <c r="A37" s="214"/>
      <c r="B37" s="44"/>
      <c r="C37" s="44"/>
      <c r="D37" s="44"/>
      <c r="E37" s="44"/>
      <c r="F37" s="44"/>
      <c r="G37" s="2"/>
      <c r="H37" s="2"/>
    </row>
    <row r="38" spans="1:9" ht="15">
      <c r="A38" s="214"/>
      <c r="B38" s="2"/>
      <c r="C38" s="2"/>
      <c r="D38" s="2"/>
      <c r="E38" s="2"/>
      <c r="F38" s="2"/>
      <c r="G38" s="2"/>
      <c r="H38" s="2"/>
    </row>
    <row r="39" spans="1:9" ht="15">
      <c r="A39" s="214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0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0"/>
      <c r="B44" s="70" t="s">
        <v>259</v>
      </c>
      <c r="C44" s="70"/>
      <c r="D44" s="70"/>
      <c r="E44" s="70"/>
      <c r="F44" s="70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6"/>
      <c r="B46" s="66" t="s">
        <v>127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4" customWidth="1"/>
    <col min="2" max="2" width="13.140625" style="184" customWidth="1"/>
    <col min="3" max="3" width="15.140625" style="184" customWidth="1"/>
    <col min="4" max="4" width="18" style="184" customWidth="1"/>
    <col min="5" max="5" width="20.5703125" style="184" customWidth="1"/>
    <col min="6" max="6" width="21.28515625" style="184" customWidth="1"/>
    <col min="7" max="7" width="15.140625" style="184" customWidth="1"/>
    <col min="8" max="8" width="15.5703125" style="184" customWidth="1"/>
    <col min="9" max="9" width="13.42578125" style="184" customWidth="1"/>
    <col min="10" max="10" width="0" style="184" hidden="1" customWidth="1"/>
    <col min="11" max="16384" width="9.140625" style="184"/>
  </cols>
  <sheetData>
    <row r="1" spans="1:10" ht="15">
      <c r="A1" s="75" t="s">
        <v>446</v>
      </c>
      <c r="B1" s="75"/>
      <c r="C1" s="78"/>
      <c r="D1" s="78"/>
      <c r="E1" s="78"/>
      <c r="F1" s="78"/>
      <c r="G1" s="521" t="s">
        <v>97</v>
      </c>
      <c r="H1" s="521"/>
    </row>
    <row r="2" spans="1:10" ht="15">
      <c r="A2" s="77" t="s">
        <v>128</v>
      </c>
      <c r="B2" s="75"/>
      <c r="C2" s="78"/>
      <c r="D2" s="78"/>
      <c r="E2" s="78"/>
      <c r="F2" s="78"/>
      <c r="G2" s="519" t="s">
        <v>988</v>
      </c>
      <c r="H2" s="519"/>
    </row>
    <row r="3" spans="1:10" ht="15">
      <c r="A3" s="77"/>
      <c r="B3" s="77"/>
      <c r="C3" s="77"/>
      <c r="D3" s="77"/>
      <c r="E3" s="77"/>
      <c r="F3" s="77"/>
      <c r="G3" s="281"/>
      <c r="H3" s="281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80"/>
      <c r="B7" s="280"/>
      <c r="C7" s="280"/>
      <c r="D7" s="280"/>
      <c r="E7" s="280"/>
      <c r="F7" s="280"/>
      <c r="G7" s="79"/>
      <c r="H7" s="79"/>
    </row>
    <row r="8" spans="1:10" ht="30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334</v>
      </c>
      <c r="F8" s="91" t="s">
        <v>328</v>
      </c>
      <c r="G8" s="80" t="s">
        <v>10</v>
      </c>
      <c r="H8" s="80" t="s">
        <v>9</v>
      </c>
      <c r="J8" s="225" t="s">
        <v>333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25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332</v>
      </c>
      <c r="G34" s="87">
        <f>SUM(G9:G33)</f>
        <v>0</v>
      </c>
      <c r="H34" s="87">
        <f>SUM(H9:H33)</f>
        <v>0</v>
      </c>
    </row>
    <row r="35" spans="1:9" ht="15">
      <c r="A35" s="223"/>
      <c r="B35" s="223"/>
      <c r="C35" s="223"/>
      <c r="D35" s="223"/>
      <c r="E35" s="223"/>
      <c r="F35" s="223"/>
      <c r="G35" s="223"/>
      <c r="H35" s="183"/>
      <c r="I35" s="183"/>
    </row>
    <row r="36" spans="1:9" ht="15">
      <c r="A36" s="224" t="s">
        <v>447</v>
      </c>
      <c r="B36" s="224"/>
      <c r="C36" s="223"/>
      <c r="D36" s="223"/>
      <c r="E36" s="223"/>
      <c r="F36" s="223"/>
      <c r="G36" s="223"/>
      <c r="H36" s="183"/>
      <c r="I36" s="183"/>
    </row>
    <row r="37" spans="1:9" ht="15">
      <c r="A37" s="224"/>
      <c r="B37" s="224"/>
      <c r="C37" s="223"/>
      <c r="D37" s="223"/>
      <c r="E37" s="223"/>
      <c r="F37" s="223"/>
      <c r="G37" s="223"/>
      <c r="H37" s="183"/>
      <c r="I37" s="183"/>
    </row>
    <row r="38" spans="1:9" ht="15">
      <c r="A38" s="224"/>
      <c r="B38" s="224"/>
      <c r="C38" s="183"/>
      <c r="D38" s="183"/>
      <c r="E38" s="183"/>
      <c r="F38" s="183"/>
      <c r="G38" s="183"/>
      <c r="H38" s="183"/>
      <c r="I38" s="183"/>
    </row>
    <row r="39" spans="1:9" ht="15">
      <c r="A39" s="224"/>
      <c r="B39" s="224"/>
      <c r="C39" s="183"/>
      <c r="D39" s="183"/>
      <c r="E39" s="183"/>
      <c r="F39" s="183"/>
      <c r="G39" s="183"/>
      <c r="H39" s="183"/>
      <c r="I39" s="183"/>
    </row>
    <row r="40" spans="1:9">
      <c r="A40" s="221"/>
      <c r="B40" s="221"/>
      <c r="C40" s="221"/>
      <c r="D40" s="221"/>
      <c r="E40" s="221"/>
      <c r="F40" s="221"/>
      <c r="G40" s="221"/>
      <c r="H40" s="221"/>
      <c r="I40" s="221"/>
    </row>
    <row r="41" spans="1:9" ht="15">
      <c r="A41" s="189" t="s">
        <v>96</v>
      </c>
      <c r="B41" s="189"/>
      <c r="C41" s="183"/>
      <c r="D41" s="183"/>
      <c r="E41" s="183"/>
      <c r="F41" s="183"/>
      <c r="G41" s="183"/>
      <c r="H41" s="183"/>
      <c r="I41" s="183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>
      <c r="A43" s="183"/>
      <c r="B43" s="183"/>
      <c r="C43" s="183"/>
      <c r="D43" s="183"/>
      <c r="E43" s="183"/>
      <c r="F43" s="183"/>
      <c r="G43" s="183"/>
      <c r="H43" s="183"/>
      <c r="I43" s="190"/>
    </row>
    <row r="44" spans="1:9" ht="15">
      <c r="A44" s="189"/>
      <c r="B44" s="189"/>
      <c r="C44" s="189" t="s">
        <v>410</v>
      </c>
      <c r="D44" s="189"/>
      <c r="E44" s="223"/>
      <c r="F44" s="189"/>
      <c r="G44" s="189"/>
      <c r="H44" s="183"/>
      <c r="I44" s="190"/>
    </row>
    <row r="45" spans="1:9" ht="15">
      <c r="A45" s="183"/>
      <c r="B45" s="183"/>
      <c r="C45" s="183" t="s">
        <v>258</v>
      </c>
      <c r="D45" s="183"/>
      <c r="E45" s="183"/>
      <c r="F45" s="183"/>
      <c r="G45" s="183"/>
      <c r="H45" s="183"/>
      <c r="I45" s="190"/>
    </row>
    <row r="46" spans="1:9">
      <c r="A46" s="191"/>
      <c r="B46" s="191"/>
      <c r="C46" s="191" t="s">
        <v>127</v>
      </c>
      <c r="D46" s="191"/>
      <c r="E46" s="191"/>
      <c r="F46" s="191"/>
      <c r="G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2016-07-21T18:55:39Z</cp:lastPrinted>
  <dcterms:created xsi:type="dcterms:W3CDTF">2011-12-27T13:20:18Z</dcterms:created>
  <dcterms:modified xsi:type="dcterms:W3CDTF">2016-07-21T18:57:28Z</dcterms:modified>
</cp:coreProperties>
</file>