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updateLinks="never" codeName="ThisWorkbook" defaultThemeVersion="124226"/>
  <bookViews>
    <workbookView xWindow="0" yWindow="360" windowWidth="17970" windowHeight="5775" tabRatio="954" firstSheet="8" activeTab="20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5" sheetId="47" r:id="rId5"/>
    <sheet name="ფორმა N5.1" sheetId="27" r:id="rId6"/>
    <sheet name="ფორმა 5.2" sheetId="43" r:id="rId7"/>
    <sheet name="ფორმა N5.3" sheetId="44" r:id="rId8"/>
    <sheet name="ფორმა 5.4" sheetId="45" r:id="rId9"/>
    <sheet name="ფორმა 5.5" sheetId="48" r:id="rId10"/>
    <sheet name="ფორმა N7" sheetId="12" r:id="rId11"/>
    <sheet name="ფორმა N8" sheetId="9" r:id="rId12"/>
    <sheet name="ფორმა N 8.1" sheetId="18" r:id="rId13"/>
    <sheet name="ფორმა N9" sheetId="10" r:id="rId14"/>
    <sheet name="ფორმა N9.1" sheetId="16" r:id="rId15"/>
    <sheet name="ფორმა N9.2" sheetId="17" r:id="rId16"/>
    <sheet name="ფორმა 9.3" sheetId="25" r:id="rId17"/>
    <sheet name="ფორმა 9.4" sheetId="33" r:id="rId18"/>
    <sheet name="ფორმა 9.5 " sheetId="50" r:id="rId19"/>
    <sheet name="ფორმა 9.6" sheetId="39" r:id="rId20"/>
    <sheet name="ფორმა N 9.7" sheetId="35" r:id="rId21"/>
    <sheet name="ფორმა N9.7.1" sheetId="41" r:id="rId22"/>
    <sheet name="Validation" sheetId="13" state="veryHidden" r:id="rId23"/>
  </sheets>
  <externalReferences>
    <externalReference r:id="rId24"/>
    <externalReference r:id="rId25"/>
    <externalReference r:id="rId26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N4'!$A$10:$D$64</definedName>
    <definedName name="_xlnm._FilterDatabase" localSheetId="4" hidden="1">'ფორმა N5'!$A$8:$D$11</definedName>
    <definedName name="_xlnm._FilterDatabase" localSheetId="5" hidden="1">'ფორმა N5.1'!$B$9:$D$23</definedName>
    <definedName name="Date" localSheetId="8">#REF!</definedName>
    <definedName name="Date" localSheetId="9">#REF!</definedName>
    <definedName name="Date" localSheetId="16">#REF!</definedName>
    <definedName name="Date" localSheetId="18">#REF!</definedName>
    <definedName name="Date" localSheetId="19">#REF!</definedName>
    <definedName name="Date" localSheetId="20">#REF!</definedName>
    <definedName name="Date" localSheetId="0">#REF!</definedName>
    <definedName name="Date" localSheetId="3">#REF!</definedName>
    <definedName name="Date" localSheetId="4">#REF!</definedName>
    <definedName name="Date" localSheetId="5">#REF!</definedName>
    <definedName name="Date" localSheetId="21">#REF!</definedName>
    <definedName name="Date">#REF!</definedName>
    <definedName name="_xlnm.Print_Area" localSheetId="6">'ფორმა 5.2'!$A$1:$I$46</definedName>
    <definedName name="_xlnm.Print_Area" localSheetId="8">'ფორმა 5.4'!$A$1:$H$46</definedName>
    <definedName name="_xlnm.Print_Area" localSheetId="9">'ფორმა 5.5'!$A$1:$L$813</definedName>
    <definedName name="_xlnm.Print_Area" localSheetId="16">'ფორმა 9.3'!$A$1:$G$28</definedName>
    <definedName name="_xlnm.Print_Area" localSheetId="18">'ფორმა 9.5 '!$A$1:$L$61</definedName>
    <definedName name="_xlnm.Print_Area" localSheetId="19">'ფორმა 9.6'!$A$1:$I$49</definedName>
    <definedName name="_xlnm.Print_Area" localSheetId="12">'ფორმა N 8.1'!$A$1:$H$32</definedName>
    <definedName name="_xlnm.Print_Area" localSheetId="20">'ფორმა N 9.7'!$A$1:$I$168</definedName>
    <definedName name="_xlnm.Print_Area" localSheetId="0">'ფორმა N1'!$A$1:$L$194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N4'!$A$1:$D$90</definedName>
    <definedName name="_xlnm.Print_Area" localSheetId="4">'ფორმა N5'!$A$1:$D$86</definedName>
    <definedName name="_xlnm.Print_Area" localSheetId="5">'ფორმა N5.1'!$A$1:$D$45</definedName>
    <definedName name="_xlnm.Print_Area" localSheetId="10">'ფორმა N7'!$A$1:$D$90</definedName>
    <definedName name="_xlnm.Print_Area" localSheetId="11">'ფორმა N8'!$A$1:$J$26</definedName>
    <definedName name="_xlnm.Print_Area" localSheetId="13">'ფორმა N9'!$A$1:$K$52</definedName>
    <definedName name="_xlnm.Print_Area" localSheetId="14">'ფორმა N9.1'!$A$1:$H$35</definedName>
    <definedName name="_xlnm.Print_Area" localSheetId="15">'ფორმა N9.2'!$A$1:$I$35</definedName>
    <definedName name="_xlnm.Print_Area" localSheetId="21">'ფორმა N9.7.1'!$A$1:$N$27</definedName>
  </definedNames>
  <calcPr calcId="145621"/>
</workbook>
</file>

<file path=xl/calcChain.xml><?xml version="1.0" encoding="utf-8"?>
<calcChain xmlns="http://schemas.openxmlformats.org/spreadsheetml/2006/main">
  <c r="D47" i="12" l="1"/>
  <c r="C10" i="7" l="1"/>
  <c r="G46" i="12"/>
  <c r="D10" i="7"/>
  <c r="D9" i="7"/>
  <c r="D36" i="12"/>
  <c r="J9" i="10"/>
  <c r="C9" i="10"/>
  <c r="D28" i="12"/>
  <c r="D27" i="12"/>
  <c r="J744" i="48" l="1"/>
  <c r="J797" i="48"/>
  <c r="J782" i="48"/>
  <c r="J783" i="48"/>
  <c r="J784" i="48"/>
  <c r="J785" i="48"/>
  <c r="J786" i="48"/>
  <c r="J787" i="48"/>
  <c r="J788" i="48"/>
  <c r="J789" i="48"/>
  <c r="J790" i="48"/>
  <c r="J791" i="48"/>
  <c r="J792" i="48"/>
  <c r="J793" i="48"/>
  <c r="J794" i="48"/>
  <c r="J795" i="48"/>
  <c r="J796" i="48"/>
  <c r="J781" i="48"/>
  <c r="J780" i="48"/>
  <c r="J779" i="48"/>
  <c r="J778" i="48"/>
  <c r="J777" i="48"/>
  <c r="J776" i="48"/>
  <c r="J747" i="48"/>
  <c r="J748" i="48"/>
  <c r="J749" i="48"/>
  <c r="J750" i="48"/>
  <c r="J751" i="48"/>
  <c r="J752" i="48"/>
  <c r="J753" i="48"/>
  <c r="J754" i="48"/>
  <c r="J755" i="48"/>
  <c r="J756" i="48"/>
  <c r="J757" i="48"/>
  <c r="J758" i="48"/>
  <c r="J759" i="48"/>
  <c r="J760" i="48"/>
  <c r="J761" i="48"/>
  <c r="J762" i="48"/>
  <c r="J763" i="48"/>
  <c r="J764" i="48"/>
  <c r="J765" i="48"/>
  <c r="J766" i="48"/>
  <c r="J767" i="48"/>
  <c r="J768" i="48"/>
  <c r="J769" i="48"/>
  <c r="J770" i="48"/>
  <c r="J771" i="48"/>
  <c r="J772" i="48"/>
  <c r="J773" i="48"/>
  <c r="J774" i="48"/>
  <c r="J775" i="48"/>
  <c r="J746" i="48"/>
  <c r="J737" i="48" l="1"/>
  <c r="J738" i="48"/>
  <c r="J736" i="48"/>
  <c r="C22" i="27"/>
  <c r="C52" i="47"/>
  <c r="C19" i="27"/>
  <c r="C44" i="47"/>
  <c r="C49" i="47"/>
  <c r="C28" i="27"/>
  <c r="C41" i="47"/>
  <c r="C37" i="47"/>
  <c r="J739" i="48"/>
  <c r="J734" i="48"/>
  <c r="J733" i="48"/>
  <c r="J714" i="48"/>
  <c r="J715" i="48"/>
  <c r="J716" i="48"/>
  <c r="J717" i="48"/>
  <c r="J713" i="48"/>
  <c r="J725" i="48" l="1"/>
  <c r="J724" i="48"/>
  <c r="J691" i="48"/>
  <c r="J735" i="48" l="1"/>
  <c r="J741" i="48"/>
  <c r="J742" i="48"/>
  <c r="J743" i="48"/>
  <c r="J740" i="48"/>
  <c r="D37" i="47" l="1"/>
  <c r="D17" i="3" l="1"/>
  <c r="C30" i="7"/>
  <c r="C20" i="27" l="1"/>
  <c r="C24" i="27"/>
  <c r="C18" i="47" l="1"/>
  <c r="H11" i="44"/>
  <c r="I11" i="44"/>
  <c r="I10" i="44"/>
  <c r="H10" i="44"/>
  <c r="H12" i="44"/>
  <c r="I12" i="44"/>
  <c r="D15" i="12" l="1"/>
  <c r="D41" i="47"/>
  <c r="D35" i="47"/>
  <c r="D44" i="47"/>
  <c r="D39" i="47"/>
  <c r="D42" i="47"/>
  <c r="D29" i="27"/>
  <c r="D22" i="27"/>
  <c r="D20" i="27"/>
  <c r="D28" i="27"/>
  <c r="D52" i="47"/>
  <c r="J712" i="48" l="1"/>
  <c r="J711" i="48"/>
  <c r="J710" i="48" l="1"/>
  <c r="J709" i="48" l="1"/>
  <c r="K709" i="48"/>
  <c r="K707" i="48"/>
  <c r="J707" i="48"/>
  <c r="J708" i="48"/>
  <c r="K706" i="48"/>
  <c r="J706" i="48" s="1"/>
  <c r="K705" i="48"/>
  <c r="J705" i="48" s="1"/>
  <c r="K704" i="48"/>
  <c r="J704" i="48" s="1"/>
  <c r="K703" i="48"/>
  <c r="K702" i="48"/>
  <c r="J703" i="48" l="1"/>
  <c r="J702" i="48"/>
  <c r="J701" i="48"/>
  <c r="J700" i="48"/>
  <c r="J699" i="48"/>
  <c r="J698" i="48"/>
  <c r="K697" i="48" l="1"/>
  <c r="K696" i="48"/>
  <c r="J696" i="48" s="1"/>
  <c r="K695" i="48"/>
  <c r="J695" i="48" s="1"/>
  <c r="K694" i="48"/>
  <c r="J694" i="48" s="1"/>
  <c r="J697" i="48"/>
  <c r="J668" i="48" l="1"/>
  <c r="J669" i="48"/>
  <c r="J670" i="48"/>
  <c r="J671" i="48"/>
  <c r="J672" i="48"/>
  <c r="J673" i="48"/>
  <c r="J674" i="48"/>
  <c r="J675" i="48"/>
  <c r="J676" i="48"/>
  <c r="J677" i="48"/>
  <c r="J678" i="48"/>
  <c r="J679" i="48"/>
  <c r="J680" i="48"/>
  <c r="J681" i="48"/>
  <c r="J682" i="48"/>
  <c r="J683" i="48"/>
  <c r="J684" i="48"/>
  <c r="J685" i="48"/>
  <c r="J686" i="48"/>
  <c r="J667" i="48"/>
  <c r="J604" i="48"/>
  <c r="J605" i="48"/>
  <c r="J606" i="48"/>
  <c r="J607" i="48"/>
  <c r="J608" i="48"/>
  <c r="J609" i="48"/>
  <c r="J610" i="48"/>
  <c r="J611" i="48"/>
  <c r="J612" i="48"/>
  <c r="J613" i="48"/>
  <c r="J614" i="48"/>
  <c r="J615" i="48"/>
  <c r="J616" i="48"/>
  <c r="J617" i="48"/>
  <c r="J618" i="48"/>
  <c r="J619" i="48"/>
  <c r="J620" i="48"/>
  <c r="J621" i="48"/>
  <c r="J622" i="48"/>
  <c r="J623" i="48"/>
  <c r="J624" i="48"/>
  <c r="J625" i="48"/>
  <c r="J626" i="48"/>
  <c r="J627" i="48"/>
  <c r="J628" i="48"/>
  <c r="J629" i="48"/>
  <c r="J630" i="48"/>
  <c r="J631" i="48"/>
  <c r="J632" i="48"/>
  <c r="J633" i="48"/>
  <c r="J634" i="48"/>
  <c r="J635" i="48"/>
  <c r="J636" i="48"/>
  <c r="J637" i="48"/>
  <c r="J638" i="48"/>
  <c r="J639" i="48"/>
  <c r="J640" i="48"/>
  <c r="J641" i="48"/>
  <c r="J642" i="48"/>
  <c r="J643" i="48"/>
  <c r="J644" i="48"/>
  <c r="J645" i="48"/>
  <c r="J646" i="48"/>
  <c r="J647" i="48"/>
  <c r="J648" i="48"/>
  <c r="J649" i="48"/>
  <c r="J650" i="48"/>
  <c r="J651" i="48"/>
  <c r="J652" i="48"/>
  <c r="J653" i="48"/>
  <c r="J654" i="48"/>
  <c r="J655" i="48"/>
  <c r="J656" i="48"/>
  <c r="J657" i="48"/>
  <c r="J658" i="48"/>
  <c r="J659" i="48"/>
  <c r="J660" i="48"/>
  <c r="J661" i="48"/>
  <c r="J662" i="48"/>
  <c r="J663" i="48"/>
  <c r="J664" i="48"/>
  <c r="J665" i="48"/>
  <c r="J666" i="48"/>
  <c r="J603" i="48"/>
  <c r="J579" i="48" l="1"/>
  <c r="J580" i="48"/>
  <c r="J581" i="48"/>
  <c r="J582" i="48"/>
  <c r="J583" i="48"/>
  <c r="J584" i="48"/>
  <c r="J585" i="48"/>
  <c r="J586" i="48"/>
  <c r="J587" i="48"/>
  <c r="J588" i="48"/>
  <c r="J589" i="48"/>
  <c r="J590" i="48"/>
  <c r="J591" i="48"/>
  <c r="J592" i="48"/>
  <c r="J593" i="48"/>
  <c r="J594" i="48"/>
  <c r="J595" i="48"/>
  <c r="J596" i="48"/>
  <c r="J597" i="48"/>
  <c r="J598" i="48"/>
  <c r="J599" i="48"/>
  <c r="J600" i="48"/>
  <c r="J601" i="48"/>
  <c r="J602" i="48"/>
  <c r="J578" i="48"/>
  <c r="J570" i="48"/>
  <c r="J571" i="48"/>
  <c r="J572" i="48"/>
  <c r="J573" i="48"/>
  <c r="J574" i="48"/>
  <c r="J575" i="48"/>
  <c r="J576" i="48"/>
  <c r="J577" i="48"/>
  <c r="J569" i="48"/>
  <c r="J566" i="48" l="1"/>
  <c r="K568" i="48"/>
  <c r="J568" i="48" s="1"/>
  <c r="K567" i="48"/>
  <c r="J567" i="48" s="1"/>
  <c r="K566" i="48"/>
  <c r="J564" i="48"/>
  <c r="J563" i="48"/>
  <c r="J562" i="48"/>
  <c r="J561" i="48"/>
  <c r="J560" i="48"/>
  <c r="K559" i="48"/>
  <c r="J559" i="48" s="1"/>
  <c r="K558" i="48"/>
  <c r="J558" i="48" s="1"/>
  <c r="J556" i="48"/>
  <c r="J557" i="48"/>
  <c r="J555" i="48"/>
  <c r="K554" i="48"/>
  <c r="J554" i="48" s="1"/>
  <c r="K553" i="48"/>
  <c r="J553" i="48" s="1"/>
  <c r="K552" i="48"/>
  <c r="J552" i="48" s="1"/>
  <c r="K551" i="48"/>
  <c r="J551" i="48" s="1"/>
  <c r="J549" i="48"/>
  <c r="J548" i="48"/>
  <c r="G547" i="48" l="1"/>
  <c r="G546" i="48"/>
  <c r="G545" i="48"/>
  <c r="G544" i="48"/>
  <c r="G543" i="48"/>
  <c r="G542" i="48"/>
  <c r="G541" i="48"/>
  <c r="G540" i="48"/>
  <c r="G539" i="48"/>
  <c r="J540" i="48"/>
  <c r="J541" i="48"/>
  <c r="J542" i="48"/>
  <c r="J543" i="48"/>
  <c r="J544" i="48"/>
  <c r="J545" i="48"/>
  <c r="J546" i="48"/>
  <c r="J547" i="48"/>
  <c r="J539" i="48"/>
  <c r="J538" i="48" l="1"/>
  <c r="J537" i="48"/>
  <c r="J535" i="48" l="1"/>
  <c r="A5" i="50" l="1"/>
  <c r="A4" i="50"/>
  <c r="I23" i="43" l="1"/>
  <c r="I24" i="43"/>
  <c r="I25" i="43"/>
  <c r="I26" i="43"/>
  <c r="I27" i="43"/>
  <c r="I28" i="43"/>
  <c r="I29" i="43"/>
  <c r="I30" i="43"/>
  <c r="I10" i="43"/>
  <c r="I11" i="43"/>
  <c r="I12" i="43"/>
  <c r="I13" i="43"/>
  <c r="I14" i="43"/>
  <c r="I15" i="43"/>
  <c r="I16" i="43"/>
  <c r="I17" i="43"/>
  <c r="I18" i="43"/>
  <c r="I19" i="43"/>
  <c r="I20" i="43"/>
  <c r="I21" i="43"/>
  <c r="I22" i="43"/>
  <c r="I9" i="43"/>
  <c r="C32" i="27"/>
  <c r="I14" i="9"/>
  <c r="I11" i="9"/>
  <c r="J523" i="48"/>
  <c r="J524" i="48"/>
  <c r="J525" i="48"/>
  <c r="J526" i="48"/>
  <c r="J527" i="48"/>
  <c r="J528" i="48"/>
  <c r="J529" i="48"/>
  <c r="J530" i="48"/>
  <c r="J531" i="48"/>
  <c r="J532" i="48"/>
  <c r="J533" i="48"/>
  <c r="J534" i="48"/>
  <c r="J522" i="48"/>
  <c r="J521" i="48"/>
  <c r="J520" i="48"/>
  <c r="J519" i="48"/>
  <c r="J518" i="48"/>
  <c r="J517" i="48"/>
  <c r="J446" i="48"/>
  <c r="J447" i="48"/>
  <c r="J448" i="48"/>
  <c r="J449" i="48"/>
  <c r="J450" i="48"/>
  <c r="J451" i="48"/>
  <c r="J452" i="48"/>
  <c r="J453" i="48"/>
  <c r="J454" i="48"/>
  <c r="J455" i="48"/>
  <c r="J456" i="48"/>
  <c r="J457" i="48"/>
  <c r="J458" i="48"/>
  <c r="J459" i="48"/>
  <c r="J460" i="48"/>
  <c r="J461" i="48"/>
  <c r="J462" i="48"/>
  <c r="J463" i="48"/>
  <c r="J464" i="48"/>
  <c r="J465" i="48"/>
  <c r="J466" i="48"/>
  <c r="J467" i="48"/>
  <c r="J468" i="48"/>
  <c r="J469" i="48"/>
  <c r="J470" i="48"/>
  <c r="J471" i="48"/>
  <c r="J472" i="48"/>
  <c r="J473" i="48"/>
  <c r="J474" i="48"/>
  <c r="J475" i="48"/>
  <c r="J476" i="48"/>
  <c r="J477" i="48"/>
  <c r="J478" i="48"/>
  <c r="J479" i="48"/>
  <c r="J480" i="48"/>
  <c r="J481" i="48"/>
  <c r="J482" i="48"/>
  <c r="J483" i="48"/>
  <c r="J484" i="48"/>
  <c r="J485" i="48"/>
  <c r="J486" i="48"/>
  <c r="J487" i="48"/>
  <c r="J488" i="48"/>
  <c r="J489" i="48"/>
  <c r="J490" i="48"/>
  <c r="J491" i="48"/>
  <c r="J492" i="48"/>
  <c r="J493" i="48"/>
  <c r="J494" i="48"/>
  <c r="J495" i="48"/>
  <c r="J496" i="48"/>
  <c r="J497" i="48"/>
  <c r="J498" i="48"/>
  <c r="J499" i="48"/>
  <c r="J500" i="48"/>
  <c r="J501" i="48"/>
  <c r="J502" i="48"/>
  <c r="J503" i="48"/>
  <c r="J504" i="48"/>
  <c r="J505" i="48"/>
  <c r="J506" i="48"/>
  <c r="J507" i="48"/>
  <c r="J508" i="48"/>
  <c r="J509" i="48"/>
  <c r="J510" i="48"/>
  <c r="J511" i="48"/>
  <c r="J512" i="48"/>
  <c r="J513" i="48"/>
  <c r="J514" i="48"/>
  <c r="J515" i="48"/>
  <c r="J516" i="48"/>
  <c r="J445" i="48"/>
  <c r="J444" i="48"/>
  <c r="J443" i="48"/>
  <c r="J442" i="48"/>
  <c r="J441" i="48"/>
  <c r="J439" i="48"/>
  <c r="J440" i="48"/>
  <c r="J438" i="48"/>
  <c r="J437" i="48"/>
  <c r="J436" i="48"/>
  <c r="J435" i="48"/>
  <c r="J184" i="48"/>
  <c r="J178" i="48"/>
  <c r="J183" i="48"/>
  <c r="D32" i="27"/>
  <c r="D23" i="12"/>
  <c r="J433" i="48"/>
  <c r="J432" i="48"/>
  <c r="J415" i="48"/>
  <c r="J416" i="48"/>
  <c r="J417" i="48"/>
  <c r="J418" i="48"/>
  <c r="J419" i="48"/>
  <c r="J420" i="48"/>
  <c r="J421" i="48"/>
  <c r="J422" i="48"/>
  <c r="J423" i="48"/>
  <c r="J424" i="48"/>
  <c r="J425" i="48"/>
  <c r="J426" i="48"/>
  <c r="J427" i="48"/>
  <c r="J428" i="48"/>
  <c r="J429" i="48"/>
  <c r="J430" i="48"/>
  <c r="J431" i="48"/>
  <c r="J414" i="48"/>
  <c r="J413" i="48"/>
  <c r="J412" i="48"/>
  <c r="J411" i="48"/>
  <c r="J410" i="48"/>
  <c r="J409" i="48"/>
  <c r="J408" i="48"/>
  <c r="J407" i="48"/>
  <c r="J406" i="48"/>
  <c r="J405" i="48"/>
  <c r="J404" i="48"/>
  <c r="J403" i="48"/>
  <c r="J402" i="48"/>
  <c r="J401" i="48"/>
  <c r="J400" i="48"/>
  <c r="J399" i="48"/>
  <c r="J398" i="48"/>
  <c r="J396" i="48"/>
  <c r="J397" i="48"/>
  <c r="J388" i="48"/>
  <c r="J389" i="48"/>
  <c r="J390" i="48"/>
  <c r="J391" i="48"/>
  <c r="J392" i="48"/>
  <c r="J393" i="48"/>
  <c r="J394" i="48"/>
  <c r="J395" i="48"/>
  <c r="J387" i="48"/>
  <c r="J386" i="48"/>
  <c r="J346" i="48"/>
  <c r="J347" i="48"/>
  <c r="J348" i="48"/>
  <c r="J349" i="48"/>
  <c r="J350" i="48"/>
  <c r="J351" i="48"/>
  <c r="J352" i="48"/>
  <c r="J353" i="48"/>
  <c r="J354" i="48"/>
  <c r="J355" i="48"/>
  <c r="J356" i="48"/>
  <c r="J357" i="48"/>
  <c r="J358" i="48"/>
  <c r="J359" i="48"/>
  <c r="J360" i="48"/>
  <c r="J361" i="48"/>
  <c r="J362" i="48"/>
  <c r="J363" i="48"/>
  <c r="J364" i="48"/>
  <c r="J365" i="48"/>
  <c r="J366" i="48"/>
  <c r="J367" i="48"/>
  <c r="J368" i="48"/>
  <c r="J369" i="48"/>
  <c r="J370" i="48"/>
  <c r="J371" i="48"/>
  <c r="J372" i="48"/>
  <c r="J373" i="48"/>
  <c r="J374" i="48"/>
  <c r="J375" i="48"/>
  <c r="J376" i="48"/>
  <c r="J377" i="48"/>
  <c r="J378" i="48"/>
  <c r="J379" i="48"/>
  <c r="J380" i="48"/>
  <c r="J381" i="48"/>
  <c r="J382" i="48"/>
  <c r="J383" i="48"/>
  <c r="J384" i="48"/>
  <c r="J385" i="48"/>
  <c r="J345" i="48"/>
  <c r="J305" i="48"/>
  <c r="J306" i="48"/>
  <c r="J307" i="48"/>
  <c r="J308" i="48"/>
  <c r="J309" i="48"/>
  <c r="J310" i="48"/>
  <c r="J311" i="48"/>
  <c r="J312" i="48"/>
  <c r="J313" i="48"/>
  <c r="J314" i="48"/>
  <c r="J315" i="48"/>
  <c r="J316" i="48"/>
  <c r="J317" i="48"/>
  <c r="J318" i="48"/>
  <c r="J319" i="48"/>
  <c r="J320" i="48"/>
  <c r="J321" i="48"/>
  <c r="J322" i="48"/>
  <c r="J323" i="48"/>
  <c r="J324" i="48"/>
  <c r="J325" i="48"/>
  <c r="J326" i="48"/>
  <c r="J327" i="48"/>
  <c r="J328" i="48"/>
  <c r="J329" i="48"/>
  <c r="J330" i="48"/>
  <c r="J331" i="48"/>
  <c r="J332" i="48"/>
  <c r="J333" i="48"/>
  <c r="J334" i="48"/>
  <c r="J335" i="48"/>
  <c r="J336" i="48"/>
  <c r="J337" i="48"/>
  <c r="J338" i="48"/>
  <c r="J339" i="48"/>
  <c r="J340" i="48"/>
  <c r="J341" i="48"/>
  <c r="J342" i="48"/>
  <c r="J343" i="48"/>
  <c r="J344" i="48"/>
  <c r="J304" i="48"/>
  <c r="J278" i="48"/>
  <c r="J279" i="48"/>
  <c r="J280" i="48"/>
  <c r="J281" i="48"/>
  <c r="J282" i="48"/>
  <c r="J283" i="48"/>
  <c r="J284" i="48"/>
  <c r="J285" i="48"/>
  <c r="J286" i="48"/>
  <c r="J287" i="48"/>
  <c r="J288" i="48"/>
  <c r="J289" i="48"/>
  <c r="J290" i="48"/>
  <c r="J291" i="48"/>
  <c r="J292" i="48"/>
  <c r="J293" i="48"/>
  <c r="J294" i="48"/>
  <c r="J295" i="48"/>
  <c r="J296" i="48"/>
  <c r="J297" i="48"/>
  <c r="J298" i="48"/>
  <c r="J299" i="48"/>
  <c r="J300" i="48"/>
  <c r="J301" i="48"/>
  <c r="J302" i="48"/>
  <c r="J303" i="48"/>
  <c r="J277" i="48"/>
  <c r="J269" i="48"/>
  <c r="J270" i="48"/>
  <c r="J271" i="48"/>
  <c r="J272" i="48"/>
  <c r="J273" i="48"/>
  <c r="J274" i="48"/>
  <c r="J275" i="48"/>
  <c r="J276" i="48"/>
  <c r="J268" i="48"/>
  <c r="J235" i="48"/>
  <c r="J236" i="48"/>
  <c r="J237" i="48"/>
  <c r="J238" i="48"/>
  <c r="J239" i="48"/>
  <c r="J240" i="48"/>
  <c r="J241" i="48"/>
  <c r="J242" i="48"/>
  <c r="J243" i="48"/>
  <c r="J244" i="48"/>
  <c r="J245" i="48"/>
  <c r="J246" i="48"/>
  <c r="J247" i="48"/>
  <c r="J248" i="48"/>
  <c r="J249" i="48"/>
  <c r="J250" i="48"/>
  <c r="J251" i="48"/>
  <c r="J252" i="48"/>
  <c r="J253" i="48"/>
  <c r="J254" i="48"/>
  <c r="J255" i="48"/>
  <c r="J256" i="48"/>
  <c r="J257" i="48"/>
  <c r="J258" i="48"/>
  <c r="J259" i="48"/>
  <c r="J260" i="48"/>
  <c r="J261" i="48"/>
  <c r="J262" i="48"/>
  <c r="J263" i="48"/>
  <c r="J264" i="48"/>
  <c r="J265" i="48"/>
  <c r="J266" i="48"/>
  <c r="J267" i="48"/>
  <c r="J234" i="48"/>
  <c r="J203" i="48"/>
  <c r="J204" i="48"/>
  <c r="J205" i="48"/>
  <c r="J206" i="48"/>
  <c r="J207" i="48"/>
  <c r="J208" i="48"/>
  <c r="J209" i="48"/>
  <c r="J210" i="48"/>
  <c r="J211" i="48"/>
  <c r="J212" i="48"/>
  <c r="J213" i="48"/>
  <c r="J214" i="48"/>
  <c r="J215" i="48"/>
  <c r="J216" i="48"/>
  <c r="J217" i="48"/>
  <c r="J218" i="48"/>
  <c r="J219" i="48"/>
  <c r="J220" i="48"/>
  <c r="J221" i="48"/>
  <c r="J222" i="48"/>
  <c r="J223" i="48"/>
  <c r="J224" i="48"/>
  <c r="J225" i="48"/>
  <c r="J226" i="48"/>
  <c r="J227" i="48"/>
  <c r="J228" i="48"/>
  <c r="J229" i="48"/>
  <c r="J230" i="48"/>
  <c r="J231" i="48"/>
  <c r="J232" i="48"/>
  <c r="J233" i="48"/>
  <c r="J202" i="48"/>
  <c r="J179" i="48"/>
  <c r="J180" i="48"/>
  <c r="J181" i="48"/>
  <c r="J182" i="48"/>
  <c r="J185" i="48"/>
  <c r="J186" i="48"/>
  <c r="J187" i="48"/>
  <c r="J188" i="48"/>
  <c r="J189" i="48"/>
  <c r="J190" i="48"/>
  <c r="J191" i="48"/>
  <c r="J192" i="48"/>
  <c r="J193" i="48"/>
  <c r="J194" i="48"/>
  <c r="J195" i="48"/>
  <c r="J196" i="48"/>
  <c r="J197" i="48"/>
  <c r="J198" i="48"/>
  <c r="J199" i="48"/>
  <c r="J200" i="48"/>
  <c r="J201" i="48"/>
  <c r="J170" i="48"/>
  <c r="J171" i="48"/>
  <c r="J172" i="48"/>
  <c r="J173" i="48"/>
  <c r="J174" i="48"/>
  <c r="J175" i="48"/>
  <c r="J176" i="48"/>
  <c r="J177" i="48"/>
  <c r="J169" i="48"/>
  <c r="J123" i="48"/>
  <c r="J124" i="48"/>
  <c r="J125" i="48"/>
  <c r="J126" i="48"/>
  <c r="J127" i="48"/>
  <c r="J128" i="48"/>
  <c r="J129" i="48"/>
  <c r="J130" i="48"/>
  <c r="J131" i="48"/>
  <c r="J132" i="48"/>
  <c r="J133" i="48"/>
  <c r="J134" i="48"/>
  <c r="J135" i="48"/>
  <c r="J136" i="48"/>
  <c r="J137" i="48"/>
  <c r="J138" i="48"/>
  <c r="J139" i="48"/>
  <c r="J140" i="48"/>
  <c r="J141" i="48"/>
  <c r="J142" i="48"/>
  <c r="J143" i="48"/>
  <c r="J144" i="48"/>
  <c r="J145" i="48"/>
  <c r="J146" i="48"/>
  <c r="J147" i="48"/>
  <c r="J148" i="48"/>
  <c r="J149" i="48"/>
  <c r="J150" i="48"/>
  <c r="J151" i="48"/>
  <c r="J152" i="48"/>
  <c r="J153" i="48"/>
  <c r="J154" i="48"/>
  <c r="J155" i="48"/>
  <c r="J156" i="48"/>
  <c r="J157" i="48"/>
  <c r="J158" i="48"/>
  <c r="J159" i="48"/>
  <c r="J160" i="48"/>
  <c r="J161" i="48"/>
  <c r="J162" i="48"/>
  <c r="J163" i="48"/>
  <c r="J164" i="48"/>
  <c r="J165" i="48"/>
  <c r="J166" i="48"/>
  <c r="J167" i="48"/>
  <c r="J168" i="48"/>
  <c r="J122" i="48"/>
  <c r="J121" i="48"/>
  <c r="J120" i="48"/>
  <c r="J119" i="48"/>
  <c r="J118" i="48"/>
  <c r="J117" i="48"/>
  <c r="J116" i="48"/>
  <c r="J115" i="48"/>
  <c r="J114" i="48"/>
  <c r="J113" i="48"/>
  <c r="J112" i="48"/>
  <c r="J111" i="48"/>
  <c r="J110" i="48"/>
  <c r="J109" i="48"/>
  <c r="J108" i="48"/>
  <c r="J107" i="48"/>
  <c r="C18" i="7"/>
  <c r="J106" i="48"/>
  <c r="J105" i="48"/>
  <c r="J104" i="48"/>
  <c r="J103" i="48"/>
  <c r="J102" i="48"/>
  <c r="J101" i="48"/>
  <c r="J100" i="48"/>
  <c r="J99" i="48"/>
  <c r="J98" i="48"/>
  <c r="J97" i="48"/>
  <c r="J96" i="48"/>
  <c r="J95" i="48"/>
  <c r="J94" i="48"/>
  <c r="J93" i="48"/>
  <c r="J92" i="48"/>
  <c r="J91" i="48"/>
  <c r="J90" i="48"/>
  <c r="J89" i="48"/>
  <c r="J88" i="48"/>
  <c r="J87" i="48"/>
  <c r="J86" i="48"/>
  <c r="J85" i="48"/>
  <c r="J84" i="48"/>
  <c r="J83" i="48"/>
  <c r="J82" i="48"/>
  <c r="J81" i="48"/>
  <c r="J80" i="48"/>
  <c r="J79" i="48"/>
  <c r="J78" i="48"/>
  <c r="J77" i="48"/>
  <c r="J76" i="48"/>
  <c r="J75" i="48"/>
  <c r="J74" i="48"/>
  <c r="J73" i="48"/>
  <c r="J72" i="48"/>
  <c r="J70" i="48"/>
  <c r="J71" i="48"/>
  <c r="J69" i="48"/>
  <c r="J68" i="48"/>
  <c r="J67" i="48"/>
  <c r="J66" i="48"/>
  <c r="J65" i="48"/>
  <c r="J64" i="48"/>
  <c r="J63" i="48"/>
  <c r="J62" i="48"/>
  <c r="J61" i="48"/>
  <c r="J60" i="48"/>
  <c r="J59" i="48"/>
  <c r="J58" i="48"/>
  <c r="J57" i="48"/>
  <c r="J56" i="48"/>
  <c r="J55" i="48"/>
  <c r="J54" i="48"/>
  <c r="J53" i="48"/>
  <c r="J52" i="48"/>
  <c r="J51" i="48"/>
  <c r="J50" i="48"/>
  <c r="J49" i="48"/>
  <c r="J48" i="48"/>
  <c r="J47" i="48"/>
  <c r="J46" i="48"/>
  <c r="J45" i="48"/>
  <c r="J44" i="48"/>
  <c r="J43" i="48"/>
  <c r="J42" i="48"/>
  <c r="J41" i="48"/>
  <c r="J40" i="48"/>
  <c r="J39" i="48"/>
  <c r="J38" i="48"/>
  <c r="J37" i="48"/>
  <c r="J36" i="48"/>
  <c r="J35" i="48"/>
  <c r="J34" i="48"/>
  <c r="J33" i="48"/>
  <c r="J32" i="48"/>
  <c r="J31" i="48"/>
  <c r="J30" i="48"/>
  <c r="J29" i="48"/>
  <c r="J28" i="48"/>
  <c r="J27" i="48"/>
  <c r="J26" i="48"/>
  <c r="J25" i="48"/>
  <c r="J24" i="48"/>
  <c r="J23" i="48"/>
  <c r="J22" i="48"/>
  <c r="J21" i="48"/>
  <c r="J20" i="48"/>
  <c r="J19" i="48"/>
  <c r="J18" i="48"/>
  <c r="J17" i="48"/>
  <c r="J16" i="48"/>
  <c r="J15" i="48"/>
  <c r="J14" i="48"/>
  <c r="J13" i="48"/>
  <c r="J12" i="48"/>
  <c r="J11" i="48"/>
  <c r="J10" i="48"/>
  <c r="A6" i="48"/>
  <c r="I163" i="35"/>
  <c r="G47" i="12"/>
  <c r="I15" i="9"/>
  <c r="I10" i="9"/>
  <c r="J31" i="10"/>
  <c r="I31" i="10"/>
  <c r="J21" i="10"/>
  <c r="I21" i="10"/>
  <c r="J16" i="10"/>
  <c r="I16" i="10"/>
  <c r="J15" i="10"/>
  <c r="I15" i="10"/>
  <c r="D12" i="7"/>
  <c r="C12" i="7"/>
  <c r="D12" i="3"/>
  <c r="C12" i="3"/>
  <c r="A5" i="9"/>
  <c r="A5" i="41"/>
  <c r="A5" i="35"/>
  <c r="A5" i="39"/>
  <c r="A5" i="33"/>
  <c r="A5" i="25"/>
  <c r="A5" i="17"/>
  <c r="A5" i="16"/>
  <c r="A5" i="10"/>
  <c r="A5" i="18"/>
  <c r="A5" i="12"/>
  <c r="A5" i="45"/>
  <c r="A5" i="44"/>
  <c r="A5" i="43"/>
  <c r="A6" i="27"/>
  <c r="A5" i="47"/>
  <c r="A7" i="40"/>
  <c r="A5" i="7"/>
  <c r="A5" i="3"/>
  <c r="I34" i="44"/>
  <c r="H34" i="44"/>
  <c r="D31" i="7"/>
  <c r="C31" i="7"/>
  <c r="D27" i="7"/>
  <c r="C27" i="7"/>
  <c r="C26" i="7" s="1"/>
  <c r="D26" i="7"/>
  <c r="D19" i="7"/>
  <c r="C19" i="7"/>
  <c r="D16" i="7"/>
  <c r="C16" i="7"/>
  <c r="D31" i="3"/>
  <c r="C31" i="3"/>
  <c r="D72" i="47"/>
  <c r="C72" i="47"/>
  <c r="D64" i="47"/>
  <c r="D58" i="47"/>
  <c r="C58" i="47"/>
  <c r="D53" i="47"/>
  <c r="C53" i="47"/>
  <c r="D47" i="47"/>
  <c r="C47" i="47"/>
  <c r="D36" i="47"/>
  <c r="C36" i="47"/>
  <c r="D32" i="47"/>
  <c r="C32" i="47"/>
  <c r="D23" i="47"/>
  <c r="D17" i="47"/>
  <c r="C23" i="47"/>
  <c r="C17" i="47"/>
  <c r="D14" i="47"/>
  <c r="C14" i="47"/>
  <c r="D10" i="47"/>
  <c r="C10" i="47"/>
  <c r="H34" i="45"/>
  <c r="G34" i="45"/>
  <c r="I32" i="43"/>
  <c r="H32" i="43"/>
  <c r="G32" i="43"/>
  <c r="D27" i="3"/>
  <c r="C27" i="3"/>
  <c r="M18" i="41"/>
  <c r="M17" i="41"/>
  <c r="M16" i="41"/>
  <c r="M15" i="41"/>
  <c r="M14" i="41"/>
  <c r="M13" i="41"/>
  <c r="M12" i="41"/>
  <c r="M11" i="41"/>
  <c r="M10" i="41"/>
  <c r="M9" i="41"/>
  <c r="D75" i="40"/>
  <c r="D66" i="40"/>
  <c r="D60" i="40"/>
  <c r="C60" i="40"/>
  <c r="D55" i="40"/>
  <c r="C55" i="40"/>
  <c r="D49" i="40"/>
  <c r="C49" i="40"/>
  <c r="D38" i="40"/>
  <c r="C38" i="40"/>
  <c r="D34" i="40"/>
  <c r="C34" i="40"/>
  <c r="D25" i="40"/>
  <c r="D19" i="40"/>
  <c r="C25" i="40"/>
  <c r="C19" i="40"/>
  <c r="D16" i="40"/>
  <c r="C16" i="40"/>
  <c r="D12" i="40"/>
  <c r="C12" i="40"/>
  <c r="A6" i="40"/>
  <c r="C15" i="40"/>
  <c r="C11" i="40" s="1"/>
  <c r="D15" i="40"/>
  <c r="D11" i="40" s="1"/>
  <c r="H39" i="10"/>
  <c r="H36" i="10" s="1"/>
  <c r="H32" i="10"/>
  <c r="H24" i="10"/>
  <c r="H19" i="10"/>
  <c r="H17" i="10"/>
  <c r="H14" i="10"/>
  <c r="A4" i="39"/>
  <c r="A4" i="35"/>
  <c r="A4" i="33"/>
  <c r="A5" i="27"/>
  <c r="G20" i="18"/>
  <c r="G19" i="18"/>
  <c r="G18" i="18"/>
  <c r="G17" i="18"/>
  <c r="G16" i="18"/>
  <c r="G15" i="18"/>
  <c r="G14" i="18"/>
  <c r="G13" i="18"/>
  <c r="G12" i="18"/>
  <c r="G11" i="18"/>
  <c r="G10" i="18"/>
  <c r="G21" i="18" s="1"/>
  <c r="A4" i="18"/>
  <c r="H10" i="10"/>
  <c r="H9" i="10" s="1"/>
  <c r="C64" i="12"/>
  <c r="D64" i="12"/>
  <c r="A4" i="17"/>
  <c r="A4" i="16"/>
  <c r="A4" i="10"/>
  <c r="A4" i="9"/>
  <c r="A4" i="12"/>
  <c r="A4" i="7"/>
  <c r="J24" i="10"/>
  <c r="I24" i="10"/>
  <c r="G24" i="10"/>
  <c r="F24" i="10"/>
  <c r="E24" i="10"/>
  <c r="D24" i="10"/>
  <c r="C24" i="10"/>
  <c r="B24" i="10"/>
  <c r="I39" i="10"/>
  <c r="I36" i="10" s="1"/>
  <c r="I32" i="10"/>
  <c r="I19" i="10"/>
  <c r="I17" i="10"/>
  <c r="I14" i="10"/>
  <c r="I10" i="10"/>
  <c r="G39" i="10"/>
  <c r="G36" i="10"/>
  <c r="G32" i="10"/>
  <c r="G19" i="10"/>
  <c r="G17" i="10" s="1"/>
  <c r="G9" i="10" s="1"/>
  <c r="G14" i="10"/>
  <c r="G10" i="10"/>
  <c r="E39" i="10"/>
  <c r="E36" i="10"/>
  <c r="E32" i="10"/>
  <c r="E19" i="10"/>
  <c r="E17" i="10" s="1"/>
  <c r="E14" i="10"/>
  <c r="E10" i="10"/>
  <c r="C39" i="10"/>
  <c r="C36" i="10"/>
  <c r="C32" i="10"/>
  <c r="C19" i="10"/>
  <c r="C17" i="10"/>
  <c r="C14" i="10"/>
  <c r="C10" i="10"/>
  <c r="I9" i="10"/>
  <c r="D45" i="12"/>
  <c r="D44" i="12" s="1"/>
  <c r="C45" i="12"/>
  <c r="D34" i="12"/>
  <c r="C34" i="12"/>
  <c r="D11" i="12"/>
  <c r="C11" i="12"/>
  <c r="J39" i="10"/>
  <c r="J36" i="10"/>
  <c r="F39" i="10"/>
  <c r="F36" i="10"/>
  <c r="D39" i="10"/>
  <c r="D36" i="10"/>
  <c r="B39" i="10"/>
  <c r="B36" i="10"/>
  <c r="J32" i="10"/>
  <c r="F32" i="10"/>
  <c r="D32" i="10"/>
  <c r="B32" i="10"/>
  <c r="J19" i="10"/>
  <c r="J17" i="10"/>
  <c r="F19" i="10"/>
  <c r="F17" i="10"/>
  <c r="D19" i="10"/>
  <c r="D17" i="10"/>
  <c r="B19" i="10"/>
  <c r="B17" i="10"/>
  <c r="F14" i="10"/>
  <c r="D14" i="10"/>
  <c r="B14" i="10"/>
  <c r="J10" i="10"/>
  <c r="F10" i="10"/>
  <c r="D10" i="10"/>
  <c r="B10" i="10"/>
  <c r="D19" i="3"/>
  <c r="C19" i="3"/>
  <c r="D16" i="3"/>
  <c r="C16" i="3"/>
  <c r="C26" i="3"/>
  <c r="D10" i="3"/>
  <c r="D9" i="3" s="1"/>
  <c r="B9" i="10"/>
  <c r="D10" i="12"/>
  <c r="D26" i="3"/>
  <c r="D9" i="10"/>
  <c r="F9" i="10"/>
  <c r="K800" i="48"/>
  <c r="C10" i="3" l="1"/>
  <c r="C9" i="3" s="1"/>
  <c r="E9" i="10"/>
  <c r="C44" i="12"/>
  <c r="C13" i="47"/>
  <c r="C9" i="47" s="1"/>
  <c r="J14" i="10"/>
  <c r="C10" i="12"/>
  <c r="D13" i="47"/>
  <c r="D9" i="47" s="1"/>
  <c r="G14" i="12" s="1"/>
  <c r="C9" i="7"/>
  <c r="G10" i="12" l="1"/>
  <c r="H10" i="12" s="1"/>
</calcChain>
</file>

<file path=xl/sharedStrings.xml><?xml version="1.0" encoding="utf-8"?>
<sst xmlns="http://schemas.openxmlformats.org/spreadsheetml/2006/main" count="11406" uniqueCount="4325">
  <si>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</si>
  <si>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</si>
  <si>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</si>
  <si>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</si>
  <si>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</si>
  <si>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</si>
  <si>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</si>
  <si>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</si>
  <si>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</si>
  <si>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</si>
  <si>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</si>
  <si>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</si>
  <si>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</si>
  <si>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</si>
  <si>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</si>
  <si>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</si>
  <si>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</si>
  <si>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</si>
  <si>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</si>
  <si>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</si>
  <si>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</si>
  <si>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</si>
  <si>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</si>
  <si>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</si>
  <si>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</si>
  <si>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</si>
  <si>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</si>
  <si>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</si>
  <si>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</si>
  <si>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</si>
  <si>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</si>
  <si>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</si>
  <si>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</si>
  <si>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</si>
  <si>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</si>
  <si>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</si>
  <si>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</si>
  <si>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</si>
  <si>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</si>
  <si>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</si>
  <si>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</si>
  <si>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</si>
  <si>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</si>
  <si>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</si>
  <si>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</si>
  <si>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</si>
  <si>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</si>
  <si>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</si>
  <si>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</si>
  <si>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</si>
  <si>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</si>
  <si>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</si>
  <si>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</si>
  <si>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</si>
  <si>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</si>
  <si>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</si>
  <si>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</si>
  <si>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</si>
  <si>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</si>
  <si>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</si>
  <si>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</si>
  <si>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</si>
  <si>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</si>
  <si>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</si>
  <si>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</si>
  <si>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</si>
  <si>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</si>
  <si>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</si>
  <si>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</si>
  <si>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</si>
  <si>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</si>
  <si>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</si>
  <si>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</si>
  <si>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</si>
  <si>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</si>
  <si>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</si>
  <si>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</si>
  <si>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</si>
  <si>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</si>
  <si>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</si>
  <si>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</si>
  <si>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</si>
  <si>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</si>
  <si>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</si>
  <si>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</si>
  <si>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</si>
  <si>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</si>
  <si>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</si>
  <si>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</si>
  <si>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</si>
  <si>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</si>
  <si>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</si>
  <si>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</si>
  <si>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</si>
  <si>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</si>
  <si>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</si>
  <si>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</si>
  <si>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</si>
  <si>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</si>
  <si>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</si>
  <si>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</si>
  <si>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</si>
  <si>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</si>
  <si>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</si>
  <si>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</si>
  <si>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</si>
  <si>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</si>
  <si>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</si>
  <si>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</si>
  <si>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</si>
  <si>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</si>
  <si>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</si>
  <si>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</si>
  <si>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</si>
  <si>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</si>
  <si>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</si>
  <si>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</si>
  <si>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</si>
  <si>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</si>
  <si>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</si>
  <si>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</si>
  <si>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</si>
  <si>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</si>
  <si>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</si>
  <si>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</si>
  <si>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</si>
  <si>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</si>
  <si>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</si>
  <si>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</si>
  <si>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</si>
  <si>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</si>
  <si>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</si>
  <si>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</si>
  <si>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</si>
  <si>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</si>
  <si>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</si>
  <si>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</si>
  <si>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</si>
  <si>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</si>
  <si>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</si>
  <si>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</si>
  <si>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</si>
  <si>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</si>
  <si>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</si>
  <si>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</si>
  <si>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</si>
  <si>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</si>
  <si>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</si>
  <si>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</si>
  <si>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</si>
  <si>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</si>
  <si>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</si>
  <si>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</si>
  <si>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</si>
  <si>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</si>
  <si>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</si>
  <si>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</si>
  <si>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</si>
  <si>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</si>
  <si>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</si>
  <si>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</si>
  <si>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</si>
  <si>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</si>
  <si>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</si>
  <si>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</si>
  <si>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</si>
  <si>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</si>
  <si>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</si>
  <si>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</si>
  <si>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</si>
  <si>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</si>
  <si>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</si>
  <si>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</si>
  <si>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</si>
  <si>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</si>
  <si>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</si>
  <si>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</si>
  <si>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</si>
  <si>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</si>
  <si>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</si>
  <si>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</si>
  <si>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</si>
  <si>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</si>
  <si>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</si>
  <si>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</si>
  <si>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</si>
  <si>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</si>
  <si>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</si>
  <si>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</si>
  <si>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</si>
  <si>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</si>
  <si>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</si>
  <si>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</si>
  <si>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</si>
  <si>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</si>
  <si>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</si>
  <si>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</si>
  <si>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</si>
  <si>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</si>
  <si>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</si>
  <si>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</si>
  <si>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</si>
  <si>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</si>
  <si>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</si>
  <si>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</si>
  <si>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</si>
  <si>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</si>
  <si>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</si>
  <si>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</si>
  <si>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</si>
  <si>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</si>
  <si>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</si>
  <si>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</si>
  <si>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</si>
  <si>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</si>
  <si>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</si>
  <si>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</si>
  <si>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</si>
  <si>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</si>
  <si>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</si>
  <si>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</si>
  <si>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</si>
  <si>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</si>
  <si>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</si>
  <si>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</si>
  <si>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</si>
  <si>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</si>
  <si>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</si>
  <si>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</si>
  <si>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</si>
  <si>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</si>
  <si>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</si>
  <si>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</si>
  <si>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</si>
  <si>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</si>
  <si>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</si>
  <si>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</si>
  <si>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</si>
  <si>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</si>
  <si>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</si>
  <si>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</si>
  <si>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</si>
  <si>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</si>
  <si>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</si>
  <si>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</si>
  <si>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</si>
  <si>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</si>
  <si>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</si>
  <si>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</si>
  <si>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</si>
  <si>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</si>
  <si>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</si>
  <si>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</si>
  <si>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</si>
  <si>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</si>
  <si>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</si>
  <si>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</si>
  <si>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</si>
  <si>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</si>
  <si>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</si>
  <si>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</si>
  <si>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</si>
  <si>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</si>
  <si>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</si>
  <si>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</si>
  <si>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</si>
  <si>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</si>
  <si>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</si>
  <si>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</si>
  <si>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</si>
  <si>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</si>
  <si>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</si>
  <si>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</si>
  <si>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</si>
  <si>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</si>
  <si>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</si>
  <si>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</si>
  <si>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</si>
  <si>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</si>
  <si>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</si>
  <si>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</si>
  <si>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</si>
  <si>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</si>
  <si>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</si>
  <si>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</si>
  <si>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</si>
  <si>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</si>
  <si>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</si>
  <si>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</si>
  <si>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</si>
  <si>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</si>
  <si>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</si>
  <si>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</si>
  <si>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</si>
  <si>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</si>
  <si>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</si>
  <si>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</si>
  <si>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</si>
  <si>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</si>
  <si>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</si>
  <si>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</si>
  <si>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</si>
  <si>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</si>
  <si>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</si>
  <si>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</si>
  <si>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</si>
  <si>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</si>
  <si>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</si>
  <si>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</si>
  <si>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</si>
  <si>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</si>
  <si>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</si>
  <si>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</si>
  <si>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</si>
  <si>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</si>
  <si>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</si>
  <si>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</si>
  <si>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</si>
  <si>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</si>
  <si>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</si>
  <si>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</si>
  <si>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</si>
  <si>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</si>
  <si>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</si>
  <si>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</si>
  <si>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</si>
  <si>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</si>
  <si>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</si>
  <si>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</si>
  <si>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</si>
  <si>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</si>
  <si>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</si>
  <si>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>სულ *</t>
  </si>
  <si>
    <t>ხელფასი</t>
  </si>
  <si>
    <t>განაცემის ტიპი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</si>
  <si>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</si>
  <si>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</si>
  <si>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</si>
  <si>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</si>
  <si>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</si>
  <si>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</si>
  <si>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</si>
  <si>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</si>
  <si>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</si>
  <si>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</si>
  <si>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</si>
  <si>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</si>
  <si>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</si>
  <si>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</si>
  <si>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</si>
  <si>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</si>
  <si>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</si>
  <si>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</si>
  <si>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</si>
  <si>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</si>
  <si>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</si>
  <si>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</si>
  <si>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</si>
  <si>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</si>
  <si>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</si>
  <si>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</si>
  <si>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</si>
  <si>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</si>
  <si>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</si>
  <si>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</si>
  <si>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</si>
  <si>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</si>
  <si>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</si>
  <si>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</si>
  <si>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</si>
  <si>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</si>
  <si>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</si>
  <si>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</si>
  <si>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</si>
  <si>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</si>
  <si>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</si>
  <si>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</si>
  <si>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</si>
  <si>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</si>
  <si>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</si>
  <si>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</si>
  <si>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</si>
  <si>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</si>
  <si>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</si>
  <si>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</si>
  <si>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</si>
  <si>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</si>
  <si>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</si>
  <si>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</si>
  <si>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</si>
  <si>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</si>
  <si>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</si>
  <si>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</si>
  <si>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</si>
  <si>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</si>
  <si>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</si>
  <si>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</si>
  <si>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</si>
  <si>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</si>
  <si>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</si>
  <si>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</si>
  <si>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</si>
  <si>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</si>
  <si>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</si>
  <si>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</si>
  <si>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</si>
  <si>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</si>
  <si>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</si>
  <si>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</si>
  <si>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</si>
  <si>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</si>
  <si>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</si>
  <si>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</si>
  <si>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</si>
  <si>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</si>
  <si>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</si>
  <si>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</si>
  <si>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კონტრაგენტისათვის გადახდილი თანხა (ლარში)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</si>
  <si>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</si>
  <si>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</si>
  <si>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</si>
  <si>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</si>
  <si>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</si>
  <si>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</si>
  <si>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</si>
  <si>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</si>
  <si>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</si>
  <si>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</si>
  <si>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</si>
  <si>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ფორმა N9.4 - იჯარით/ქირით აღებული უძრავი ქონების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</si>
  <si>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</si>
  <si>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</si>
  <si>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</si>
  <si>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</si>
  <si>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</si>
  <si>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</si>
  <si>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</si>
  <si>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</si>
  <si>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</si>
  <si>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</si>
  <si>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</si>
  <si>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</si>
  <si>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</si>
  <si>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</si>
  <si>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</si>
  <si>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</si>
  <si>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</si>
  <si>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</si>
  <si>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</si>
  <si>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</si>
  <si>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</si>
  <si>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</si>
  <si>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</si>
  <si>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</si>
  <si>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</si>
  <si>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</si>
  <si>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</si>
  <si>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</si>
  <si>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</si>
  <si>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</si>
  <si>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</si>
  <si>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</si>
  <si>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</si>
  <si>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</si>
  <si>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</si>
  <si>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</si>
  <si>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</si>
  <si>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</si>
  <si>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</si>
  <si>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</si>
  <si>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</si>
  <si>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</si>
  <si>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</si>
  <si>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</si>
  <si>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</si>
  <si>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</si>
  <si>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</si>
  <si>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</si>
  <si>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</si>
  <si>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მ.პ.გ. ქართული ოცნება - დემოკრატიული საქართველო</t>
  </si>
  <si>
    <t>ბანკი ქართუ</t>
  </si>
  <si>
    <t>GE51CR0000000004933608</t>
  </si>
  <si>
    <t>GEL</t>
  </si>
  <si>
    <t>5/16/2012</t>
  </si>
  <si>
    <t>USD</t>
  </si>
  <si>
    <t>EURO</t>
  </si>
  <si>
    <t>მსუბუქი მაღალი გამავლობის</t>
  </si>
  <si>
    <t>ტოიოტა</t>
  </si>
  <si>
    <t>PRADO</t>
  </si>
  <si>
    <t>FFT-388</t>
  </si>
  <si>
    <t>05/14/2013</t>
  </si>
  <si>
    <t>სედანი</t>
  </si>
  <si>
    <t>ჰიუნდაი</t>
  </si>
  <si>
    <t>ACCENT</t>
  </si>
  <si>
    <t>CC488GG</t>
  </si>
  <si>
    <t>CC480GG</t>
  </si>
  <si>
    <t>CC484GG</t>
  </si>
  <si>
    <t>CC477GG</t>
  </si>
  <si>
    <t>CC811GG</t>
  </si>
  <si>
    <t>CC807GG</t>
  </si>
  <si>
    <t>CC805GG</t>
  </si>
  <si>
    <t>CC804GG</t>
  </si>
  <si>
    <t>CC822GG</t>
  </si>
  <si>
    <t>CC799GG</t>
  </si>
  <si>
    <t>გიორგი</t>
  </si>
  <si>
    <t>ქსოვრელი</t>
  </si>
  <si>
    <t>01030027208</t>
  </si>
  <si>
    <t>ბუღალტერი</t>
  </si>
  <si>
    <t>ირაკლი</t>
  </si>
  <si>
    <t>ამირანაშვილი</t>
  </si>
  <si>
    <t>01030013035</t>
  </si>
  <si>
    <t>იურისტი</t>
  </si>
  <si>
    <t>ანა</t>
  </si>
  <si>
    <t>გოჩაშვილი</t>
  </si>
  <si>
    <t>01025014293</t>
  </si>
  <si>
    <t>პრესსამსახურის უფროსი</t>
  </si>
  <si>
    <t>იურიდიული მომსახურეობა</t>
  </si>
  <si>
    <t>ავტობუსი</t>
  </si>
  <si>
    <t>ფორდ ტრანზითი</t>
  </si>
  <si>
    <t>430 E 2,2L</t>
  </si>
  <si>
    <t>2011</t>
  </si>
  <si>
    <t>FCF741</t>
  </si>
  <si>
    <t>ააიპ საზოგადოებრივი მოძრაობა ქართული ოცნება</t>
  </si>
  <si>
    <t>FCF549</t>
  </si>
  <si>
    <t>FCF732</t>
  </si>
  <si>
    <t>ფორმა N9,5 - იჯარით/ქირით აღებული სატრანსპორტო საშუალებების რეესტრი</t>
  </si>
  <si>
    <t>,,,</t>
  </si>
  <si>
    <t>ბ,ა,</t>
  </si>
  <si>
    <t>შ.პ.ს. ,,ახალი კაპიტალი"</t>
  </si>
  <si>
    <t>ოფისის იჯარა/კომუნალური</t>
  </si>
  <si>
    <t>PORTEK IC VE DIS TICARET MURAT KAHR IMAN</t>
  </si>
  <si>
    <t>მაისურების მოწოდება</t>
  </si>
  <si>
    <t>შ.პ.ს. ,,ქართული ოცნება"</t>
  </si>
  <si>
    <t xml:space="preserve">სასცენო აპარატურითა და ტექნიკური მოწყობილობებით მომსახურეობის გაწევა </t>
  </si>
  <si>
    <t>ირინა თავაძე</t>
  </si>
  <si>
    <t>სიების დაზუსტება</t>
  </si>
  <si>
    <t>რეზო ბექაური</t>
  </si>
  <si>
    <t>ანზორ ბედოიძე</t>
  </si>
  <si>
    <t>მელანო შარაბიძე</t>
  </si>
  <si>
    <t>ნოდარ ბერიძე</t>
  </si>
  <si>
    <t>გიგა ზოიძე</t>
  </si>
  <si>
    <t>ანზორ არჯევანიძე</t>
  </si>
  <si>
    <t>დალი ხოზრევანიძე</t>
  </si>
  <si>
    <t>ზაზა გვიანიძე</t>
  </si>
  <si>
    <t>თამარ შავგულიძე</t>
  </si>
  <si>
    <t>60001001432</t>
  </si>
  <si>
    <t>ირინა ცინაძე</t>
  </si>
  <si>
    <t>60001111304</t>
  </si>
  <si>
    <t>ნუნუ გურგენიძე</t>
  </si>
  <si>
    <t>60001071512</t>
  </si>
  <si>
    <t>რამაზ ქედელიძე</t>
  </si>
  <si>
    <t>61009005218</t>
  </si>
  <si>
    <t>მარინე არძენაძე</t>
  </si>
  <si>
    <t>61003004822</t>
  </si>
  <si>
    <t>ნოდარ ცეცხლაძე</t>
  </si>
  <si>
    <t>61009023503</t>
  </si>
  <si>
    <t>გენად ცეცხლაძე</t>
  </si>
  <si>
    <t>61009005900</t>
  </si>
  <si>
    <t>ზურაბ დიასამიძე</t>
  </si>
  <si>
    <t>61004058876</t>
  </si>
  <si>
    <t>გოჩა ნაკაშიძე</t>
  </si>
  <si>
    <t>61004056689</t>
  </si>
  <si>
    <t>მურად აბაშიძე</t>
  </si>
  <si>
    <t>61005005709</t>
  </si>
  <si>
    <t>როინ ზოიძე</t>
  </si>
  <si>
    <t>61004049101</t>
  </si>
  <si>
    <t>ირაკლი ქავჯარაძე</t>
  </si>
  <si>
    <t>61005003109</t>
  </si>
  <si>
    <t>ლელა მანელიშვილი</t>
  </si>
  <si>
    <t>61004027164</t>
  </si>
  <si>
    <t>ეთერ გოგმაჩაძე</t>
  </si>
  <si>
    <t>61004038104</t>
  </si>
  <si>
    <t>ნატო ცეცხლაძე</t>
  </si>
  <si>
    <t>61004023191</t>
  </si>
  <si>
    <t>გიორგი კლდიაშვილი</t>
  </si>
  <si>
    <t>21001019627</t>
  </si>
  <si>
    <t>თეა წიკლაური</t>
  </si>
  <si>
    <t>01001033664</t>
  </si>
  <si>
    <t>ეკატერინე ზოიძე</t>
  </si>
  <si>
    <t>61009007589</t>
  </si>
  <si>
    <t>დათუნა ხუბუა</t>
  </si>
  <si>
    <t>19001012016</t>
  </si>
  <si>
    <t>ლამარა წურწუმია</t>
  </si>
  <si>
    <t>19001068241</t>
  </si>
  <si>
    <t>ხვიჩა ბერიშვილი</t>
  </si>
  <si>
    <t>19001005233</t>
  </si>
  <si>
    <t>ნანა ფარცვანია</t>
  </si>
  <si>
    <t>62001032139</t>
  </si>
  <si>
    <t>მარინა ანთია</t>
  </si>
  <si>
    <t>19001032722</t>
  </si>
  <si>
    <t>ლანა ჯიქია</t>
  </si>
  <si>
    <t>19001086863</t>
  </si>
  <si>
    <t>ზვიად კორკელია</t>
  </si>
  <si>
    <t>19001104624</t>
  </si>
  <si>
    <t>ყაველაშვილი ნოდარი</t>
  </si>
  <si>
    <t>62007003108</t>
  </si>
  <si>
    <t>ა/ტ მომსახურეობა</t>
  </si>
  <si>
    <t>ბაირამოვი მეითა</t>
  </si>
  <si>
    <t>43001005510</t>
  </si>
  <si>
    <t>ბაშარული იოსებ</t>
  </si>
  <si>
    <t>01025004372</t>
  </si>
  <si>
    <t>ჩიტორელიძე კობა</t>
  </si>
  <si>
    <t>18001002161</t>
  </si>
  <si>
    <t>ბენიძე გივი</t>
  </si>
  <si>
    <t>62001004482</t>
  </si>
  <si>
    <t>ჩიტრეკაშვილი გიორგი</t>
  </si>
  <si>
    <t>12001008929</t>
  </si>
  <si>
    <t>დეკანოზიშვილი ზურაბი</t>
  </si>
  <si>
    <t>12001031537</t>
  </si>
  <si>
    <t>შპს „ერგი პლიუსი“</t>
  </si>
  <si>
    <t>ბეჭედი და ფაქსი</t>
  </si>
  <si>
    <t>TMD Holdings, LLC</t>
  </si>
  <si>
    <t>დისკების მოწოდება</t>
  </si>
  <si>
    <t>ფოლადაშვილი სვეტლანა</t>
  </si>
  <si>
    <t>01013013356</t>
  </si>
  <si>
    <t>ფართის იჯარა</t>
  </si>
  <si>
    <t>გვრიტიშვილი ელეონორა</t>
  </si>
  <si>
    <t>01008010173</t>
  </si>
  <si>
    <t>ნაკუდაიძე ბელა</t>
  </si>
  <si>
    <t>31001014526</t>
  </si>
  <si>
    <t>კორძაძე ლიდა</t>
  </si>
  <si>
    <t>37001009073</t>
  </si>
  <si>
    <t>YALCIN TRANS ULUS NAK</t>
  </si>
  <si>
    <t>ბუშტები, მაისურები</t>
  </si>
  <si>
    <t xml:space="preserve">შპს პოლიგრაფ ექსტრა </t>
  </si>
  <si>
    <t>404957070</t>
  </si>
  <si>
    <t>ბეჭდვითი მომსახურეობა</t>
  </si>
  <si>
    <t>ფიფია მარინე</t>
  </si>
  <si>
    <t>19001094964</t>
  </si>
  <si>
    <t>კორდინატორის მომსახურება</t>
  </si>
  <si>
    <t>შენგელია ლერი</t>
  </si>
  <si>
    <t>62006007723</t>
  </si>
  <si>
    <t>შპს ძველი უბანი</t>
  </si>
  <si>
    <t>202055122</t>
  </si>
  <si>
    <t>იჯარა</t>
  </si>
  <si>
    <t>ლაღიძე ნანა</t>
  </si>
  <si>
    <t>60001006326</t>
  </si>
  <si>
    <t>ჩოკანდარიან ვარდან</t>
  </si>
  <si>
    <t>07001012469</t>
  </si>
  <si>
    <t>მღებრიშვილი ელისო</t>
  </si>
  <si>
    <t>360012012436</t>
  </si>
  <si>
    <t>ლეგაშვილი ვიქტორ</t>
  </si>
  <si>
    <t>45001002714</t>
  </si>
  <si>
    <t>Shanghai ZhinQun Trading Co. LTD</t>
  </si>
  <si>
    <t>სილიკონის სამაჯურები</t>
  </si>
  <si>
    <t>ჯანბერიძე ქეთევან</t>
  </si>
  <si>
    <t>01025007106</t>
  </si>
  <si>
    <t>შპს კანცლერი</t>
  </si>
  <si>
    <t>215135191</t>
  </si>
  <si>
    <t>შტამპის ღირებულება</t>
  </si>
  <si>
    <t>შპს „ელიტა ბურჯი“</t>
  </si>
  <si>
    <t>206120437</t>
  </si>
  <si>
    <t>სასცენო მოწყობილობით მომსახურება</t>
  </si>
  <si>
    <t>08.13.2012</t>
  </si>
  <si>
    <t>ნიკოლოზ მესაბლიშვილი</t>
  </si>
  <si>
    <t>ოფისის იჯარა</t>
  </si>
  <si>
    <t>26.06.2014</t>
  </si>
  <si>
    <t>შპს რუსთაველი ფროფერთი</t>
  </si>
  <si>
    <t>404406166</t>
  </si>
  <si>
    <t>21.06.2014</t>
  </si>
  <si>
    <t>საფარიძე გივი ი/მ</t>
  </si>
  <si>
    <t>61006059524</t>
  </si>
  <si>
    <t>შპს ბატავტომობილე</t>
  </si>
  <si>
    <t>445408032</t>
  </si>
  <si>
    <t>შპს გიგანტი</t>
  </si>
  <si>
    <t>245433892</t>
  </si>
  <si>
    <t>ბერიძე რუსლან ი/მ</t>
  </si>
  <si>
    <t>61006041123</t>
  </si>
  <si>
    <t>შპს აჭარის ავტონომიური რესპუბლიკის ონკოლოგიის ცენტრი</t>
  </si>
  <si>
    <t>245428372</t>
  </si>
  <si>
    <t>ბერიძე მალხაზ ი/მ</t>
  </si>
  <si>
    <t>61007004472</t>
  </si>
  <si>
    <t>03.07.2014</t>
  </si>
  <si>
    <t>შპს სახლი ძველ ბათუმში</t>
  </si>
  <si>
    <t>445433610</t>
  </si>
  <si>
    <t>ხარაზი ნინო</t>
  </si>
  <si>
    <t>61001041764</t>
  </si>
  <si>
    <t>დიასამიძე ვახტანგ</t>
  </si>
  <si>
    <t>წილოსანი ლალი</t>
  </si>
  <si>
    <t>61003007945</t>
  </si>
  <si>
    <t>ართმელაძე დარეჯან</t>
  </si>
  <si>
    <t>61007004173</t>
  </si>
  <si>
    <t>ზაქარაძე ვაჟა</t>
  </si>
  <si>
    <t>61006042810</t>
  </si>
  <si>
    <t>გოგიბერიძე ნარი</t>
  </si>
  <si>
    <t>61003010439</t>
  </si>
  <si>
    <t>5 თვე</t>
  </si>
  <si>
    <t>54001007223</t>
  </si>
  <si>
    <t>ქემერტელიძე კახაბერ ი/მ</t>
  </si>
  <si>
    <t>ქ. თბილისი, ქეთევან წამებულის ქ. #47</t>
  </si>
  <si>
    <t>3 თვე</t>
  </si>
  <si>
    <t>01028000992</t>
  </si>
  <si>
    <t>როსტიაშვილი ზურაბ ი/მ</t>
  </si>
  <si>
    <t>ქ. სენაკი, რუსთაველის ქ. #164</t>
  </si>
  <si>
    <t>2 თვე</t>
  </si>
  <si>
    <t>239860842</t>
  </si>
  <si>
    <t>საქ. სამომხ. კოოპერაციის სენაკის რ-ნ სამომხ. კოოპერატივი</t>
  </si>
  <si>
    <t>ქ. ლანჩხუთი, მდინარაძის ქ. #3</t>
  </si>
  <si>
    <t>4 თვე</t>
  </si>
  <si>
    <t>ორმოცაძე გიორგი ი/მ</t>
  </si>
  <si>
    <t>ქ. ბაღდათი, შ. რუსთაველის ქ. #22</t>
  </si>
  <si>
    <t>შპს ავა-მარიამი</t>
  </si>
  <si>
    <t>ქ. ფოთი, დ. აღმაშენებლის ქ. #10</t>
  </si>
  <si>
    <t>42001010057</t>
  </si>
  <si>
    <t>ხორავა მარიკა ი/მ</t>
  </si>
  <si>
    <t>ქ. თეთრიწყარო, დიდგორის ქ. #15</t>
  </si>
  <si>
    <t>22001005181</t>
  </si>
  <si>
    <t>ბექაური ამური ი/მ</t>
  </si>
  <si>
    <t>მარნეული, მაზნიაშვილის ქ. #2</t>
  </si>
  <si>
    <t>28001001979</t>
  </si>
  <si>
    <t>მამედოვი ფირდოსი ი/მ</t>
  </si>
  <si>
    <t>28001001085</t>
  </si>
  <si>
    <t>მამედოვი სეიმურ ი/მ</t>
  </si>
  <si>
    <t>ქ. ახალციხე, შ. რუსთაველის ქ. #44-44ა</t>
  </si>
  <si>
    <t>პარკევ წაღიკიან ი/მ</t>
  </si>
  <si>
    <t>ქ. აბაშა, თავისუფლების ქ. #81</t>
  </si>
  <si>
    <t>შუბლაძე ბესიკ ი/მ</t>
  </si>
  <si>
    <t>02001000267</t>
  </si>
  <si>
    <t>გაბელაია დავით ი/მ</t>
  </si>
  <si>
    <t>დ. ჩხოროწყუ დ. აღმაშენებლის ქ. #13</t>
  </si>
  <si>
    <t>48001004194</t>
  </si>
  <si>
    <t>ესართია ლაშა ი/მ</t>
  </si>
  <si>
    <t>ქ. წყალტუბო, შ. რუსთაველის ქ. #4</t>
  </si>
  <si>
    <t>კუხალეიშვილი ნინო ი/მ</t>
  </si>
  <si>
    <t>ქედა, აბუსერიძის ქ. #11</t>
  </si>
  <si>
    <t>61008000273-61008007643</t>
  </si>
  <si>
    <t>ამირან დიასამიძე ი/მ-დიასამიძე ნათელა</t>
  </si>
  <si>
    <t>ქ. ნინოწმინდა, თავისუფლების ქ. #25</t>
  </si>
  <si>
    <t>32001016304</t>
  </si>
  <si>
    <t>მზიკიან მამბრე ი/მ</t>
  </si>
  <si>
    <t>ქ. ბორჯომი, შ. რუსთაველის ქ. #147</t>
  </si>
  <si>
    <t>01001000813</t>
  </si>
  <si>
    <t>სამსონიძე ვალიდა ი/მ</t>
  </si>
  <si>
    <t>ქ. თბილისი, ერეკლე II-ეს მოედანი #3</t>
  </si>
  <si>
    <t>205283637</t>
  </si>
  <si>
    <t>შპს ახალი კაპიტალი</t>
  </si>
  <si>
    <t>დ. ადიგენი, თამარ მეფის ქ. #2</t>
  </si>
  <si>
    <t>01004000999</t>
  </si>
  <si>
    <t>ზედგინიძე ზურაბ ი/მ</t>
  </si>
  <si>
    <t>ქ. ყვარელი, შ. რუსთაველის ქ. #4</t>
  </si>
  <si>
    <t>241582373</t>
  </si>
  <si>
    <t>შპს კახეთის ღვინის მარანი</t>
  </si>
  <si>
    <t>ქ. ხობი, 9 აპრილის ქ. #3</t>
  </si>
  <si>
    <t>244552480</t>
  </si>
  <si>
    <t>შპს ლასარი</t>
  </si>
  <si>
    <t>ქ. ბათუმი, მარაჯნიშვილისა და ასათიანის კვეთა</t>
  </si>
  <si>
    <t>ქ. თერჯოლა, რუსთაველის ქ. #105</t>
  </si>
  <si>
    <t>21001015020</t>
  </si>
  <si>
    <t>ჩუბინიძე დარეჯანი ი/მ</t>
  </si>
  <si>
    <t>შუახევი, დაბა შუახევი, რუსთაველის ქ. #22</t>
  </si>
  <si>
    <t>61009020031</t>
  </si>
  <si>
    <t>შაინიძე ნესტან ი/მ</t>
  </si>
  <si>
    <t>ქ. ამბროლაური, კოსტავას ქ. #7</t>
  </si>
  <si>
    <t>04001002980</t>
  </si>
  <si>
    <t>გოცირიძე ომარი ი/მ</t>
  </si>
  <si>
    <t>ქ. თბილისი, ჯავახეთის ქუჩის და კალაბუნის გადაკვეთასთან</t>
  </si>
  <si>
    <t>01024070244</t>
  </si>
  <si>
    <t>ნონიაშვილი ზურიკო ი/მ</t>
  </si>
  <si>
    <t>10001005919</t>
  </si>
  <si>
    <t>ნონიაშვილი სანდრო ი/მ</t>
  </si>
  <si>
    <t>ქ. გორი, ბესარიონ ჯუღაშვილის ქ. #13</t>
  </si>
  <si>
    <t>59001122360</t>
  </si>
  <si>
    <t>ბუთხუზი მარიამი ი/მ</t>
  </si>
  <si>
    <t>ქ. ზუგდიდი, კ. გამსახურდიას ქ. #35</t>
  </si>
  <si>
    <t>19001023247</t>
  </si>
  <si>
    <t>შენგელაია ავთანდილ ი/მ</t>
  </si>
  <si>
    <t>ქ. ქობულეთი, დ. აღმაშენებლის გამზირი #130</t>
  </si>
  <si>
    <t>61004000897</t>
  </si>
  <si>
    <t>ძუბენკო თამარა ი/მ</t>
  </si>
  <si>
    <t>ქ. ბათუმი, ფრიდონ ხალვაშის გამზირი #346 ბ</t>
  </si>
  <si>
    <t>61001016680</t>
  </si>
  <si>
    <t>შერვაშიძე ზვიად ი/მ</t>
  </si>
  <si>
    <t>ქ. მცხეთა, აღმაშენებლის ქ.</t>
  </si>
  <si>
    <t>236052515</t>
  </si>
  <si>
    <t>შპს მცხეთის წყალი</t>
  </si>
  <si>
    <t>ეკატერინე</t>
  </si>
  <si>
    <t>ქ. თბილისი რუსთაველის ქ. #24/ ლაღიზის ქ. #1</t>
  </si>
  <si>
    <t>01017000815</t>
  </si>
  <si>
    <t>მედეია</t>
  </si>
  <si>
    <t>01017015694</t>
  </si>
  <si>
    <t>თამაზ</t>
  </si>
  <si>
    <t>01024083360</t>
  </si>
  <si>
    <t>მახარაშვილი</t>
  </si>
  <si>
    <t>01009003409</t>
  </si>
  <si>
    <t>ჩოფიკაშვილი</t>
  </si>
  <si>
    <t>ქ. კასპი მ. კოსტავას ქ. #5</t>
  </si>
  <si>
    <t>ხვთისიაშვილი</t>
  </si>
  <si>
    <t>01018001780</t>
  </si>
  <si>
    <t>არევაძე-წერეთელი</t>
  </si>
  <si>
    <t>ნინა</t>
  </si>
  <si>
    <t>01013004758</t>
  </si>
  <si>
    <t>ლევან</t>
  </si>
  <si>
    <t>ელიაური</t>
  </si>
  <si>
    <t>ქ. წნორი თავისუფლების ქ. #37</t>
  </si>
  <si>
    <t>01008040230</t>
  </si>
  <si>
    <t>ნაირა</t>
  </si>
  <si>
    <t>გელაშვილი</t>
  </si>
  <si>
    <t>46001015708</t>
  </si>
  <si>
    <t>მაია</t>
  </si>
  <si>
    <t>ჩხიკვაძე</t>
  </si>
  <si>
    <t>ნინო</t>
  </si>
  <si>
    <t>ზურაბ</t>
  </si>
  <si>
    <t>ბოლქვაძე</t>
  </si>
  <si>
    <t>რევაზი</t>
  </si>
  <si>
    <t>ქუქჩიშვილი</t>
  </si>
  <si>
    <t>ქ. საჩხერე მერაბ კოსტავას ქ. #65</t>
  </si>
  <si>
    <t>დიმიტრი</t>
  </si>
  <si>
    <t>ქ. ჭიათურა ეგ. ნინოშვილის ქ. #12 ბ. 9</t>
  </si>
  <si>
    <t>მირმენი</t>
  </si>
  <si>
    <t>13001053778</t>
  </si>
  <si>
    <t>თამარი</t>
  </si>
  <si>
    <t>სამხარაული</t>
  </si>
  <si>
    <t>ბადრი</t>
  </si>
  <si>
    <t>კვარაცხელია</t>
  </si>
  <si>
    <t>23001000861</t>
  </si>
  <si>
    <t>ნელი</t>
  </si>
  <si>
    <t>ზაირა</t>
  </si>
  <si>
    <t>ნანი</t>
  </si>
  <si>
    <t>ელენე</t>
  </si>
  <si>
    <t xml:space="preserve">ქ. ქარელი სტალინის ქ. #49 </t>
  </si>
  <si>
    <t>01024022690</t>
  </si>
  <si>
    <t>ნანა</t>
  </si>
  <si>
    <t>24001022727</t>
  </si>
  <si>
    <t>მზია</t>
  </si>
  <si>
    <t>ქ. თიანეთი რუსთაველის ქ. #38</t>
  </si>
  <si>
    <t>15001002982</t>
  </si>
  <si>
    <t>ხიდირნაბი</t>
  </si>
  <si>
    <t>55001001060</t>
  </si>
  <si>
    <t>თამარ</t>
  </si>
  <si>
    <t>17001000134</t>
  </si>
  <si>
    <t>ომარ</t>
  </si>
  <si>
    <t>35001024663</t>
  </si>
  <si>
    <t>თათია</t>
  </si>
  <si>
    <t>01026004996</t>
  </si>
  <si>
    <t>ალექსანდრე</t>
  </si>
  <si>
    <t>01030006499</t>
  </si>
  <si>
    <t>27001007074</t>
  </si>
  <si>
    <t>ნათელა</t>
  </si>
  <si>
    <t>ქ. ახალქალაქი, ჩარენცის ქ. #11/1</t>
  </si>
  <si>
    <t>07001022059</t>
  </si>
  <si>
    <t>16001000957</t>
  </si>
  <si>
    <t>შვენა</t>
  </si>
  <si>
    <t>12001016317</t>
  </si>
  <si>
    <t>რამაზან</t>
  </si>
  <si>
    <t>35001008650</t>
  </si>
  <si>
    <t>ფრიდონი</t>
  </si>
  <si>
    <t>60001014677</t>
  </si>
  <si>
    <t>ამირან</t>
  </si>
  <si>
    <t>57001016787</t>
  </si>
  <si>
    <t>კახაბერ</t>
  </si>
  <si>
    <t>01024081247</t>
  </si>
  <si>
    <t>01005020223</t>
  </si>
  <si>
    <t>სანდრო</t>
  </si>
  <si>
    <t>ინტერნეტ-რეკლამს ხრჯი</t>
  </si>
  <si>
    <t>შ.პ.ს. პალიტრა TV</t>
  </si>
  <si>
    <t xml:space="preserve">მ.პ.გ. ქართული ოცნება </t>
  </si>
  <si>
    <t>08,07,2016-07,10,2016</t>
  </si>
  <si>
    <t>პიქსელი</t>
  </si>
  <si>
    <t xml:space="preserve">600*90 </t>
  </si>
  <si>
    <t xml:space="preserve">1280*700 </t>
  </si>
  <si>
    <t>www.ambebi.ge, სტატიაში ვიდეო, 1900000 ჩვენება თვეში.</t>
  </si>
  <si>
    <t>www.ambebi.ge, TOP ბანერი, 1900000 ჩვენება თვეში.</t>
  </si>
  <si>
    <t>110*660</t>
  </si>
  <si>
    <t>www.ipn.ge, H1 ბანერი 50% ჩვენება თვეში.</t>
  </si>
  <si>
    <t>341*652</t>
  </si>
  <si>
    <t>295*130</t>
  </si>
  <si>
    <t>www.ipn.ge/mobile, სტატიის წინმსწრები 200000  ჩვენება თვეში.</t>
  </si>
  <si>
    <t>www.ipn.ge/mobile, H1 100000  ჩვენება თვეში.</t>
  </si>
  <si>
    <t>740*90</t>
  </si>
  <si>
    <t>wwwpalitratv.ge B2 ბანერი 200000 ჩვენება თვეში.</t>
  </si>
  <si>
    <t>300*240</t>
  </si>
  <si>
    <t>www.bpn.ge C1 ბანერი 300000 ჩვენება თვეში.</t>
  </si>
  <si>
    <t>275*130</t>
  </si>
  <si>
    <t>www.bpn.ge/mobile B1 ბანერი 100000 ჩვენება თვეში.</t>
  </si>
  <si>
    <t>765*130</t>
  </si>
  <si>
    <t>www.allnews.ge B1 ბანერი 200000 ჩვენება თვეში.</t>
  </si>
  <si>
    <t>www.kvirispalitra.ge C1 ბანერი 500000 ჩვენება თვეში.</t>
  </si>
  <si>
    <t>600*90</t>
  </si>
  <si>
    <t>www.sportall.ge TOP ბანერი 500000 ჩვენება თვეში.</t>
  </si>
  <si>
    <t>ბეჭდური რეკლამი ხარჯი</t>
  </si>
  <si>
    <t>შ.პ.ს. კვირის პალიტრა</t>
  </si>
  <si>
    <t>გაზეთი კვირის პალიტრა</t>
  </si>
  <si>
    <t>კვ.სმ</t>
  </si>
  <si>
    <t>ჟურნალი ტოპ რეიტინგი</t>
  </si>
  <si>
    <t>ჟურნალი გზა</t>
  </si>
  <si>
    <t>შ.პ.ს. გურია ნიუსი</t>
  </si>
  <si>
    <t>725*95</t>
  </si>
  <si>
    <t>www.gurianews.com A ბანერი სტატიკური</t>
  </si>
  <si>
    <t>www.gurianews.com ნიუსის გათავსება</t>
  </si>
  <si>
    <t>გაზეთი გურია ნიუსი 17 ნომერში</t>
  </si>
  <si>
    <t>შ.პ.ს. ახალი ამბების სააგენტო</t>
  </si>
  <si>
    <t>125*600</t>
  </si>
  <si>
    <t xml:space="preserve">www.epn.ge TOP ბანერი 100% ჩვენება </t>
  </si>
  <si>
    <t>135*300</t>
  </si>
  <si>
    <t xml:space="preserve">www.epn.ge H1 ბანერი 100% ჩვენება </t>
  </si>
  <si>
    <t>შ.პ.ს რადიო კომპანია პირველი რადიო</t>
  </si>
  <si>
    <t>585*75</t>
  </si>
  <si>
    <t xml:space="preserve">www.pirveliradio.ge TOP სტატიკური ბანერი 100% ჩვენება </t>
  </si>
  <si>
    <t xml:space="preserve">www.pirveliradio.ge ნიუსების განთავსება </t>
  </si>
  <si>
    <t>შ.პ.ს. არტ პოსტს კორპორეიშენ</t>
  </si>
  <si>
    <t>990*90</t>
  </si>
  <si>
    <t>www. Newposts.ge TOP ბანერის ჩვენება 2000000 თვეში</t>
  </si>
  <si>
    <t xml:space="preserve">www. Newposts.ge ნიუსების განთავსება </t>
  </si>
  <si>
    <t>ა.ა.ი.პ. მედია ფონდი</t>
  </si>
  <si>
    <t>1000*100</t>
  </si>
  <si>
    <t>www.livepress.ge TOP ბანერი ჰედერსა და სლაიდერს შორის  C1</t>
  </si>
  <si>
    <t xml:space="preserve">www.livepress.ge  ნიუსების განთავსება </t>
  </si>
  <si>
    <t>შ.პ.ს. ლიბერალი</t>
  </si>
  <si>
    <t>780*100</t>
  </si>
  <si>
    <t>www.liberali.ge მთავარი ბანერი ყველა გვერდზე 500000 ჩვენება თვეში</t>
  </si>
  <si>
    <t>ჟურნალი ლიბერალი</t>
  </si>
  <si>
    <t>შ.პ.ს. ვერსია პრინტი</t>
  </si>
  <si>
    <t>გაზეთი ვერსია</t>
  </si>
  <si>
    <t xml:space="preserve">www.versia.ge </t>
  </si>
  <si>
    <t>სტატია</t>
  </si>
  <si>
    <t>გაზეთი ვერსია 5 ერთეული ფერადი ანონსი</t>
  </si>
  <si>
    <t xml:space="preserve">შ.პ.ს. თავისუფალი გაზეთი + </t>
  </si>
  <si>
    <t>841*74</t>
  </si>
  <si>
    <t xml:space="preserve">www.ipress.ge TOP  ბანერი 100% ჩვენება </t>
  </si>
  <si>
    <t xml:space="preserve">www.ipress.ge  ნიუსების განთავსება </t>
  </si>
  <si>
    <t>ა.ა.ი.პ. კავშირი პრესა - საქართველო</t>
  </si>
  <si>
    <t>200*224</t>
  </si>
  <si>
    <t xml:space="preserve">www.for.ge TOP  ბანერი 100% ჩვენება </t>
  </si>
  <si>
    <t xml:space="preserve">www.for.ge ნიუსების განთავსება </t>
  </si>
  <si>
    <t>შ.პ.ს. კვირა</t>
  </si>
  <si>
    <t>1000*90</t>
  </si>
  <si>
    <t xml:space="preserve">www.kvira.ge TOP  ბანერი 100% ჩვენება </t>
  </si>
  <si>
    <t xml:space="preserve">www.kvira.ge ნიუსების განთავსება </t>
  </si>
  <si>
    <t xml:space="preserve">www.ghn.ge ნიუსების განთავსება </t>
  </si>
  <si>
    <t>შ.პ.ს. მედია სახლი ჯი-ეიჩ-ენი</t>
  </si>
  <si>
    <t>468*60</t>
  </si>
  <si>
    <t xml:space="preserve">www.primenewsgeorgia.ge TOP  ბანერი 100% ჩვენება </t>
  </si>
  <si>
    <t xml:space="preserve">www.primenewsgeorgia.ge ნიუსების განთავსება </t>
  </si>
  <si>
    <t>შ.პ.ს. პრაიმნიუსჯორჯია</t>
  </si>
  <si>
    <t>ა.ა.ი.პ. სამეგრელო-ზემო სვანეთის საინფორმაციო პორტალი</t>
  </si>
  <si>
    <t>728*90</t>
  </si>
  <si>
    <t xml:space="preserve">www.newsportal.ge TOP  ბანერი 100% ჩვენება </t>
  </si>
  <si>
    <t xml:space="preserve">www.newsportal.ge ნიუსების განთავსება </t>
  </si>
  <si>
    <t>შ.პ.ს. კლიპ-არტი</t>
  </si>
  <si>
    <t>816*105</t>
  </si>
  <si>
    <t xml:space="preserve">www.pia.ge TOP  ბანერი 100% ჩვენება </t>
  </si>
  <si>
    <t xml:space="preserve">www.daijesti.ge TOP  ბანერი 100% ჩვენება </t>
  </si>
  <si>
    <t xml:space="preserve">www.pia.ge   ნიუსების განთავსება </t>
  </si>
  <si>
    <t xml:space="preserve">www.daijesti.ge  ნიუსების განთავსება </t>
  </si>
  <si>
    <t>590*74</t>
  </si>
  <si>
    <t xml:space="preserve">www.medianews.ge TOP  ბანერი 100% ჩვენება </t>
  </si>
  <si>
    <t xml:space="preserve">www.medianews.ge ნიუსების განთავსება </t>
  </si>
  <si>
    <t>630*90</t>
  </si>
  <si>
    <t xml:space="preserve">www.postalioni.ge TOP  ბანერი 100% ჩვენება </t>
  </si>
  <si>
    <t xml:space="preserve">www.postalioni.ge ნიუსების განთავსება </t>
  </si>
  <si>
    <t>300*290</t>
  </si>
  <si>
    <t xml:space="preserve">www.mediamall.ge B2  ბანერი 100% ჩვენება </t>
  </si>
  <si>
    <t xml:space="preserve">www.mediamall.ge  ნიუსების განთავსება </t>
  </si>
  <si>
    <t>გაზეთი ახალი თაობა</t>
  </si>
  <si>
    <t>შ.პ.ს. ინფო 9</t>
  </si>
  <si>
    <t>150*670</t>
  </si>
  <si>
    <t xml:space="preserve">www.info9.ge H1  ბანერი 100% ჩვენება </t>
  </si>
  <si>
    <t xml:space="preserve">www.info9.ge H2  ბანერი 100% ჩვენება </t>
  </si>
  <si>
    <t xml:space="preserve">www.info9.ge ნიუსების განთავსება </t>
  </si>
  <si>
    <t>შ.პ.ს. პირველი ნიუსი-საქართველო</t>
  </si>
  <si>
    <t xml:space="preserve">www.1news.ge TOP  ბანერი 100% ჩვენება </t>
  </si>
  <si>
    <t xml:space="preserve">www.1news.ge ნიუსების განთავსება  </t>
  </si>
  <si>
    <t>შ.პ.ს. გაზეთი აჭარა PS</t>
  </si>
  <si>
    <t>09,07,2016-07,10,2016</t>
  </si>
  <si>
    <t>www.adjaraps.com ფლეშ ბანერი 100% ჩვენება</t>
  </si>
  <si>
    <t>გაზეთი აჭარა PS</t>
  </si>
  <si>
    <t>გაზეთი ჩემი ქობულეთი</t>
  </si>
  <si>
    <t>კახა</t>
  </si>
  <si>
    <t>ა.ა.ი.პ. კავშირი სამხრეთის კარიბჭე</t>
  </si>
  <si>
    <t>19,07,2016-07,10,2016</t>
  </si>
  <si>
    <t xml:space="preserve">www.sknews.ge TOP  ბანერი 100% ჩვენება </t>
  </si>
  <si>
    <t xml:space="preserve">www.sknews.ge ნიუსების განთავსება  </t>
  </si>
  <si>
    <t>გაზეთი სამხრეთ კარიბჭე</t>
  </si>
  <si>
    <t>შ.პ.ს. ახალი გაზეთი</t>
  </si>
  <si>
    <t>800*100</t>
  </si>
  <si>
    <t xml:space="preserve">www.newpress.ge TOP  ბანერი 4500000 ჩვენება </t>
  </si>
  <si>
    <t>www.newpress.geნიუსების განთავსება</t>
  </si>
  <si>
    <t>გაზეთი ახალი გაზეთი</t>
  </si>
  <si>
    <t>შ.პ.ს. ახალი ამბების სააგენტო კავკას - პრესი</t>
  </si>
  <si>
    <t xml:space="preserve">ნიუსების განთავსება  </t>
  </si>
  <si>
    <t>შ.პ.ს. რეპორტიორი</t>
  </si>
  <si>
    <t>712*115</t>
  </si>
  <si>
    <t>www.reportiori.ge #1  ბანერი 1000000 ჩვენება თვეში</t>
  </si>
  <si>
    <t>1076*1026</t>
  </si>
  <si>
    <t>www.reportiori.ge #9  ბანერი 500000 ჩვენება</t>
  </si>
  <si>
    <t>www.reportiori.ge ნიუსების განთავსება</t>
  </si>
  <si>
    <t>პრესკლუბით სარგებლობა</t>
  </si>
  <si>
    <t>შ.პ.ს. P.S. პოსტკრიპტუმი</t>
  </si>
  <si>
    <t>700*100</t>
  </si>
  <si>
    <t xml:space="preserve">www.psnews.ge TOP  ბანერი B 100%ჩვენება </t>
  </si>
  <si>
    <t>www.psnews.ge ნიუსების განთავსება</t>
  </si>
  <si>
    <t>www.psnews.ge მთავარი ნიუსების განთავსება სლაიდერის ბლოკში</t>
  </si>
  <si>
    <t>გაზეთი P.S. პოსტსკრიპტუმი 12 ერთეული</t>
  </si>
  <si>
    <t>შ.პ.ს.საინფორმაციო სააგენტო ნიუს დეი საქართველო</t>
  </si>
  <si>
    <t>550*100</t>
  </si>
  <si>
    <t xml:space="preserve">www.newsday.ge TOP  ბანერი 100%ჩვენება </t>
  </si>
  <si>
    <t>www.newsday.ge ნიუსების განთავსება</t>
  </si>
  <si>
    <t>სპს ყალამბეგაშვილი ორიონი</t>
  </si>
  <si>
    <t>1000*70</t>
  </si>
  <si>
    <t>www.speqtri.ge TOP  ბანერი A  50%ჩვენება ყველა გვერდსა და სტატიაში</t>
  </si>
  <si>
    <t>www.speqtri.ge ნიუსების განთავსება</t>
  </si>
  <si>
    <t>გაზეთი სპექტრი მესამე გვერდი</t>
  </si>
  <si>
    <t>შ.პ.ს. ჯეომედია</t>
  </si>
  <si>
    <t xml:space="preserve">www.georgianpress.ge TOP  ბანერი 1900000 ჩვენება </t>
  </si>
  <si>
    <t>www.georgianpress.ge ნიუსების განთავსება</t>
  </si>
  <si>
    <t>www.georgianpress.ge ელექტრონული გამოკითხვით მომსახურეობა</t>
  </si>
  <si>
    <t>შ.პ.ს. საინფორმაციო სააგენტო კომერსანტი</t>
  </si>
  <si>
    <t>714*100</t>
  </si>
  <si>
    <t xml:space="preserve">www.commersant.ge TOP  ბანერი 100%ჩვენება </t>
  </si>
  <si>
    <t>www.commersant.ge ნიუსების განთავსება</t>
  </si>
  <si>
    <t>შ.პ.ს. გაზეთი ბათუმელები</t>
  </si>
  <si>
    <t xml:space="preserve">www.netgazeti.ge TOP  ბანერი H2  50%ჩვენება </t>
  </si>
  <si>
    <t xml:space="preserve">www.batumelebi.ge TOP  ბანერი H2  50%ჩვენება </t>
  </si>
  <si>
    <t>www.batumelebi.ge ნიუსების განთავსება</t>
  </si>
  <si>
    <t>www.netgazeti.ge  ნიუსების განთავსება</t>
  </si>
  <si>
    <t xml:space="preserve">გაზეთი ბათუმელები </t>
  </si>
  <si>
    <t>შ.პ.ს. ტოპნიუსი</t>
  </si>
  <si>
    <t xml:space="preserve">www.topnews.com.ge TOP  ბანერი 1900000ჩვენება </t>
  </si>
  <si>
    <t>www.topnews.com.geნიუსების განთავსება</t>
  </si>
  <si>
    <t>ა.ა.ი.პ. თავისუფალ ჟურნალისტთა ცენტრი</t>
  </si>
  <si>
    <t>600*140</t>
  </si>
  <si>
    <t xml:space="preserve">www.kutaisipost.ge B1 ბანერი100% ცენტრში ჩვენება </t>
  </si>
  <si>
    <t>www.kutaisipost.ge ნიუსების განთავსება</t>
  </si>
  <si>
    <t>01030025947</t>
  </si>
  <si>
    <t>01010001112</t>
  </si>
  <si>
    <t>ნუგზარ</t>
  </si>
  <si>
    <t>ხუციშვილი</t>
  </si>
  <si>
    <t>საარჩევნო ფონდის მმართველი</t>
  </si>
  <si>
    <t>სცენით მომსახურეობა</t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</si>
  <si>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 (ტრეინინგი)</t>
  </si>
  <si>
    <t>დავით</t>
  </si>
  <si>
    <t>1.2.15.3</t>
  </si>
  <si>
    <t>1.2.15.4</t>
  </si>
  <si>
    <t>1.2.15.5</t>
  </si>
  <si>
    <t>1.2.15.6</t>
  </si>
  <si>
    <t>1.2.15.7</t>
  </si>
  <si>
    <t>1.2.15.8</t>
  </si>
  <si>
    <t>1.2.15.9</t>
  </si>
  <si>
    <t>1.2.15.10</t>
  </si>
  <si>
    <t>1.2.15.11</t>
  </si>
  <si>
    <t>1.2.15.12</t>
  </si>
  <si>
    <t>1.2.15.13</t>
  </si>
  <si>
    <t>1.2.15.14</t>
  </si>
  <si>
    <t>მუსიკალური გაფორმება</t>
  </si>
  <si>
    <t>სხვადასხვა ხარჯები (აღსრულება)</t>
  </si>
  <si>
    <t>ტელევიზორი SANYO- 24K50 საკიდით SUREFIX142</t>
  </si>
  <si>
    <t>LCD ტელევიზორი Toshiba 24HV10 საკიდით BR 21-42 FA</t>
  </si>
  <si>
    <t>ალუმინის ტიხარი</t>
  </si>
  <si>
    <t>ბანერი</t>
  </si>
  <si>
    <t>დამაგრძელებელი</t>
  </si>
  <si>
    <t>დივანი</t>
  </si>
  <si>
    <t>დინამიკები SP-S110</t>
  </si>
  <si>
    <t>ელ. გამათბობელი</t>
  </si>
  <si>
    <t>ელექტრო სანათი</t>
  </si>
  <si>
    <t>იუ-პი-ესი UPS 600VA</t>
  </si>
  <si>
    <t>იუ-პი-ესი UPS 650VA</t>
  </si>
  <si>
    <t>კარადა</t>
  </si>
  <si>
    <t>კომპიუტერის  კლავიატურა KB06Xe PS2 და მაუსი  120usb</t>
  </si>
  <si>
    <t>კომპიუტერის მონიტორი Philips 20 led 206v 3isb</t>
  </si>
  <si>
    <t>კომპიუტერის მონიტორი Samsung B2030N20</t>
  </si>
  <si>
    <t>კომპიუტერის პროცესორი</t>
  </si>
  <si>
    <t>კომპიუტერის პროცესორი Ca/PH LAZERJET pro M1214nfh</t>
  </si>
  <si>
    <t>ლაითბოქსები</t>
  </si>
  <si>
    <t>მაგიდა</t>
  </si>
  <si>
    <t>მაგიდა 750*1420*720მმ.</t>
  </si>
  <si>
    <t>მაგიდა ერთფრთიანი საოფისე</t>
  </si>
  <si>
    <t>მაგიდა ნახევრად მრგვალი</t>
  </si>
  <si>
    <t>მაგიდა ოვალური</t>
  </si>
  <si>
    <t>მაგიდა სათათბირო</t>
  </si>
  <si>
    <t>პრინტერი HP Lazerjet Pro M 1214NFHკაბელით USB</t>
  </si>
  <si>
    <t>პრინტერი HP Lazerjet Pro M 1536dnf კაბელით USB</t>
  </si>
  <si>
    <t>საოფისე სკამი</t>
  </si>
  <si>
    <t>ტანსაცმლის საკიდი</t>
  </si>
  <si>
    <t>ტრიბუნა</t>
  </si>
  <si>
    <t>ტუმბო</t>
  </si>
  <si>
    <t>ტუმბო 600*450*450მმ</t>
  </si>
  <si>
    <t>ფასადიანი კარადა მინით 1860*1000*380მმ.</t>
  </si>
  <si>
    <t>ფლანგშტოკი</t>
  </si>
  <si>
    <t>ცეცხლმაქრი ფხვნილოვანი ABC</t>
  </si>
  <si>
    <t>შ.პ.ს. მენეჯმენტ სერვისი</t>
  </si>
  <si>
    <t>01024044857</t>
  </si>
  <si>
    <t>ანდღულაძე მადონა ი/მ</t>
  </si>
  <si>
    <t>01008005646</t>
  </si>
  <si>
    <t>1 დღე</t>
  </si>
  <si>
    <t>ა/ტრანსპორტით მომსახურება</t>
  </si>
  <si>
    <t>შ.პ.ს. საინფორმაციო ცენტრების ქსელი</t>
  </si>
  <si>
    <t>21,07,2016-07,10,2016</t>
  </si>
  <si>
    <t>90*690</t>
  </si>
  <si>
    <t xml:space="preserve">www.Reginfo.ge TOP  ბანერი 100% ჩვენება </t>
  </si>
  <si>
    <t>90*916</t>
  </si>
  <si>
    <t xml:space="preserve">www.Regmarket.ge TOP  ბანერი 100% ჩვენება </t>
  </si>
  <si>
    <t>www.Reginfo.ge ნიუსების განთავსება</t>
  </si>
  <si>
    <t>www.icmm.ge ნიუსების განთავსება</t>
  </si>
  <si>
    <t>ა.ა.ი.პ. ასოციაცია ქართლის ხმა</t>
  </si>
  <si>
    <t xml:space="preserve">www.qartli.ge TOP  ბანერი 100% ჩვენება </t>
  </si>
  <si>
    <t>www.qartli.ge ნიუსების განთავსება</t>
  </si>
  <si>
    <t>შ.პ.ს. არის.ჯი</t>
  </si>
  <si>
    <t>250*250</t>
  </si>
  <si>
    <t xml:space="preserve">www.edu.aris.ge TOP  ბანერი 100% ჩვენება </t>
  </si>
  <si>
    <t>www.edu.aris.ge ნიუსების განთავსება</t>
  </si>
  <si>
    <t>შ.პ.ს.  FRONT NEWS</t>
  </si>
  <si>
    <t>650*105</t>
  </si>
  <si>
    <t xml:space="preserve">www.frontnews.ge TOP  ბანერი 100% ჩვენება </t>
  </si>
  <si>
    <t>www.frontnews.ge ნიუსების განთავსება</t>
  </si>
  <si>
    <t>შ.პ.ს.  მარშალპრეს.ჯი</t>
  </si>
  <si>
    <t>970*90</t>
  </si>
  <si>
    <t xml:space="preserve">www.marshalpress.ge TOP  ბანერი 100% ჩვენება </t>
  </si>
  <si>
    <t xml:space="preserve">www.marshalpress.ge TOP  ბანერის სლაიდერის ქვეშ 100% ჩვენება </t>
  </si>
  <si>
    <t>შ.პ.ს.  აქცენტი ჰოლდინგი</t>
  </si>
  <si>
    <t>770*90</t>
  </si>
  <si>
    <t>www.accent.com.ge TOP  ბანერის 1000000  ჩვენება თვეში</t>
  </si>
  <si>
    <t>www.accent.com.ge ნიუსების განთავსება</t>
  </si>
  <si>
    <t>შ.პ.ს. სამაუწყებლო კომპანია ჰერეთი</t>
  </si>
  <si>
    <t>770*100</t>
  </si>
  <si>
    <t xml:space="preserve">www.heretifm.com TOP  ბანერის 100% ჩვენება </t>
  </si>
  <si>
    <t>ბილბორდი</t>
  </si>
  <si>
    <t>შ.პ.ს. ალმა</t>
  </si>
  <si>
    <t>22,07,2016-05,11,2016</t>
  </si>
  <si>
    <t>კვ.მ</t>
  </si>
  <si>
    <t>რუსთავი მეგობრობის გამზ. (ბანკ რესპუბლიკასთან)</t>
  </si>
  <si>
    <t>რუსთავი მეგობრობის მოედანთან</t>
  </si>
  <si>
    <t>შარტავას შუა (რუსთავი) რეგიონი-რუსთავი</t>
  </si>
  <si>
    <t>მარნეული ცენტრალური ბაზრის შესახვევამდე</t>
  </si>
  <si>
    <t>მარნეული რუსთაველის ქ. საჭიდაო  საჭიდაო დარბაზის მოპირდაპირედ</t>
  </si>
  <si>
    <t>თელავი თელავის შესასვლელში</t>
  </si>
  <si>
    <t>ლაგოდეხი ზაქათალის ქ. (ელიტ ელექტრონიქსის მაღაზიის მოპირდაპირე მხარე)</t>
  </si>
  <si>
    <t>გორი აღმაშენებლის ქუჩის დასასრული ქალაქის აღმოსავლეთ საზღვართან</t>
  </si>
  <si>
    <t>ხაშური ხაშურის შესასვლელი #1</t>
  </si>
  <si>
    <t>ზესტაფონი ზაქარიაძის ქ. დასაწყისი ხიდთან</t>
  </si>
  <si>
    <t>ზესტაფონი სტაროსელსკის ქ. მარცხენა მხარე</t>
  </si>
  <si>
    <t xml:space="preserve">ზესტაფონი სტაროსელსკის ქ.  </t>
  </si>
  <si>
    <t>ქუთაისი წითელ ხიდთან</t>
  </si>
  <si>
    <t>ქუთაისი ასათიანის ქუჩა</t>
  </si>
  <si>
    <t>ქუთაისი ქუთაისის გასასვლელი სამტრედიის მხარეს</t>
  </si>
  <si>
    <t>ქუთაისი ავტომშენებლის ქ. კაფე პაემნის ჩრდ.მდებარე სკვერი</t>
  </si>
  <si>
    <t>ქუთაისი ჭავჭავაძის გამზ სავაჭრო ცენტრთან</t>
  </si>
  <si>
    <t>ქუთაისი ი. აბაშისძის გამზ. მარჯვენა მხარეს</t>
  </si>
  <si>
    <t>ქუთაისი ნიკეას ქ.#2</t>
  </si>
  <si>
    <t>ქუთაისი ზ.გამსახურდია გამზ. 17</t>
  </si>
  <si>
    <t>ქუთაისი ზ.გამსახურდიას 6</t>
  </si>
  <si>
    <t>ქუთაისი რუსთაველის გამზ.73</t>
  </si>
  <si>
    <t>ქუთაისი რუსთაველის გამზ. #137-139</t>
  </si>
  <si>
    <t>სამტრედია ჭავჭავაძის ქ. #4-ის წინ</t>
  </si>
  <si>
    <t>ზუგდიდი ცოტმე დადიანის ქ. ლიბერთი ბანკის მიმდებარედ</t>
  </si>
  <si>
    <t>ზუგდიდი ცოტნე დადიანის ქ. პროფელაკტიკასთან</t>
  </si>
  <si>
    <t>ზუგდიდი რუსთაველის ქ. ავეჯის სალონთან</t>
  </si>
  <si>
    <t>ზუგდიდი რუსთაველის ქ 171 წინ</t>
  </si>
  <si>
    <t>ზუგდიდი მერიის წინ მოედანზე მარჯვენა მხარეს</t>
  </si>
  <si>
    <t>ვაკე-ვერა ვარაზისხევის და მელიქიშვილის ქ. კუთხე</t>
  </si>
  <si>
    <t>საბურთალო კოსტავას ქ. (ტელევიზიასთან)</t>
  </si>
  <si>
    <t>საბურთალო პეკინის და მიცკევიჩის კვეთა (კედელი)</t>
  </si>
  <si>
    <t>საბურთალო-სანაპირო მარჯვენა სანაპირო (ვახუშტის ხიდზე ასახვევი ცენტრის მიმართულებით კუნძულზე</t>
  </si>
  <si>
    <t>დიღომი აღმაშენებლის ხეივანი მე-9 კილომეტრი (კომპანია არტთან)</t>
  </si>
  <si>
    <t>დიღომი აღმაშენებლის ხეივანი მე-9 კილომეტრი (კომპანია არტთან) თბილისის მიმართულება</t>
  </si>
  <si>
    <t>კრწანისი რუსთავის გზა</t>
  </si>
  <si>
    <t>ისანი სომხური თეატრის სახურავი</t>
  </si>
  <si>
    <t>ისანი ჩოლოყაშვილის ქ. (რესტორან ასტორიასთან)</t>
  </si>
  <si>
    <t>ისანი კახეთის გზატკეცილი (ისნის ხიდთან კუნძულზე) მელაანის ქ. (აეროპორტის მიმართულება)</t>
  </si>
  <si>
    <t>ისანი კახეთის გზატკეცილი (ისნის ხიდთან კუნძულზე) მელაანის ქ. (თბილისის მიმართულება)</t>
  </si>
  <si>
    <t>ისანი კახეთის გზატკეცილი მე-8 პოლკთან არსებული ატრაკციონების პარკთან</t>
  </si>
  <si>
    <t>სამგორი კახეთის გზატკეცილი ნაციონალების ოფისთან</t>
  </si>
  <si>
    <t>აეროპორტი აეროპორტის პარკინგიდან გასასვლელი</t>
  </si>
  <si>
    <t xml:space="preserve">ჩუღურეთი კლდიაშვილის ქ. </t>
  </si>
  <si>
    <t>დიდუბე წერეთლის გამზირი დინამოს სტადიონთან წრეზე</t>
  </si>
  <si>
    <t>დიდუბე მარცხენა სანაპირო (ვახუშტის ხიდამდე)</t>
  </si>
  <si>
    <t>გლდანი გლდანი (მუხიანის გადასახვევთან)</t>
  </si>
  <si>
    <t>22,08,2016-05,11,2016</t>
  </si>
  <si>
    <t>ვაკე-საბურთალო ვაჟა ფშაველა და თოფურიას ქუჩების კვეთა</t>
  </si>
  <si>
    <t>საბურთალო საბურთალოს ქ. და კუტუზოვის ქ. კვეთა</t>
  </si>
  <si>
    <t>საბურთალო-სანაპირო მარჯვენა სანაპირო (გოთუას ქ. შემდეგ)</t>
  </si>
  <si>
    <t>დიღომი აღმაშენებლის ხეივანი დასავლეთის მიმართულებით (ავჭალის გადასახვევთან)</t>
  </si>
  <si>
    <t>ჩუღურეთი სადგურის მოედანი (სადგურიდან ჩამოსახვევში)</t>
  </si>
  <si>
    <t>დიდუბე წერეთლის გამზ. (მაგნიტოგორსკის ქ. კუთხე)</t>
  </si>
  <si>
    <t>ნაძალადევი ქსნის ქ. ზარმაცების ხაშთან</t>
  </si>
  <si>
    <t>გლდანი ქერჩის ქუჩა (გლდანი)</t>
  </si>
  <si>
    <t>გლდანი შეშელიძის ქ. ხიდთან</t>
  </si>
  <si>
    <t>დედოფლისწყარო რუსთაველის ქ. (ელიტ ელექტრონიქსის მაღაზიის მოპირდაპირე მხარე)</t>
  </si>
  <si>
    <t>ყვარელი ჭავჭავაძის ქუჩა (გამგეობასთან)</t>
  </si>
  <si>
    <t>დუშეთი გუდაურის სმარტთან</t>
  </si>
  <si>
    <t>გორი ცხინვალის გზატკეცილი</t>
  </si>
  <si>
    <t>კასპი აღმაშენებლის ქ. (ვისოლის აგს-ის მხარე)</t>
  </si>
  <si>
    <t>ბორჯომი ბორჯომის შესასვლელი (ვისოლის აგს-თან)</t>
  </si>
  <si>
    <t>ახალციხე რუსთაველის ქ.</t>
  </si>
  <si>
    <t>ქუთაისი ნიკიას ქ. გეგუთის მიმართულება</t>
  </si>
  <si>
    <t>ქუთაისი ფალიაშვილის ქ. #29</t>
  </si>
  <si>
    <t>ქუთაისი ზ. გამსახურიას გამზ. #36</t>
  </si>
  <si>
    <t>წყალტუბო რუსთაველის ქ. (გამგეობასთან)</t>
  </si>
  <si>
    <t>ზუგდიდი სავაჭრო ცენტრის თავზე 1</t>
  </si>
  <si>
    <t>ფოთი რეკვავას ქ. სატვირთო რკინიგზის მიმდებარედ</t>
  </si>
  <si>
    <t>ფოთი რეკვავას ქ. გადასასვლელი ხიდის მიმდებარედ</t>
  </si>
  <si>
    <t>მარტვილი რუსთაველის ქ. (გამგეობასთან)</t>
  </si>
  <si>
    <t>წალენჯიხა ბაზრის მიმდებარე ტერიტორია</t>
  </si>
  <si>
    <t>ნაქალაქევი ნაქალაქევი სენაკის მიმართულებით</t>
  </si>
  <si>
    <t>ოზურგეთი ცენტრალურ მოედანზე (გამგეობასთან)</t>
  </si>
  <si>
    <t>ჩოხატაური ცენტრალურ მოედანზე (საავადმყოფოსთან)</t>
  </si>
  <si>
    <t>ბათუმი გოგებაშვილის  ქ #4</t>
  </si>
  <si>
    <t>ახალქალაქი თავისუფლების ქუჩა</t>
  </si>
  <si>
    <t>ვაკე ჭავჭავაძის გამზირი . ვაკის ბასეინთან</t>
  </si>
  <si>
    <t>ვაკე-საბურთალო ქავთარაძის ქ. ლეჩკომბინატთან</t>
  </si>
  <si>
    <t>საბურთალო თამარ მეფის გამზ. (გმირთა მოედნიდან) #1</t>
  </si>
  <si>
    <t>საბურთალო თამარ მეფის გამზ. (გმირთა მოედნიდან) #2</t>
  </si>
  <si>
    <t>საბურთალო გაგარინის დაღმართი (საქართველოს ბანკთან)</t>
  </si>
  <si>
    <t>საბურთალო საბურთალის ქ. (ბახტრიონის ქ. ასახვევთან)</t>
  </si>
  <si>
    <t>საბურთალო ვაჟა-ფშაველას გამზ. (სასტუმრო აფხაზეთთან)</t>
  </si>
  <si>
    <t>საბურთალო ნუცუბიძის ქ. (ლისის ტბის საბაგიროსთან)</t>
  </si>
  <si>
    <t>საბურთალო ალექსანდრე ყაზბეგის გამზ. (60 სკოლის მოპ. მხარეს)</t>
  </si>
  <si>
    <t>საბურთალო შარტავას ქ, ავტოტექმომსახურების სერვის ცენტრის შემდეგ</t>
  </si>
  <si>
    <t>საბურთალო კოსტავას ქ. (ხილიანის ქ. კვეთა)</t>
  </si>
  <si>
    <t>საბურთალო პეკინის გამზირი (ჰოლიდეინის წინ)</t>
  </si>
  <si>
    <t>მარჯვენა სანაპირო (ვახუშტის ხიდის შემდეგ) თბილისი-სანაპირო</t>
  </si>
  <si>
    <t>საბურთალო-სანაპირო მარჯვენა სანაპირო ვახუშტის ხიდის დასაწყისი</t>
  </si>
  <si>
    <t xml:space="preserve">დიღომი რობაქიძის გამზირი (მაიაკოვსკის ძეგლთან) </t>
  </si>
  <si>
    <t>დიღომი რობაქიძის გამზირი (დიდუბის ხიდის მიმდებარედ აგს-ის მხარეს)</t>
  </si>
  <si>
    <t>დიღომი დიდი დიღომი წრეზე</t>
  </si>
  <si>
    <t>დიღომი ბელიაშვილი</t>
  </si>
  <si>
    <t>მთაწმინდა ბარათაშვილის ქ. (კოლმეურნეობის მოედნის შესახვევში)</t>
  </si>
  <si>
    <t>მთაწმინდა-სანაპირო მარჯვენა სანაპირო (სასწრაფოების წინ)</t>
  </si>
  <si>
    <t>კრწანისი ქვემო ფონიჭალა (რუსთავის გზა)</t>
  </si>
  <si>
    <t>ისანი ქეთევან წამებულის გამზირი (300 არაგველების მეტროსთან)</t>
  </si>
  <si>
    <t>ჩუღურეთი თამარ მეფის გამზ. (წინამძღვრიშვილის ქ. გადაკვეთა)</t>
  </si>
  <si>
    <t>ჩუღურეთი მარცხენა სანაპირო (ქორწინების სახლის შემდეგ)</t>
  </si>
  <si>
    <t>დიდუბე თამარ მეფის გამზირი (ხიდთან) #1</t>
  </si>
  <si>
    <t>დიდუბე აგლაძის ქ. (ელიავას ბაზრობის ზედა მხარე)#2</t>
  </si>
  <si>
    <t>დიდუბე წერეთლის გამზირი (კოკა-კოლასთან)</t>
  </si>
  <si>
    <t>დიდუბე მეტრო წერეთელთან</t>
  </si>
  <si>
    <t>ნაძალადევი დიღომი სანზონის გზა (დიდუბე დიღმის ხიდთან)</t>
  </si>
  <si>
    <t>ნაძალადევი დადიანის ქ. თი-ბი-სი ბანკთან</t>
  </si>
  <si>
    <t>ნაძალადევი გურამიშვილის გამზირი</t>
  </si>
  <si>
    <t>გლდანი გლდანი ვეკუას ქუჩა</t>
  </si>
  <si>
    <t>21,09,2016-05,11,2016</t>
  </si>
  <si>
    <t>ვაკე ფალიაშვილის ქ. 36ა, გეგეშიძის ბაღთან</t>
  </si>
  <si>
    <t>ვაკე აბაშიძის 83, ვაკის პარკთან</t>
  </si>
  <si>
    <t>ვაკე ჭავჭავაძის გამზ. 54</t>
  </si>
  <si>
    <t>ვაკე-საბურთალო ქავთარაძე დასაწყისი</t>
  </si>
  <si>
    <t>საბურთალო გაგარინის ქ. #1</t>
  </si>
  <si>
    <t>საბურთალო ალ. ყაზბეგის გამზ. #31, ასათიანის ქ. კუთხე</t>
  </si>
  <si>
    <t>საბურთალო გამსახურდიას გამზ. #9, ბუკიას ბაღის მოპ მხარე</t>
  </si>
  <si>
    <t>საბურთალო გამსახურდიას გამზ. #5, კოსტავას #70</t>
  </si>
  <si>
    <t>ისანი ქ. წამებულის გამზ. 67, მეტრო ისანთან</t>
  </si>
  <si>
    <t>სამგორი ვარკეთილი, მეტროსთან, A</t>
  </si>
  <si>
    <t>ჩუღურეთი ფიროსმანის ქ. #3, მალაკნების მოედანი</t>
  </si>
  <si>
    <t>დიდუბე წინამძღვრიშვილის ქ. #182, ბაზართან მოედანზე</t>
  </si>
  <si>
    <t>დიდუბე წერეთლის გამზ. 142, სამთო ქიმია</t>
  </si>
  <si>
    <t>დიდუბე აგლაძის ქ., ელიავას ბაზრობის შესასვლელი</t>
  </si>
  <si>
    <t>დიდუბე სადგურის მოედანი, სასტუმრო "კოლხეთი"</t>
  </si>
  <si>
    <t>გლდანი გლდანი მეტრო ახმეტელი</t>
  </si>
  <si>
    <t>ვაკე ჭავჭავაძის გამზირი, ვაკის პარკთან</t>
  </si>
  <si>
    <t>საბურთალო სააკაძის მოედანი, შართავას 6</t>
  </si>
  <si>
    <t>ვაკე ახალი გზა</t>
  </si>
  <si>
    <t>ვერა ელბაქიძის აღმართი</t>
  </si>
  <si>
    <t>ვერა ბარნოვი</t>
  </si>
  <si>
    <t>შ.პ.ს. 12</t>
  </si>
  <si>
    <t>მარნეული 26 მაისის ქ. #21, ცენტრალური მოედანი</t>
  </si>
  <si>
    <t xml:space="preserve">საგარეჯო აღმაშენებლის ქ. </t>
  </si>
  <si>
    <t>ახალციხე ცენტრალური ბაზარი</t>
  </si>
  <si>
    <t>საჩხერე გომართელის ქ.</t>
  </si>
  <si>
    <t>ზესტაფონი ცენტრალური მოედანი, ჭანტურიას ქ. №2, მოედანზე B</t>
  </si>
  <si>
    <t>თერჯოლა ბაზართან, გზაჯვარედინზე</t>
  </si>
  <si>
    <t xml:space="preserve">ზუგდიდი ზ. გამსახურდიას გამზ. №24 </t>
  </si>
  <si>
    <t xml:space="preserve">ფოთი აღმაშენებლის ქ. №23 </t>
  </si>
  <si>
    <t>აბაშა ცენტრალური მაგისტრალი, თავისუფლების ქ.</t>
  </si>
  <si>
    <t>05,08,2016-05,11,2016</t>
  </si>
  <si>
    <t>ვაკე ვარაზისხევი, გმირთა მოედნის მიმდებარედ</t>
  </si>
  <si>
    <t>ვაკე თამარაშვილის ქ. ვისოლის ა/გ-თან</t>
  </si>
  <si>
    <t>ვაკე საბურთალო-ვაკე I (თამარაშვილის ქ.)</t>
  </si>
  <si>
    <t>ვაკე ჭავჭავაძის გამზ. ბერძენიშვილის ქ-ის ჩასახვევთან</t>
  </si>
  <si>
    <t>საბურთალო პეკინის ქ. ვაჟა-ფშაველას გადაკვეთა</t>
  </si>
  <si>
    <t>საბურთალო გმირთა მოედანი,ხიდის პარაპეტი ტელევიზიის მხარე</t>
  </si>
  <si>
    <t>საბურთალო ვაჟა-ფშაველას გამზ. სამედიცინოს მიმდებარედ</t>
  </si>
  <si>
    <t>საბურთალო ალ.ყაზბეგის გამზ. წითელ ბაღთან (ასათიანის კვეთა)</t>
  </si>
  <si>
    <t>დიღომი აღმაშენებლის ხეივანი პირველი მოსახვევი თბილისის მხრიდან</t>
  </si>
  <si>
    <t>ვერა ახვლედიანის ქ. #10</t>
  </si>
  <si>
    <t>მთაწმინდა მარჯვენა სანაპირო 9 მარტის სკვერთან ძველ სახლთან</t>
  </si>
  <si>
    <t>კრწანისი გორგასლის მოედანი ორთაჭალა კრწანისისკენ</t>
  </si>
  <si>
    <t>კრწანისი გორგასლის მოედანი ორთაჭალა კრწანისიდან</t>
  </si>
  <si>
    <t>კრწანისი გორგასლის მოედანი ორთაჭალა გულუას ქ-დან (კრწანისისკენ)</t>
  </si>
  <si>
    <t>ჩუღურეთი მარცხენა სანაპ წმინდა ნიკოლოზის ეკლესიასთან შუქნიშანთან</t>
  </si>
  <si>
    <t>დიდუბე ვახუშტის ხიდის მიმდებარედ დიდუბის მხარე მარჯვენა</t>
  </si>
  <si>
    <t>ნაძალადევი ერისთავის ქ. ეკლესიასთან</t>
  </si>
  <si>
    <t>ლილო ლილო ბაზრობასთან</t>
  </si>
  <si>
    <t xml:space="preserve"> გელოვანის გამზ. მათე მოტორსის მიმდებარედ</t>
  </si>
  <si>
    <t>სამგორი ჯავახეთის ქ. ვარკეთილის მეტრომდე</t>
  </si>
  <si>
    <t>თელავი ბაზრის მიმდებარედ</t>
  </si>
  <si>
    <t>ქუთაისი რუსთაველი შარტავას კვეთა (ჭავჭავაძის გამზ. გორის ქუჩის დასაწყისთან)</t>
  </si>
  <si>
    <t>ქუთაისი რუსთაველის გამზ. კინო გამარჯვებასთან (გამარჯვების მოედანზე)</t>
  </si>
  <si>
    <t xml:space="preserve">ზუგდიდი გამსახურდიას 13 </t>
  </si>
  <si>
    <t>ფოთი ნავსადგურის ქ. (რეკვავას ქ. პურკომბინატის მიმდ)</t>
  </si>
  <si>
    <t>შ.პ.ს. აუთდორ.ჯი</t>
  </si>
  <si>
    <t>მარნეული რუსთაველის და აღმაშ-ის ქუჩების კვეთა (ქალაქის ცენტრი (წრიული)) 2</t>
  </si>
  <si>
    <t>მარნეული რუსთაველის და აღმაშ-ის ქუჩების კვეთა (ქალაქის ცენტრი (წრიული)) 3</t>
  </si>
  <si>
    <t>მარნეული რუსთაველის და აღმაშ-ის ქუჩების კვეთა (ქალაქის ცენტრი (წრიული)) 1</t>
  </si>
  <si>
    <t>გარდაბანი ცენტრალური გზა კორპუსებთან</t>
  </si>
  <si>
    <t>სადახლო საზღვართან II</t>
  </si>
  <si>
    <t>წითელი ხიდი საზღვართან 1</t>
  </si>
  <si>
    <t>გურჯაანი ავტო სადგურის მიმდებარედ</t>
  </si>
  <si>
    <t>ჩალაუბანი ცენტრალური გზა (ჩალაუბნის ტეკი)</t>
  </si>
  <si>
    <t>გორი სტადიონთან   მარჯვენა (ბაზართან)</t>
  </si>
  <si>
    <t>გორი სტადიონთან   მარცხენა  (ავტოსადგურთან)</t>
  </si>
  <si>
    <t>ხაშური შესასვლელი თბილისიდან (ცენტრ.გზა აგს-თან)</t>
  </si>
  <si>
    <t>ხაშური გამგეობის წინ</t>
  </si>
  <si>
    <t>ახალციხე შესასვლელი</t>
  </si>
  <si>
    <t>საჩხერე ბაზრის მიმდებარედ</t>
  </si>
  <si>
    <t>ზესტაფონი სვირის გადასახვევი (ქალაქის შემოსასვლელი)</t>
  </si>
  <si>
    <t>ქუთაისი ჭავჭავაძე-ნიკეა თბილისისკენ მარჯვენა (მინისტარის ქარხნის წინ)</t>
  </si>
  <si>
    <t>სამტრედია შესასვლელი ბათუმიდან (ქალაქის შესასვლელი დაფნარის მხრიდან)</t>
  </si>
  <si>
    <t>სამტრედია შესასვლელი თბილისიდან</t>
  </si>
  <si>
    <t>სამტრედია რესტორან ”სამტრედიის” გვერდით</t>
  </si>
  <si>
    <t>ამბროლაური ცენტრალური მოედანი (მარცხენა)</t>
  </si>
  <si>
    <t>ონი ცენტრი ბაზართან</t>
  </si>
  <si>
    <t>ცაგერი ცენტრი გამგეობასთან</t>
  </si>
  <si>
    <t>ზუგდიდი ზუგდიდი ავტოსადგურთან</t>
  </si>
  <si>
    <t>ფოთი შესასვლელი თბილისიდან (ქალაქის გასასვლელი აბაშისკენ)</t>
  </si>
  <si>
    <t>ფოთი ჭანტურიას ქ. დასაწყისი (კოსტავასა და სამეგრელოს მოედნის კვეთა)</t>
  </si>
  <si>
    <t>გრიგოლეთი ფოთი-თბილისის გზაჯვარედინი</t>
  </si>
  <si>
    <t>სენაკი ბაზრის სახურავი 3</t>
  </si>
  <si>
    <t>სენაკი ბაზრის სახურავი 4</t>
  </si>
  <si>
    <t>მესტია მესტია (ცენტრალური მოედანი)</t>
  </si>
  <si>
    <t>მესტია მესტია (შესასვლელი)</t>
  </si>
  <si>
    <t>ლენტეხი შესასვლელი ცენტრი (გამგეობასთან)</t>
  </si>
  <si>
    <t>ოზურგეთი გამარჯვების მოედანზე</t>
  </si>
  <si>
    <t>ლანჩხუთი შესასვლელი თბილისის მხრიდან</t>
  </si>
  <si>
    <t>ბაკურიანი ბაკურიანი (25-იანები)</t>
  </si>
  <si>
    <t>ბაკურიანი ბაკურიანი (დიდველი-ტატრის გზა) II</t>
  </si>
  <si>
    <t>აბაშა შესასვლელი ფოთის მხრიდან</t>
  </si>
  <si>
    <t>სტეფანწმინდა სტეფანწმინდისკენ მიმავალი გზა ვარდისუბანი</t>
  </si>
  <si>
    <t xml:space="preserve">სტეფანწმინდა ცენტრი (გერგეთის ასახვევთან) II </t>
  </si>
  <si>
    <t>მცხეთა  მოედანი ხიდთან</t>
  </si>
  <si>
    <t>06,08,2016-05,11,2016</t>
  </si>
  <si>
    <t>ვაკე ჭავჭავაძის გამზ. ლოკომოტივის სტადიონთან</t>
  </si>
  <si>
    <t>ვაკე ბაგები ტეკთან წყნეთიდან</t>
  </si>
  <si>
    <t>ვაკე-საბ ალ.ყაზბეგის გამზირის და თამარაშვილის ქ-ის კვეთა</t>
  </si>
  <si>
    <t>ვაკე-საბ ვაჟა-ფშაველას გამზ. დელისის მიმდებარედ ნუცუბიძის ასახვევის მოპირდ</t>
  </si>
  <si>
    <t>ვაკე-საბ ქავთარაძის ქ (ჯიქიას და მაღლივის გადასახვევთან)</t>
  </si>
  <si>
    <t>საბურთალო კოსტავას ქ. ჰოლიდეი ინ-ის მიმდებარედ</t>
  </si>
  <si>
    <t>საბურთალო კოსტავას ქ. 68 ბ, შემოსავლების სამსახურთან გაჩერების ზემოთ</t>
  </si>
  <si>
    <t>საბურთალო პეკინი  ბუკიას ბაღის მოპირდაპირედ</t>
  </si>
  <si>
    <t>საბურთალო პეკინის გამზ. მიცკევიჩის კვეთა</t>
  </si>
  <si>
    <t>საბურთალო ვაჟა-ფშაველას და ასათიანის კვეთა ვულევუსთან</t>
  </si>
  <si>
    <t>საბურთალო ვაჟა-ფშაველას გამზ. ტაშკენტის კუთხესთან</t>
  </si>
  <si>
    <t xml:space="preserve">საბურთალო ალ.ყაზბეგის გამზ. კუტუზოვის შემდეგ </t>
  </si>
  <si>
    <t>საბურთალო ნუცუბიძის და ასათიანის ქუჩების გადაკვეთასთან</t>
  </si>
  <si>
    <t>საბურთალო სააკაძის მოედნის მიმდებარედ. გოთუას ქ-ის ჩასახვევთან</t>
  </si>
  <si>
    <t>დიღომი აღმაშენებლის ხეივანი თბილისიდან პირველ მოსახვევთან  (გასასვლელი)</t>
  </si>
  <si>
    <t>დიღომი აღმაშენებლის ხეივანი თბილისიდან მუხათგვერდის ხიდთან (მე-16 კმ.)</t>
  </si>
  <si>
    <t>დიღომი აღმაშენებლის ხეივანი (დროშის და აღმაშენებლის ძეგლს შორის) (თბილისისკენ)</t>
  </si>
  <si>
    <t>მთაწმინდა ამაღლების ქ. წყარომდე (წყაროსთან)</t>
  </si>
  <si>
    <t>ვერა რესპუბლიკის მოედნის პარაპეტი მარცხენა(ვერის დაღმართი ხიდის პარაპეტი)</t>
  </si>
  <si>
    <t>ვერა-სანაპირო მარჯვენა სანაპირო გმირთა მოედნისკენ მიმავალი (რესტ. არაგვის მიმდ. შუქნ-თან)</t>
  </si>
  <si>
    <t>კრწანისი რუსთავის გზატკეცილი ზოოვეტის ასახვევთან (ფონიჭალა)</t>
  </si>
  <si>
    <t>კრწანისი მარცხენა სანაპირო ორთაჭალჰესთან სოკარის ოფისთან მარჯვენა</t>
  </si>
  <si>
    <t>ისანი ნავთლუღის ბაზრის მიმდებარედ</t>
  </si>
  <si>
    <t>ისანი მარცხენა სანაპირო  ბარათაშვილის ხიდის ასახვევში ისანი</t>
  </si>
  <si>
    <t>სამგორი კახეთის გზატკეცილი აეროპორტთან (ვარკეთილის ჩასახვევის შემდეგ)</t>
  </si>
  <si>
    <t xml:space="preserve"> კახეთის გზატკეცილი  ორხევის ხიდთან</t>
  </si>
  <si>
    <t>სამგორი კახეთის გზატკეცილი  აეროპორტის გადასახვევი</t>
  </si>
  <si>
    <t>ჩუღურეთი თამარ მეფის გამზ. ხიდის მიმდებარედ ცენტრალკისკენ (ცირკთან)</t>
  </si>
  <si>
    <t>ჩუღურეთი დადიანის ქ. ქარვასლასთან (გადასასვლელ ხიდამდე)</t>
  </si>
  <si>
    <t>ჩუღურეთი მარცხენა სანაპირო   თავდაცვის სამინისტროს ასახვევთან</t>
  </si>
  <si>
    <t xml:space="preserve">ჩუღურეთი მარცხენა სან მარჯანიშვილის ხიდთან </t>
  </si>
  <si>
    <t>დიდუბე თ.მღვდლის ქ. ბავშვთა სამყაროს მიმდ.</t>
  </si>
  <si>
    <t>დიდუბე დეზერტირების ბაზარის მიმდებარედ</t>
  </si>
  <si>
    <t>დიდუბე წერეთლის გამზ. #23 საჯინიბოს გვერდზე (პანთეონთან)</t>
  </si>
  <si>
    <t>დიდუბე წერეთლის გამზ. სამთო ქიმიასთან</t>
  </si>
  <si>
    <t>დიდუბე მარცხენა სანაპირო. გუდაუთის ქუჩის ასახვევთან</t>
  </si>
  <si>
    <t>დიდუბე მარცხენა სანაპირო ელიავას ბაზრობამდე კანარგოსთან</t>
  </si>
  <si>
    <t>ნაძალადევი მეტრო ღრმაღელეს მიმდებარედ</t>
  </si>
  <si>
    <t>გლდანი გლდანი-ავჭალის გადასახვევი მეტრო სარაჯიშვილთან</t>
  </si>
  <si>
    <t>გლდანი გლდანის ხიდთან დიღომი-გლდანის მაგისტრალი გლდანიდან</t>
  </si>
  <si>
    <t xml:space="preserve">გლდანი გლდანი ხიზანიშვილის ქ. I-III მკრ-ს შორის </t>
  </si>
  <si>
    <t>15,9,2016-05,11,2016</t>
  </si>
  <si>
    <t>შ.პ.ს. კომში</t>
  </si>
  <si>
    <t>27,07,2016-07,10,2016</t>
  </si>
  <si>
    <t>855*115</t>
  </si>
  <si>
    <t xml:space="preserve">www.imovies.ge M1  ბანერი კვირაში 600000 ჩვენება </t>
  </si>
  <si>
    <t>1280*700</t>
  </si>
  <si>
    <t xml:space="preserve">www.imovies.ge სტატიაში 10 წმ. ვიდეო რგოლი კვირაში 600000 ჩვენება </t>
  </si>
  <si>
    <t>1050*110</t>
  </si>
  <si>
    <t xml:space="preserve">www.myauto.ge TOP  ბანერი კვირაში 600000 ჩვენება </t>
  </si>
  <si>
    <t>260*905</t>
  </si>
  <si>
    <t xml:space="preserve">www.amindi.ge  ბანერი კვირაში 600000 ჩვენება </t>
  </si>
  <si>
    <t>1280*720</t>
  </si>
  <si>
    <t xml:space="preserve">www.amindi.ge სტატიაში 10 წმ. ვიდეო რგოლი კვირაში 600000 ჩვენება </t>
  </si>
  <si>
    <t>300*600</t>
  </si>
  <si>
    <t xml:space="preserve">www.auto.ge   ბანერი მთავარ გვერდზე 100% ჩვენება </t>
  </si>
  <si>
    <t xml:space="preserve">www.top.ge მთავარი  ბანერი კვირაში 600000 ჩვენება </t>
  </si>
  <si>
    <t>270*200</t>
  </si>
  <si>
    <t>www.marketer.ge მთავარი ბანერი A4 100% ჩვენება</t>
  </si>
  <si>
    <t>729*91</t>
  </si>
  <si>
    <t>www.worldsport.ge სარეკლამო ბანერი #2  50% ჩვენება</t>
  </si>
  <si>
    <t>www. Forum.ge ბანერი მთავარ გვერდზე კვირაში 600000 ჩვენება</t>
  </si>
  <si>
    <t>შ.პ.ს. საინფორმაციო პორტალი რუბრიკა</t>
  </si>
  <si>
    <t>www.funtime.ge TOP ბანერის განთავსება სხვადასხვა რუბრიკებში</t>
  </si>
  <si>
    <t>www.funtime.ge ნიუსების განთავსება</t>
  </si>
  <si>
    <t>შ.პ.ს. კახეთის ხმა</t>
  </si>
  <si>
    <t>03,08,2016-07,10,2016</t>
  </si>
  <si>
    <t>640*100</t>
  </si>
  <si>
    <t xml:space="preserve">www.Knews.ge TOP ბანერის განთავსება </t>
  </si>
  <si>
    <t>www.Knews.ge ნიუსების განთავსება თვეში არაუმეტეს 20 ჯერ</t>
  </si>
  <si>
    <t>გაზეთი კახეთის ხმა 8 ერთეული</t>
  </si>
  <si>
    <t>ა.ა.ი.პ. ასოციაცია ათინათი</t>
  </si>
  <si>
    <t>170*670</t>
  </si>
  <si>
    <t>www.radioatinati.ge 100%  ჩვენებაფონური ბანერი #1</t>
  </si>
  <si>
    <t>www.radioatinati.ge 100%  ჩვენებაფონური ბანერი #2</t>
  </si>
  <si>
    <t>შ.პ.ს. საგამომცემლო ცენტრი საერთო სიტყვა</t>
  </si>
  <si>
    <t>გაზეთი საერთო გაზეთი 57 ერთეული შიდა გვერდი</t>
  </si>
  <si>
    <t>შ.პ.ს. დრონი.ჯი</t>
  </si>
  <si>
    <t>05,08,2016-07,10,2016</t>
  </si>
  <si>
    <t>400*500</t>
  </si>
  <si>
    <t>www.presa.ge #108. ბანერი 100%  ჩვენება</t>
  </si>
  <si>
    <t>160*850</t>
  </si>
  <si>
    <t>www.droni.ge #41. ბანერი 100%  ჩვენება</t>
  </si>
  <si>
    <t>www.droni.ge #42. ბანერი 100%  ჩვენება</t>
  </si>
  <si>
    <t>160*500</t>
  </si>
  <si>
    <t>www.itv.ge #32. ბანერი 100%  ჩვენება</t>
  </si>
  <si>
    <t>www.itv.ge #33. ბანერი 100%  ჩვენება</t>
  </si>
  <si>
    <t>300*300</t>
  </si>
  <si>
    <t>www.people.ge #28. ბანერი 100%  ჩვენება</t>
  </si>
  <si>
    <t>შ.პ.ს. ვექტორი</t>
  </si>
  <si>
    <t>07,08,2016-07,10,2016</t>
  </si>
  <si>
    <t>555*90</t>
  </si>
  <si>
    <t>www.veqtori.ge ნიუსთან მოძრავი ბანერი 100%  ჩვენება</t>
  </si>
  <si>
    <t>www.veqtori.ge ნიუსების განთავსება</t>
  </si>
  <si>
    <t>04,08,2016-07,10,2016</t>
  </si>
  <si>
    <t>120*600</t>
  </si>
  <si>
    <t>www.bpi.ge მთავარი ბანერი 100% ჩვენება</t>
  </si>
  <si>
    <t>660*100</t>
  </si>
  <si>
    <t>www.cbw.ge მთავარი ბანერი #2  100% ჩვენება</t>
  </si>
  <si>
    <t>შ.პ.ს. აჯადი</t>
  </si>
  <si>
    <t>05,08,2016-10,11,2016</t>
  </si>
  <si>
    <t>შ.პ.ს. ყოველდღიური გაზეთი რეზონანსი</t>
  </si>
  <si>
    <t>10,08,2016-07,10,2016</t>
  </si>
  <si>
    <t>გაზეთი რეზონანსი 20 ერთეული შიდა გვერდის ნახევარი</t>
  </si>
  <si>
    <t>გაზეთი რეზონანსი 10 ერთეული პირველ გვერდზე</t>
  </si>
  <si>
    <t>www.resonancedaily.com საინფორმაციო მომსახურეობა</t>
  </si>
  <si>
    <t>ქობულეთი ქობულეთის სადგურთან</t>
  </si>
  <si>
    <t xml:space="preserve">ქობულეთი ქობულეთის შემოსასვლელთან  (lukoilis აგს-თან) </t>
  </si>
  <si>
    <t>ქობულეთი ბობოყვათი</t>
  </si>
  <si>
    <t>ქობულეთი ციხისძირი</t>
  </si>
  <si>
    <t>ქობულეთი ბუკნარი</t>
  </si>
  <si>
    <t>ქობულეთი ჩაქვი (რკინიგზის სადგურთან)</t>
  </si>
  <si>
    <t>ბათუმი თამარის დასახლება, კულტურის ცენტრთან</t>
  </si>
  <si>
    <t>ბათუმი მაიაკოვსკის ქუჩა (საკოლმეურნეო ბაზართან)</t>
  </si>
  <si>
    <t>ბათუმი წერეთლის ქუჩის დასაწყისი</t>
  </si>
  <si>
    <t>ბათუმი გორგილაძისა და ჯავახიშვილის ქუჩების კვეთა</t>
  </si>
  <si>
    <t>ბათუმი ლორიას ქუჩა</t>
  </si>
  <si>
    <t>ბათუმი აბუსერიძის ქუჩა (ხოფის წრიული)</t>
  </si>
  <si>
    <t>ბათუმი ახალი ბულვარი (ყოფილი ყინულის სასახლის მიმდებარე)წრიული</t>
  </si>
  <si>
    <t>ბათუმი აეროპორტის გზატკეცილი (თეგეტა მოტორსის წინ)</t>
  </si>
  <si>
    <t>ბათუმი ახალსოფელი ხიდის მიმდებარედ</t>
  </si>
  <si>
    <t>ხულოს რაიონი დაბა ხულო</t>
  </si>
  <si>
    <t>შუახევის რაიონი დაბა შუახევი</t>
  </si>
  <si>
    <t>ქედის რაიონი დაბა ქედა</t>
  </si>
  <si>
    <t>ხაბეიშვილი</t>
  </si>
  <si>
    <t>სოფიო</t>
  </si>
  <si>
    <t>წიგნაძე</t>
  </si>
  <si>
    <t>ხაჩიძე</t>
  </si>
  <si>
    <t>ცერცვაძე</t>
  </si>
  <si>
    <t>ჯოხაძე</t>
  </si>
  <si>
    <t>ქეთევანი</t>
  </si>
  <si>
    <t>ჩარკვიანი</t>
  </si>
  <si>
    <t xml:space="preserve">დავით </t>
  </si>
  <si>
    <t>გელოვანი</t>
  </si>
  <si>
    <t>არეშიძე</t>
  </si>
  <si>
    <t>ლაშხი</t>
  </si>
  <si>
    <t>სამხარაძე</t>
  </si>
  <si>
    <t>01005024218</t>
  </si>
  <si>
    <t>01011074581</t>
  </si>
  <si>
    <t>01026012975</t>
  </si>
  <si>
    <t>54001033965</t>
  </si>
  <si>
    <t>01011002284</t>
  </si>
  <si>
    <t>01011064794</t>
  </si>
  <si>
    <t>01006018789</t>
  </si>
  <si>
    <t>01009014177</t>
  </si>
  <si>
    <t>01017005091</t>
  </si>
  <si>
    <t>01008038633</t>
  </si>
  <si>
    <t xml:space="preserve">გახმოვანების აპარატურით მომსახურეობა </t>
  </si>
  <si>
    <t>1.2.15.15</t>
  </si>
  <si>
    <t>თელავი თელავის ბაზართან</t>
  </si>
  <si>
    <t>ზუგდიდი შესასვლელი</t>
  </si>
  <si>
    <t>ქუთაისი ბუხაიძის 4</t>
  </si>
  <si>
    <t>ახალგაზრდული ორგანიზაციის თავმჯდომარის მოადგილე</t>
  </si>
  <si>
    <t>პროგრამის შემმუშავებელი ჯგუფის ასისტენტი</t>
  </si>
  <si>
    <t>ლოჯისტიკის მენეჯერი</t>
  </si>
  <si>
    <t>კოორდინატორი</t>
  </si>
  <si>
    <t>ახალგაზრდული სამსახურის უფროსი</t>
  </si>
  <si>
    <t>2,5 თვე</t>
  </si>
  <si>
    <t>17001005526</t>
  </si>
  <si>
    <t>ნუგზარი</t>
  </si>
  <si>
    <t>ბაღდავაძე</t>
  </si>
  <si>
    <t>211386695</t>
  </si>
  <si>
    <t>შპს ავერსი-ფარმა</t>
  </si>
  <si>
    <t>წერეთელი</t>
  </si>
  <si>
    <t>ფართის დათმობა</t>
  </si>
  <si>
    <t>42001010976</t>
  </si>
  <si>
    <t>თეიმურაზ</t>
  </si>
  <si>
    <t>გუდავაძე</t>
  </si>
  <si>
    <t>42001000354</t>
  </si>
  <si>
    <t>გურალია</t>
  </si>
  <si>
    <t>ქ. ფოთი, დ. აღმაშენებლის ქ. #14</t>
  </si>
  <si>
    <t>215134753</t>
  </si>
  <si>
    <t>შპს იმექსი</t>
  </si>
  <si>
    <t>ონიანი ვაჟა ი/მ</t>
  </si>
  <si>
    <r>
      <rPr>
        <b/>
        <sz val="10"/>
        <rFont val="Sylfaen"/>
        <family val="1"/>
        <charset val="204"/>
      </rPr>
      <t>ბუღალტერი</t>
    </r>
    <r>
      <rPr>
        <sz val="10"/>
        <rFont val="Sylfaen"/>
        <family val="1"/>
        <charset val="204"/>
      </rPr>
      <t xml:space="preserve"> (ან საამისოდ უფლებამოსილი </t>
    </r>
  </si>
  <si>
    <t>60001054665</t>
  </si>
  <si>
    <t>გლდანი შეშელიძის ქ. გლდანში შესასვლელი მონაკვეთი</t>
  </si>
  <si>
    <t>აეროპორტი თბილისის საერთაშორისო აეროპორტი მიმდებარედ (მარცხნიდან 1 ფარი)</t>
  </si>
  <si>
    <t>სამგორი ვარკეთილის მეტროს მიმდებარედ</t>
  </si>
  <si>
    <t>ისანი ქ. წამებულის გამზირი, სასტუმრო შერატონის მიმდებარედ</t>
  </si>
  <si>
    <t>კრწანისი გორგასლის ქ. ბილაინის ც. ოფისის მიმდებარედ</t>
  </si>
  <si>
    <t>ვერა კოსტავას ქუჩა ჩაჩავას მიმდებარედ</t>
  </si>
  <si>
    <t>ვერა “რუსთაველის მაკდონალდსთან”</t>
  </si>
  <si>
    <t>მთაწმინდა ასათიანის ქ. ტაბიძის ქ. ჩასახვევთან</t>
  </si>
  <si>
    <t>დიღომი მარჯვენა სანაპ. ბელიაშვილის ქ.</t>
  </si>
  <si>
    <t>დიღომი დ. აღმაშენებლის მოედანი, თბილისის შემოსასვლელი, რვასართულიანის სახურავი</t>
  </si>
  <si>
    <t>საბურთალო გაგარინის მოედანი</t>
  </si>
  <si>
    <t>საბურთალო საბურთალოს ქ-ისა და გამსახურდიას გამზ. კვეთა ტექნიკური უნივერსიტეტის გასასვლელი</t>
  </si>
  <si>
    <t>საბურთალო ვ. ფშაველას გამზირი, ,,სოფლმშენის" სახურავი</t>
  </si>
  <si>
    <t>ა.ა.ი.პ. თრიალეთის ექსპრესი</t>
  </si>
  <si>
    <t>17,08,2016-07,10,2016</t>
  </si>
  <si>
    <t>www.tpress.ge  TOP ბანერის განთავსება 100% ჩვენება</t>
  </si>
  <si>
    <t>გაზეთი თრიალეთის ექსპრესი შიდა გვერდი მესამე გვერდი ოთხ ნომერში</t>
  </si>
  <si>
    <t>www.tpress.ge  გაზეთში გამოქვეყნებული მასალის განთავსება</t>
  </si>
  <si>
    <t>შ.პ.ს. ექსკლუზივნიუსი EXCLUSIVE NEWS</t>
  </si>
  <si>
    <t>www.exclusivenews.ge  TOP ბანერის განთავსება 100% ჩვენება</t>
  </si>
  <si>
    <t>www.exclusivenews.ge  ნიუსების განთავსება</t>
  </si>
  <si>
    <t>www.exclusivenews.ge  გამოკითხვის წარმოება</t>
  </si>
  <si>
    <t>შ.პ.ს. გაზეთი ბოლნისი</t>
  </si>
  <si>
    <t>19,08,2016-07,10,2016</t>
  </si>
  <si>
    <t>690*130</t>
  </si>
  <si>
    <t>www.bolnisi.ge  TOP ბანერის განთავსება 100% ჩვენება</t>
  </si>
  <si>
    <t>www,bolnisi.ge  ნიუსების განთავსება</t>
  </si>
  <si>
    <t>გაზეთი ბოლნისი პირველი გვერდი მეოთხედი</t>
  </si>
  <si>
    <t>გაზეთი ბოლნისი აზერბაიჯანულ ენოვანი გვერდის ნახევარი</t>
  </si>
  <si>
    <t>სატრანსპორტო საშუალებებზე განთავსებული რეკლამა</t>
  </si>
  <si>
    <t>შ.პ.ს. Elephant</t>
  </si>
  <si>
    <t>01,09,2016-10,10,2016</t>
  </si>
  <si>
    <t>სამარშუტო ხაზის ნომერი 1</t>
  </si>
  <si>
    <t>სამარშუტო ხაზის ნომერი 3</t>
  </si>
  <si>
    <t>სამარშუტო ხაზის ნომერი 5</t>
  </si>
  <si>
    <t>სამარშუტო ხაზის ნომერი 12</t>
  </si>
  <si>
    <t>სამარშუტო ხაზის ნომერი 13</t>
  </si>
  <si>
    <t>სამარშუტო ხაზის ნომერი 14</t>
  </si>
  <si>
    <t>სამარშუტო ხაზის ნომერი 16</t>
  </si>
  <si>
    <t>სამარშუტო ხაზის ნომერი 21</t>
  </si>
  <si>
    <t>სამარშუტო ხაზის ნომერი 22</t>
  </si>
  <si>
    <t>სამარშუტო ხაზის ნომერი 24</t>
  </si>
  <si>
    <t>სამარშუტო ხაზის ნომერი 28</t>
  </si>
  <si>
    <t>სამარშუტო ხაზის ნომერი 29</t>
  </si>
  <si>
    <t>სამარშუტო ხაზის ნომერი 31</t>
  </si>
  <si>
    <t>სამარშუტო ხაზის ნომერი 35</t>
  </si>
  <si>
    <t>სამარშუტო ხაზის ნომერი 39</t>
  </si>
  <si>
    <t>სამარშუტო ხაზის ნომერი 40</t>
  </si>
  <si>
    <t>სამარშუტო ხაზის ნომერი 42</t>
  </si>
  <si>
    <t>სამარშუტო ხაზის ნომერი 43</t>
  </si>
  <si>
    <t>სამარშუტო ხაზის ნომერი 46</t>
  </si>
  <si>
    <t>სამარშუტო ხაზის ნომერი 47</t>
  </si>
  <si>
    <t>სამარშუტო ხაზის ნომერი 48</t>
  </si>
  <si>
    <t>სამარშუტო ხაზის ნომერი 55</t>
  </si>
  <si>
    <t>სამარშუტო ხაზის ნომერი 57</t>
  </si>
  <si>
    <t>სამარშუტო ხაზის ნომერი 62</t>
  </si>
  <si>
    <t>სამარშუტო ხაზის ნომერი 70</t>
  </si>
  <si>
    <t>სამარშუტო ხაზის ნომერი 76</t>
  </si>
  <si>
    <t>სამარშუტო ხაზის ნომერი 77</t>
  </si>
  <si>
    <t>სამარშუტო ხაზის ნომერი 79</t>
  </si>
  <si>
    <t>სამარშუტო ხაზის ნომერი 87</t>
  </si>
  <si>
    <t>სამარშუტო ხაზის ნომერი 88</t>
  </si>
  <si>
    <t>სამარშუტო ხაზის ნომერი 91</t>
  </si>
  <si>
    <t>სამარშუტო ხაზის ნომერი 95</t>
  </si>
  <si>
    <t>სამარშუტო ხაზის ნომერი 105</t>
  </si>
  <si>
    <t>სამარშუტო ხაზის ნომერი 111</t>
  </si>
  <si>
    <t>სამარშუტო ხაზის ნომერი 115</t>
  </si>
  <si>
    <t>სამარშუტო ხაზის ნომერი 118</t>
  </si>
  <si>
    <t>სამარშუტო ხაზის ნომერი 123</t>
  </si>
  <si>
    <t>სამარშუტო ხაზის ნომერი 129</t>
  </si>
  <si>
    <t>სამარშუტო ხაზის ნომერი 132</t>
  </si>
  <si>
    <t>სამარშუტო ხაზის ნომერი 134</t>
  </si>
  <si>
    <t>სამარშუტო ხაზის ნომერი 136</t>
  </si>
  <si>
    <t>სამარშუტო ხაზის ნომერი 138</t>
  </si>
  <si>
    <t>სამარშუტო ხაზის ნომერი 139</t>
  </si>
  <si>
    <t>სამარშუტო ხაზის ნომერი 142</t>
  </si>
  <si>
    <t>სამარშუტო ხაზის ნომერი 146</t>
  </si>
  <si>
    <t>სამარშუტო ხაზის ნომერი 148</t>
  </si>
  <si>
    <t>სამარშუტო ხაზის ნომერი 151</t>
  </si>
  <si>
    <t>სამარშუტო ხაზის ნომერი 153</t>
  </si>
  <si>
    <t>სამარშუტო ხაზის ნომერი 154</t>
  </si>
  <si>
    <t>სამარშუტო ხაზის ნომერი 155</t>
  </si>
  <si>
    <t>სამარშუტო ხაზის ნომერი 156</t>
  </si>
  <si>
    <t>სამარშუტო ხაზის ნომერი 158</t>
  </si>
  <si>
    <t>სამარშუტო ხაზის ნომერი 159</t>
  </si>
  <si>
    <t>სამარშუტო ხაზის ნომერი 162</t>
  </si>
  <si>
    <t>სამარშუტო ხაზის ნომერი 167</t>
  </si>
  <si>
    <t>სამარშუტო ხაზის ნომერი 168</t>
  </si>
  <si>
    <t>სამარშუტო ხაზის ნომერი 172</t>
  </si>
  <si>
    <t>სამარშუტო ხაზის ნომერი 173</t>
  </si>
  <si>
    <t>სამარშუტო ხაზის ნომერი 175</t>
  </si>
  <si>
    <t>სამარშუტო ხაზის ნომერი 177</t>
  </si>
  <si>
    <t>სამარშუტო ხაზის ნომერი 178</t>
  </si>
  <si>
    <t>სამარშუტო ხაზის ნომერი 179</t>
  </si>
  <si>
    <t>სამარშუტო ხაზის ნომერი 182</t>
  </si>
  <si>
    <t>სამარშუტო ხაზის ნომერი 185</t>
  </si>
  <si>
    <t>სამარშუტო ხაზის ნომერი 187</t>
  </si>
  <si>
    <t>სამარშუტო ხაზის ნომერი 190</t>
  </si>
  <si>
    <t>სამარშუტო ხაზის ნომერი 198</t>
  </si>
  <si>
    <t>სამარშუტო ხაზის ნომერი 210</t>
  </si>
  <si>
    <t>სამარშუტო ხაზის ნომერი 216</t>
  </si>
  <si>
    <t>სამარშუტო ხაზის ნომერი 217</t>
  </si>
  <si>
    <t>სამარშუტო ხაზის ნომერი 218</t>
  </si>
  <si>
    <t>სამარშუტო ხაზის ნომერი 219</t>
  </si>
  <si>
    <t>ი.მ. გიორგი სიხარულიძე</t>
  </si>
  <si>
    <t>05,09,2016-05,10,2016</t>
  </si>
  <si>
    <t>თბილისი ლუბლიანას 56</t>
  </si>
  <si>
    <t>შ.პ.ს. პრაიმ თაიმი</t>
  </si>
  <si>
    <t>01017040957</t>
  </si>
  <si>
    <t>23,08,2016-07,10,2016</t>
  </si>
  <si>
    <t>1068*90</t>
  </si>
  <si>
    <t>www.primetimenews.ge #2 ბანერი 100% ჩვენება</t>
  </si>
  <si>
    <t>www.primetimenews.ge ნიუსების განთავსება</t>
  </si>
  <si>
    <t>გაზეთი Prime Time  პირველ გვერდზე  ანონსი</t>
  </si>
  <si>
    <t>გაზეთი Prime Time  შიდა ფერად გვერდზე  ანონსი</t>
  </si>
  <si>
    <t>05,09,2016-05,11,2016</t>
  </si>
  <si>
    <t>ახმეტა ქ.ახმეტა, ჩოლოყაშვილი ქუჩა, #2 BB</t>
  </si>
  <si>
    <t>საგარეჯო  კახეთის გზატკეცილი 49-ე კმ. P 880 თბილისი-ბაკურციხის მიმართულებით ხიდი</t>
  </si>
  <si>
    <t>ბოლნისი აღმაშენებლის ქ. BB</t>
  </si>
  <si>
    <t>მცხეთა შესასვლელი ხიდთან BB</t>
  </si>
  <si>
    <t>ქარელი შესასვლელი კუთხეში კედელი</t>
  </si>
  <si>
    <t>ადიგენი ბათუმი-ახალციხის გზა BB</t>
  </si>
  <si>
    <t>ჭიათურა ნინოშვილის ქ. კედელი</t>
  </si>
  <si>
    <t>ზესტაფონი ცენტრალური მოედანი, ჭანტურიას ქ. №2, მოედანზე C სახურავი</t>
  </si>
  <si>
    <t>ვანი ჯვრის მოედანი კედელი</t>
  </si>
  <si>
    <t>ტყიბული გამსახურდიას 24, 8 სართულიანი კედელი</t>
  </si>
  <si>
    <t>ხობი დადიანის ქ. კედელი</t>
  </si>
  <si>
    <t>ლანჩხუთი მოედანზე  კედელი</t>
  </si>
  <si>
    <t>ხაშური ტრასა წრეზე კედელი</t>
  </si>
  <si>
    <t>27,08,2016-05,11,2016</t>
  </si>
  <si>
    <t>08/24/2016</t>
  </si>
  <si>
    <t>GE09CR0000002049644506</t>
  </si>
  <si>
    <t>GE78CR0000002049654516</t>
  </si>
  <si>
    <t>GE29CR0000002049664516</t>
  </si>
  <si>
    <t>GE72CR0000000004933618</t>
  </si>
  <si>
    <t>ავტოსადგომი</t>
  </si>
  <si>
    <t>ლუკა</t>
  </si>
  <si>
    <t>ნათია</t>
  </si>
  <si>
    <t>ციმაკურიძე</t>
  </si>
  <si>
    <t>ტარიელი</t>
  </si>
  <si>
    <t>კარგაძე</t>
  </si>
  <si>
    <t>მოდებაძე</t>
  </si>
  <si>
    <t>მიხეილ</t>
  </si>
  <si>
    <t>ხონელიძე</t>
  </si>
  <si>
    <t>ლიკა</t>
  </si>
  <si>
    <t>ჭანიშვილი</t>
  </si>
  <si>
    <t>მექვაბიშვილი</t>
  </si>
  <si>
    <t>ბარათაშვილი</t>
  </si>
  <si>
    <t>01008040503</t>
  </si>
  <si>
    <t>01005007881</t>
  </si>
  <si>
    <t>01030034038</t>
  </si>
  <si>
    <t>47001025081</t>
  </si>
  <si>
    <t>01007004885</t>
  </si>
  <si>
    <t>01024075361</t>
  </si>
  <si>
    <t>33001075805</t>
  </si>
  <si>
    <t>01010012232</t>
  </si>
  <si>
    <t>საარჩევნო მიმართულების კოორდინატორი</t>
  </si>
  <si>
    <t>საარჩევნო მიმართულების ოფის მენეჯერი</t>
  </si>
  <si>
    <t>კარდაკარის კოორდინატორი</t>
  </si>
  <si>
    <t>ტრეინინგის კოორდინატორი</t>
  </si>
  <si>
    <t>პრესსამსახურის ნიუსების შემქმნელი</t>
  </si>
  <si>
    <t>პრესსამსახურის რეგიონების მიმართულების კოორდინატორი</t>
  </si>
  <si>
    <t>ქუთაისი რუსთაველის ქ. 16-სართულიანთან (თ. მეფის ქ. 16 სართულიანთან)</t>
  </si>
  <si>
    <t>ქუთაისი შესასვლელი თბილისიდან მარჯვენა (ქალაქის შემოსასვლელი ახალგაზრდობის გამზ)</t>
  </si>
  <si>
    <t>ქუთაისი ჭავჭავაძის გამზ. საფეხბურთო სტადიონთან მარცხენა</t>
  </si>
  <si>
    <t>დავითაძე</t>
  </si>
  <si>
    <t>გელა</t>
  </si>
  <si>
    <t>ქათამაძე</t>
  </si>
  <si>
    <t>შპს ფავორიტი სტილი</t>
  </si>
  <si>
    <t>404379294</t>
  </si>
  <si>
    <t>სინქრონული თარგმნა</t>
  </si>
  <si>
    <t>სატელევიზიო რეკლამის ხარჯი</t>
  </si>
  <si>
    <t>ტელეიმედი</t>
  </si>
  <si>
    <t>ავანსი</t>
  </si>
  <si>
    <t>1 თვე</t>
  </si>
  <si>
    <t>მურადიანი ლუსაბერ ი/მ</t>
  </si>
  <si>
    <t>3,5 თვე</t>
  </si>
  <si>
    <t>ქ. თბილისი, ალ. ყაზბეგის გამზირი #14 ბ. 2</t>
  </si>
  <si>
    <t>ქ. ზესტაფონი, დ. აღმაშენებლის ქ. #19</t>
  </si>
  <si>
    <t>12 თვე</t>
  </si>
  <si>
    <t>405117136</t>
  </si>
  <si>
    <t>შპს 7 ლიდო</t>
  </si>
  <si>
    <t>ქ. თბილისი, ბ. ხმელნიცკის ქ. #149</t>
  </si>
  <si>
    <t>1,5 თვე</t>
  </si>
  <si>
    <t>01029003946</t>
  </si>
  <si>
    <t>დევნოზაშვილი თამაზი ი/მ</t>
  </si>
  <si>
    <t>ქ. თბილისი, გაგარინის ქ. #13-13ა</t>
  </si>
  <si>
    <t>01024021017</t>
  </si>
  <si>
    <t>გორდიაშვილი მალხაზ</t>
  </si>
  <si>
    <t>ქ. თბილისი, მელიტონ და ანდრია ბალანჩივაძეების ქ. #14</t>
  </si>
  <si>
    <t>09001006314</t>
  </si>
  <si>
    <t>ჟვანია გოგა ი/მ</t>
  </si>
  <si>
    <t>ქ. ქუთაისი, სულხან-საბას ქ. #19</t>
  </si>
  <si>
    <t>212679564</t>
  </si>
  <si>
    <t>შპს აფთიაქი 19</t>
  </si>
  <si>
    <t>ქ. ქუთაისი, ზ. გამსახურდიას ქ. #13</t>
  </si>
  <si>
    <t>412680077</t>
  </si>
  <si>
    <t>შპს გოლა</t>
  </si>
  <si>
    <t>ქ. ქუთაისი, ჭავჭავაძის გამზ. #33</t>
  </si>
  <si>
    <t>212899416</t>
  </si>
  <si>
    <t>შპს დ. მანდარია და კომპანია</t>
  </si>
  <si>
    <t>ქ. ქუთაისი, ნ. დუმბაძის ქ. #73</t>
  </si>
  <si>
    <t>60003010941</t>
  </si>
  <si>
    <t>ჯიშკარიანი ლელა ი/მ</t>
  </si>
  <si>
    <t xml:space="preserve">ქ. ქუთაისი, ლესელიძის ქ. #78 ა, </t>
  </si>
  <si>
    <t>60001040595</t>
  </si>
  <si>
    <t>ფუტურიძე ბარბარე ი/მ</t>
  </si>
  <si>
    <t>ქ. ქუთაისი, ახალგაზრდობის გამზირი,  შესახვევი 1-ლი, #2ა</t>
  </si>
  <si>
    <t>60002008593</t>
  </si>
  <si>
    <t>გუმბერიძე მევლუდი ი/მ</t>
  </si>
  <si>
    <t>ქ. ქუთაისი, კერვალიშვილის ქ. #1, შენობა #6</t>
  </si>
  <si>
    <t>60002009324</t>
  </si>
  <si>
    <t>ჯუღელი მეგი ი/მ</t>
  </si>
  <si>
    <t>ქ. ქუთაისი, თაბუკაშვილის ქ. #115</t>
  </si>
  <si>
    <t>60002015857</t>
  </si>
  <si>
    <t>კუპრაშვილი დავითი</t>
  </si>
  <si>
    <t>ქ. ქუთაისი, წერეთლის ქ. #117</t>
  </si>
  <si>
    <t>212842110</t>
  </si>
  <si>
    <t>შპს უსაფრთხოების სამსახური კასკადი</t>
  </si>
  <si>
    <t>ქ. თბილისი, რუსთავის გზატკეცილი #19, კორ. 2</t>
  </si>
  <si>
    <t>ქ. ვანი, თავისუფლების ქ. #54</t>
  </si>
  <si>
    <t>17001003859</t>
  </si>
  <si>
    <t>კობელაშვილი თამარ ი/მ</t>
  </si>
  <si>
    <t>01015020823</t>
  </si>
  <si>
    <t>ქ. თბილისი, მუხიანი, მე-4ა მ/რ, კორ. #8</t>
  </si>
  <si>
    <t>204856263</t>
  </si>
  <si>
    <t>სს ბანკი რესპუბლიკა</t>
  </si>
  <si>
    <t>ქ. რუსთავი, ლეონიძის ქ. #16</t>
  </si>
  <si>
    <t>25001000113</t>
  </si>
  <si>
    <t>ქიმაძე ასმათი ი/მ</t>
  </si>
  <si>
    <t>ქ. რუსთავი, მ. კოსტავას ქ. #19</t>
  </si>
  <si>
    <t>35001004547</t>
  </si>
  <si>
    <t>ქუთელია თამილა ი/მ</t>
  </si>
  <si>
    <t>ქ. რუსთავი, მე-16 და მე-17 მ/რ შორის</t>
  </si>
  <si>
    <t>01027020920</t>
  </si>
  <si>
    <t>აკოევი თეიმურაზ ი/მ</t>
  </si>
  <si>
    <t>ქ. რუსთავი, ცურტაველის ქ. მიმდებარე ტერიტორია</t>
  </si>
  <si>
    <t>35001009074</t>
  </si>
  <si>
    <t>ჯავაშვილი იოსებ ი/მ</t>
  </si>
  <si>
    <t>ქ. რუსთავი, რჩეულიშვილის ქ. კორ. 6 ბ. 2</t>
  </si>
  <si>
    <t>37001006984</t>
  </si>
  <si>
    <t>მიქელაძე ნაზიბროლა ი/მ</t>
  </si>
  <si>
    <t>ქ. ქუთაისი, ი. ჭავჭავაძის გამზ. #53ა შენ. #4</t>
  </si>
  <si>
    <t>212673356</t>
  </si>
  <si>
    <t>შპს იმერეთი</t>
  </si>
  <si>
    <t>ქ. მარტვილი, თავისუფლების ქ. #14</t>
  </si>
  <si>
    <t>29001004059</t>
  </si>
  <si>
    <t>გეგია არველოდ ი/მ</t>
  </si>
  <si>
    <t>ქ. თბილისი, გურამიშვილის გამზ. #41</t>
  </si>
  <si>
    <t>206318046</t>
  </si>
  <si>
    <t>შპს ეიმ ბილდინგ კომპანი</t>
  </si>
  <si>
    <t>ქ. თბილისი, ც. დადიანის ქ. #134</t>
  </si>
  <si>
    <t>205063982</t>
  </si>
  <si>
    <t>შპს დევილაქი</t>
  </si>
  <si>
    <t>ქ. თბილისი, ხეხილსანერგე მეურნეობა</t>
  </si>
  <si>
    <t>406056173</t>
  </si>
  <si>
    <t>შპს ბიზნესისა და ტექნოლოგიების აკადემია</t>
  </si>
  <si>
    <t>ქ. თბილისი, სარაჯიშვილის გამზ. #3</t>
  </si>
  <si>
    <t>202340984</t>
  </si>
  <si>
    <t>სს მიკროსაფინანსო ორგანიზაცია ალფა ექსპრესი</t>
  </si>
  <si>
    <t>ქ. თბილისი, ტიულენევის ქ. #11</t>
  </si>
  <si>
    <t>212152980</t>
  </si>
  <si>
    <t>შპს ლეგი</t>
  </si>
  <si>
    <t>ქვლივიძე</t>
  </si>
  <si>
    <t>ჯიქია</t>
  </si>
  <si>
    <t>ნიკოლოზ</t>
  </si>
  <si>
    <t>მანანა</t>
  </si>
  <si>
    <t>ჯაფარიძე</t>
  </si>
  <si>
    <t>მამაცაშვილი</t>
  </si>
  <si>
    <t>ბურძენიძე</t>
  </si>
  <si>
    <t>ღეჩუაშვილი</t>
  </si>
  <si>
    <t>ბენდელიანი</t>
  </si>
  <si>
    <t>ძნელაძე</t>
  </si>
  <si>
    <t>წულაია</t>
  </si>
  <si>
    <t>გიორგაშვილი</t>
  </si>
  <si>
    <t>ქვრივიშვილი</t>
  </si>
  <si>
    <t>ჯანგირაშვილი</t>
  </si>
  <si>
    <t>დაშდამიროვი</t>
  </si>
  <si>
    <t>ტრიანდაფილიდი</t>
  </si>
  <si>
    <t>კორძაძე</t>
  </si>
  <si>
    <t>კობრეშვილი</t>
  </si>
  <si>
    <t>მალუძე</t>
  </si>
  <si>
    <t>ქურასბედიანი</t>
  </si>
  <si>
    <t>ზანდუკელი</t>
  </si>
  <si>
    <t>ხალილოვი</t>
  </si>
  <si>
    <t>აბესაძე</t>
  </si>
  <si>
    <t>კოპალეიშვილი</t>
  </si>
  <si>
    <t>მარკოზია</t>
  </si>
  <si>
    <t>ყარსელიშვილი</t>
  </si>
  <si>
    <t>მიქაუტაძე</t>
  </si>
  <si>
    <t>01024041389</t>
  </si>
  <si>
    <t>ჯუღელი</t>
  </si>
  <si>
    <t>08001007479</t>
  </si>
  <si>
    <t>კაკაბლიშვილი</t>
  </si>
  <si>
    <t>01012009109</t>
  </si>
  <si>
    <t>ლევანი</t>
  </si>
  <si>
    <t>დავითაშვილი</t>
  </si>
  <si>
    <t>60003009490</t>
  </si>
  <si>
    <t>გვეტაძე</t>
  </si>
  <si>
    <t>01024034419</t>
  </si>
  <si>
    <t>ვერა</t>
  </si>
  <si>
    <t>გორდიაშვილი</t>
  </si>
  <si>
    <t>01005003312</t>
  </si>
  <si>
    <t>გოქაძე</t>
  </si>
  <si>
    <t>01029009647</t>
  </si>
  <si>
    <t>ლიანა</t>
  </si>
  <si>
    <t>ჩაჩუა</t>
  </si>
  <si>
    <t>01029000339</t>
  </si>
  <si>
    <t>რამაზ</t>
  </si>
  <si>
    <t>ხიპაშვილი</t>
  </si>
  <si>
    <t>01016008444</t>
  </si>
  <si>
    <t>ირმა</t>
  </si>
  <si>
    <t>ნიკოლიშვილი</t>
  </si>
  <si>
    <t>60001107670</t>
  </si>
  <si>
    <t>ლარინა</t>
  </si>
  <si>
    <t>არსენიშვილი</t>
  </si>
  <si>
    <t>60001147264</t>
  </si>
  <si>
    <t>ჩაკვეტაძე</t>
  </si>
  <si>
    <t>60003005800</t>
  </si>
  <si>
    <t>ივლიანე</t>
  </si>
  <si>
    <t>კვირიკაძე</t>
  </si>
  <si>
    <t>60001046564</t>
  </si>
  <si>
    <t>ანიკო</t>
  </si>
  <si>
    <t>კინწურაშვილი</t>
  </si>
  <si>
    <t>12001008138</t>
  </si>
  <si>
    <t>კიზი</t>
  </si>
  <si>
    <t>მარალ ალაკბარ</t>
  </si>
  <si>
    <t>18001000006</t>
  </si>
  <si>
    <t>აბაშიძე</t>
  </si>
  <si>
    <t>58001001300</t>
  </si>
  <si>
    <t>სურმავა</t>
  </si>
  <si>
    <t>01027004971</t>
  </si>
  <si>
    <t>წიკლაური</t>
  </si>
  <si>
    <t>01013011729</t>
  </si>
  <si>
    <t>მამია</t>
  </si>
  <si>
    <t>მიშვიძე</t>
  </si>
  <si>
    <t>35001005906</t>
  </si>
  <si>
    <t>მღვდლიაშვილი</t>
  </si>
  <si>
    <t>35001025580</t>
  </si>
  <si>
    <t>ზურაბი</t>
  </si>
  <si>
    <t>მაისურაძე</t>
  </si>
  <si>
    <t>01008017359</t>
  </si>
  <si>
    <t>ელგა</t>
  </si>
  <si>
    <t>შარიქაძე</t>
  </si>
  <si>
    <t>61004062311</t>
  </si>
  <si>
    <t>გალინა</t>
  </si>
  <si>
    <t>გუჯარაიძე</t>
  </si>
  <si>
    <t>01005022561</t>
  </si>
  <si>
    <t>ჩაჩანიძე</t>
  </si>
  <si>
    <t>60002011408</t>
  </si>
  <si>
    <t>თეიმურაზი</t>
  </si>
  <si>
    <t>სეფიაშვილი</t>
  </si>
  <si>
    <t>35001008109</t>
  </si>
  <si>
    <t>ბალიაშვილი</t>
  </si>
  <si>
    <t>35001016077</t>
  </si>
  <si>
    <t>22001009208</t>
  </si>
  <si>
    <t>ქ. ბათუმი, პუშკინის ქ. N 118</t>
  </si>
  <si>
    <t>შ.პ.ს. აჭარის ავტონომიური რესპუბლიკის ონკოლოგიის ცენტრი</t>
  </si>
  <si>
    <t>ქ. ბათუმი, ტაბიძის ქ. N 3-ა</t>
  </si>
  <si>
    <t>445416568</t>
  </si>
  <si>
    <t>შ.პ.ს. ბუდუ</t>
  </si>
  <si>
    <t>58001008316</t>
  </si>
  <si>
    <t>58001002574</t>
  </si>
  <si>
    <t>58001005386</t>
  </si>
  <si>
    <t>ხობის მუნიციპალიტეტი, სოფელი ხამისკური</t>
  </si>
  <si>
    <t>220004616</t>
  </si>
  <si>
    <t>შ.პ.ს. ტერმინალი</t>
  </si>
  <si>
    <t>58001000751</t>
  </si>
  <si>
    <t>62001026334</t>
  </si>
  <si>
    <t>17001004755</t>
  </si>
  <si>
    <t>17001005089</t>
  </si>
  <si>
    <t>17001005469</t>
  </si>
  <si>
    <t>17001006248</t>
  </si>
  <si>
    <t>17001010349</t>
  </si>
  <si>
    <t>ტყიბულის რაიონი, სოფელი საწირე</t>
  </si>
  <si>
    <t>400181860</t>
  </si>
  <si>
    <t>შ.პ.ს. ილერი</t>
  </si>
  <si>
    <t>ქ. თბილისი, ართვინის ქ. N 3</t>
  </si>
  <si>
    <t>202887242</t>
  </si>
  <si>
    <t>შ.პ.ს თერმულ დაზიანებათა და აღდგენითი პლასტიკური ქირურგიის ცენტი</t>
  </si>
  <si>
    <t>12001041430</t>
  </si>
  <si>
    <t>ბაღდათის რაიონი, სოფელი საკრაულა</t>
  </si>
  <si>
    <t>18001028754</t>
  </si>
  <si>
    <t>ბაღდათის რაიონი, სოფელი ვარციხე, 23-ე ქუჩა, N 9</t>
  </si>
  <si>
    <t>60002020315</t>
  </si>
  <si>
    <t>09001000561</t>
  </si>
  <si>
    <t>ბაღდათის რაიონი, სოფელი როხი</t>
  </si>
  <si>
    <t>09001005888</t>
  </si>
  <si>
    <t>რომან ხოჯენაშვილი</t>
  </si>
  <si>
    <t>ქ. წყალტუბო, რუსთაველის ქ. N 6</t>
  </si>
  <si>
    <t>221272619</t>
  </si>
  <si>
    <t>შ.პ.ს. ალერგოლოგიის ასთმის და კლინიკური იმუნოლოგიის სამეცნიერო კვლევითი ინსტიტუტი</t>
  </si>
  <si>
    <t>22001012821</t>
  </si>
  <si>
    <t>თენგიზ</t>
  </si>
  <si>
    <t>გაბიდაური</t>
  </si>
  <si>
    <t>59003001046</t>
  </si>
  <si>
    <t>ლილი</t>
  </si>
  <si>
    <t>ოზგებიშვილი</t>
  </si>
  <si>
    <t>22001000682</t>
  </si>
  <si>
    <t>დავითი</t>
  </si>
  <si>
    <t>მონადირიშვილი</t>
  </si>
  <si>
    <t>01027014672</t>
  </si>
  <si>
    <t>ვალერიან</t>
  </si>
  <si>
    <t>ამურველაშვილი</t>
  </si>
  <si>
    <t>61006017766</t>
  </si>
  <si>
    <t>61007003807</t>
  </si>
  <si>
    <t>მადონა</t>
  </si>
  <si>
    <t>თედორაძე</t>
  </si>
  <si>
    <t>61006001446</t>
  </si>
  <si>
    <t>ავთანდილ</t>
  </si>
  <si>
    <t>კაკაბაძე</t>
  </si>
  <si>
    <t>61002018221</t>
  </si>
  <si>
    <t>იზოლდა</t>
  </si>
  <si>
    <t>ვადაჭკორია</t>
  </si>
  <si>
    <t>61005004492</t>
  </si>
  <si>
    <t>ანზორ</t>
  </si>
  <si>
    <t>კონცელიძე</t>
  </si>
  <si>
    <t>61010015037</t>
  </si>
  <si>
    <t>61002000982</t>
  </si>
  <si>
    <t>თამაზი</t>
  </si>
  <si>
    <t>61006007396</t>
  </si>
  <si>
    <t>კირკიტაძე</t>
  </si>
  <si>
    <t>61001029830</t>
  </si>
  <si>
    <t>გურამ</t>
  </si>
  <si>
    <t>გუგუშვილი</t>
  </si>
  <si>
    <t>61006011871</t>
  </si>
  <si>
    <t>ჯიმშერაძე</t>
  </si>
  <si>
    <t>61003011407</t>
  </si>
  <si>
    <t>გივი</t>
  </si>
  <si>
    <t>61007002755</t>
  </si>
  <si>
    <t>ზორბეგ</t>
  </si>
  <si>
    <t>ახვლედიანი</t>
  </si>
  <si>
    <t>61005004450</t>
  </si>
  <si>
    <t>ილიას</t>
  </si>
  <si>
    <t>61006000708</t>
  </si>
  <si>
    <t>სულეიმან</t>
  </si>
  <si>
    <t>დოლიძე</t>
  </si>
  <si>
    <t>61002020689</t>
  </si>
  <si>
    <t>ქაჯაია</t>
  </si>
  <si>
    <t>61005002669</t>
  </si>
  <si>
    <t>ჯამბული</t>
  </si>
  <si>
    <t>61002008409</t>
  </si>
  <si>
    <t>ზაზა</t>
  </si>
  <si>
    <t>მამიეშვილი</t>
  </si>
  <si>
    <t>58001022883</t>
  </si>
  <si>
    <t>მეგრელიშვილი</t>
  </si>
  <si>
    <t>58001014422</t>
  </si>
  <si>
    <t>შუშანია</t>
  </si>
  <si>
    <t>58001024983</t>
  </si>
  <si>
    <t>ხარბედია</t>
  </si>
  <si>
    <t>58001023994</t>
  </si>
  <si>
    <t>რომანი</t>
  </si>
  <si>
    <t>ქვარცხავა</t>
  </si>
  <si>
    <t>58001007252</t>
  </si>
  <si>
    <t>ელდარი</t>
  </si>
  <si>
    <t>ჩაკაბერია</t>
  </si>
  <si>
    <t>61010005170</t>
  </si>
  <si>
    <t>გენადი</t>
  </si>
  <si>
    <t>ჯინჭარაძე</t>
  </si>
  <si>
    <t>58001014237</t>
  </si>
  <si>
    <t>ოთარი</t>
  </si>
  <si>
    <t>დათუაშვილი</t>
  </si>
  <si>
    <t>58001007525</t>
  </si>
  <si>
    <t>ნანული</t>
  </si>
  <si>
    <t>ჩაფიძე</t>
  </si>
  <si>
    <t>01003006161</t>
  </si>
  <si>
    <t>ჭითაშვილი</t>
  </si>
  <si>
    <t>41001021257</t>
  </si>
  <si>
    <t>თენგიზი</t>
  </si>
  <si>
    <t>უფლისაშვილი</t>
  </si>
  <si>
    <t>10002000196</t>
  </si>
  <si>
    <t>მახნიაშვილი</t>
  </si>
  <si>
    <t>01020001273</t>
  </si>
  <si>
    <t>ოქრიაშვილი</t>
  </si>
  <si>
    <t>01005003162</t>
  </si>
  <si>
    <t>მედეა</t>
  </si>
  <si>
    <t>რამიშვილი</t>
  </si>
  <si>
    <t>12001070403</t>
  </si>
  <si>
    <t>მღებრიშვილი</t>
  </si>
  <si>
    <t>12001006933</t>
  </si>
  <si>
    <t>აკბარ</t>
  </si>
  <si>
    <t>ომაროვი</t>
  </si>
  <si>
    <t>12001006072</t>
  </si>
  <si>
    <t>ნამიკ</t>
  </si>
  <si>
    <t>შახინ</t>
  </si>
  <si>
    <t>მამედოვი</t>
  </si>
  <si>
    <t>12002000121</t>
  </si>
  <si>
    <t>აკაკი</t>
  </si>
  <si>
    <t>ჯერენაშვილი</t>
  </si>
  <si>
    <t>09001007688</t>
  </si>
  <si>
    <t>დანიელ</t>
  </si>
  <si>
    <t>ბახტიძე</t>
  </si>
  <si>
    <t>09001007471</t>
  </si>
  <si>
    <t>ლამარა</t>
  </si>
  <si>
    <t>შარაშიძე</t>
  </si>
  <si>
    <t>სს აი თი დი სი</t>
  </si>
  <si>
    <t>01,08,2016-07,10,2016</t>
  </si>
  <si>
    <t>1170*160</t>
  </si>
  <si>
    <t>WWW.myvideo.ge სარეკლამო ბანერის განთავსება</t>
  </si>
  <si>
    <t>WWW.myvideo.ge 6 წმ-იანი ვიდეორგოლის განთავსება</t>
  </si>
  <si>
    <t>ქუჩაში დამონტაჟებული ეკრანი</t>
  </si>
  <si>
    <t>05,08,2016-04,11,2016</t>
  </si>
  <si>
    <t>ი. ჭავჭავაძის გამზ. (მე-9 საავადმყოფოსთან)</t>
  </si>
  <si>
    <t>სადგურის მოედანი</t>
  </si>
  <si>
    <t>ყაზბეგის გამზ. და თამარაშვილის ქ. კვეთა</t>
  </si>
  <si>
    <t>ფილარმონიის ფასადი</t>
  </si>
  <si>
    <t>გლდანის I მკრ</t>
  </si>
  <si>
    <t>ქიაჩელის 2</t>
  </si>
  <si>
    <t>სააკაძის მოედ.</t>
  </si>
  <si>
    <t>გამსახურდიას გამზ. და ცინცაძის ქ. გადაკვეთა</t>
  </si>
  <si>
    <t>ზუგდიდი</t>
  </si>
  <si>
    <t>02.09,2016-07,10,2016</t>
  </si>
  <si>
    <t>120*970</t>
  </si>
  <si>
    <t>WWW. RadioWay.ge  Top ბანერი 100% ჩვენება</t>
  </si>
  <si>
    <t>WWW.Radioway.ge ნიუსების განთავსება</t>
  </si>
  <si>
    <t>08.09.2016-07.10.2016</t>
  </si>
  <si>
    <t>შ.პ.ს. დაჩი+</t>
  </si>
  <si>
    <t>09.09.2016-08.10.2016</t>
  </si>
  <si>
    <t>ზესტაფონი, ცენტრი, ფაბრიკა გრაციას მიმდებარე ტერიტორია</t>
  </si>
  <si>
    <t>წყალტუბო, ქვიტირის ავტომაგისტრალი</t>
  </si>
  <si>
    <t>წყალტუბო, კოპიტნარის .ავტომაგისტრალი</t>
  </si>
  <si>
    <t>წყალტუბო სოფ. სალია</t>
  </si>
  <si>
    <t>შ.პ.ს. გაზეთი ალიონი</t>
  </si>
  <si>
    <t>06.09.2016-07.10.2016</t>
  </si>
  <si>
    <t>300*430</t>
  </si>
  <si>
    <t>WWW.alion.ge  ბანერი 100%  ჩვენება</t>
  </si>
  <si>
    <t>გაზეთი ალიონი 5 ერთეული პირველი გვერდის ნახევარი</t>
  </si>
  <si>
    <t>გაზეთი ალიონი 5 ერთეული მესამე გვერდის ნახევარი</t>
  </si>
  <si>
    <t>შ.პ.ს. სამაჩაბლო 2016</t>
  </si>
  <si>
    <t>კასპი, სააკაძის 7</t>
  </si>
  <si>
    <t>კასპი, აღმაშენებლის 2</t>
  </si>
  <si>
    <t>09,09,2016-08,10,2016</t>
  </si>
  <si>
    <t>თბილისი თამარაშვილის  და უნივერსიტეტის ქუჩების კვეთა</t>
  </si>
  <si>
    <t>შ.პ.ს. ინფონიუსი</t>
  </si>
  <si>
    <t>07,09,2016-07,10,2016</t>
  </si>
  <si>
    <t>578*100</t>
  </si>
  <si>
    <t>WWW.newspress.ge  მთავარ ფლეშ ბანერზე  100% ჩვენება</t>
  </si>
  <si>
    <t>WWW.newspress.ge  ნიუსების განთავსება</t>
  </si>
  <si>
    <t>რადიო რეკლამა</t>
  </si>
  <si>
    <t>შ.პ.ს. მომხმარებელთა საყურადღებოდ</t>
  </si>
  <si>
    <t>წთ</t>
  </si>
  <si>
    <t>შ.პ.ს. მომხმარებელთა საყურადღებოდ -ეთერში დროის გამოყოფა</t>
  </si>
  <si>
    <t>ააიპ ადამიანის უფლებათა და სოციალური სამართლიანობის დაცვის კვლევის ცენტრი</t>
  </si>
  <si>
    <t>www. Tspress.ge  ბანერი #1 100% ჩვენება</t>
  </si>
  <si>
    <t>www. Tspress.ge ნიუსების განთავსება</t>
  </si>
  <si>
    <t>შ.პ.ს. ფერტუნა მედია</t>
  </si>
  <si>
    <t>რუსთავი მეგობრობის გამზ 14</t>
  </si>
  <si>
    <t>რუსთავი შარტავას გამზ 25</t>
  </si>
  <si>
    <t>რუსთავი მეგობრობის გამზ იუსტიციის სახლის მ/ტ</t>
  </si>
  <si>
    <t>შ.პ.ს. BLACK and White</t>
  </si>
  <si>
    <t>02,09,2016-08,10,2016</t>
  </si>
  <si>
    <t>ქ.ქუთაისი, რუსთაველის და ფალიაშვილის ქუჩების კვეთა (გალერეის შენობაზე, გარე მონიტორი)</t>
  </si>
  <si>
    <t>ქ.ქუთაისი, გამსახურდიას და ჭავჭავაძის ქუჩების კვეთა (გზაგამტარ ხიდთან, გარე მონიტორი)</t>
  </si>
  <si>
    <t>ქ.ქუთაისი, წმინდა ნინოს და ფალიაშვილის ქუჩების კვეთა (ბავშვთა სამყაროსთან, გარე მონიტორი)</t>
  </si>
  <si>
    <t>სამარშუტო ტაქსი (სახელმ. ნომერი GCC948, წრიული) LED მონიტორი</t>
  </si>
  <si>
    <t>სამარშუტო ტაქსი (სახელმ. ნომერი HH877NN, წრიული) LED მონიტორი</t>
  </si>
  <si>
    <t>სამარშუტო ტაქსი (სახელმ. ნომერი RSS715, წრიული) LED მონიტორი</t>
  </si>
  <si>
    <t>სამარშუტო ტაქსი (სახელმ. ნომერი EME887, წრიული) LED მონიტორი</t>
  </si>
  <si>
    <t>სამარშუტო ტაქსი (სახელმ. ნომერი QN823NQ, წრიული) LED მონიტორი</t>
  </si>
  <si>
    <t>სამარშუტო ტაქსი (სახელმ. ნომერი MMH380, წრიული) LED მონიტორი</t>
  </si>
  <si>
    <t>შ.პ.ს. თბილისის სატრანსპორტო კომპანია</t>
  </si>
  <si>
    <t>07,09,2016-06,11,2016</t>
  </si>
  <si>
    <t>სადგურის მოედანი 1</t>
  </si>
  <si>
    <t>სადგურის მოედანი 2</t>
  </si>
  <si>
    <t>ვარკეთილი</t>
  </si>
  <si>
    <t>ტექნიკური უნივერსიტეტი სპორტის სასახლის მხარე</t>
  </si>
  <si>
    <t>ტექნიკური უნივერსიტეტი ბუკიას ბაღის მხარე</t>
  </si>
  <si>
    <t>ახმეტელის თეატრი</t>
  </si>
  <si>
    <t>სამგორი</t>
  </si>
  <si>
    <t>ისანი</t>
  </si>
  <si>
    <t>ტექნიკური უნივერსიტეტი</t>
  </si>
  <si>
    <t>რუსთაველი</t>
  </si>
  <si>
    <t>მარჯანიშვილი</t>
  </si>
  <si>
    <t>თავისუფლების მოედანი</t>
  </si>
  <si>
    <t>დელისი</t>
  </si>
  <si>
    <t>გურამიშვილი</t>
  </si>
  <si>
    <t>სარაჯიშვილი</t>
  </si>
  <si>
    <t>სამედიცინო ინსტიტუტი</t>
  </si>
  <si>
    <t>ღრმაღელე</t>
  </si>
  <si>
    <t>ავლაბარი</t>
  </si>
  <si>
    <t>300 არაგველი</t>
  </si>
  <si>
    <t>ვაჟა-ფშაველა</t>
  </si>
  <si>
    <t>მარშუტის # 1</t>
  </si>
  <si>
    <t>მარშუტის # 2</t>
  </si>
  <si>
    <t>მარშუტის # 3</t>
  </si>
  <si>
    <t>მარშუტის # 4</t>
  </si>
  <si>
    <t>მარშუტის # 5</t>
  </si>
  <si>
    <t>მარშუტის # 6</t>
  </si>
  <si>
    <t>მარშუტის # 7</t>
  </si>
  <si>
    <t>მარშუტის # 9</t>
  </si>
  <si>
    <t>მარშუტის # 10</t>
  </si>
  <si>
    <t>მარშუტის # 11</t>
  </si>
  <si>
    <t>მარშუტის # 12</t>
  </si>
  <si>
    <t>მარშუტის # 14</t>
  </si>
  <si>
    <t>მარშუტის # 15</t>
  </si>
  <si>
    <t>მარშუტის # 17</t>
  </si>
  <si>
    <t>მარშუტის # 18</t>
  </si>
  <si>
    <t>მარშუტის # 19</t>
  </si>
  <si>
    <t>მარშუტის # 20</t>
  </si>
  <si>
    <t>მარშუტის # 21</t>
  </si>
  <si>
    <t>მარშუტის # 23</t>
  </si>
  <si>
    <t>მარშუტის # 24</t>
  </si>
  <si>
    <t>მარშუტის # 25</t>
  </si>
  <si>
    <t>მარშუტის # 27</t>
  </si>
  <si>
    <t>მარშუტის # 33</t>
  </si>
  <si>
    <t>მარშუტის # 34</t>
  </si>
  <si>
    <t>მარშუტის # 37</t>
  </si>
  <si>
    <t>მარშუტის # 39</t>
  </si>
  <si>
    <t>მარშუტის # 40</t>
  </si>
  <si>
    <t>მარშუტის # 42</t>
  </si>
  <si>
    <t>მარშუტის # 44</t>
  </si>
  <si>
    <t>მარშუტის # 46</t>
  </si>
  <si>
    <t>მარშუტის # 49</t>
  </si>
  <si>
    <t>მარშუტის # 50</t>
  </si>
  <si>
    <t>მარშუტის # 51</t>
  </si>
  <si>
    <t>მარშუტის # 55</t>
  </si>
  <si>
    <t>მარშუტის # 59</t>
  </si>
  <si>
    <t>მარშუტის # 60</t>
  </si>
  <si>
    <t>მარშუტის # 61</t>
  </si>
  <si>
    <t>მარშუტის # 62</t>
  </si>
  <si>
    <t>მარშუტის # 71</t>
  </si>
  <si>
    <t>მარშუტის # 72</t>
  </si>
  <si>
    <t>მარშუტის # 75</t>
  </si>
  <si>
    <t>მარშუტის # 79</t>
  </si>
  <si>
    <t>მარშუტის # 84</t>
  </si>
  <si>
    <t>მარშუტის # 85</t>
  </si>
  <si>
    <t>მარშუტის # 86</t>
  </si>
  <si>
    <t>მარშუტის # 87</t>
  </si>
  <si>
    <t>მარშუტის # 88</t>
  </si>
  <si>
    <t>მარშუტის # 90</t>
  </si>
  <si>
    <t>მარშუტის # 91</t>
  </si>
  <si>
    <t>მარშუტის # 92</t>
  </si>
  <si>
    <t>მარშუტის # 94</t>
  </si>
  <si>
    <t>მარშუტის # 95</t>
  </si>
  <si>
    <t>მარშუტის # 99</t>
  </si>
  <si>
    <t>მარშუტის # 101</t>
  </si>
  <si>
    <t>მარშუტის # 102</t>
  </si>
  <si>
    <t>მარშუტის # 103</t>
  </si>
  <si>
    <t>მარშუტის # 106</t>
  </si>
  <si>
    <t>მარშუტის # 107</t>
  </si>
  <si>
    <t>მარშუტის # 110</t>
  </si>
  <si>
    <t>მარშუტის # 112</t>
  </si>
  <si>
    <t>მარშუტის # 121</t>
  </si>
  <si>
    <t>მარშუტის # 124</t>
  </si>
  <si>
    <t>მარშუტის # 140</t>
  </si>
  <si>
    <t>მარშუტის # 150</t>
  </si>
  <si>
    <t>შ.პ.ს. სამაუწყებლო მეცხრე ტალღა</t>
  </si>
  <si>
    <t>08,09,2016-17,09,2016</t>
  </si>
  <si>
    <t>საარჩევნო კოდექსის 56-ე მუხლი</t>
  </si>
  <si>
    <t>წმ</t>
  </si>
  <si>
    <t>შ.პ.ს. ტელეკომპანია თანამგზავრი</t>
  </si>
  <si>
    <t>12,09,2016-25,09,2016</t>
  </si>
  <si>
    <t>შ.პ.ს. ტელეკომპანია რიონი</t>
  </si>
  <si>
    <t>10,09,2016-17,09,2016</t>
  </si>
  <si>
    <t>სს ქვემო ქართლის ტელე-რადიო კომპანია</t>
  </si>
  <si>
    <t>12,09,2016-18,09,2016</t>
  </si>
  <si>
    <t>შ.პ.ს. ტელე-რადიო კომპანია ბორჯომი</t>
  </si>
  <si>
    <t>16,09,2016-25,09,2016</t>
  </si>
  <si>
    <t>შ.პ.ს. ტელეკომპანია გურჯაანი</t>
  </si>
  <si>
    <t>09,09,2016-30,09,2016</t>
  </si>
  <si>
    <t>შ.პ.ს. სამაუწყებლო კომპანია იმერვიზია</t>
  </si>
  <si>
    <t>10,09,2016-18,09,2016</t>
  </si>
  <si>
    <t>შ.პ.ს. ტელეკომპანია დია</t>
  </si>
  <si>
    <t>22,09,2016-30,09,2016</t>
  </si>
  <si>
    <t>შ.პ.ს. ტელერადიო კორპორაცია ინფორმკავშირი ტელევიზია არგო</t>
  </si>
  <si>
    <t>15,09,2016-24,09,2016</t>
  </si>
  <si>
    <t>ააიპ საზოგადოებრივი ორგანიზაცია რადიო-ტელევიზია ფარვანა</t>
  </si>
  <si>
    <t>შ.პ.ს. დამოუკიდებელი ტელე-რადიო კომპანია ოდიში</t>
  </si>
  <si>
    <t>15,09,2016-30,09,2016</t>
  </si>
  <si>
    <t>ააიპ თავისუფალი მედია სივრცე</t>
  </si>
  <si>
    <t>21,09,2016-30,09,2016</t>
  </si>
  <si>
    <t>შ.პ.ს. ტელეკომპანია ეგრისი</t>
  </si>
  <si>
    <t>საინფორმაციო ცენტრი შ.პ.ს. კოლხეთი 89</t>
  </si>
  <si>
    <t>შ.პ.ს. ტელერადიო კომპანია ატვ-12</t>
  </si>
  <si>
    <t>შ.პ.ს. მარნეული ტვ</t>
  </si>
  <si>
    <t>09,09,2016-18,09,2016</t>
  </si>
  <si>
    <t>შ.პ.ს. ტელეარხი 25</t>
  </si>
  <si>
    <t>19,09,2016-23,09,2016</t>
  </si>
  <si>
    <t>შ.პ.ს. იმპერია</t>
  </si>
  <si>
    <t>შ.პ.ს. სამაუწყებლო კომპანია ბოლნელი</t>
  </si>
  <si>
    <t>შ.პ.ს. ტელეკომპანია კავკასია</t>
  </si>
  <si>
    <t>19,09,2016-04,10,2016</t>
  </si>
  <si>
    <t>08,09,2016-07,10,2016</t>
  </si>
  <si>
    <t>შ.პ.ს. ჯი-დი-ეს თი-ვი</t>
  </si>
  <si>
    <t>შ.პ.ს. იბერია - TV</t>
  </si>
  <si>
    <t>შ.პ.ს. ტელეკომპანია პირველი</t>
  </si>
  <si>
    <t>ააიპ არასამეწარმეო მედია-კავშირი ობიექტივი</t>
  </si>
  <si>
    <t>შ.პ.ს. სტუდია მაესტრო</t>
  </si>
  <si>
    <t>წყალტუბო  ბაზართან</t>
  </si>
  <si>
    <t>წყალტუბო შესასვლელი</t>
  </si>
  <si>
    <t>წყალტუბო გეგუთი</t>
  </si>
  <si>
    <t>წყალტუბო დედაენის ქ.</t>
  </si>
  <si>
    <t>შ.პ.ს. ჯი ეი სი</t>
  </si>
  <si>
    <t>გურჯაანი ახმეტა  - თელავი -ბაკურციხის საავტ. გზის 64-ე კმ გურჯაანის შესასვლელი</t>
  </si>
  <si>
    <t>გურჯაანი ახმეტა  - თელავი -ბაკურციხის საავტ. გზის103-ე კმ ს. ბაკურციხე</t>
  </si>
  <si>
    <t>გურჯაანი ახმეტა  - თელავი -ბაკურციხის საავტ. გზის 65-ე კმ გურჯაანი თავისუფლების ქ.</t>
  </si>
  <si>
    <t>შ.პ.ს. ოდისია პრომოუშენ</t>
  </si>
  <si>
    <t>10,09,2016-08,10,2016</t>
  </si>
  <si>
    <t>ფოთი რუსთაველის რკალი 5</t>
  </si>
  <si>
    <t>შ.პ.ს. თი ენდ ენ</t>
  </si>
  <si>
    <t>08,09,2016-14,10,2016</t>
  </si>
  <si>
    <t>ფოთი აღმაშენებლის ქ. თიბისი ბანკის მიმდებარედ</t>
  </si>
  <si>
    <t>ფოთი აკაკისა და წმ. გიორგის ქუჩების კვეთასთან</t>
  </si>
  <si>
    <t>13,09,2016-12,10,2016</t>
  </si>
  <si>
    <t>თელავი აღმაშენებლის გამზ.</t>
  </si>
  <si>
    <t>მცხეთა ს. მუხრანი ცენტრი</t>
  </si>
  <si>
    <t>მცხეთა ს. საგურამო ცენტრი</t>
  </si>
  <si>
    <t>მცხეთა ს. წეროვანი ცენტრი</t>
  </si>
  <si>
    <t>შ.პ.ს. ინტერაქტივ სოლუშენს</t>
  </si>
  <si>
    <t>FORD Tranzit 190LTD სახ. ნომერი LPL237</t>
  </si>
  <si>
    <t>ფოთი სამეგრელოს ქ. საბავშო ბაღის მიმდებარედ</t>
  </si>
  <si>
    <t>შ.პ.ს. ფავორიტი ედვერთისმენთ</t>
  </si>
  <si>
    <t>09,09,2016</t>
  </si>
  <si>
    <t>სტიკერების ბეჭდვა</t>
  </si>
  <si>
    <t>09/14/2016</t>
  </si>
  <si>
    <t>კრედიტი</t>
  </si>
  <si>
    <t>საქართველოს საარჩევნო კოდექსის 56-ე მუხლის 1 ნაწილი</t>
  </si>
  <si>
    <t>08/31/2016</t>
  </si>
  <si>
    <t>ფულადი შემოწირულობა</t>
  </si>
  <si>
    <t>ლევან სამუშია</t>
  </si>
  <si>
    <t>01005023950</t>
  </si>
  <si>
    <t>GE84CR0000009421903601</t>
  </si>
  <si>
    <t>გიორგი ქაჯაია</t>
  </si>
  <si>
    <t>01006008287</t>
  </si>
  <si>
    <t>GE36CR0000009421893601</t>
  </si>
  <si>
    <t>რომან დალაქიშვილი</t>
  </si>
  <si>
    <t>22001000001</t>
  </si>
  <si>
    <t>GE19CR0000000913393601</t>
  </si>
  <si>
    <t>ირაკლი ჩიქავა</t>
  </si>
  <si>
    <t>01010002822</t>
  </si>
  <si>
    <t>GE35CR0000009421913601</t>
  </si>
  <si>
    <t>მედეა ერაძე</t>
  </si>
  <si>
    <t>01015012289</t>
  </si>
  <si>
    <t>GE36CR0000000065273601</t>
  </si>
  <si>
    <t>ირაკლი აბუსერიძე</t>
  </si>
  <si>
    <t>01024000929</t>
  </si>
  <si>
    <t>GE82CR0000009421943601</t>
  </si>
  <si>
    <t>ბეჟანი ანუაშვილი</t>
  </si>
  <si>
    <t>01017003114</t>
  </si>
  <si>
    <t>GE33CR0000009421953601</t>
  </si>
  <si>
    <t>ვაჟა ციგროშვილი</t>
  </si>
  <si>
    <t>36001040181</t>
  </si>
  <si>
    <t>GE32CR0000009421973601</t>
  </si>
  <si>
    <t>დიმიტრი მხეიძე</t>
  </si>
  <si>
    <t>53001004932</t>
  </si>
  <si>
    <t>GE92CR0050009421983601</t>
  </si>
  <si>
    <t>09/01/2016</t>
  </si>
  <si>
    <t>ნერუ ჩანქსელიანი</t>
  </si>
  <si>
    <t>62004007315</t>
  </si>
  <si>
    <t>GE27CR0030009422023601</t>
  </si>
  <si>
    <t>ნოდარ ჩხაპელია</t>
  </si>
  <si>
    <t>19001006827</t>
  </si>
  <si>
    <t>GE89CR0050009422043601</t>
  </si>
  <si>
    <t>ლევან ქუჩულორია</t>
  </si>
  <si>
    <t>19001013000</t>
  </si>
  <si>
    <t>GE40CR0050009422053601</t>
  </si>
  <si>
    <t>გოჩა კურდღელია</t>
  </si>
  <si>
    <t>42001005705</t>
  </si>
  <si>
    <t>GE39CR0050009422073601</t>
  </si>
  <si>
    <t>ალექსანდრე მეგუთნიშვილი</t>
  </si>
  <si>
    <t>20001004786</t>
  </si>
  <si>
    <t>GE04CR0000000192983601</t>
  </si>
  <si>
    <t>მათე გაბუნია</t>
  </si>
  <si>
    <t>53001006812</t>
  </si>
  <si>
    <t>GE87CR0050009422083601</t>
  </si>
  <si>
    <t>ამირან სილაგაძე</t>
  </si>
  <si>
    <t>49001000683</t>
  </si>
  <si>
    <t>GE86CR0050009422103601</t>
  </si>
  <si>
    <t>თეიმურაზ ბურჯალიანი</t>
  </si>
  <si>
    <t>60001022867</t>
  </si>
  <si>
    <t>GE38CR0050009422093601</t>
  </si>
  <si>
    <t>დავითი გოტიაშვილი</t>
  </si>
  <si>
    <t>60001084286</t>
  </si>
  <si>
    <t>GE85CR0050009422123601</t>
  </si>
  <si>
    <t>ეკატერინე ხურცია</t>
  </si>
  <si>
    <t>42001000801</t>
  </si>
  <si>
    <t>GE19CR0050009420533601</t>
  </si>
  <si>
    <t>მანანა მახარაძე</t>
  </si>
  <si>
    <t>01027019353</t>
  </si>
  <si>
    <t>GE72CR0000009422143601</t>
  </si>
  <si>
    <t>ზაზა იჩქიტიძე</t>
  </si>
  <si>
    <t>01015007932</t>
  </si>
  <si>
    <t>GE71CR0000009422163601</t>
  </si>
  <si>
    <t>ირაკლი დარახველიძე</t>
  </si>
  <si>
    <t>01024029617</t>
  </si>
  <si>
    <t>GE22CR0000009422173601</t>
  </si>
  <si>
    <t>09/02/2016</t>
  </si>
  <si>
    <t>ანზორ ბოლქვაძე</t>
  </si>
  <si>
    <t>61002007898</t>
  </si>
  <si>
    <t>GE09CR0150009422183601</t>
  </si>
  <si>
    <t>კობა ნაკაიძე</t>
  </si>
  <si>
    <t>61004000594</t>
  </si>
  <si>
    <t>GE57CR0150009422193601</t>
  </si>
  <si>
    <t>ფატი ხალვაში</t>
  </si>
  <si>
    <t>61001035660</t>
  </si>
  <si>
    <t>GE48CR0150009208973601</t>
  </si>
  <si>
    <t>ლევან ბეჟანიძე</t>
  </si>
  <si>
    <t>61001004647</t>
  </si>
  <si>
    <t>GE07CR0150009422223601</t>
  </si>
  <si>
    <t>მუხრან ვახტანგაძე</t>
  </si>
  <si>
    <t>61001004845</t>
  </si>
  <si>
    <t>GE55CR0150009422233601</t>
  </si>
  <si>
    <t>გიორგი ქოიავა</t>
  </si>
  <si>
    <t>01008002173</t>
  </si>
  <si>
    <t>GE67CR0000009422243601</t>
  </si>
  <si>
    <t>ვასილ ხახულაშვილი</t>
  </si>
  <si>
    <t>28001004179</t>
  </si>
  <si>
    <t>GE18CR0000009422253601</t>
  </si>
  <si>
    <t>ვაჟა ქირიკაშვილი</t>
  </si>
  <si>
    <t>01024035340</t>
  </si>
  <si>
    <t>GE63CR0000009422323601</t>
  </si>
  <si>
    <t>ილია ნაკაშიძე</t>
  </si>
  <si>
    <t>61002004821</t>
  </si>
  <si>
    <t>GE50CR0150009422333601</t>
  </si>
  <si>
    <t>რომანი ჩეჩელაშვილი</t>
  </si>
  <si>
    <t>60001013122</t>
  </si>
  <si>
    <t>GE24CR0050009422373601</t>
  </si>
  <si>
    <t>09/05/2016</t>
  </si>
  <si>
    <t>გელა ბაზაძე</t>
  </si>
  <si>
    <t>60001000029</t>
  </si>
  <si>
    <t>GE16CR0000000923153601</t>
  </si>
  <si>
    <t>თეიმურაზ ტვილდიანი</t>
  </si>
  <si>
    <t>01027017535</t>
  </si>
  <si>
    <t>GE38CR0000000922713601</t>
  </si>
  <si>
    <t>გრიგოლ კვიჟინაძე</t>
  </si>
  <si>
    <t>01024004967</t>
  </si>
  <si>
    <t>GE86CR0000000922723601</t>
  </si>
  <si>
    <t>ნიკოლოზ ფანცალაშვილი</t>
  </si>
  <si>
    <t>01017020446</t>
  </si>
  <si>
    <t>GE59CR0000009422403601</t>
  </si>
  <si>
    <t>პაატა შეყელაძე</t>
  </si>
  <si>
    <t>01020010128</t>
  </si>
  <si>
    <t>GE57CR0000009422443601</t>
  </si>
  <si>
    <t>დიმიტრი ასათიანი</t>
  </si>
  <si>
    <t>53001012252</t>
  </si>
  <si>
    <t>GE66CR0050009422503601</t>
  </si>
  <si>
    <t>თამთა ყურაშვილი</t>
  </si>
  <si>
    <t>60001074605</t>
  </si>
  <si>
    <t>GE17CR0050009422513601</t>
  </si>
  <si>
    <t>მირზა წინწკალაძე</t>
  </si>
  <si>
    <t>03001002578</t>
  </si>
  <si>
    <t>GE65CR0050009422523601</t>
  </si>
  <si>
    <t>ერიკო ხურცილავა</t>
  </si>
  <si>
    <t>09001005025</t>
  </si>
  <si>
    <t>GE16CR0050009422533601</t>
  </si>
  <si>
    <t>თამარ ჭავჭანიძე</t>
  </si>
  <si>
    <t>62001035879</t>
  </si>
  <si>
    <t>GE03CR0000009422553601</t>
  </si>
  <si>
    <t>იური ბედინეიშვილი</t>
  </si>
  <si>
    <t>35001006197</t>
  </si>
  <si>
    <t>GE77BG0000000740042300</t>
  </si>
  <si>
    <t>საქართველოს ბანკი</t>
  </si>
  <si>
    <t>გიორგი სიხარულიძე</t>
  </si>
  <si>
    <t>01017020021</t>
  </si>
  <si>
    <t>GE51CR0000009422563601</t>
  </si>
  <si>
    <t>ოლია ყლატეიშვილი</t>
  </si>
  <si>
    <t>01024045123</t>
  </si>
  <si>
    <t>GE02CR0000009422573601</t>
  </si>
  <si>
    <t>დავით გელაშვილი</t>
  </si>
  <si>
    <t>01019000093</t>
  </si>
  <si>
    <t>GE50CR0000009422583601</t>
  </si>
  <si>
    <t>ბეჟან მოლაშხია</t>
  </si>
  <si>
    <t>62001002699</t>
  </si>
  <si>
    <t>GE98CR0000009422593601</t>
  </si>
  <si>
    <t>ლავრენტი თუთბერიძე</t>
  </si>
  <si>
    <t>60001003576</t>
  </si>
  <si>
    <t>GE43CR0000009422723601</t>
  </si>
  <si>
    <t>09/07/2016</t>
  </si>
  <si>
    <t>დავით ალიბეგაშვილი</t>
  </si>
  <si>
    <t>01011034473</t>
  </si>
  <si>
    <t>GE89CR0000009422773601</t>
  </si>
  <si>
    <t>სიმონი გეგელაშვილი</t>
  </si>
  <si>
    <t>01032000071</t>
  </si>
  <si>
    <t>GE40CR0000009422783601</t>
  </si>
  <si>
    <t>გოჩა ჩოკოშვილი</t>
  </si>
  <si>
    <t>01013006513</t>
  </si>
  <si>
    <t>GE88CR0000009422793601</t>
  </si>
  <si>
    <t>ირაკლი პეტრიაშვილი</t>
  </si>
  <si>
    <t>01008016572</t>
  </si>
  <si>
    <t>GE39CR0000009422803601</t>
  </si>
  <si>
    <t>გედევან ფოფხაძე</t>
  </si>
  <si>
    <t>01017006761</t>
  </si>
  <si>
    <t>GE38CR0000009422823601</t>
  </si>
  <si>
    <t>გიორგი გველესიანი</t>
  </si>
  <si>
    <t>61001004135</t>
  </si>
  <si>
    <t>GE37CR0000009422843601</t>
  </si>
  <si>
    <t>ნიკოლოზ შატბერაშვილი</t>
  </si>
  <si>
    <t>11001003843</t>
  </si>
  <si>
    <t>GE85CR0000009422853601</t>
  </si>
  <si>
    <t>დავით ბალანჩივაძე</t>
  </si>
  <si>
    <t>01024019227</t>
  </si>
  <si>
    <t>GE36CR0000009422863601</t>
  </si>
  <si>
    <t>შალვა მეფარიშვილი</t>
  </si>
  <si>
    <t>01024002154</t>
  </si>
  <si>
    <t>GE84CR0000009422873601</t>
  </si>
  <si>
    <t>ვახტანგ ბეთლემიძე</t>
  </si>
  <si>
    <t>01008003946</t>
  </si>
  <si>
    <t>GE35CR0000009422883601</t>
  </si>
  <si>
    <t>ვახტანგ ფარესიშვილი</t>
  </si>
  <si>
    <t>01030002760</t>
  </si>
  <si>
    <t>GE83CR0000009422893601</t>
  </si>
  <si>
    <t>ნიკოლოზ კარიჭაშვილი</t>
  </si>
  <si>
    <t>01008008164</t>
  </si>
  <si>
    <t>GE82CR0000009422913601</t>
  </si>
  <si>
    <t>ანზორ ნაგერვაძე</t>
  </si>
  <si>
    <t>61007002403</t>
  </si>
  <si>
    <t>GE70CR0150009422903601</t>
  </si>
  <si>
    <t>ირაკლი მგელაძე</t>
  </si>
  <si>
    <t>61001010560</t>
  </si>
  <si>
    <t>GE69CR0150009422923601</t>
  </si>
  <si>
    <t>მამუკა მოწყობილი</t>
  </si>
  <si>
    <t>61004008230</t>
  </si>
  <si>
    <t>GE20CR0150009422933601</t>
  </si>
  <si>
    <t>ლევან რეხვიაშვილი</t>
  </si>
  <si>
    <t>01008008908</t>
  </si>
  <si>
    <t>GE80CR0000009422953601</t>
  </si>
  <si>
    <t>რომანი მუჩიაშვილი</t>
  </si>
  <si>
    <t>01024031392</t>
  </si>
  <si>
    <t>GE30CR0000009422983601</t>
  </si>
  <si>
    <t>იოსებ მაკრახიძე</t>
  </si>
  <si>
    <t>59001005148</t>
  </si>
  <si>
    <t>GE78CR0000009422993601</t>
  </si>
  <si>
    <t>მარიამ ჯაში</t>
  </si>
  <si>
    <t>01015005227</t>
  </si>
  <si>
    <t>GE29CR0000009423003601</t>
  </si>
  <si>
    <t>ივანე ბაქრაძე</t>
  </si>
  <si>
    <t>01016001933</t>
  </si>
  <si>
    <t>GE93CR0000002007043601</t>
  </si>
  <si>
    <t>ლაშა კვაჭაძე</t>
  </si>
  <si>
    <t>01006009881</t>
  </si>
  <si>
    <t>GE77CR0000009423013601</t>
  </si>
  <si>
    <t>თემურ უსტიაშვილი</t>
  </si>
  <si>
    <t>61001007309</t>
  </si>
  <si>
    <t>GE28CR0000009423023601</t>
  </si>
  <si>
    <t>09/08/2016</t>
  </si>
  <si>
    <t>დავით გოგორიშვილი</t>
  </si>
  <si>
    <t>01007011349</t>
  </si>
  <si>
    <t>GE88TB0865745164322335</t>
  </si>
  <si>
    <t>თიბისი</t>
  </si>
  <si>
    <t>ბორის საყვარელიძე</t>
  </si>
  <si>
    <t>01008004273</t>
  </si>
  <si>
    <t>GE68CR0000000933753601</t>
  </si>
  <si>
    <t>მიხეილ კვარაცხელია</t>
  </si>
  <si>
    <t>01008009562</t>
  </si>
  <si>
    <t>GE25CR0000009423083601</t>
  </si>
  <si>
    <t>ლევან გრძელიძე</t>
  </si>
  <si>
    <t>61004000406</t>
  </si>
  <si>
    <t>GE60CR0150009423103601</t>
  </si>
  <si>
    <t>ბესიკ ბაჯელიძე</t>
  </si>
  <si>
    <t>61004004417</t>
  </si>
  <si>
    <t>GE11CR0150009423113601</t>
  </si>
  <si>
    <t>თენგიზ წულაია</t>
  </si>
  <si>
    <t>37001018394</t>
  </si>
  <si>
    <t>GE21CR0000009423163601</t>
  </si>
  <si>
    <t>დავით ჯაში</t>
  </si>
  <si>
    <t>01024028193</t>
  </si>
  <si>
    <t>GE69CR0000009423173601</t>
  </si>
  <si>
    <t>გიორგი ჭყონია</t>
  </si>
  <si>
    <t>61001002082</t>
  </si>
  <si>
    <t>GE39CR0150009108273601</t>
  </si>
  <si>
    <t>სულიკო ჭყონია</t>
  </si>
  <si>
    <t>61001041533</t>
  </si>
  <si>
    <t>GE56CR0150009423183601</t>
  </si>
  <si>
    <t>მალხაზ დუმბაძე</t>
  </si>
  <si>
    <t>61004021584</t>
  </si>
  <si>
    <t>GE41CR0150009108233601</t>
  </si>
  <si>
    <t>ბესიკ დავითაძე</t>
  </si>
  <si>
    <t>61002009697</t>
  </si>
  <si>
    <t>GE07CR0150009423193601</t>
  </si>
  <si>
    <t>სერგო გალუსტიანი</t>
  </si>
  <si>
    <t>11001010388</t>
  </si>
  <si>
    <t>GE67CR0000009423213601</t>
  </si>
  <si>
    <t>ალექსანდრე ბაღათურია</t>
  </si>
  <si>
    <t>61001008658</t>
  </si>
  <si>
    <t>GE54CR0150009423223601</t>
  </si>
  <si>
    <t>09/09/2016</t>
  </si>
  <si>
    <t>ინგა ზურაბიანი</t>
  </si>
  <si>
    <t>53001006989</t>
  </si>
  <si>
    <t>GE17CR0000009423243601</t>
  </si>
  <si>
    <t>ანდრო მესხორაძე</t>
  </si>
  <si>
    <t>01022008616</t>
  </si>
  <si>
    <t>GE15CR0000009423283601</t>
  </si>
  <si>
    <t>ეკატერინე ფუტკარაძე</t>
  </si>
  <si>
    <t>62005013116</t>
  </si>
  <si>
    <t>GE14CR0000009423303601</t>
  </si>
  <si>
    <t>ნიაზ ხალვაში</t>
  </si>
  <si>
    <t>61005001300</t>
  </si>
  <si>
    <t>GE09CR0150009221393601</t>
  </si>
  <si>
    <t>დავით ყიფიანი</t>
  </si>
  <si>
    <t>01024011694</t>
  </si>
  <si>
    <t>GE89CR0000009418893601</t>
  </si>
  <si>
    <t>მაკა შამუგია</t>
  </si>
  <si>
    <t>19001022836</t>
  </si>
  <si>
    <t>GE51CR0000000436483601</t>
  </si>
  <si>
    <t>ნინო გოგუაძე</t>
  </si>
  <si>
    <t>01024020898</t>
  </si>
  <si>
    <t>GE63CR0000000931913601</t>
  </si>
  <si>
    <t>შ.პ.ს. ვი-აი-პი +</t>
  </si>
  <si>
    <t>216429577</t>
  </si>
  <si>
    <t>GE71TB0200000360867040</t>
  </si>
  <si>
    <t>შ.პ.ს. ნიუ ჯორჯია-555</t>
  </si>
  <si>
    <t>404381101</t>
  </si>
  <si>
    <t>GE03TB0893636080100004</t>
  </si>
  <si>
    <t>53001003486</t>
  </si>
  <si>
    <t>53001004264</t>
  </si>
  <si>
    <t>11001003344</t>
  </si>
  <si>
    <t>01013012626</t>
  </si>
  <si>
    <t>01008003082</t>
  </si>
  <si>
    <t>01024025687</t>
  </si>
  <si>
    <t>01030030470</t>
  </si>
  <si>
    <t>61001018206</t>
  </si>
  <si>
    <t>33001010630</t>
  </si>
  <si>
    <t>61001016923</t>
  </si>
  <si>
    <t>01024011352</t>
  </si>
  <si>
    <t>01008019538</t>
  </si>
  <si>
    <t>01009010293</t>
  </si>
  <si>
    <t>01024009478</t>
  </si>
  <si>
    <t>01024018128</t>
  </si>
  <si>
    <t>01008008072</t>
  </si>
  <si>
    <t>01024013697</t>
  </si>
  <si>
    <t>01008000293</t>
  </si>
  <si>
    <t>65007000020</t>
  </si>
  <si>
    <t>01009008554</t>
  </si>
  <si>
    <t>01025000233</t>
  </si>
  <si>
    <t>01029004169</t>
  </si>
  <si>
    <t>17031006907</t>
  </si>
  <si>
    <t>33001002423</t>
  </si>
  <si>
    <t>01015012844</t>
  </si>
  <si>
    <t>59001027900</t>
  </si>
  <si>
    <t>21001005854</t>
  </si>
  <si>
    <t>01030026715</t>
  </si>
  <si>
    <t>60003011321</t>
  </si>
  <si>
    <t>61001001087</t>
  </si>
  <si>
    <t>01008001087</t>
  </si>
  <si>
    <t>07001006113</t>
  </si>
  <si>
    <t>01017008044</t>
  </si>
  <si>
    <t>33001012606</t>
  </si>
  <si>
    <t>01012008572</t>
  </si>
  <si>
    <t>01006001972</t>
  </si>
  <si>
    <t>01030003021</t>
  </si>
  <si>
    <t>01009008636</t>
  </si>
  <si>
    <t>28001003668</t>
  </si>
  <si>
    <t>62006019532</t>
  </si>
  <si>
    <t>01006013600</t>
  </si>
  <si>
    <t>01024034833</t>
  </si>
  <si>
    <t>62006000322</t>
  </si>
  <si>
    <t>62006048739</t>
  </si>
  <si>
    <t>62005002900</t>
  </si>
  <si>
    <t>01011041387</t>
  </si>
  <si>
    <t>01005003721</t>
  </si>
  <si>
    <t>01025008224</t>
  </si>
  <si>
    <t>01024012661</t>
  </si>
  <si>
    <t>01024023743</t>
  </si>
  <si>
    <t>01008018388</t>
  </si>
  <si>
    <t>01008012924</t>
  </si>
  <si>
    <t>37001008818</t>
  </si>
  <si>
    <t>01012000982</t>
  </si>
  <si>
    <t>58001003064</t>
  </si>
  <si>
    <t>GE70CR0050009423393601</t>
  </si>
  <si>
    <t>GE09CR0000009423403601</t>
  </si>
  <si>
    <t>GE07CR0000009423443601</t>
  </si>
  <si>
    <t>GE56CR0000009423433601</t>
  </si>
  <si>
    <t>GE55CR0000009423453601</t>
  </si>
  <si>
    <t>GE80TB7432645066300002</t>
  </si>
  <si>
    <t>GE53CR0000009423493601</t>
  </si>
  <si>
    <t>GE29CR0150009220023601</t>
  </si>
  <si>
    <t>GE37CR0150009423563601</t>
  </si>
  <si>
    <t>GE36CR0150009423583601</t>
  </si>
  <si>
    <t>GE71CR0000000932723601</t>
  </si>
  <si>
    <t>GE81CR0000000920883601</t>
  </si>
  <si>
    <t>GE35CR0000000890763601</t>
  </si>
  <si>
    <t>GE96CR0000009423603601</t>
  </si>
  <si>
    <t>GE68CR0000009421253601</t>
  </si>
  <si>
    <t>GE47CR0000009423613601</t>
  </si>
  <si>
    <t>GE95CR0000009423623601</t>
  </si>
  <si>
    <t>GE94CR0000009423643601</t>
  </si>
  <si>
    <t>GE87CR0000000893603601</t>
  </si>
  <si>
    <t>GE29CR0000000863723601</t>
  </si>
  <si>
    <t>GE39CR0000000076853601</t>
  </si>
  <si>
    <t>GE54CR0000000041633601</t>
  </si>
  <si>
    <t>GE91CR0000009423703601</t>
  </si>
  <si>
    <t>GE42CR0000009423713601</t>
  </si>
  <si>
    <t>GE90CR0000009423723601</t>
  </si>
  <si>
    <t>GE89CR0000009423743601</t>
  </si>
  <si>
    <t>GE85CR0000009423823601</t>
  </si>
  <si>
    <t>GE36CR0000009423833601</t>
  </si>
  <si>
    <t>GE84CR0000009423843601</t>
  </si>
  <si>
    <t>GE35CR0000009423853601</t>
  </si>
  <si>
    <t>GE83CR0000009423863601</t>
  </si>
  <si>
    <t>GE98CR0000027119273601</t>
  </si>
  <si>
    <t>GE34CR0000009423873601</t>
  </si>
  <si>
    <t>GE82CR0000009423883601</t>
  </si>
  <si>
    <t>GE33CR0000009423893601</t>
  </si>
  <si>
    <t>GE32CR0000009423913601</t>
  </si>
  <si>
    <t>GE80CR0000009423923601</t>
  </si>
  <si>
    <t>GE51TB1102636010100086</t>
  </si>
  <si>
    <t>GE74CR0000009424043601</t>
  </si>
  <si>
    <t>GE81CR0000000933493601</t>
  </si>
  <si>
    <t>GE79CR0000000047923601</t>
  </si>
  <si>
    <t>GE25CR0000009424053601</t>
  </si>
  <si>
    <t>GE81CR0000000123543601</t>
  </si>
  <si>
    <t>GE34CR0000000933463601</t>
  </si>
  <si>
    <t>GE73CR0000009424063601</t>
  </si>
  <si>
    <t>GE24CR0000009424073601</t>
  </si>
  <si>
    <t>GE83CR0150009227673601</t>
  </si>
  <si>
    <t>GE68CR0000000908533601</t>
  </si>
  <si>
    <t>GE22CR0000009424113601</t>
  </si>
  <si>
    <t>GE89CR0000000502653601</t>
  </si>
  <si>
    <t>GE70CR0000009424123601</t>
  </si>
  <si>
    <t>GE21CR0000009424133601</t>
  </si>
  <si>
    <t>GE69CR0000009424143601</t>
  </si>
  <si>
    <t>GE20CR0000009424153601</t>
  </si>
  <si>
    <t>GE17CR0000000021033601</t>
  </si>
  <si>
    <t>GE90CR0000000915853601</t>
  </si>
  <si>
    <t>ვიტალი ონიანი</t>
  </si>
  <si>
    <t>დავით ნიჟარაძე</t>
  </si>
  <si>
    <t>დიმიტრი ბერიძე</t>
  </si>
  <si>
    <t>დავით გათენაშვილი</t>
  </si>
  <si>
    <t>გიორგი ტოგონიძე</t>
  </si>
  <si>
    <t>ქეთევან ჯოხაძე</t>
  </si>
  <si>
    <t>დავით ყიფშიძე</t>
  </si>
  <si>
    <t>ირაკლი პატარიძე</t>
  </si>
  <si>
    <t>ლაშა ჩავლეშვილი</t>
  </si>
  <si>
    <t>ელგუჯა ანდრიაძე</t>
  </si>
  <si>
    <t>გია ჟორჟოლიანი</t>
  </si>
  <si>
    <t>გიორგი გაჩეჩილაძე</t>
  </si>
  <si>
    <t>კახა კალაძე</t>
  </si>
  <si>
    <t>ირაკლი კობახიძე</t>
  </si>
  <si>
    <t>ლევან გოგსაძე</t>
  </si>
  <si>
    <t>ნიკო მალაზონია</t>
  </si>
  <si>
    <t>აკაკი ზოიძე</t>
  </si>
  <si>
    <t>კახაბერ კუჭავა</t>
  </si>
  <si>
    <t>მანანა კობახიძე</t>
  </si>
  <si>
    <t>გიორგი ვოლსკი</t>
  </si>
  <si>
    <t>ეკა ბესელია</t>
  </si>
  <si>
    <t>გოჩა ძნელაძე</t>
  </si>
  <si>
    <t>პლატონი რატიანი</t>
  </si>
  <si>
    <t>თორნიკე როხვაძე</t>
  </si>
  <si>
    <t>ზვიად კვაჭანტირაძე</t>
  </si>
  <si>
    <t>გიორგი მახათაძე</t>
  </si>
  <si>
    <t>ანი გოლოშვილი</t>
  </si>
  <si>
    <t>დიმიტრი მორალიშვილი</t>
  </si>
  <si>
    <t>თეიმურაზ ყარამანოვი</t>
  </si>
  <si>
    <t>სოფიო კილაძე</t>
  </si>
  <si>
    <t>გელოდი კობალაძე</t>
  </si>
  <si>
    <t>ერეკლე ტრიპოლსკი</t>
  </si>
  <si>
    <t>სამველ მანუკიან</t>
  </si>
  <si>
    <t>პაატა მხეიძე</t>
  </si>
  <si>
    <t>არჩილ თალაკვაძე</t>
  </si>
  <si>
    <t>რატი იონათამიშვილი</t>
  </si>
  <si>
    <t>თეიმურაზ კოხრეიძე</t>
  </si>
  <si>
    <t>ბენედიქტე ქაშაკაშვილი</t>
  </si>
  <si>
    <t>ლერი ხაბელოვი</t>
  </si>
  <si>
    <t>ინტიგამ ისმაილოვი</t>
  </si>
  <si>
    <t>ბესიკ ჯობავა</t>
  </si>
  <si>
    <t>თეონა ოთიაშვილი</t>
  </si>
  <si>
    <t>ოთარ ჩართოლანი</t>
  </si>
  <si>
    <t>მურად ჯობავა</t>
  </si>
  <si>
    <t>ლელა ხარჩილავა</t>
  </si>
  <si>
    <t>აკაკი ლეფონავა</t>
  </si>
  <si>
    <t>ჯემალ გვარლიანი</t>
  </si>
  <si>
    <t>ვიქტორ ჯაფარიძე</t>
  </si>
  <si>
    <t>მაია ქანთარია</t>
  </si>
  <si>
    <t>ზაალ დუგლაძე</t>
  </si>
  <si>
    <t>გიორგი კვაჩიძე</t>
  </si>
  <si>
    <t>ზურაბ სვანიძე</t>
  </si>
  <si>
    <t>დავით კვერნაძე</t>
  </si>
  <si>
    <t>ოთარ ჩრდილელი</t>
  </si>
  <si>
    <t>ალექსანდრე ივანიშვილი</t>
  </si>
  <si>
    <t>გიგა ბუკია</t>
  </si>
  <si>
    <t>09/12/2016</t>
  </si>
  <si>
    <t>09/13/2016</t>
  </si>
  <si>
    <t>09/15/2016</t>
  </si>
  <si>
    <t>დიმიტრი ჩქარეული</t>
  </si>
  <si>
    <t>62004015293</t>
  </si>
  <si>
    <t>GE62BG0000000854055400</t>
  </si>
  <si>
    <t>შ.პ.ს. ინვეკო</t>
  </si>
  <si>
    <t>404451918</t>
  </si>
  <si>
    <t>GE71TB7941836020100003</t>
  </si>
  <si>
    <t>09/16/2016</t>
  </si>
  <si>
    <t>01026009125</t>
  </si>
  <si>
    <t>21001000469</t>
  </si>
  <si>
    <t>01019061460</t>
  </si>
  <si>
    <t>01024006490</t>
  </si>
  <si>
    <t>GE63CR0000009424263601</t>
  </si>
  <si>
    <t>GE13CR0000009424293601</t>
  </si>
  <si>
    <t>GE61CR0000009424303601</t>
  </si>
  <si>
    <t>GE11CR0000009424333601</t>
  </si>
  <si>
    <t>GE10CR0000009424353601</t>
  </si>
  <si>
    <t>დავით ხეჩუაშვილი</t>
  </si>
  <si>
    <t>მამუკა მდინარაძე</t>
  </si>
  <si>
    <t>ზაზა გაბუნია</t>
  </si>
  <si>
    <t>ჯუმბერ ბერაძე</t>
  </si>
  <si>
    <t>შ.პ.ს. ჩემი ხარაგაული</t>
  </si>
  <si>
    <t>18,09,2016-17,10,2016</t>
  </si>
  <si>
    <t>WWW:CHEMIKHARAGAULI:COM - TOP ბანერი 100% ჩვენება</t>
  </si>
  <si>
    <t>გაზეთი "ჩემი ხარაგაული" 5 ერთეული შიდა გვერდი</t>
  </si>
  <si>
    <t>შ.პ.ს. პლაზა+</t>
  </si>
  <si>
    <t>19,09,2016-08,10,2016</t>
  </si>
  <si>
    <t>ქ.თბილისი, გლდანი.ი.ვეკუას 14-ში. 5000 ჩვენება</t>
  </si>
  <si>
    <t>15,09,2016</t>
  </si>
  <si>
    <t>15,09,2016-14,10,2016</t>
  </si>
  <si>
    <t>შ.პ.ს. ქართული რადიო</t>
  </si>
  <si>
    <t>ლანჩხუთი ბანერები ბეჭდბა</t>
  </si>
  <si>
    <t>ლანჩხუთი ბანერების მონტაჟი</t>
  </si>
  <si>
    <t>ჩხოროწყუ, მშვიდობის ქ/#2 სარეკლამო ბანერების ბეჭდვა</t>
  </si>
  <si>
    <t>ჩხოროწყუ, მშვიდობის ქ/#3 ბანერების მონტაჟი და დემონტაჟი</t>
  </si>
  <si>
    <t>14,09,2016-07,10,2016</t>
  </si>
  <si>
    <t>საარჩევნო ბლოკის რეკლამირება</t>
  </si>
  <si>
    <t>მედია ცენტრი "ღია აფხაზეთი"</t>
  </si>
  <si>
    <t>13,09,2016</t>
  </si>
  <si>
    <t>შ.პ.ს. კომერსანტ.ჯი</t>
  </si>
  <si>
    <t>შ.პ.ს. სამაუწყებლო კომპანია "ჰერეთი"</t>
  </si>
  <si>
    <t>პოლიტილური რეკლამის განთავსება (კახეთის რეგიონი)</t>
  </si>
  <si>
    <t>შ.პ.ს. ევროპა პლუს თბილისი</t>
  </si>
  <si>
    <t>შ.პ.ს. რადიოცენტრი პლუსი</t>
  </si>
  <si>
    <t>შ.პ.ს. რადიო იმედი</t>
  </si>
  <si>
    <t>შ.პ.ს. რადიო უცნობი</t>
  </si>
  <si>
    <t>პოლიტიკური რეკლამა</t>
  </si>
  <si>
    <t>შ.პ.ს. რადიო ჰოლდინგი ფორტუნა</t>
  </si>
  <si>
    <t>13,09,2013</t>
  </si>
  <si>
    <t>შ.პ.ს. სიგმა</t>
  </si>
  <si>
    <t>ქ.თბილისი, გლდანი, მ.ახმეტელის მიმდებარე ტერიტორია/ხმოვანი რეკლამა</t>
  </si>
  <si>
    <t>07,09,2016</t>
  </si>
  <si>
    <t>სატელევიზიო პოლიტიკური რეკლამა</t>
  </si>
  <si>
    <t>14,09,2016</t>
  </si>
  <si>
    <t>მედია-კავშირი ობიექტივი</t>
  </si>
  <si>
    <t>16,09,2016</t>
  </si>
  <si>
    <t>17,09,2016-08,10,2016</t>
  </si>
  <si>
    <t>ბათუმი, თამარის დასახლება სარეკლამო ვიზუალის ბეჭდვა</t>
  </si>
  <si>
    <t>17,09,2016-08,10,2017</t>
  </si>
  <si>
    <t>ბათუმი, თამარის დასახლება სარეკლამო ზედაპირები განთავსება(მონტაჟი-დემონტაჟი)</t>
  </si>
  <si>
    <t>შ.პ.ს. ეკომი</t>
  </si>
  <si>
    <t>17,09,2016-7,10,2016</t>
  </si>
  <si>
    <t>19,09,2016-24,10,2016</t>
  </si>
  <si>
    <t>1920*1080</t>
  </si>
  <si>
    <t>www.gurianews.com - ვებ-გვერდი სარეკლამო ვიდეო რგოლების განთავსება</t>
  </si>
  <si>
    <t>ქ. ბათუმი, სარეკლამო ზედაპირების განთავსება სატრანსპორტო საშუალებებზე</t>
  </si>
  <si>
    <t>შ.პ.ს. მეეკი</t>
  </si>
  <si>
    <t>31,08,-20.09.2016</t>
  </si>
  <si>
    <t>31.08-20.09.2016</t>
  </si>
  <si>
    <t>09/19/2016</t>
  </si>
  <si>
    <t>09/20/2016</t>
  </si>
  <si>
    <t>GE48CR0000000925423601</t>
  </si>
  <si>
    <t>GE61CR0150009219383601</t>
  </si>
  <si>
    <t>GE26CR0000000914223601</t>
  </si>
  <si>
    <t>GE53CR0000000062993601</t>
  </si>
  <si>
    <t>GE21CR0000000931783601</t>
  </si>
  <si>
    <t>GE98CR0000009424533601</t>
  </si>
  <si>
    <t>GE43CR0000000133033601</t>
  </si>
  <si>
    <t>GE89CR0000009424713601</t>
  </si>
  <si>
    <t>GE29CR0130006025523601</t>
  </si>
  <si>
    <t>GE39CR0000009424743601</t>
  </si>
  <si>
    <t>01020005329</t>
  </si>
  <si>
    <t>61001002813</t>
  </si>
  <si>
    <t>01010000690</t>
  </si>
  <si>
    <t>01001006778</t>
  </si>
  <si>
    <t>54001006083</t>
  </si>
  <si>
    <t>56001002623</t>
  </si>
  <si>
    <t>13001002901</t>
  </si>
  <si>
    <t>35001023342</t>
  </si>
  <si>
    <t>01014001156</t>
  </si>
  <si>
    <t>38001003847</t>
  </si>
  <si>
    <t>ვალერი გელაშვილი</t>
  </si>
  <si>
    <t>ნოდარ ევგენიძე</t>
  </si>
  <si>
    <t>გელა სამხარაული</t>
  </si>
  <si>
    <t>ზურაბ ყურაშვილი</t>
  </si>
  <si>
    <t>კობა ჩაჩანიძე</t>
  </si>
  <si>
    <t>კობა ლურსმანაშვილი</t>
  </si>
  <si>
    <t>ზურაბი იაშვილი</t>
  </si>
  <si>
    <t>ირაკლი დუმბაძე</t>
  </si>
  <si>
    <t>ილია ზაქარიაძე</t>
  </si>
  <si>
    <t>გიორგი გურული</t>
  </si>
  <si>
    <t>შ.პ.ს. მტკვარწყალმშენი</t>
  </si>
  <si>
    <t>შ.პ.ს. იუნიგრეინ ჯორჯიან გრუპ</t>
  </si>
  <si>
    <t>შ.პ.ს. თ და კ რესტორნები</t>
  </si>
  <si>
    <t>218062780</t>
  </si>
  <si>
    <t>204488937</t>
  </si>
  <si>
    <t>204909180</t>
  </si>
  <si>
    <t>GE21BG0000000867863700</t>
  </si>
  <si>
    <t>GE46CR0000000004393602</t>
  </si>
  <si>
    <t>GE02TB1100000019467575</t>
  </si>
  <si>
    <t>არაფულადი შემოწირულობა</t>
  </si>
  <si>
    <t>შ.პ.ს. ფრეგო</t>
  </si>
  <si>
    <t>404440084</t>
  </si>
  <si>
    <t>ბენზინი 15000 ლიტრი კოდი 0270 ტალონები</t>
  </si>
  <si>
    <t>15000 ლიტრი</t>
  </si>
  <si>
    <t>ბეჭდვა; მონტაჟი ბანერების</t>
  </si>
  <si>
    <t xml:space="preserve">ვიდეო და მუსიკალური რგოლის დამზადება; </t>
  </si>
  <si>
    <t>რეიტინგების ანალიზი და ვიდეო რგოლების მონიტორინგი</t>
  </si>
  <si>
    <t>ცქიტიშვილი</t>
  </si>
  <si>
    <t xml:space="preserve">ირინე </t>
  </si>
  <si>
    <t>ფრუიძე</t>
  </si>
  <si>
    <t>ხულორდავა</t>
  </si>
  <si>
    <t>ბაქრაძე</t>
  </si>
  <si>
    <t>01024025645</t>
  </si>
  <si>
    <t>01007004144</t>
  </si>
  <si>
    <t>01005004300</t>
  </si>
  <si>
    <t>საქმიანი შეხვედრები</t>
  </si>
  <si>
    <t>ავსტრია ვენა</t>
  </si>
  <si>
    <t>აშშ</t>
  </si>
  <si>
    <t>ინდონეზია</t>
  </si>
  <si>
    <t>საინფორმაციო მომსახურეობა</t>
  </si>
  <si>
    <t>FACEBOOK</t>
  </si>
  <si>
    <t>30,08,2016-20,09,2016</t>
  </si>
  <si>
    <t>09/17/2016</t>
  </si>
  <si>
    <t>შ.პ.ს. ჯი-თი მოტორს</t>
  </si>
  <si>
    <t>206276340</t>
  </si>
  <si>
    <t>ოთხი ერთეული ა/მ CC679GG KIA CERATO; CC679GG KIA CERATO; CC851GG KIA CERATO; CC677GG KIA CERATO უსასყიდლოდ სარგებლობა 24 დღე</t>
  </si>
  <si>
    <t>KIA</t>
  </si>
  <si>
    <t>CERATO</t>
  </si>
  <si>
    <t>CC871GG</t>
  </si>
  <si>
    <t>CC679GG</t>
  </si>
  <si>
    <t>CC851GG</t>
  </si>
  <si>
    <t>CC677GG</t>
  </si>
  <si>
    <t>შ.პ.ს. ბიზნეს ცენტრი ოკეანე</t>
  </si>
  <si>
    <t>ახალქალაქი ვაჩიანის გზატკეცილი</t>
  </si>
  <si>
    <t>ახალქალაქი დ. აღმაშენენბლის #2</t>
  </si>
  <si>
    <t>ნინოწმინდა თავისუფლების #27</t>
  </si>
  <si>
    <t>ნინოწმინდა სოფელი სათხა გზაზე</t>
  </si>
  <si>
    <t>MERCEDES-BENZ</t>
  </si>
  <si>
    <t>SPRINTER 312 D KA</t>
  </si>
  <si>
    <t>1995</t>
  </si>
  <si>
    <t>GGO992</t>
  </si>
  <si>
    <t>246954247</t>
  </si>
  <si>
    <t>შპს ხუტა</t>
  </si>
  <si>
    <t>SPRINTER 302</t>
  </si>
  <si>
    <t>1996</t>
  </si>
  <si>
    <t>BEF004</t>
  </si>
  <si>
    <t>310 2.9D</t>
  </si>
  <si>
    <t>1998</t>
  </si>
  <si>
    <t>VH359HV</t>
  </si>
  <si>
    <t>312 D</t>
  </si>
  <si>
    <t>BC907CB</t>
  </si>
  <si>
    <t>208 D</t>
  </si>
  <si>
    <t>1997</t>
  </si>
  <si>
    <t>AA014AB</t>
  </si>
  <si>
    <t>SPRINTER</t>
  </si>
  <si>
    <t>2001</t>
  </si>
  <si>
    <t>MK422KM</t>
  </si>
  <si>
    <t>FORD</t>
  </si>
  <si>
    <t>TRANSIT 2.5D</t>
  </si>
  <si>
    <t>1999</t>
  </si>
  <si>
    <t>TYS337</t>
  </si>
  <si>
    <t>TRANSIT 150LD</t>
  </si>
  <si>
    <t>QQ558FF</t>
  </si>
  <si>
    <t>ZAZ290</t>
  </si>
  <si>
    <t>CCQ611</t>
  </si>
  <si>
    <t>TRANSIT</t>
  </si>
  <si>
    <t>2002</t>
  </si>
  <si>
    <t>BC770AC</t>
  </si>
  <si>
    <t>VOLKSWAGEN</t>
  </si>
  <si>
    <t>LT39</t>
  </si>
  <si>
    <t>2000</t>
  </si>
  <si>
    <t>BM-777-TA</t>
  </si>
  <si>
    <t>246754150</t>
  </si>
  <si>
    <t>შპს ქედის ავტოსატრანსპორტო საწარმო</t>
  </si>
  <si>
    <t>AS-007-LO</t>
  </si>
  <si>
    <t>UUU-446</t>
  </si>
  <si>
    <t>LEO-022</t>
  </si>
  <si>
    <t>XXU-199</t>
  </si>
  <si>
    <t>RQR-099</t>
  </si>
  <si>
    <t>GGP-099</t>
  </si>
  <si>
    <t>2003</t>
  </si>
  <si>
    <t>AK-865-KA</t>
  </si>
  <si>
    <t>BBR-484</t>
  </si>
  <si>
    <t>OO-415-VV</t>
  </si>
  <si>
    <t xml:space="preserve">FORD </t>
  </si>
  <si>
    <t>FORD TRANSIT 190 LTD</t>
  </si>
  <si>
    <t>1992</t>
  </si>
  <si>
    <t>LLS148</t>
  </si>
  <si>
    <t>61009011589</t>
  </si>
  <si>
    <t>მარკოიძე მერაბ  ი/მ</t>
  </si>
  <si>
    <t>MERSEDES-BENZ</t>
  </si>
  <si>
    <t>SPRINTER 210 D</t>
  </si>
  <si>
    <t>BE285BD</t>
  </si>
  <si>
    <t>61009014434</t>
  </si>
  <si>
    <t>ხინიკაძე თემურ  ი/მ</t>
  </si>
  <si>
    <t>TRANSIT 100 GL 2.5 D</t>
  </si>
  <si>
    <t>LIG847</t>
  </si>
  <si>
    <t>61010015075</t>
  </si>
  <si>
    <t>ფუტკარაძე შოთა ი/მ</t>
  </si>
  <si>
    <t>TRANSIT 2.5 D</t>
  </si>
  <si>
    <t>1990</t>
  </si>
  <si>
    <t>XYX997</t>
  </si>
  <si>
    <t>61010008515</t>
  </si>
  <si>
    <t>მუკუტაძე მურმან ი/მ</t>
  </si>
  <si>
    <t>HHN385</t>
  </si>
  <si>
    <t>61010012755</t>
  </si>
  <si>
    <t>ზაურ</t>
  </si>
  <si>
    <t>გოგიტიძე</t>
  </si>
  <si>
    <t>SPRINTER 408 D-KA</t>
  </si>
  <si>
    <t>RGR 730</t>
  </si>
  <si>
    <t>17001023525</t>
  </si>
  <si>
    <t>სულხან</t>
  </si>
  <si>
    <t>გეგიძე</t>
  </si>
  <si>
    <t>SPRINTER 311 CDI</t>
  </si>
  <si>
    <t>2007</t>
  </si>
  <si>
    <t>AY046YA</t>
  </si>
  <si>
    <t>17001021249</t>
  </si>
  <si>
    <t>ფაიქიძე ვასილი ი/მ</t>
  </si>
  <si>
    <t>IKAD</t>
  </si>
  <si>
    <t>TRANSIT 350 IL</t>
  </si>
  <si>
    <t>UDU 677</t>
  </si>
  <si>
    <t>56001000902</t>
  </si>
  <si>
    <t>ჭანკვეტაძე აკაკი ი/მ</t>
  </si>
  <si>
    <t>S 550</t>
  </si>
  <si>
    <t>GI777TU</t>
  </si>
  <si>
    <t>01011036181</t>
  </si>
  <si>
    <t>ტუშური გიორგი ი/მ</t>
  </si>
  <si>
    <t>SPRINTER 212 2,9D</t>
  </si>
  <si>
    <t>CC682II</t>
  </si>
  <si>
    <t>436035924</t>
  </si>
  <si>
    <t>შპს ლომო 2015</t>
  </si>
  <si>
    <t>ვენი</t>
  </si>
  <si>
    <t>TOURNKO</t>
  </si>
  <si>
    <t>2004</t>
  </si>
  <si>
    <t>AE777RO</t>
  </si>
  <si>
    <t>202461638</t>
  </si>
  <si>
    <t>შპს ვისტა ჯორჯია</t>
  </si>
  <si>
    <t>DODGE</t>
  </si>
  <si>
    <t>SPRINTER 3500</t>
  </si>
  <si>
    <t>2005</t>
  </si>
  <si>
    <t>CCQ215</t>
  </si>
  <si>
    <t>61003001759</t>
  </si>
  <si>
    <t>ფუტკარაძე</t>
  </si>
  <si>
    <t>SPRINTER 313 CDI</t>
  </si>
  <si>
    <t>2008</t>
  </si>
  <si>
    <t>AI798AA</t>
  </si>
  <si>
    <t>02001005114</t>
  </si>
  <si>
    <t>გაბელაია</t>
  </si>
  <si>
    <t>SPRINTER 2500</t>
  </si>
  <si>
    <t>GGS724</t>
  </si>
  <si>
    <t>62006062043</t>
  </si>
  <si>
    <t>სირგინავა ზვიად ი/მ</t>
  </si>
  <si>
    <t>2009</t>
  </si>
  <si>
    <t>NG386GN</t>
  </si>
  <si>
    <t>37001006530</t>
  </si>
  <si>
    <t>ცომაია ნუგზარ ი/მ</t>
  </si>
  <si>
    <t>აგიტატორები</t>
  </si>
  <si>
    <t>ფერადი ფხვნილი</t>
  </si>
  <si>
    <t>თანხმობა ფოტოს გამოყენებაზე</t>
  </si>
  <si>
    <t>თელავი თბილისის გზატკეცილი დავითაშვილის ქ. კვეთასთან</t>
  </si>
  <si>
    <t>თელავი ქართული უნივერსიტეტის ქ</t>
  </si>
  <si>
    <t>ქ თელავი ჭავჭავაძის გამზ საქ. ბანკის მიმდებარედ</t>
  </si>
  <si>
    <t>20,09,2016-08,10,2016</t>
  </si>
  <si>
    <t>წყალტუბო სოფელი ქვიშტიპი</t>
  </si>
  <si>
    <t>წყალტუბო სოფელი გუბისწყალი</t>
  </si>
  <si>
    <t>წყალტუბო სოფელი თერნალი</t>
  </si>
  <si>
    <t>წყალტუბო სოფელი ბანოჯა</t>
  </si>
  <si>
    <t>წყალტუბო სოფელი გუმბრა</t>
  </si>
  <si>
    <t>წყალტუბო სოფელი ხომული</t>
  </si>
  <si>
    <t>წყალტუბო სოფელი საჩხეურა</t>
  </si>
  <si>
    <t>წყალტუბო სოფელი დღნორისი</t>
  </si>
  <si>
    <t>წყალტუბო სოფელი მაღლაკი</t>
  </si>
  <si>
    <t>წყალტუბო სოფელი დერჩი</t>
  </si>
  <si>
    <t>წყალტუბო სოფელი მექვენა</t>
  </si>
  <si>
    <t>წყალტუბო სოფელი მუხიანი</t>
  </si>
  <si>
    <t>წყალტუბო სოფელი ქვედა მესხეთი</t>
  </si>
  <si>
    <t>წყალტუბო სოფელი ბროწეულა</t>
  </si>
  <si>
    <t>წყალტუბო სოფელი ნამოხვანი</t>
  </si>
  <si>
    <t>წყალტუბო სოფელი ჟონეთი</t>
  </si>
  <si>
    <t>წყალტუბო სოფელი ოფურჩხეთი</t>
  </si>
  <si>
    <t>წყალტუბო სოფელი გუმათი</t>
  </si>
  <si>
    <t>წყალტუბო სოფელი ჯიმასტარო</t>
  </si>
  <si>
    <t>წყალტუბო სოფელი ოფშკვითი</t>
  </si>
  <si>
    <t>წყალტუბო სოფელი ტყაჩირი</t>
  </si>
  <si>
    <t>წყალტუბო სოფელი პატრიკეთი</t>
  </si>
  <si>
    <t>წყალტუბო სოფელი რიონი</t>
  </si>
  <si>
    <t>წყალტუბო სოფელი ზარათი</t>
  </si>
  <si>
    <t>წყალტუბო სოფელი სორმონი</t>
  </si>
  <si>
    <t>წყალტუბო სოფელი ჭოლევი</t>
  </si>
  <si>
    <t>წყალტუბო სოფელი საყულია</t>
  </si>
  <si>
    <t>წყალტუბო სოფელი ახალი საყულია</t>
  </si>
  <si>
    <t>წყალტუბო სოფელი ფარცხანაყანები</t>
  </si>
  <si>
    <t>წყალტუბო ვარციხესის დასახლება</t>
  </si>
  <si>
    <t>ი/მ კახაბერ კვარაცხელია</t>
  </si>
  <si>
    <t>20,09,2016-09,10,2016</t>
  </si>
  <si>
    <t>წალენჯიხა სალიას ქ.6</t>
  </si>
  <si>
    <t>ბეჭდვა</t>
  </si>
  <si>
    <t>ვარკეთილი ჯავახეთის ქ. 320,1</t>
  </si>
  <si>
    <t>ვარკეთილი ჯავახეთის ქ. 320,2</t>
  </si>
  <si>
    <t>შ.პ.ს. ალმა ტრანსპორტი</t>
  </si>
  <si>
    <t>ლაით ბოქსი</t>
  </si>
  <si>
    <t>გორგასლის ქ. 7 მიმდებარედ (რესტორან მასპინძელოს მოპირდაპირედ)</t>
  </si>
  <si>
    <t>300 არაგველების მემორიალთან</t>
  </si>
  <si>
    <t>300 არაგველების მემორიალის მოპირდაპირედ</t>
  </si>
  <si>
    <t>გორგასლის ქ.39</t>
  </si>
  <si>
    <t>გორგასლის ქ. და ორთაჭალის ქ. გადაკვეთა</t>
  </si>
  <si>
    <t>გორგასლის ქ. სამშობიაროს სახლის პირდაპირ</t>
  </si>
  <si>
    <t>გორგასლის ქ. სამშობიარო სახლის მიმდებარედ</t>
  </si>
  <si>
    <t>ორთაჭალა ავტოსადგური</t>
  </si>
  <si>
    <t>ორთაჭალა ავტოსადგურის მოპირდაპირედ</t>
  </si>
  <si>
    <t>რუსთავის გზატკეცილი 5</t>
  </si>
  <si>
    <t>ქვემო ფონიჭალა 3 კორპუსი 19</t>
  </si>
  <si>
    <t>რუსთავის გზა 20 საქართველოს საერთაშორისო უნივერსიტეტის მიმდებარედ</t>
  </si>
  <si>
    <t>რუსთავის გზატკეცილი 28 (24 პოლიკნინიკა)</t>
  </si>
  <si>
    <t>რუსთავის გზატკეცილი 6</t>
  </si>
  <si>
    <t>ქვემო ფონიჭალის დასახლება 19 წინ</t>
  </si>
  <si>
    <t>ბეჭდვა; მონტაჟი დემონტაჟი</t>
  </si>
  <si>
    <t>შპს ალფა სტუდიო</t>
  </si>
  <si>
    <t>404452800</t>
  </si>
  <si>
    <t>გენერატორით და განათებით მომსახურება</t>
  </si>
  <si>
    <t>შპს სინქროტელი</t>
  </si>
  <si>
    <t>205159362</t>
  </si>
  <si>
    <t>გახმოვანების აპარატურით მომსახურება</t>
  </si>
  <si>
    <t>შპს ბებე</t>
  </si>
  <si>
    <t>400031201</t>
  </si>
  <si>
    <t>მარკოიძე მერაბ ი/მ</t>
  </si>
  <si>
    <t>ნიშნიანიძე მიხეილ</t>
  </si>
  <si>
    <t>01005008608</t>
  </si>
  <si>
    <t>ხინიკაძე თემურ ი/მ</t>
  </si>
  <si>
    <t>შპს აფდეით კო</t>
  </si>
  <si>
    <t>406123305</t>
  </si>
  <si>
    <t>ა(ა)იპ წყალტუბოს მუნიციპალიტეტის კულტურისა და ტურიზმის განვითარების ცენტრი</t>
  </si>
  <si>
    <t>421271563</t>
  </si>
  <si>
    <t>გახმოვანების აპარატურის ქირაობა</t>
  </si>
  <si>
    <t>ა(ა)იპ თბილისის მედიათეკების გაერთიანება</t>
  </si>
  <si>
    <t>404967087</t>
  </si>
  <si>
    <t>შპს თბილისი არტ ჰოლი</t>
  </si>
  <si>
    <t>400005016</t>
  </si>
  <si>
    <t>ფართი და გახმოვანება</t>
  </si>
  <si>
    <t>ა(ა)იპ სამტრედიის მუნიციპალიტეტის ეროსი მანჯგალაძის სახელობის კულტურის ცენტრი</t>
  </si>
  <si>
    <t>238774830</t>
  </si>
  <si>
    <t>სცენის ქირაობა</t>
  </si>
  <si>
    <t>ჯოხარიძე ელგუჯა ი/მ</t>
  </si>
  <si>
    <t>60001101385</t>
  </si>
  <si>
    <t>სს გამოფენების ცენტრი</t>
  </si>
  <si>
    <t>201990104</t>
  </si>
  <si>
    <t>შპს ალერგოლოგიის ასთმის და კლინიკური იმუნულოგიის ს/კ ინსტიტუტი</t>
  </si>
  <si>
    <t>სკოლის გარეშე სახელოვნებო საგანმანათლებლო დაწესებულება</t>
  </si>
  <si>
    <t>231290206</t>
  </si>
  <si>
    <t>შენგელაია ავთანდილ</t>
  </si>
  <si>
    <t>შპს ბალავარი</t>
  </si>
  <si>
    <t>246953667</t>
  </si>
  <si>
    <t>შპს ბუდუ</t>
  </si>
  <si>
    <t>კიკნაველიძე გელა ი/მ</t>
  </si>
  <si>
    <t>გუმბერიძე გიზო ი/მ</t>
  </si>
  <si>
    <t>ხოჯენაშვილი რომან</t>
  </si>
  <si>
    <t xml:space="preserve">მაისურაძე ზურაბი </t>
  </si>
  <si>
    <t>შპს ილერი</t>
  </si>
  <si>
    <t>ბერულაშვილი ბესარიონ</t>
  </si>
  <si>
    <t>01001014234</t>
  </si>
  <si>
    <t>იუმორისტული ნომერი</t>
  </si>
  <si>
    <t>გოგიტიძე ზაურ</t>
  </si>
  <si>
    <t>დოიჯაშვილი ბადრი</t>
  </si>
  <si>
    <t>01015004031</t>
  </si>
  <si>
    <t>სიმღერის შესრულება</t>
  </si>
  <si>
    <t>მოდებაძე ქეთევანი</t>
  </si>
  <si>
    <t>01017024631</t>
  </si>
  <si>
    <t>გეგიძე სულხანი</t>
  </si>
  <si>
    <t>მამსირაშვილი მირზა</t>
  </si>
  <si>
    <t>23001003858</t>
  </si>
  <si>
    <t>მამსირაშვილი მინდია</t>
  </si>
  <si>
    <t>23001005848</t>
  </si>
  <si>
    <t xml:space="preserve">გელაშვილი არჩილ </t>
  </si>
  <si>
    <t>01001086524</t>
  </si>
  <si>
    <t>დათიკაშვილი ზურაბ</t>
  </si>
  <si>
    <t>01003000449</t>
  </si>
  <si>
    <t>შენგელია გიორგი</t>
  </si>
  <si>
    <t>01024080421</t>
  </si>
  <si>
    <t>ჩოხარაძე ამირან</t>
  </si>
  <si>
    <t>61001043924</t>
  </si>
  <si>
    <t>ვასაძე ზურაბ</t>
  </si>
  <si>
    <t>62001038696</t>
  </si>
  <si>
    <t>მუსიკლური კომპოზიციების შესრულება</t>
  </si>
  <si>
    <t>იოსელიანი გიორგი</t>
  </si>
  <si>
    <t>53001050797</t>
  </si>
  <si>
    <t>გოცირიძე ზურაბ</t>
  </si>
  <si>
    <t>61001030421</t>
  </si>
  <si>
    <t>კვატაშიძე გიორგი</t>
  </si>
  <si>
    <t>60001155665</t>
  </si>
  <si>
    <t>სცენარი და რეჟისურა</t>
  </si>
  <si>
    <t>ქურასბედიანი ნათელა</t>
  </si>
  <si>
    <t>მახნიაშვილი კახაბერ</t>
  </si>
  <si>
    <t>კაკაბაძე ავთანდილ</t>
  </si>
  <si>
    <t>გვეტაძე გელა</t>
  </si>
  <si>
    <t>ოქრიაშვილი კახაბერ</t>
  </si>
  <si>
    <t>ქათამაძე თამაზ</t>
  </si>
  <si>
    <t>თედორაძე მადონა</t>
  </si>
  <si>
    <t>ვადაჭკორია იზოლდა</t>
  </si>
  <si>
    <t>დავითაძე გალინა</t>
  </si>
  <si>
    <t>ბოლქვაძე თამაზ</t>
  </si>
  <si>
    <t>კირკიტაძე ზურაბ</t>
  </si>
  <si>
    <t>გუგუშვილი გურამ</t>
  </si>
  <si>
    <t>ჯიმშერაძე გიორგი</t>
  </si>
  <si>
    <t>ბოლქვაძე გივი</t>
  </si>
  <si>
    <t>ახვლედიანი ზორბეგ</t>
  </si>
  <si>
    <t>კონცელიძე ილიას</t>
  </si>
  <si>
    <t>დოლიძე სულეიმან</t>
  </si>
  <si>
    <t>ქაჯაია ნანა</t>
  </si>
  <si>
    <t>კაკაბაძე ჯამბულ</t>
  </si>
  <si>
    <t>მამიეშვილი ზაზა</t>
  </si>
  <si>
    <t>რამიშვილი მედეა</t>
  </si>
  <si>
    <t>ბახტიძე დანიელ</t>
  </si>
  <si>
    <t>შარაშიძე ლამარა</t>
  </si>
  <si>
    <t>დალაქიშვილი თინათინ</t>
  </si>
  <si>
    <t>01004014697</t>
  </si>
  <si>
    <t>ჭითაშვილი ავთანდილ</t>
  </si>
  <si>
    <t>უფლისაშვილი თენგიზი</t>
  </si>
  <si>
    <t>ბუბაშვილი თენგიზი</t>
  </si>
  <si>
    <t>41001008547</t>
  </si>
  <si>
    <t>კონცელიძე ანზორ</t>
  </si>
  <si>
    <t>20,08,2016</t>
  </si>
  <si>
    <t>აგიტატორების ხარჯი</t>
  </si>
  <si>
    <t>ქ. თბილისი. ფორე მოსულიშვილის ქ. #1</t>
  </si>
  <si>
    <t>202.81</t>
  </si>
  <si>
    <t>6,1 თვე</t>
  </si>
  <si>
    <t>1,6 თვე</t>
  </si>
  <si>
    <t>2,9 თვე</t>
  </si>
  <si>
    <t>ქ. თბილისი, დ. აღმაშენებლის გამზირი #123</t>
  </si>
  <si>
    <t>201950068</t>
  </si>
  <si>
    <t>ა(ა)იპ კომპოზიტორთა შემოქმედებითი კავშირი</t>
  </si>
  <si>
    <t>2,4 თვე</t>
  </si>
  <si>
    <t>5 დღე</t>
  </si>
  <si>
    <t>ჩხოროწყუს რაიონი, სოფელი ლესიჭინე</t>
  </si>
  <si>
    <t>60002003607</t>
  </si>
  <si>
    <t>სიჭინავა ქეშუარდი ი/მ</t>
  </si>
  <si>
    <t>ოზურგეთი, სოფელი ცხემლისხიდი</t>
  </si>
  <si>
    <t>1,3 თვე</t>
  </si>
  <si>
    <t>33001013533</t>
  </si>
  <si>
    <t>გიორგაძე გელა ი/მ</t>
  </si>
  <si>
    <t>ზუგდიდი, სოფელი დარჩელი</t>
  </si>
  <si>
    <t>220389880</t>
  </si>
  <si>
    <t>მერკური შპს</t>
  </si>
  <si>
    <t xml:space="preserve">კასპი, გიორგი სააკაძის ქ. #5 </t>
  </si>
  <si>
    <t>432542705</t>
  </si>
  <si>
    <t>ჯერონი 2015 შპს</t>
  </si>
  <si>
    <t>ქ. ხაშური, რუსთაველის ქ. #2,  სართული-1</t>
  </si>
  <si>
    <t>243859749</t>
  </si>
  <si>
    <t>ლიტ ჯეო ინვესტი შპს</t>
  </si>
  <si>
    <t>ქ. დედოფლისწყარო, ალაზნის ქ. 5</t>
  </si>
  <si>
    <t>204378869</t>
  </si>
  <si>
    <t>საქართველოს ბანკი სს</t>
  </si>
  <si>
    <t>წალენჯიხა, ჯვარი, ფიფას ქ.</t>
  </si>
  <si>
    <t>242733930</t>
  </si>
  <si>
    <t>ჰიდრომშენი შპს</t>
  </si>
  <si>
    <t>ქ.თერჯოლა,რუსთაველის ქ. #82</t>
  </si>
  <si>
    <t>431948066</t>
  </si>
  <si>
    <t>შპს იმერეთის სამხარეო სამედიცინო ცენტრი-თერჯოლამედი</t>
  </si>
  <si>
    <t>წყალტუბო,რუსთაველის ქ.#2</t>
  </si>
  <si>
    <t>221286043</t>
  </si>
  <si>
    <t>შპს ბალნეო სარეაბილიტაციო ცენტრი</t>
  </si>
  <si>
    <t>წყალტუბო,რუსთაველის ქ.#9</t>
  </si>
  <si>
    <t>421267417</t>
  </si>
  <si>
    <t>შპს ორიონი</t>
  </si>
  <si>
    <t>საგარეჯო. რუსთაველის ქ. #175</t>
  </si>
  <si>
    <t>138.8</t>
  </si>
  <si>
    <t>ქ. ტყიბული. შ. რუსთაველის ქ. #1 ბ. 27</t>
  </si>
  <si>
    <t>82.9</t>
  </si>
  <si>
    <t>ქ. ყაზბეგი. ალ. ყაზბეგის ქ. #32</t>
  </si>
  <si>
    <t>81.55</t>
  </si>
  <si>
    <t>ხარაგაული. დ. ხარაგაული. სოლომონ მეფის # 21</t>
  </si>
  <si>
    <t>60.8</t>
  </si>
  <si>
    <t>დ. მესტია. თამარ მეფის ქ. #14</t>
  </si>
  <si>
    <t>ქ. თბილისი. ცოტნე დადიანის ქ. #141</t>
  </si>
  <si>
    <t>126.77</t>
  </si>
  <si>
    <t>ქ. ჩოხატაური. დუმბაძის ქ. #3</t>
  </si>
  <si>
    <t>437.5</t>
  </si>
  <si>
    <t>ქ. ლაგოდეხი. ი. ჭავჭავაძის ქ. #2</t>
  </si>
  <si>
    <t>ხულო. დ. ხულო ტბელ აბუსერიძის ქ. #7</t>
  </si>
  <si>
    <t>112.5</t>
  </si>
  <si>
    <t>დ. ასპინძა. გორგასლის ქ. #2</t>
  </si>
  <si>
    <t>ქ. ონი. დ. აღმაშენებლის ქ. #82</t>
  </si>
  <si>
    <t>მათე</t>
  </si>
  <si>
    <t>გობეჯიშვილი</t>
  </si>
  <si>
    <t>94.1</t>
  </si>
  <si>
    <t>ქ. გურჯაანი. შ. რუსთაველის ქ. #15</t>
  </si>
  <si>
    <t>84.1</t>
  </si>
  <si>
    <t>ქ. წალენჯიხა. გ. მებონიას ქ. #2</t>
  </si>
  <si>
    <t>ქ. ახმეტა. ვაჟა-ფშაველას ქ.</t>
  </si>
  <si>
    <t>ქ. ცაგერი. მ. კოსტავას ქ. #13 ბ. 3</t>
  </si>
  <si>
    <t>ქ. ოზურგეთი. ი. ჭავჭავაძის ქ. #12</t>
  </si>
  <si>
    <t>80.3</t>
  </si>
  <si>
    <t>ქ. მარტვილი. თავისუფლების მოედანი</t>
  </si>
  <si>
    <t>0.5 თვე</t>
  </si>
  <si>
    <t>ქ. ბოლნისი. აღმაშენებლის ქ. #54</t>
  </si>
  <si>
    <t>169.7</t>
  </si>
  <si>
    <t>41.25</t>
  </si>
  <si>
    <t>ქ. დმანისი. 9 აპრილის ქ. #67</t>
  </si>
  <si>
    <t>562.5</t>
  </si>
  <si>
    <t>ქ. ხონი. მოსე ხონელის ქ. #5</t>
  </si>
  <si>
    <t>ქ. ვანი. ჯორჯიაშვილის ქ. #2</t>
  </si>
  <si>
    <t>ქ. რუსთავი. კოსტავას ქ. #14  ბ. #48</t>
  </si>
  <si>
    <t>64.3</t>
  </si>
  <si>
    <t>ქ. თელავი. ჯორჯიაშვილის ქ. #7ა</t>
  </si>
  <si>
    <t>ქ. თბილისი. დ. აღმაშენებლის გამზირი #39</t>
  </si>
  <si>
    <t>185.53</t>
  </si>
  <si>
    <t>ლენტეხი. დაბა ლენტეხი. სტალინის ქ. #8</t>
  </si>
  <si>
    <t>100.4</t>
  </si>
  <si>
    <t>ქ. დუშეთი. რუსთაველის ქ. #46</t>
  </si>
  <si>
    <t>160.7</t>
  </si>
  <si>
    <t>ქ. გარდაბანი. დ. აღმაშენებლის ქ. კორპუსი 17 ბ. #2-3</t>
  </si>
  <si>
    <t>113.4</t>
  </si>
  <si>
    <t>ქ. თბილისი. მოედანი გულია. გვარდიის სამმართველოს მიმდებარედ</t>
  </si>
  <si>
    <t>183.25</t>
  </si>
  <si>
    <t>ქ. ქუთაისი. გრიშაშვილის ქ. მე-4 შესახვევი #9/ რუსთაველის გამზირი #27</t>
  </si>
  <si>
    <t>102.03</t>
  </si>
  <si>
    <t>ქ. ხაშური. სააკაძის ქ. #94</t>
  </si>
  <si>
    <t>214.07</t>
  </si>
  <si>
    <t>ქ. თბილისი. ი. ჭვჭავაძის გამზ. #20 ბ. 3</t>
  </si>
  <si>
    <t>112.8</t>
  </si>
  <si>
    <t>ქ. თბილისი. სოხუმის ქ. #4-6ა</t>
  </si>
  <si>
    <t>185.58</t>
  </si>
  <si>
    <t>ქ. ონი. დავით აღმაშენებლის ქ. #51</t>
  </si>
  <si>
    <t>264.42</t>
  </si>
  <si>
    <t>ქ. თბილისი. გაგარინის ქ. #13-13ა</t>
  </si>
  <si>
    <t>ქ. თბილისი. დიდი დიღმის დასახლება. პეტრიწის ქ. კორპ. 13</t>
  </si>
  <si>
    <t>ქ. თბილისი. ვაზისუბნის დასახლება. III მ/რ I კვ. კორ. 2 ბ. 15</t>
  </si>
  <si>
    <t>ქ. ქუთაისი. რუსთაველის გამზირი #27</t>
  </si>
  <si>
    <t>ქ. თბილისი. აეროპორტის დასახლება. უ/ნ</t>
  </si>
  <si>
    <t>187.5</t>
  </si>
  <si>
    <t>ქ. თბილისი. მოსკოვის გამზირი. კორ. 41 ბ. 32</t>
  </si>
  <si>
    <t>96.94</t>
  </si>
  <si>
    <t>ქ. ვანი. თავისუფლების ქ. #1</t>
  </si>
  <si>
    <t>2,7 თვე</t>
  </si>
  <si>
    <t>ქ. თბილისი. ფონიჭალა. ღოღობერიძის ქ. #23</t>
  </si>
  <si>
    <t>38.5</t>
  </si>
  <si>
    <t>ქ. ქუთაისი. კლდიაშვილის ქ. #5</t>
  </si>
  <si>
    <t>76.36</t>
  </si>
  <si>
    <t>ქ. ქუთაისი. რუსთაველის ქ. #141</t>
  </si>
  <si>
    <t>248.23</t>
  </si>
  <si>
    <t>ქ. ქუთაისი. ავტომშენებლის ქ. #28</t>
  </si>
  <si>
    <t>179.05</t>
  </si>
  <si>
    <t>ქ. ქუთაისი. ნიკეას ქ. მე-2 შეს #58 ბ</t>
  </si>
  <si>
    <t>35.94</t>
  </si>
  <si>
    <t>ქ. თბილისი. სოფელი ფონიჭალა. იეთიმ გურჯის ქ. #6</t>
  </si>
  <si>
    <t>ქ. ფოთი. ჭანტურიას ქ. #2</t>
  </si>
  <si>
    <t>158.4</t>
  </si>
  <si>
    <t>ქ. ფოთი. დ. აღმაშენებლის ქ. #21</t>
  </si>
  <si>
    <t>54.3</t>
  </si>
  <si>
    <t>ქ. ზესტაფონი. აღმაშენებლის ქ. #85</t>
  </si>
  <si>
    <t>ქ. თბილისი. ლილოს დასახლება. სტურუას ქ.</t>
  </si>
  <si>
    <t xml:space="preserve">ქ. თბილისი. ორხევის დასახლება. მუხაძის ქ. </t>
  </si>
  <si>
    <t>ქ. თბილისი. ს. თაყაიშვილის ქ. მ/რ IIIა. კორ. 342</t>
  </si>
  <si>
    <t>ქ. თბილისი. ლ. რჩეულიშვილის ქ. #11</t>
  </si>
  <si>
    <t>ბეგი</t>
  </si>
  <si>
    <t>ქ. რუსთავი. VIII მ/რ #3 ბ. 46</t>
  </si>
  <si>
    <t>55.29</t>
  </si>
  <si>
    <t>ქ. რუსთავი. შარტავას გამზირი #5</t>
  </si>
  <si>
    <t>296.2</t>
  </si>
  <si>
    <t>ლანჩხუთი. სოფელი სუფსა</t>
  </si>
  <si>
    <t>ოზურგეთი. სოფელი ნატანები</t>
  </si>
  <si>
    <t>1,8 თვე</t>
  </si>
  <si>
    <t>ქ. თბილისი. ვაზისუბნის დას. კორ. 10</t>
  </si>
  <si>
    <t>65.53</t>
  </si>
  <si>
    <t>ქ. ქუთაისი. ვაჟა ფშაველას ქ. #11</t>
  </si>
  <si>
    <t>57.02</t>
  </si>
  <si>
    <t>ქ. თბილისი. ქსნის ქ. #4ა</t>
  </si>
  <si>
    <t>59.9</t>
  </si>
  <si>
    <t>ქ. თბილისი. ს. ტაბახმელა. თამარ მეფის ქ. #4</t>
  </si>
  <si>
    <t>01009007089</t>
  </si>
  <si>
    <t>მაკა</t>
  </si>
  <si>
    <t>თეთრიწყაროს რაიონი. დაბა მანგლისი. დიდგორის ქ. N 5</t>
  </si>
  <si>
    <t>ნოდარ</t>
  </si>
  <si>
    <t>დემეტრაშვილი</t>
  </si>
  <si>
    <t>თეთრიწყაროს რაიონი. სოფელი სამშვილდე</t>
  </si>
  <si>
    <t>ლელა</t>
  </si>
  <si>
    <t>ოგანიანი</t>
  </si>
  <si>
    <t>ხობის მუნიციპალიტეტი. სოფელი ნოჯიხევი. სტალინის  ქ. N 13</t>
  </si>
  <si>
    <t>შონია</t>
  </si>
  <si>
    <t>ხობის მუნიციპალიტეტი. სოფელი პატარა ფოთი</t>
  </si>
  <si>
    <t>სერგო</t>
  </si>
  <si>
    <t>ფირცხელავა</t>
  </si>
  <si>
    <t>ხობის მუნიციპალიტეტი. სოფელი ხეთა</t>
  </si>
  <si>
    <t>ზაური</t>
  </si>
  <si>
    <t>ხობის მუნიციპალიტეტი. სოფელი ქვემო ქვალონი</t>
  </si>
  <si>
    <t>გიგლა</t>
  </si>
  <si>
    <t>ჯანაშია</t>
  </si>
  <si>
    <t>გარდაბანი. სოფელი მუღანლო</t>
  </si>
  <si>
    <t>ბასტი</t>
  </si>
  <si>
    <t>ნოვრუზოვა</t>
  </si>
  <si>
    <t>ბაღდათის რაიონი. სოფელი დიმი. ქუჩა 1. ჩიხი III. N 1</t>
  </si>
  <si>
    <t>კანჯარაძე</t>
  </si>
  <si>
    <t>ვახტანგ</t>
  </si>
  <si>
    <t>ქ. თეთრიწყარო. თამარ მეფის ქ. N 37</t>
  </si>
  <si>
    <t>თეთრიწყაროს რაიონი. სოფელი კოდა. კორპუსი N 10</t>
  </si>
  <si>
    <t>32.98</t>
  </si>
  <si>
    <t>თეთრიწყაროს რაიონი. სოფელი კოდა</t>
  </si>
  <si>
    <t>თეთრიწყაროს რაიონი. სოფელი ჯორჯიაშვილი</t>
  </si>
  <si>
    <t>ქ. ბათუმი. მაიაკოვსკის ქ. N 53</t>
  </si>
  <si>
    <t>ქ. ბათუმი. თამარის დასახლება N 24</t>
  </si>
  <si>
    <t>37.1</t>
  </si>
  <si>
    <t>ქ. ბათუმი. ურეხის დასახლება</t>
  </si>
  <si>
    <t>ქ. ბათუმი. ფიროსმანის ქ. N 7 (7ა)</t>
  </si>
  <si>
    <t>ქობულეთი. სოფელი ხალა. მაღაზია N 4</t>
  </si>
  <si>
    <t>ქ. ბათუმი. ნიჟარაძის ქ. N 13</t>
  </si>
  <si>
    <t>ქ. ბათუმი. ჯავახიშვილის ქ. N 26</t>
  </si>
  <si>
    <t>ქ. ბათუმი. მეფე მირიანის ქ. N 27</t>
  </si>
  <si>
    <t>ქ. ბათუმი. ფარნავაზ მეფის ქ. N 144</t>
  </si>
  <si>
    <t>ქ. ბათუმი. ფრიდონ ხალვაშის გამზირი N 253</t>
  </si>
  <si>
    <t>ქ. ბათუმი. ნონეშვილის ქ. N 57</t>
  </si>
  <si>
    <t>ქ. ბათუმი. მახინჯაურის დასახლება</t>
  </si>
  <si>
    <t>ქობულეთი. დაბა ჩაქვი. თამარ მეფის ქ. N 42</t>
  </si>
  <si>
    <t>ქ. ბათუმი. შერიფ ხიმშიაშვილის ქ. N 68ვ</t>
  </si>
  <si>
    <t>ქ. ბათუმი. სულაბერიძის და შაფათავას ქუჩების კვეთა</t>
  </si>
  <si>
    <t>ქობულეთი. სოფელი საჩინო</t>
  </si>
  <si>
    <t>ქ. ბათუმი. ჟორდანიას ქ. N 22</t>
  </si>
  <si>
    <t>ხობის მუნიციპალიტეტი. სოფელი საგვიჩიო</t>
  </si>
  <si>
    <t>ხობის მუნიციპალიტეტი. სოფელი საჯიჯაო</t>
  </si>
  <si>
    <t>ხობის მუნიციპალიტეტი. სოფელი ქარიატა</t>
  </si>
  <si>
    <t>ხობის მუნიციპალიტეტი. სოფელი ყულევი</t>
  </si>
  <si>
    <t>ხობის მუნიციპალიტეტი. სოფელი შავღელე</t>
  </si>
  <si>
    <t>ხობის მუნიციპალიტეტი. სოფელი შუა ხორგა</t>
  </si>
  <si>
    <t>ხობის მუნიციპალიტეტი. სოფელი ჭალადიდი</t>
  </si>
  <si>
    <t>ხობის მუნიციპალიტეტი. ბიას საკრებულო</t>
  </si>
  <si>
    <t>ტყიბულის რაიონი. სოფელი მუხურა</t>
  </si>
  <si>
    <t>ბოლნისის რაიონი. დაბა კაზრეთი. კორპუსი 97/3</t>
  </si>
  <si>
    <t>66.2</t>
  </si>
  <si>
    <t>ქ. დმანისი. ნანა დედოფლის ქ. N 2</t>
  </si>
  <si>
    <t>31.4</t>
  </si>
  <si>
    <t>ქ. თბილისი. გულუას მოედანი. გვარდიის სამმართველოს მიმდებარედ. სარდაფი</t>
  </si>
  <si>
    <t>139.34</t>
  </si>
  <si>
    <t>ქ. გარდაბანი. ენერგეტიკის ქ. N 1</t>
  </si>
  <si>
    <t>გარდაბანი. სოფელი ვახტანგისი</t>
  </si>
  <si>
    <t>გარდაბანი. სოფელი კალინინო</t>
  </si>
  <si>
    <t>გარდაბანი. სოფელი ქესალო</t>
  </si>
  <si>
    <t>12001023188</t>
  </si>
  <si>
    <t>გარდაბანი. სოფელი მარტყოფი</t>
  </si>
  <si>
    <t>ბაღდათის რაიონი. სოფელი ნერგეეთი</t>
  </si>
  <si>
    <t>ბაღდათის რაიონი. სოფელი I ობჩა</t>
  </si>
  <si>
    <t>ქ. თბილისი. ვაჟა ფშაველას გამზ. #83 კვარ. #3 კორ. 22ა</t>
  </si>
  <si>
    <t>109.19</t>
  </si>
  <si>
    <t>01010001852</t>
  </si>
  <si>
    <t>ფანჩულიძე</t>
  </si>
  <si>
    <t>ქ. წალკა. მ. კოსტავას ქ. სახლი #75</t>
  </si>
  <si>
    <t>61009011791</t>
  </si>
  <si>
    <t>გურანდა</t>
  </si>
  <si>
    <t>ქ. თბილისი. დაბა წყნეთი. რუსთაველის ქ. #3ა</t>
  </si>
  <si>
    <t>55.74</t>
  </si>
  <si>
    <t>თინათინ</t>
  </si>
  <si>
    <t>დალაქიშვილი</t>
  </si>
  <si>
    <t>ჩხოროწყუს რაიონი. სოფელი ზუმი</t>
  </si>
  <si>
    <t>312.5</t>
  </si>
  <si>
    <t>48001004902</t>
  </si>
  <si>
    <t>სერიოჟა</t>
  </si>
  <si>
    <t>ლემონჯავა</t>
  </si>
  <si>
    <t>ჩხოროწყუს რაიონი. სოფელი ქვედა ჩხოროწყუ</t>
  </si>
  <si>
    <t>62004020899</t>
  </si>
  <si>
    <t>ჟუჟუნა</t>
  </si>
  <si>
    <t>გოგუა</t>
  </si>
  <si>
    <t>ქ. ახმეტა. საბეროს დას. ბესიკის ქ. #12</t>
  </si>
  <si>
    <t>246.5</t>
  </si>
  <si>
    <t>08001000656</t>
  </si>
  <si>
    <t>ბაინდურაშვილი</t>
  </si>
  <si>
    <t xml:space="preserve">ახმეტა. სოფელი მატანი </t>
  </si>
  <si>
    <t>08001000393</t>
  </si>
  <si>
    <t>ლილა</t>
  </si>
  <si>
    <t>მარკოზაშვილი</t>
  </si>
  <si>
    <t xml:space="preserve">ახმეტა. სოფელი ზემო ხოდაშენი </t>
  </si>
  <si>
    <t>08001016756</t>
  </si>
  <si>
    <t>მაყვალა</t>
  </si>
  <si>
    <t>ჩანქსელიანი</t>
  </si>
  <si>
    <t>ახმეტა. სოფელი ქვემო ალვანი</t>
  </si>
  <si>
    <t>08001001541</t>
  </si>
  <si>
    <t>ვაჟა</t>
  </si>
  <si>
    <t>კოჭლამაზაშვილი</t>
  </si>
  <si>
    <t>ახმეტა. სოფელი ოჟიო</t>
  </si>
  <si>
    <t>20001000779</t>
  </si>
  <si>
    <t>ლომიასვილი</t>
  </si>
  <si>
    <t>ახმეტა. სოფელი დუისი</t>
  </si>
  <si>
    <t>08091000605</t>
  </si>
  <si>
    <t>მარგოშვილი</t>
  </si>
  <si>
    <t>ახმეტა. სოფელი ზემო ალვანი</t>
  </si>
  <si>
    <t>08001002261</t>
  </si>
  <si>
    <t>გარსევანიძე</t>
  </si>
  <si>
    <t>ახმეტა. სოფელი ქისტაური</t>
  </si>
  <si>
    <t>08001016716</t>
  </si>
  <si>
    <t>ხარაგაული. სოფელი ბორი</t>
  </si>
  <si>
    <t>42.79</t>
  </si>
  <si>
    <t>56001017515</t>
  </si>
  <si>
    <t>იოსებ</t>
  </si>
  <si>
    <t>სხილაძე</t>
  </si>
  <si>
    <t>მარნეული. სოფელი ყიზილაჯლო</t>
  </si>
  <si>
    <t>28001023083</t>
  </si>
  <si>
    <t>შაფაატ</t>
  </si>
  <si>
    <t>ჩირახოვი</t>
  </si>
  <si>
    <t>მარნეული. სოფელი ალგეთი</t>
  </si>
  <si>
    <t>28001025164</t>
  </si>
  <si>
    <t>ფაიგ</t>
  </si>
  <si>
    <t>ბაირამოვი</t>
  </si>
  <si>
    <t>მარნეული. სადახლოს ტერიტორიული ერთეული</t>
  </si>
  <si>
    <t>28001019234</t>
  </si>
  <si>
    <t>ქამილ</t>
  </si>
  <si>
    <t>გარაბალოვი</t>
  </si>
  <si>
    <t>მარნეული. სოფელი კასუმლო</t>
  </si>
  <si>
    <t>28001042341</t>
  </si>
  <si>
    <t>ფახრად</t>
  </si>
  <si>
    <t>ახმედოვი</t>
  </si>
  <si>
    <t>მარნეული. სოფელი შაუმიანი</t>
  </si>
  <si>
    <t>28001066042</t>
  </si>
  <si>
    <t>ვანიკ</t>
  </si>
  <si>
    <t>აკოფიანი</t>
  </si>
  <si>
    <t>ჩოხატაური. სოფელი ვანი</t>
  </si>
  <si>
    <t>167.6</t>
  </si>
  <si>
    <t>61005010881</t>
  </si>
  <si>
    <t>ჩოხატაური. სოფელი გოგოლესუბანი</t>
  </si>
  <si>
    <t>193.1</t>
  </si>
  <si>
    <t>46001003282</t>
  </si>
  <si>
    <t>სამსონ</t>
  </si>
  <si>
    <t>სიხარულიძე</t>
  </si>
  <si>
    <t>ჩოხატაური. სოფელი ბუკისციხე</t>
  </si>
  <si>
    <t>46001003548</t>
  </si>
  <si>
    <t>კიკვაძე</t>
  </si>
  <si>
    <t>ჩოხატაური. სოფელი შუაფარცხმა</t>
  </si>
  <si>
    <t>61606084010</t>
  </si>
  <si>
    <t>მარიამ</t>
  </si>
  <si>
    <t>ფირცხალაძე</t>
  </si>
  <si>
    <t>ჩოხატაური. სოფელი ჯვარცხმა</t>
  </si>
  <si>
    <t>46001004987</t>
  </si>
  <si>
    <t>მალხაზი</t>
  </si>
  <si>
    <t>უნგიაძე</t>
  </si>
  <si>
    <t>ჩხოროწყუს რაიონი. სოფელი კირცხი</t>
  </si>
  <si>
    <t>62006024504</t>
  </si>
  <si>
    <t>ქეთინო</t>
  </si>
  <si>
    <t>ღრუბელაძე</t>
  </si>
  <si>
    <t>დაბა ჩხოროწყუ. ჭავჭავაძის ქ. #8</t>
  </si>
  <si>
    <t>48001014405</t>
  </si>
  <si>
    <t>ბერაძე</t>
  </si>
  <si>
    <t>ჩხოროწყუს რაიონი. სოფელი ლეწურწუმე</t>
  </si>
  <si>
    <t>48001014720</t>
  </si>
  <si>
    <t>ლეილა</t>
  </si>
  <si>
    <t>ეფსია</t>
  </si>
  <si>
    <t>ჩხოროწუს რაიონი. სოფელი მუხური</t>
  </si>
  <si>
    <t>48001018362</t>
  </si>
  <si>
    <t>გალაქტიონ</t>
  </si>
  <si>
    <t>ცქვიტარია</t>
  </si>
  <si>
    <t>ვანი. სოფელი შუამთა</t>
  </si>
  <si>
    <t>ხურციძე</t>
  </si>
  <si>
    <t>დუშეთი. სოფელი მჭადიჯვარი</t>
  </si>
  <si>
    <t>42.64</t>
  </si>
  <si>
    <t>16001008900</t>
  </si>
  <si>
    <t>ილია</t>
  </si>
  <si>
    <t>ქარჩაიძე</t>
  </si>
  <si>
    <t>ხონი. სოფელი მათხოჯი</t>
  </si>
  <si>
    <t>55001022385</t>
  </si>
  <si>
    <t>ანნა</t>
  </si>
  <si>
    <t>ჯანელიძე</t>
  </si>
  <si>
    <t>ქ. გურჯაანი. ნონეშვილის გამზირი #5</t>
  </si>
  <si>
    <t>48.2</t>
  </si>
  <si>
    <t>13001003123</t>
  </si>
  <si>
    <t>ბოღლოციშვილი</t>
  </si>
  <si>
    <t>გურჯაანი. სოფელი ველისციხე</t>
  </si>
  <si>
    <t>13001020372</t>
  </si>
  <si>
    <t>ნუნუ</t>
  </si>
  <si>
    <t>თერგიაშვილი</t>
  </si>
  <si>
    <t>ქ. გურჯაანი. სანაპიროს ქ.#6</t>
  </si>
  <si>
    <t>13001045199</t>
  </si>
  <si>
    <t>მარინე</t>
  </si>
  <si>
    <t>არჯევანიშვილი</t>
  </si>
  <si>
    <t>გურჯაანის რაიონი. სოფელი ვაზისუბანი #5</t>
  </si>
  <si>
    <t>13001001946</t>
  </si>
  <si>
    <t>ბრაგვაძე</t>
  </si>
  <si>
    <t xml:space="preserve">ზესტაფონი. სოფელი ზოვრეთი </t>
  </si>
  <si>
    <t>53001005829</t>
  </si>
  <si>
    <t>ნაზი</t>
  </si>
  <si>
    <t>ერგემლიძე</t>
  </si>
  <si>
    <t>ზესტაფონი. სოფელი მეორე სვირი</t>
  </si>
  <si>
    <t>18001011899</t>
  </si>
  <si>
    <t>ბაადური</t>
  </si>
  <si>
    <t>ბოგვერაძე</t>
  </si>
  <si>
    <t>ახალქალაქის რაიონი. საკრებულო კარტიკამი</t>
  </si>
  <si>
    <t>07001007644</t>
  </si>
  <si>
    <t>ელიზბარიან</t>
  </si>
  <si>
    <t>ახალქალაქის რაიონი. სოფელი სულდა</t>
  </si>
  <si>
    <t>07001036697</t>
  </si>
  <si>
    <t>ზარზანდ</t>
  </si>
  <si>
    <t>კუჯოიან</t>
  </si>
  <si>
    <t>ახალქალაქი. სოფელი არაგვა</t>
  </si>
  <si>
    <t>07001026703</t>
  </si>
  <si>
    <t>ამალია</t>
  </si>
  <si>
    <t>უნანიან</t>
  </si>
  <si>
    <t>ჩოხატაური. სოფელი ხიდისთავი</t>
  </si>
  <si>
    <t>60001048517</t>
  </si>
  <si>
    <t>ტაბიძე</t>
  </si>
  <si>
    <t>ჩოხატაური. სოფელი ახალშენი</t>
  </si>
  <si>
    <t>46001004709</t>
  </si>
  <si>
    <t>გიორგაძე</t>
  </si>
  <si>
    <t>წალენჯიხა.სოფელი ნაკიფუ</t>
  </si>
  <si>
    <t>51001004908</t>
  </si>
  <si>
    <t>გოგიტა</t>
  </si>
  <si>
    <t>ქ.წალენჯიხა სალიას ქ. 2</t>
  </si>
  <si>
    <t>72.9</t>
  </si>
  <si>
    <t>51001006139</t>
  </si>
  <si>
    <t>თამთა</t>
  </si>
  <si>
    <t>წალენჯიხა.სოფელი ლია</t>
  </si>
  <si>
    <t>24.51</t>
  </si>
  <si>
    <t>62006029149</t>
  </si>
  <si>
    <t>კორსანტია</t>
  </si>
  <si>
    <t>ქ. წალენჯიხა. მებონიას ქ.2</t>
  </si>
  <si>
    <t>62001014595</t>
  </si>
  <si>
    <t>სახოკია</t>
  </si>
  <si>
    <t>წალენჯიხა. სოფელი ჯგალი</t>
  </si>
  <si>
    <t>51001010725</t>
  </si>
  <si>
    <t>წალენჯიხა. სოფელი საჩინო</t>
  </si>
  <si>
    <t>51001023034</t>
  </si>
  <si>
    <t>ნაჭყებია</t>
  </si>
  <si>
    <t>ხონი. სოფელი ნახახულევი</t>
  </si>
  <si>
    <t>55001000892</t>
  </si>
  <si>
    <t>ვახტანგი</t>
  </si>
  <si>
    <t>ჯოხიძე</t>
  </si>
  <si>
    <t>ხონი. სოფელი საწულუკიძეო</t>
  </si>
  <si>
    <t>55001018870</t>
  </si>
  <si>
    <t>აპოლონი</t>
  </si>
  <si>
    <t>კუხალაშვილი</t>
  </si>
  <si>
    <t>ხონი. სოფელი გუბი</t>
  </si>
  <si>
    <t>55001001887</t>
  </si>
  <si>
    <t>ვაშაკიძე</t>
  </si>
  <si>
    <t>ხონი. სოფელი გოჩა-ჯიხაიში</t>
  </si>
  <si>
    <t>55001014466</t>
  </si>
  <si>
    <t>იამზე</t>
  </si>
  <si>
    <t>კეჟერაძე</t>
  </si>
  <si>
    <t>ქ. ოზურგეთი. ი.ჭავჭავაძის ქ.#12</t>
  </si>
  <si>
    <t>80.9</t>
  </si>
  <si>
    <t>33001003419</t>
  </si>
  <si>
    <t>მარინა</t>
  </si>
  <si>
    <t>დოლიძე-კეჭაღმაძე</t>
  </si>
  <si>
    <t>ვანი. სოფელი სალხინო</t>
  </si>
  <si>
    <t>ჯონდო</t>
  </si>
  <si>
    <t>კიკუტაძე</t>
  </si>
  <si>
    <t>ვანი. სოფელი დიხაშხო</t>
  </si>
  <si>
    <t>37.6</t>
  </si>
  <si>
    <t>ლალი</t>
  </si>
  <si>
    <t>ტყეშელაშვილი</t>
  </si>
  <si>
    <t>თელავი. სოფელი კურდღელაური</t>
  </si>
  <si>
    <t>20001004649</t>
  </si>
  <si>
    <t>შიო</t>
  </si>
  <si>
    <t>გოდერძიშვილი</t>
  </si>
  <si>
    <t>თელავი. სოფელი ნაფარეული</t>
  </si>
  <si>
    <t>20701072974</t>
  </si>
  <si>
    <t>გუშარაშვილი</t>
  </si>
  <si>
    <t>ქობულეთი. სოფელი ხუცუბანი ქ.#1. სახლი-10. სად-4. სართ.3. ბ-49</t>
  </si>
  <si>
    <t>55.2</t>
  </si>
  <si>
    <t>61004042638</t>
  </si>
  <si>
    <t>მესხიძე</t>
  </si>
  <si>
    <t>ქობულეთი. სოფელი ქობულეთი</t>
  </si>
  <si>
    <t>122.65</t>
  </si>
  <si>
    <t>61004005299</t>
  </si>
  <si>
    <t>ეთერ</t>
  </si>
  <si>
    <t>ქარცივაძე</t>
  </si>
  <si>
    <t>ქობულეთი. სოფელი კვირიკე. სად-1. სართ.4. ბ-#12</t>
  </si>
  <si>
    <t>64.34</t>
  </si>
  <si>
    <t>61004025280</t>
  </si>
  <si>
    <t>ბაუჟაძე</t>
  </si>
  <si>
    <t>ქობულეთი. სოფელი ჭახათი</t>
  </si>
  <si>
    <t>237.74</t>
  </si>
  <si>
    <t>61004038509</t>
  </si>
  <si>
    <t>ვლადიმერ</t>
  </si>
  <si>
    <t>ირემაძე</t>
  </si>
  <si>
    <t>ქ. ბათუმი. ანგისას ქ.#2 სართ.1. არასაცხოვრებელი ფართი # 6ა.</t>
  </si>
  <si>
    <t>61001026206</t>
  </si>
  <si>
    <t>ქ. ბათუმი. ანგისას ქ.#2 სართ.1. არასაცხოვრებელი ფართი # 6ბ.</t>
  </si>
  <si>
    <t>61010001794</t>
  </si>
  <si>
    <t>მჟავანაძე</t>
  </si>
  <si>
    <t>გარდაბანი. სოფელი გამარჯვება</t>
  </si>
  <si>
    <t>35001050105</t>
  </si>
  <si>
    <t>ხათუნა</t>
  </si>
  <si>
    <t>რობიტაშვილი</t>
  </si>
  <si>
    <t>გარდაბანი. სოფელი კრწანისი</t>
  </si>
  <si>
    <t>12001047559</t>
  </si>
  <si>
    <t>ზოიძე</t>
  </si>
  <si>
    <t>გარდაბანი. სოფელი ახალსოფელი</t>
  </si>
  <si>
    <t>12001074300</t>
  </si>
  <si>
    <t>მარტიაშვილი</t>
  </si>
  <si>
    <t>გარდაბანი. სოფელი კუმისი</t>
  </si>
  <si>
    <t>12001025596</t>
  </si>
  <si>
    <t>მდივნიშვილი</t>
  </si>
  <si>
    <t>ქ. ზესტაფონი. მელქაძის ქ. #1. სართ. 1. ბ-3</t>
  </si>
  <si>
    <t>01008051417</t>
  </si>
  <si>
    <t>დარბაიძე</t>
  </si>
  <si>
    <t>წალენჯიხა.სოფელი ფახულანი</t>
  </si>
  <si>
    <t>51001014048</t>
  </si>
  <si>
    <t>გერგედავა</t>
  </si>
  <si>
    <t>ქ.ჯვარი. ჯიქიას ქ. #8</t>
  </si>
  <si>
    <t>51001025294</t>
  </si>
  <si>
    <t>დარეჯან</t>
  </si>
  <si>
    <t>დადიანი</t>
  </si>
  <si>
    <t>წალენჯიხა. სოფელი ჩქვალერი</t>
  </si>
  <si>
    <t>51001025566</t>
  </si>
  <si>
    <t>ბეჟან</t>
  </si>
  <si>
    <t>ფიფია</t>
  </si>
  <si>
    <t>ქობულეთი. დაბა ჩაქვი. თამარ მეფის ქ. #70</t>
  </si>
  <si>
    <t>1,4 თვე</t>
  </si>
  <si>
    <t>61005001013</t>
  </si>
  <si>
    <t>ივანე</t>
  </si>
  <si>
    <t>გალიუკი</t>
  </si>
  <si>
    <t>ბოლნისი. სოფელი ტალავერი</t>
  </si>
  <si>
    <t>10001032430</t>
  </si>
  <si>
    <t>ბილალ</t>
  </si>
  <si>
    <t>აშიროვი</t>
  </si>
  <si>
    <t>ბოლნისი. სოფელი მამხუტი</t>
  </si>
  <si>
    <t>10001000756</t>
  </si>
  <si>
    <t>არიზ</t>
  </si>
  <si>
    <t>ბოლნისი. სოფ.რატევანი. ქ-15. ჩიხი-2. სახლი-1</t>
  </si>
  <si>
    <t>468.75</t>
  </si>
  <si>
    <t>10001063646</t>
  </si>
  <si>
    <t>ლაზარეშვილი</t>
  </si>
  <si>
    <t>ბოლნისი. სოფელი რაჭისუბანი</t>
  </si>
  <si>
    <t>10001050085</t>
  </si>
  <si>
    <t>რეხვიაშვილი</t>
  </si>
  <si>
    <t>ბოლნისი. სოფელი ტანძია</t>
  </si>
  <si>
    <t>10001002041</t>
  </si>
  <si>
    <t>ინგა</t>
  </si>
  <si>
    <t>ანსიანი</t>
  </si>
  <si>
    <t>ქ. ოზურგეთი. ვ. დოლიძის ქ.#7. სართ.1. ბინა-12</t>
  </si>
  <si>
    <t>33001008874</t>
  </si>
  <si>
    <t>ქეთევან</t>
  </si>
  <si>
    <t>ღლონტი</t>
  </si>
  <si>
    <t>ქ.თბილისი. ზაქარიაძის ქ. #15-ის მიმდებარედ</t>
  </si>
  <si>
    <t>01010011384</t>
  </si>
  <si>
    <t>ფირცხალავა</t>
  </si>
  <si>
    <t>თელავი. ელ. ახვლედიანის ქ. 79</t>
  </si>
  <si>
    <t>01017019732</t>
  </si>
  <si>
    <t>მარი</t>
  </si>
  <si>
    <t>ცალქალამანიძე</t>
  </si>
  <si>
    <t>საგარეჯო. ერეკლე მეორის ქ.#61</t>
  </si>
  <si>
    <t>485.05</t>
  </si>
  <si>
    <t>01017016730</t>
  </si>
  <si>
    <t>ანუაშვილი</t>
  </si>
  <si>
    <t>საგარეჯო. სოფელი ქეშალო</t>
  </si>
  <si>
    <t>36001007057</t>
  </si>
  <si>
    <t>ისმაილ</t>
  </si>
  <si>
    <t>ისაევი</t>
  </si>
  <si>
    <t>საგარეჯო. სოფელი იორმუღანლო. შენობა-ნაგებობა #02</t>
  </si>
  <si>
    <t>36001000736</t>
  </si>
  <si>
    <t>თავდიხ</t>
  </si>
  <si>
    <t>გაჯიევი</t>
  </si>
  <si>
    <t>მცხეთა. სოფელი ძეგვი. ცენტრალური უბანი</t>
  </si>
  <si>
    <t>31001020620</t>
  </si>
  <si>
    <t>ნატრაძე</t>
  </si>
  <si>
    <t>მცხეთა. სოფელი საგურამო</t>
  </si>
  <si>
    <t>01024012879</t>
  </si>
  <si>
    <t>კერესელიძე</t>
  </si>
  <si>
    <t>მცხეთა. სოფელი მუხრანი</t>
  </si>
  <si>
    <t>31001049270</t>
  </si>
  <si>
    <t>თემურ</t>
  </si>
  <si>
    <t>ნიბლიაშვილი</t>
  </si>
  <si>
    <t>ნინოწმინდა. სოფელი ეშტია</t>
  </si>
  <si>
    <t>170.5</t>
  </si>
  <si>
    <t>32001004690</t>
  </si>
  <si>
    <t>ხანუმ</t>
  </si>
  <si>
    <t>ერანოსიან</t>
  </si>
  <si>
    <t>მცხეთა. სოფელი წილკანი</t>
  </si>
  <si>
    <t>31001042023</t>
  </si>
  <si>
    <t>ლაშაური</t>
  </si>
  <si>
    <t>მცხეთა. სიფელი მისაქციელი</t>
  </si>
  <si>
    <t>31001034387</t>
  </si>
  <si>
    <t>ციალა</t>
  </si>
  <si>
    <t>კუპრაშვილი</t>
  </si>
  <si>
    <t>ქ.ზიგდიდი. რუსთაველის ქ. 27</t>
  </si>
  <si>
    <t>19001067986</t>
  </si>
  <si>
    <t>მამუკა</t>
  </si>
  <si>
    <t>ესებუა</t>
  </si>
  <si>
    <t>ნინოწმინდა. სოფელი დიდი გონდურა</t>
  </si>
  <si>
    <t>39.74</t>
  </si>
  <si>
    <t>32001014362</t>
  </si>
  <si>
    <t>გეორგი</t>
  </si>
  <si>
    <t>ჩიჩოიან</t>
  </si>
  <si>
    <t>ნინოწმინდა. სოფელი გორელოვკა</t>
  </si>
  <si>
    <t>32001002643</t>
  </si>
  <si>
    <t>დავიდ</t>
  </si>
  <si>
    <t>არაქელიან</t>
  </si>
  <si>
    <t>ზუგდიდი. სოფელი კორცხელი</t>
  </si>
  <si>
    <t>19001080468</t>
  </si>
  <si>
    <t>ქ. ზუგდიდი. რუსთაველის ქ. 138</t>
  </si>
  <si>
    <t>142.5</t>
  </si>
  <si>
    <t>19001012048</t>
  </si>
  <si>
    <t>ნატალია</t>
  </si>
  <si>
    <t>მიქავა</t>
  </si>
  <si>
    <t>ქარელი. თამარ მეფის ქ. # 43</t>
  </si>
  <si>
    <t>43001005132</t>
  </si>
  <si>
    <t>გოჩა</t>
  </si>
  <si>
    <t>გოგიჩაშვილი</t>
  </si>
  <si>
    <t>ხაშური. სოფელი ალი</t>
  </si>
  <si>
    <t>47.08</t>
  </si>
  <si>
    <t>35001009735</t>
  </si>
  <si>
    <t>ქიტიაშვილი-ნოზაძე</t>
  </si>
  <si>
    <t>ზუგდიდი. სოფელი ორსანტია</t>
  </si>
  <si>
    <t>19001028095</t>
  </si>
  <si>
    <t>გოდერძი</t>
  </si>
  <si>
    <t>ხაზალია</t>
  </si>
  <si>
    <t>ქ.ზიგდიდი. სოხუმის ქ.  111</t>
  </si>
  <si>
    <t>19001041801</t>
  </si>
  <si>
    <t>გოგილავა</t>
  </si>
  <si>
    <t>ქ. ზიგდიდი. წმინდა ნინო ქ. 1</t>
  </si>
  <si>
    <t>19001077929</t>
  </si>
  <si>
    <t>მარიკა</t>
  </si>
  <si>
    <t>კარტოზია</t>
  </si>
  <si>
    <t>ქ. ზიგდიდი. რუსთაველის ქ. 90</t>
  </si>
  <si>
    <t>19001028769</t>
  </si>
  <si>
    <t>ბერულავა</t>
  </si>
  <si>
    <t>ქ. ზუგდიდი. რუსთაველის ქ. 31</t>
  </si>
  <si>
    <t>149.42</t>
  </si>
  <si>
    <t>19001067502</t>
  </si>
  <si>
    <t>გრიგოლია</t>
  </si>
  <si>
    <t>ქ. ზიგდიდი. თამარ მეფის ქ. 19</t>
  </si>
  <si>
    <t>62006022216</t>
  </si>
  <si>
    <t>ბულისკერია</t>
  </si>
  <si>
    <t>ქარელი. სოფელი რუისი</t>
  </si>
  <si>
    <t>43001006052</t>
  </si>
  <si>
    <t>ეგნატაშვილი</t>
  </si>
  <si>
    <t>ქარელი. დაბა აგარა. ხორავას ქ. 5. სართული 1</t>
  </si>
  <si>
    <t>86.6</t>
  </si>
  <si>
    <t>01021003738</t>
  </si>
  <si>
    <t>გაგნიძე</t>
  </si>
  <si>
    <t>ბოლნისი. სოფელი ქვემო ბოლნისი</t>
  </si>
  <si>
    <t>10001012219</t>
  </si>
  <si>
    <t>ზიათხან</t>
  </si>
  <si>
    <t>ბოლნისი. სოფელი ნახიდური</t>
  </si>
  <si>
    <t>10001002647</t>
  </si>
  <si>
    <t>ილგამ</t>
  </si>
  <si>
    <t>ბოლნისი.სოფელი ქვეში</t>
  </si>
  <si>
    <t>10001018295</t>
  </si>
  <si>
    <t>ბესალაშვილი</t>
  </si>
  <si>
    <t>წალკა. სოფელი ავრალო</t>
  </si>
  <si>
    <t>87.25</t>
  </si>
  <si>
    <t>52001008719</t>
  </si>
  <si>
    <t>ტატიანა</t>
  </si>
  <si>
    <t>სოტიროვა</t>
  </si>
  <si>
    <t>წალკა. სოფელი ხაჩკოვი</t>
  </si>
  <si>
    <t>105.6</t>
  </si>
  <si>
    <t>52001013662</t>
  </si>
  <si>
    <t>სუირი</t>
  </si>
  <si>
    <t>ჩიდილიან</t>
  </si>
  <si>
    <t>წალკა. სოფელი განთიადი</t>
  </si>
  <si>
    <t>14.56</t>
  </si>
  <si>
    <t>33001006322</t>
  </si>
  <si>
    <t>მალხაზ</t>
  </si>
  <si>
    <t>ბერიძე</t>
  </si>
  <si>
    <t>წალკა. სოფელი კუში</t>
  </si>
  <si>
    <t>20.63</t>
  </si>
  <si>
    <t>52001010517</t>
  </si>
  <si>
    <t>ვართან</t>
  </si>
  <si>
    <t>მეგრაბიან</t>
  </si>
  <si>
    <t xml:space="preserve">წალკა. სოფელი აიაზმა </t>
  </si>
  <si>
    <t>19.76</t>
  </si>
  <si>
    <t>52001010617</t>
  </si>
  <si>
    <t>ლევონ</t>
  </si>
  <si>
    <t>მარკოსიან</t>
  </si>
  <si>
    <t>წალკა. სოფელი ბეშთაშენი</t>
  </si>
  <si>
    <t>52001001305</t>
  </si>
  <si>
    <t>ალექსანდრ</t>
  </si>
  <si>
    <t>კარიბოვი</t>
  </si>
  <si>
    <t>კასპი. სოფელი იგოეთი</t>
  </si>
  <si>
    <t>30.36</t>
  </si>
  <si>
    <t>24001015598</t>
  </si>
  <si>
    <t>მევლუდი</t>
  </si>
  <si>
    <t>ობგაიძე</t>
  </si>
  <si>
    <t>კასპი. სოფელი ახალქალაქი</t>
  </si>
  <si>
    <t>198.5</t>
  </si>
  <si>
    <t>24001017950</t>
  </si>
  <si>
    <t>ჯლანტიაშვილი</t>
  </si>
  <si>
    <t>კასპი. სოფელი მეტეხი</t>
  </si>
  <si>
    <t>149.68</t>
  </si>
  <si>
    <t>24001000085</t>
  </si>
  <si>
    <t>ზაქარია</t>
  </si>
  <si>
    <t>აბუაშვილი</t>
  </si>
  <si>
    <t>ქ. კასპი. სოფელი კავთისხევი</t>
  </si>
  <si>
    <t>90.5</t>
  </si>
  <si>
    <t>24001043304</t>
  </si>
  <si>
    <t>ლიზა</t>
  </si>
  <si>
    <t>ქ. კასპი. სოფელი ქვემოჭალა</t>
  </si>
  <si>
    <t>24001029525</t>
  </si>
  <si>
    <t>გიგა</t>
  </si>
  <si>
    <t>მესროფაშვილი</t>
  </si>
  <si>
    <t>ქ. კასპი. სააკაძის ქ. 53ა</t>
  </si>
  <si>
    <t>25.83</t>
  </si>
  <si>
    <t>01003004090</t>
  </si>
  <si>
    <t>ქ. მარნეული. მაზნიაშვილის ქ. 2</t>
  </si>
  <si>
    <t>67.24</t>
  </si>
  <si>
    <t>01008029624</t>
  </si>
  <si>
    <t>დემურ</t>
  </si>
  <si>
    <t>ელოშვილი</t>
  </si>
  <si>
    <t>თელავი. სოფელი ყარაჯალა</t>
  </si>
  <si>
    <t>20001012644</t>
  </si>
  <si>
    <t>ვახირ</t>
  </si>
  <si>
    <t>თელავი. სოფელი წინანდალი</t>
  </si>
  <si>
    <t>20001015503</t>
  </si>
  <si>
    <t>კალატოზიშვილი</t>
  </si>
  <si>
    <t>თანგული</t>
  </si>
  <si>
    <t>ერემეიშვილი</t>
  </si>
  <si>
    <t>ოზურგეთის მუნიციპალიტეტი. სოფელი კონჭკათი</t>
  </si>
  <si>
    <t>01015023521</t>
  </si>
  <si>
    <t>აროშიძე</t>
  </si>
  <si>
    <t>ხონი. სოფელი ახალშენი</t>
  </si>
  <si>
    <t>55001019124</t>
  </si>
  <si>
    <t>ჯაველიძე</t>
  </si>
  <si>
    <t>ხონი. სოფელი პატარა ჯიხაიში</t>
  </si>
  <si>
    <t>55001022679</t>
  </si>
  <si>
    <t>სვეტლანა</t>
  </si>
  <si>
    <t>ანდღულაძე</t>
  </si>
  <si>
    <t>ხონი. სოფელი გორდი</t>
  </si>
  <si>
    <t>55001004863</t>
  </si>
  <si>
    <t>ღაჭავა</t>
  </si>
  <si>
    <t>წალენჯიხა. სოფელი ეწერი</t>
  </si>
  <si>
    <t>51001025029</t>
  </si>
  <si>
    <t>ალბერტ</t>
  </si>
  <si>
    <t>წალენჯიხა. სოფელი მედანი</t>
  </si>
  <si>
    <t>51001013763</t>
  </si>
  <si>
    <t>გულვერ</t>
  </si>
  <si>
    <t>წალენჯიხა. სოფელი ობუჯი</t>
  </si>
  <si>
    <t>51001017875</t>
  </si>
  <si>
    <t>ემზარ</t>
  </si>
  <si>
    <t>საჯაია</t>
  </si>
  <si>
    <t>წალენჯიხა. სოფელი მიქავა</t>
  </si>
  <si>
    <t>51001014224</t>
  </si>
  <si>
    <t>დიმა</t>
  </si>
  <si>
    <t>ჯოლოხავა</t>
  </si>
  <si>
    <t>ახალქალაქი. სოფელი აზავრეთი</t>
  </si>
  <si>
    <t>07001014489</t>
  </si>
  <si>
    <t>აბგარ</t>
  </si>
  <si>
    <t>მანასიან</t>
  </si>
  <si>
    <t>ახალქალაქი. სოფელი ტურცხი</t>
  </si>
  <si>
    <t>07001006245</t>
  </si>
  <si>
    <t>ღევენიან</t>
  </si>
  <si>
    <t>ახალქალაქი. სოფელი ოკამი</t>
  </si>
  <si>
    <t>07001040902</t>
  </si>
  <si>
    <t>ტიტიბა</t>
  </si>
  <si>
    <t>ბალახაძე</t>
  </si>
  <si>
    <t>ვანი. სოფელი ზეინდარი</t>
  </si>
  <si>
    <t>გია</t>
  </si>
  <si>
    <t>ხელაძე</t>
  </si>
  <si>
    <t>ჩხოროწყუ. სოფელი ხაბუმე</t>
  </si>
  <si>
    <t>48001011744</t>
  </si>
  <si>
    <t>რევაზ</t>
  </si>
  <si>
    <t>ახალაია</t>
  </si>
  <si>
    <t>ჩხოროწყუ. სოფელი თაია</t>
  </si>
  <si>
    <t>48001020427</t>
  </si>
  <si>
    <t>ჩხოროწყუ. სოფელი ჭოღა</t>
  </si>
  <si>
    <t>48001015625</t>
  </si>
  <si>
    <t>ვანო</t>
  </si>
  <si>
    <t>შენგელია</t>
  </si>
  <si>
    <t>ჩხოროწყუ. სოფელი ნაფიჩხოვო</t>
  </si>
  <si>
    <t>01029001218</t>
  </si>
  <si>
    <t>დათო</t>
  </si>
  <si>
    <t>ჩხოროწყუ. სოფელი ნაკიანი. მე-9 ქ. #2</t>
  </si>
  <si>
    <t>48001005168</t>
  </si>
  <si>
    <t>ლაშა</t>
  </si>
  <si>
    <t>ჭეჟია</t>
  </si>
  <si>
    <t>ჩოხატაური. სოფელი კოხნარი</t>
  </si>
  <si>
    <t>46001010901</t>
  </si>
  <si>
    <t>ახალაძე</t>
  </si>
  <si>
    <t>ჩოხატაური. სოფელი შუა ამაღლება</t>
  </si>
  <si>
    <t>46001011645</t>
  </si>
  <si>
    <t>ჯიბუტი</t>
  </si>
  <si>
    <t>ჩოხატაური. სოფელი ქვემო ერკეთი</t>
  </si>
  <si>
    <t>46001001937</t>
  </si>
  <si>
    <t>რამაზი</t>
  </si>
  <si>
    <t>უჯმაჯურიძე</t>
  </si>
  <si>
    <t>ჩოხატაური. სოფელი ქვენობანი</t>
  </si>
  <si>
    <t>46001013212</t>
  </si>
  <si>
    <t>კუტუბიძე</t>
  </si>
  <si>
    <t>ჩხოროწყუ. სოფელი ახუთი</t>
  </si>
  <si>
    <t>48001016911</t>
  </si>
  <si>
    <t>ტყებუჩავა</t>
  </si>
  <si>
    <t>ზუგდიდი. სოფელი ახალი სამგორი</t>
  </si>
  <si>
    <t>12001046504</t>
  </si>
  <si>
    <t>მამულაძე</t>
  </si>
  <si>
    <t>ქ.თბილისი. დიღმის მას. კვარტალი-4. კორპ-5ა. არასაცხოვრებელი ფართი #2</t>
  </si>
  <si>
    <t>190.93</t>
  </si>
  <si>
    <t>01026002889</t>
  </si>
  <si>
    <t>ტატიშვილი</t>
  </si>
  <si>
    <t>ხონი. სოფელი კუხი</t>
  </si>
  <si>
    <t>55001015604</t>
  </si>
  <si>
    <t>სილაგაძე</t>
  </si>
  <si>
    <t>წალენჯიხა. სოფელი ჭალე</t>
  </si>
  <si>
    <t>51001024655</t>
  </si>
  <si>
    <t>მანია</t>
  </si>
  <si>
    <t>თეთრიწყარო. სოფელი წინწყარო</t>
  </si>
  <si>
    <t>183.2</t>
  </si>
  <si>
    <t>61010004213</t>
  </si>
  <si>
    <t>შაქრო</t>
  </si>
  <si>
    <t>მსახურაძე</t>
  </si>
  <si>
    <t>ქ.ბათუმი. გორგასლის ქ.55/ვაჟა-ფშაველას ქ. 46-48</t>
  </si>
  <si>
    <t>61001082439</t>
  </si>
  <si>
    <t>გელაძე</t>
  </si>
  <si>
    <t>ქ. ბათუმი. ფ. ხალვაშის გამზირი #76</t>
  </si>
  <si>
    <t>61006007512</t>
  </si>
  <si>
    <t>ტარიელ</t>
  </si>
  <si>
    <t>თებიძე</t>
  </si>
  <si>
    <t>მცხეთა. სოფელი წეროვანი</t>
  </si>
  <si>
    <t>1000.05</t>
  </si>
  <si>
    <t>01023002431</t>
  </si>
  <si>
    <t>ჩარიგოგდიშვილი</t>
  </si>
  <si>
    <t>ნინოწმინდა. სოფელი განძა</t>
  </si>
  <si>
    <t>32001006893</t>
  </si>
  <si>
    <t>მანველ</t>
  </si>
  <si>
    <t>აბგარიან</t>
  </si>
  <si>
    <t>ზუგდიდი. სოფელი კოკი</t>
  </si>
  <si>
    <t>19001075066</t>
  </si>
  <si>
    <t>გაბისონია</t>
  </si>
  <si>
    <t>ზუგდიდი. სოფელი ჭითაწყარი</t>
  </si>
  <si>
    <t>58001009173</t>
  </si>
  <si>
    <t>ლუკავა</t>
  </si>
  <si>
    <t>ზუგდიდი. სოფელი ნარაზენი</t>
  </si>
  <si>
    <t>79.03</t>
  </si>
  <si>
    <t>19001006946</t>
  </si>
  <si>
    <t>ბორის</t>
  </si>
  <si>
    <t>ბერიშვილი</t>
  </si>
  <si>
    <t>ზუგდიდი. სოფელი ჯიხაშკარი</t>
  </si>
  <si>
    <t>85.7</t>
  </si>
  <si>
    <t>19001071424</t>
  </si>
  <si>
    <t>ვაჟიკო</t>
  </si>
  <si>
    <t>ხაბურზანია</t>
  </si>
  <si>
    <t>ზუგდიდი. სოფელი ახალსოფელი. სართ.1 ბ-#8</t>
  </si>
  <si>
    <t>62005021742</t>
  </si>
  <si>
    <t>მურმან</t>
  </si>
  <si>
    <t>თოდუა</t>
  </si>
  <si>
    <t>ზუგდიდი. სოფელი ანაკლია</t>
  </si>
  <si>
    <t>19001018037</t>
  </si>
  <si>
    <t>ბესარიონ</t>
  </si>
  <si>
    <t xml:space="preserve">ხაშური. დაბა სურამი. რუსთაველის ქ. </t>
  </si>
  <si>
    <t>57001013560</t>
  </si>
  <si>
    <t>მელიქიძე</t>
  </si>
  <si>
    <t>ზუგდიდი. სოფელი ინგირი</t>
  </si>
  <si>
    <t>19001082797</t>
  </si>
  <si>
    <t>როზა</t>
  </si>
  <si>
    <t>ფაცურია</t>
  </si>
  <si>
    <t>წალკა. დაბა თრიალეთი</t>
  </si>
  <si>
    <t>50.5</t>
  </si>
  <si>
    <t>61009011574</t>
  </si>
  <si>
    <t>მარკოიძე</t>
  </si>
  <si>
    <t>წალკა. სოფელი არ-სარვანი</t>
  </si>
  <si>
    <t>52001019909</t>
  </si>
  <si>
    <t>შამმა</t>
  </si>
  <si>
    <t>გარაბაირამოვა</t>
  </si>
  <si>
    <t>41.02</t>
  </si>
  <si>
    <t>59003002939</t>
  </si>
  <si>
    <t>ლაფაჩი</t>
  </si>
  <si>
    <t>ქ. დუშეთი. სოფელი მაღაროსკარი</t>
  </si>
  <si>
    <t>ქ.ფოთი. ზერაგია ქ. 76</t>
  </si>
  <si>
    <t>63.2</t>
  </si>
  <si>
    <t>42001018457</t>
  </si>
  <si>
    <t>ლუდმილა</t>
  </si>
  <si>
    <t>მიკოლაიჩუკი</t>
  </si>
  <si>
    <t>ქ. ფოთი. ნინო ჟვანიას ქ. 5</t>
  </si>
  <si>
    <t>42001028873</t>
  </si>
  <si>
    <t>ხუბულავა</t>
  </si>
  <si>
    <t>ქ. ფოთი. კოსტავას ქ. 25</t>
  </si>
  <si>
    <t>48.3</t>
  </si>
  <si>
    <t>42001022602</t>
  </si>
  <si>
    <t>ზოია</t>
  </si>
  <si>
    <t>ედიბერიძე</t>
  </si>
  <si>
    <t xml:space="preserve">ქ. ფოთი. ნ. არზიანის ქ. 8. სართ-1. ბინა-117 </t>
  </si>
  <si>
    <t>16.39</t>
  </si>
  <si>
    <t>62005024670</t>
  </si>
  <si>
    <t>იაგო</t>
  </si>
  <si>
    <t>ნანავა</t>
  </si>
  <si>
    <t>ქ. ფოთი. გ. ჯიქიას ქ. 9. სართ.-9. ბ-42</t>
  </si>
  <si>
    <t>62005004149</t>
  </si>
  <si>
    <t>მელენტი</t>
  </si>
  <si>
    <t>ცაავა</t>
  </si>
  <si>
    <t>ქ. ფოთი. წმ.ნინოს ქ. 3. სართ-1. ბ-2</t>
  </si>
  <si>
    <t>58.95</t>
  </si>
  <si>
    <t>62006009098</t>
  </si>
  <si>
    <t>ინალიშვილი</t>
  </si>
  <si>
    <t>ქ. ფოთი. დუმბაძის ქ. 32</t>
  </si>
  <si>
    <t>59.4</t>
  </si>
  <si>
    <t>42001016928</t>
  </si>
  <si>
    <t>არმინდა</t>
  </si>
  <si>
    <t>ჯიშკარიანი</t>
  </si>
  <si>
    <t>ქ. ფოთი. რეკვავას ქ.1. სართ-1. ბ-2</t>
  </si>
  <si>
    <t>45.59</t>
  </si>
  <si>
    <t>42001018392</t>
  </si>
  <si>
    <t>გრიგალაშვილი</t>
  </si>
  <si>
    <t>ქ. ფოთი. 9 აპრილის ხეივანი #4. სართ-1</t>
  </si>
  <si>
    <t>28.68</t>
  </si>
  <si>
    <t>42001006754</t>
  </si>
  <si>
    <t>გრიგოლ</t>
  </si>
  <si>
    <t>გაგუა</t>
  </si>
  <si>
    <t>ქ. ფოთი. გეგიძის ქ. 15 სართ-4. ბ-22</t>
  </si>
  <si>
    <t>51.95</t>
  </si>
  <si>
    <t>42001031901</t>
  </si>
  <si>
    <t>კირვალიძე</t>
  </si>
  <si>
    <t>ლანჩხუთი. სოფელი ღრმაღელე</t>
  </si>
  <si>
    <t>26001014246</t>
  </si>
  <si>
    <t>კარკუსაშვილი</t>
  </si>
  <si>
    <t>ქ. ფოთი. ჭავჭავაძის ქ. 183</t>
  </si>
  <si>
    <t>54.6</t>
  </si>
  <si>
    <t>42001014662</t>
  </si>
  <si>
    <t>კარლო</t>
  </si>
  <si>
    <t>ლეფსაია</t>
  </si>
  <si>
    <t>ქ. ფოთი. გაბუნიას ქ. 70</t>
  </si>
  <si>
    <t>63.04</t>
  </si>
  <si>
    <t>42001003456</t>
  </si>
  <si>
    <t>კილასონია</t>
  </si>
  <si>
    <t>ქ. ფოთი. ჯავახიშვილის ქ. 30/1. სართ-1. ბ-38</t>
  </si>
  <si>
    <t>37.63</t>
  </si>
  <si>
    <t>62001012092</t>
  </si>
  <si>
    <t>ქ. ფოთი. ლერმონტოვის ქ. 32</t>
  </si>
  <si>
    <t>44.8</t>
  </si>
  <si>
    <t>62004010089</t>
  </si>
  <si>
    <t>ჯეირან</t>
  </si>
  <si>
    <t>ქ. ფოთი. გაგრაის ქ.14</t>
  </si>
  <si>
    <t>42.89</t>
  </si>
  <si>
    <t>62001012244</t>
  </si>
  <si>
    <t>ქ. ფოთი. გამსახურდიას ქ. 82</t>
  </si>
  <si>
    <t>51.2</t>
  </si>
  <si>
    <t>42001028764</t>
  </si>
  <si>
    <t>ირინა</t>
  </si>
  <si>
    <t>ნადარეიშვილი</t>
  </si>
  <si>
    <t>ქ. ფოთი. ასათიანის ქ.16</t>
  </si>
  <si>
    <t>66.7</t>
  </si>
  <si>
    <t>42001032878</t>
  </si>
  <si>
    <t>თარგამაძე</t>
  </si>
  <si>
    <t>ქ. ფოთი. გურიის ქ. 65</t>
  </si>
  <si>
    <t>47.5</t>
  </si>
  <si>
    <t>42001022942</t>
  </si>
  <si>
    <t>ჯუმბერ</t>
  </si>
  <si>
    <t>კილაძე</t>
  </si>
  <si>
    <t>ქ. ფოთი. კონსტიტუციის ქ. 64</t>
  </si>
  <si>
    <t>39.3</t>
  </si>
  <si>
    <t>42001001698</t>
  </si>
  <si>
    <t>პარკაია</t>
  </si>
  <si>
    <t>ქ. ფოთი. გურიის 187. სართ-1. ბ-2</t>
  </si>
  <si>
    <t>69.89</t>
  </si>
  <si>
    <t>62006025679</t>
  </si>
  <si>
    <t>ეთერია</t>
  </si>
  <si>
    <t>ქ. ფოთი. ფაზისის ქ. 37</t>
  </si>
  <si>
    <t>68.2</t>
  </si>
  <si>
    <t>42001000183</t>
  </si>
  <si>
    <t>გურგენაძე</t>
  </si>
  <si>
    <t>ქ. ფოთი. დემეტრე თავდადებულის ქ. 20</t>
  </si>
  <si>
    <t>64.8</t>
  </si>
  <si>
    <t>42001004909</t>
  </si>
  <si>
    <t>ბიდიკო</t>
  </si>
  <si>
    <t>კაკულია</t>
  </si>
  <si>
    <t>ქ. ფოთი.დ. აღმაშენებლის ქ. 30</t>
  </si>
  <si>
    <t>48.4</t>
  </si>
  <si>
    <t>42001013579</t>
  </si>
  <si>
    <t>შეროზია</t>
  </si>
  <si>
    <t>ქ. ფოთი. 9 აპრილის ხეივანი 31. სართ-1. ბ-43</t>
  </si>
  <si>
    <t>42001013015</t>
  </si>
  <si>
    <t>სიმონ</t>
  </si>
  <si>
    <t>აბაკელია</t>
  </si>
  <si>
    <t>ქ. ფოთი. პაიჭაძის ქ.14</t>
  </si>
  <si>
    <t>42001030014</t>
  </si>
  <si>
    <t>კეკელიძე</t>
  </si>
  <si>
    <t>ქ. ფოთი. შავი ზღვის ქ.2</t>
  </si>
  <si>
    <t>48.36</t>
  </si>
  <si>
    <t>42001022079</t>
  </si>
  <si>
    <t>ჟუნა</t>
  </si>
  <si>
    <t>ქოიავა</t>
  </si>
  <si>
    <t>ქ. ფოთი. სამეგრელოს ქ. 51</t>
  </si>
  <si>
    <t>90.3</t>
  </si>
  <si>
    <t>42001024904</t>
  </si>
  <si>
    <t>რობერტ</t>
  </si>
  <si>
    <t>ცაგერი. სოფელი ორბელი</t>
  </si>
  <si>
    <t>49001001461</t>
  </si>
  <si>
    <t>გვიშიანი</t>
  </si>
  <si>
    <t>ცაგერი. სოფელი ტვიში</t>
  </si>
  <si>
    <t>193.6</t>
  </si>
  <si>
    <t>49001001013</t>
  </si>
  <si>
    <t>ონი. სოფელი ქვედრულა</t>
  </si>
  <si>
    <t>34001000580</t>
  </si>
  <si>
    <t>ნესტან</t>
  </si>
  <si>
    <t>გვიჩიანი</t>
  </si>
  <si>
    <t>ადიგენი. სოფელი უდე</t>
  </si>
  <si>
    <t>41.5</t>
  </si>
  <si>
    <t>03001010849</t>
  </si>
  <si>
    <t>სტეფანე</t>
  </si>
  <si>
    <t>მერაბიშვილი</t>
  </si>
  <si>
    <t>ადიგენი. ვარხანი. ყოფილი პურის საცხობი</t>
  </si>
  <si>
    <t>03001002336</t>
  </si>
  <si>
    <t>მინაძე</t>
  </si>
  <si>
    <t>ადიგენი. სოფელი მოხე</t>
  </si>
  <si>
    <t>159.05</t>
  </si>
  <si>
    <t>03001012535</t>
  </si>
  <si>
    <t>ასპინძა. სოფელი ძველი</t>
  </si>
  <si>
    <t>05001011083</t>
  </si>
  <si>
    <t>ასპინძა. სოფელი დამალა</t>
  </si>
  <si>
    <t>05001002659</t>
  </si>
  <si>
    <t>პეტროს</t>
  </si>
  <si>
    <t>ფარმანიან</t>
  </si>
  <si>
    <t>ხელვაჩაური. სოფ. თხილნარი</t>
  </si>
  <si>
    <t>61006018553</t>
  </si>
  <si>
    <t>როლანდ</t>
  </si>
  <si>
    <t>დუმბაძე</t>
  </si>
  <si>
    <t>ქ.ბათუმი.დაბა ხელვაჩაური</t>
  </si>
  <si>
    <t>61006006843</t>
  </si>
  <si>
    <t>ოთარ</t>
  </si>
  <si>
    <t>დიასამიძე</t>
  </si>
  <si>
    <t>ხელვაჩაური. სოფ. ზედა ერგე.ქუჩა8.#5</t>
  </si>
  <si>
    <t>61006017660</t>
  </si>
  <si>
    <t>ლორთქიფანიძე</t>
  </si>
  <si>
    <t>ხელვაჩაური სოფ.სალიბაური</t>
  </si>
  <si>
    <t>61001037717</t>
  </si>
  <si>
    <t>ციცინო</t>
  </si>
  <si>
    <t>კვაჭაძე</t>
  </si>
  <si>
    <t xml:space="preserve">ქ.ბათუმი.მახინჯაური. ქუჩა ჯინჭარაძე. #11 </t>
  </si>
  <si>
    <t>61007000628</t>
  </si>
  <si>
    <t>წყალტუბო.ჭავჭავაძის ქ#13</t>
  </si>
  <si>
    <t>53001020108</t>
  </si>
  <si>
    <t>ქორიძე</t>
  </si>
  <si>
    <t>წყალტუბო. 9 აპრილის ქ #15</t>
  </si>
  <si>
    <t>62001020971</t>
  </si>
  <si>
    <t>მუშკუდიანი</t>
  </si>
  <si>
    <t>წყალტუბოს რაიონი სოფ.გეგუთი</t>
  </si>
  <si>
    <t>53001005197</t>
  </si>
  <si>
    <t>ზეინაბ</t>
  </si>
  <si>
    <t>წიქორიძე</t>
  </si>
  <si>
    <t>წყალტუბოს რაიონი სოფ.ოფშკვითი</t>
  </si>
  <si>
    <t>60001022208</t>
  </si>
  <si>
    <t>კუხიანიძე</t>
  </si>
  <si>
    <t>წყალტუბოს რაიონი სოფ.ფარცხანაყანევი</t>
  </si>
  <si>
    <t>53001048998</t>
  </si>
  <si>
    <t>თევდორაძე</t>
  </si>
  <si>
    <t>წყალტუბოს რაიონი სოფ.წყალტუბო</t>
  </si>
  <si>
    <t>53001024889</t>
  </si>
  <si>
    <t>თამარა</t>
  </si>
  <si>
    <t>ქუთათელაძე</t>
  </si>
  <si>
    <t>ქ.თერჯოლა.რუსთაველის ქ. #105.სართული 1</t>
  </si>
  <si>
    <t>21001001968</t>
  </si>
  <si>
    <t>თერჯოლა.სოფ.ზედა საზანო</t>
  </si>
  <si>
    <t>21001029982</t>
  </si>
  <si>
    <t>კიაზო</t>
  </si>
  <si>
    <t>კუპატაძე</t>
  </si>
  <si>
    <t>ხელვაჩაური.სოფ. ახალსოფელი</t>
  </si>
  <si>
    <t>61006004849</t>
  </si>
  <si>
    <t>ყურშუბაძე</t>
  </si>
  <si>
    <t>ხელვაჩაური.სოფ. ჩხუტუნეთი</t>
  </si>
  <si>
    <t>61006023241</t>
  </si>
  <si>
    <t>სალვარიძე</t>
  </si>
  <si>
    <t>ხელვაჩაური.სოფ. ახალშენი</t>
  </si>
  <si>
    <t>61006028774</t>
  </si>
  <si>
    <t>კახიძე</t>
  </si>
  <si>
    <t>ხელვაჩაური.სოფ. ორთაბათუმი</t>
  </si>
  <si>
    <t>61001016759</t>
  </si>
  <si>
    <t>ზია</t>
  </si>
  <si>
    <t>ფაღავა</t>
  </si>
  <si>
    <t>ხელვაჩაური.სოფ. ფერია</t>
  </si>
  <si>
    <t>61006049848</t>
  </si>
  <si>
    <t>წყალტუბო.სოფ. მაღლაკი</t>
  </si>
  <si>
    <t>53001045447</t>
  </si>
  <si>
    <t>შოთა</t>
  </si>
  <si>
    <t>კვერნაძე</t>
  </si>
  <si>
    <t>წყალტუბო.სოფ. მუხიანი</t>
  </si>
  <si>
    <t>5300131341</t>
  </si>
  <si>
    <t>სდული</t>
  </si>
  <si>
    <t>ბაბუნაშვილი</t>
  </si>
  <si>
    <t>წყალტუბო.სოფ.ოფურჩხნეთი</t>
  </si>
  <si>
    <t>53001021541</t>
  </si>
  <si>
    <t>ნიკოლოზი</t>
  </si>
  <si>
    <t>გედენიძე</t>
  </si>
  <si>
    <t>წყალტუბო.სოფ. გუმბრა</t>
  </si>
  <si>
    <t>53001000421</t>
  </si>
  <si>
    <t>ნემსაძე</t>
  </si>
  <si>
    <t>თერჯოლა.სოფ. ნახშირღელე.ქ 15 #89</t>
  </si>
  <si>
    <t>21001006530</t>
  </si>
  <si>
    <t>დაბა თიანეთი.რუსთაველის ქ. #27</t>
  </si>
  <si>
    <t>23001001088</t>
  </si>
  <si>
    <t>ფაშურიშვილი</t>
  </si>
  <si>
    <t>საჩხერე.სოფ. ჭალოვანი</t>
  </si>
  <si>
    <t>38001009186</t>
  </si>
  <si>
    <t>მუხრანი</t>
  </si>
  <si>
    <t>შუბითიძე</t>
  </si>
  <si>
    <t>საჩხერე.სოფ. კორბოული</t>
  </si>
  <si>
    <t>146.6</t>
  </si>
  <si>
    <t>38001025542</t>
  </si>
  <si>
    <t>სისვაძე</t>
  </si>
  <si>
    <t>თიანეთი. სოფ. ხევსურთსოფელი</t>
  </si>
  <si>
    <t>01006012104</t>
  </si>
  <si>
    <t>ელგუჯა</t>
  </si>
  <si>
    <t>ჩოლოგაური</t>
  </si>
  <si>
    <t>ჩოხატაური.სოფ. ქვენობანი</t>
  </si>
  <si>
    <t>46001013210</t>
  </si>
  <si>
    <t>მესტია.სოფ. ხაიში</t>
  </si>
  <si>
    <t>62007011953</t>
  </si>
  <si>
    <t>კონჯარია</t>
  </si>
  <si>
    <t>გორი.სოფ. ტირძნისი</t>
  </si>
  <si>
    <t>59002000420</t>
  </si>
  <si>
    <t>ჯალაბაძე</t>
  </si>
  <si>
    <t>გორი.სოფ. აძვი</t>
  </si>
  <si>
    <t>59001060603</t>
  </si>
  <si>
    <t>გერკეული</t>
  </si>
  <si>
    <t>გორი. ცაბაძის ქ. #2ა</t>
  </si>
  <si>
    <t>124.25</t>
  </si>
  <si>
    <t>59001077224</t>
  </si>
  <si>
    <t>რუსუდან</t>
  </si>
  <si>
    <t>საური</t>
  </si>
  <si>
    <t>გორი.სოფ. შინდისი #16</t>
  </si>
  <si>
    <t>64.5</t>
  </si>
  <si>
    <t>50001000257</t>
  </si>
  <si>
    <t>ინაური</t>
  </si>
  <si>
    <t>გორი.სოფ.კარალეთი #3</t>
  </si>
  <si>
    <t>66.56</t>
  </si>
  <si>
    <t>59004002350</t>
  </si>
  <si>
    <t>ოლღა</t>
  </si>
  <si>
    <t>ტუაევა</t>
  </si>
  <si>
    <t>გორი. სოფ. ტინისხიდი</t>
  </si>
  <si>
    <t>56.62</t>
  </si>
  <si>
    <t>59001004033</t>
  </si>
  <si>
    <t>იორამაშვილი</t>
  </si>
  <si>
    <t>გორი. სოფ. ნიქოზი</t>
  </si>
  <si>
    <t>59002004407</t>
  </si>
  <si>
    <t>ლაზარაშვილი</t>
  </si>
  <si>
    <t>გორი. სოფ. სკრა #64</t>
  </si>
  <si>
    <t>66.59</t>
  </si>
  <si>
    <t>59004001008</t>
  </si>
  <si>
    <t>დოკაძე</t>
  </si>
  <si>
    <t>გორი. სოფ. მეჯვრისხევი</t>
  </si>
  <si>
    <t>59001040554</t>
  </si>
  <si>
    <t>მარეხი</t>
  </si>
  <si>
    <t>გოგინაშვილიფ/პ</t>
  </si>
  <si>
    <t>მესტია. სოფ. ხაიში.იდლიანი</t>
  </si>
  <si>
    <t>30001006106</t>
  </si>
  <si>
    <t>კვანჭიანი</t>
  </si>
  <si>
    <t>მესტია. სოფ. ლენჯერი.ნესგუნი</t>
  </si>
  <si>
    <t>30001000522</t>
  </si>
  <si>
    <t>გულედანი</t>
  </si>
  <si>
    <t>მესტია.სოფ. ცხუმარი.მაგარდელი</t>
  </si>
  <si>
    <t>30001003413</t>
  </si>
  <si>
    <t>სოსო</t>
  </si>
  <si>
    <t>მილდიანი</t>
  </si>
  <si>
    <t>მესტია. სოფ.ეცერი</t>
  </si>
  <si>
    <t>30001004402</t>
  </si>
  <si>
    <t>შალვა</t>
  </si>
  <si>
    <t>ხორგუანი</t>
  </si>
  <si>
    <t>მესტია.სოფ. იფარი.ბოგრეში</t>
  </si>
  <si>
    <t>30001001281</t>
  </si>
  <si>
    <t>გულბანი</t>
  </si>
  <si>
    <t>მესტია.სოფ. ნაკრა</t>
  </si>
  <si>
    <t>30001008560</t>
  </si>
  <si>
    <t>ისლამ</t>
  </si>
  <si>
    <t>ცინდელიანი</t>
  </si>
  <si>
    <t>მესტია.სოფ. მულახი</t>
  </si>
  <si>
    <t>28901120246</t>
  </si>
  <si>
    <t>ლერი</t>
  </si>
  <si>
    <t>გუჯეჯიანი</t>
  </si>
  <si>
    <t>მესტია.სოფ. ლატალი</t>
  </si>
  <si>
    <t>30001003373</t>
  </si>
  <si>
    <t>ვენერა</t>
  </si>
  <si>
    <t>მარგიანი</t>
  </si>
  <si>
    <t>მესტია. სოფ.უშგული</t>
  </si>
  <si>
    <t>30001003496</t>
  </si>
  <si>
    <t>ნიჟარაძე</t>
  </si>
  <si>
    <t>მესტია. სოფ.მახამულა</t>
  </si>
  <si>
    <t>3001007401</t>
  </si>
  <si>
    <t>ჭკადუა</t>
  </si>
  <si>
    <t>მესტია. აღმაშენებლის ქ.#2</t>
  </si>
  <si>
    <t>3001000668</t>
  </si>
  <si>
    <t>მარგველანი</t>
  </si>
  <si>
    <t>გორი.სოფ. ხიდისთავი</t>
  </si>
  <si>
    <t>59001032938</t>
  </si>
  <si>
    <t>მურაზ</t>
  </si>
  <si>
    <t>გორი. სოფ. ხელთუბანი</t>
  </si>
  <si>
    <t>59001024260</t>
  </si>
  <si>
    <t>გორი. სოფ. ტყვიავი</t>
  </si>
  <si>
    <t>59001071359</t>
  </si>
  <si>
    <t>რაზმაძე</t>
  </si>
  <si>
    <t>გორი.სოფ. ბერბუკი #87</t>
  </si>
  <si>
    <t>66.58</t>
  </si>
  <si>
    <t>59003000638</t>
  </si>
  <si>
    <t>ლია</t>
  </si>
  <si>
    <t>დუღაძე</t>
  </si>
  <si>
    <t>გორი.ბერი ფავლენიშვილის ქ.#6ა.ბ#107</t>
  </si>
  <si>
    <t>53.03</t>
  </si>
  <si>
    <t>50001000290</t>
  </si>
  <si>
    <t>ბაბუციძე</t>
  </si>
  <si>
    <t>გორი.სოფ. გუგუტიანთკარი</t>
  </si>
  <si>
    <t>38.48</t>
  </si>
  <si>
    <t>59001091803</t>
  </si>
  <si>
    <t>თუხარელი</t>
  </si>
  <si>
    <t>გორი.სოფ.ხურვალეთი #4</t>
  </si>
  <si>
    <t>59003002879</t>
  </si>
  <si>
    <t>ზვიადი</t>
  </si>
  <si>
    <t>გუდაძე</t>
  </si>
  <si>
    <t>გორი.სოფ. შავშვები #135</t>
  </si>
  <si>
    <t>66.54</t>
  </si>
  <si>
    <t>59002002305</t>
  </si>
  <si>
    <t>რომელაშვილი</t>
  </si>
  <si>
    <t xml:space="preserve">გორი. სოფ. ახალსოფელი </t>
  </si>
  <si>
    <t>59001059841</t>
  </si>
  <si>
    <t>ასმათ</t>
  </si>
  <si>
    <t>გოგოლაძე</t>
  </si>
  <si>
    <t>გორი.სოფ. ვარიანი</t>
  </si>
  <si>
    <t>59001000989</t>
  </si>
  <si>
    <t>კანდელაკი</t>
  </si>
  <si>
    <t xml:space="preserve">გორი.ჭალის დასახლება </t>
  </si>
  <si>
    <t>59001009358</t>
  </si>
  <si>
    <t>ოქროშიაშვილი</t>
  </si>
  <si>
    <t>გორი. სტალინის ქ.#3</t>
  </si>
  <si>
    <t>74.24</t>
  </si>
  <si>
    <t>59001014235</t>
  </si>
  <si>
    <t>ახალციხე. სოფ. აწყური</t>
  </si>
  <si>
    <t>01019004259</t>
  </si>
  <si>
    <t>წიქვაძე</t>
  </si>
  <si>
    <t>ახალციხე.ვალე.სტალინის ქ.#1</t>
  </si>
  <si>
    <t>55.1</t>
  </si>
  <si>
    <t>687.5</t>
  </si>
  <si>
    <t>35001018652</t>
  </si>
  <si>
    <t>ია</t>
  </si>
  <si>
    <t>ჯვარიძე</t>
  </si>
  <si>
    <t>ახალციხე.კოსტავას ქ. #4</t>
  </si>
  <si>
    <t>72.3</t>
  </si>
  <si>
    <t>47001000744</t>
  </si>
  <si>
    <t>აშოთ</t>
  </si>
  <si>
    <t>კავალერიან</t>
  </si>
  <si>
    <t>ახალციხე. კოსტავას ქ.#39ა</t>
  </si>
  <si>
    <t>47001000518</t>
  </si>
  <si>
    <t>ფრიდონ</t>
  </si>
  <si>
    <t>მამასახლისაშვილი</t>
  </si>
  <si>
    <t>ქ. თბილისი, აღმაშენებლის ქ. #73</t>
  </si>
  <si>
    <t>204523239</t>
  </si>
  <si>
    <t>შპს მეიდან ჯგუფი</t>
  </si>
  <si>
    <t>ქ. რუსთავი, ფიროსმანის ქ. #7</t>
  </si>
  <si>
    <t>416298786</t>
  </si>
  <si>
    <t>ა(ა)იპ გიგა ლორთქიფანიძის სახელობის რუსთავის მუნიციპალური თეატრი</t>
  </si>
  <si>
    <t>ქ. ოზურგეთი, კოსტავას ქ. @1ა</t>
  </si>
  <si>
    <t>437065685</t>
  </si>
  <si>
    <t>ა(ა)იპ ქალაქ ოზურგეთის მუნიციპალიტეტის გაერთიანებული სპორტის განვითარების ცენტრი</t>
  </si>
  <si>
    <t>ქ. ოზურგეთი, გურამიშვილის ქ. #25</t>
  </si>
  <si>
    <t>437060341</t>
  </si>
  <si>
    <t>შპს ელეგანტი</t>
  </si>
  <si>
    <t>ხარაგაული, სოლომონ მეფის 1 ჩიხი #6</t>
  </si>
  <si>
    <t>243570989</t>
  </si>
  <si>
    <t>თვითმმართველი თემი ხარაგაულის მუნიციპალიტეტი</t>
  </si>
  <si>
    <t>ქ. თბილისი, წერეთლის გამზირი #118</t>
  </si>
  <si>
    <t>ქ. თბილისი, ილ. ჭვჭვაძის გამზ. #76</t>
  </si>
  <si>
    <t>ქ. ქობულეთი, აღმაშენებლის გამზ. #159</t>
  </si>
  <si>
    <t>მომსახურეობის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</si>
</sst>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  <numFmt numFmtId="169" formatCode="0.000"/>
  </numFmts>
  <fonts count="56">
    <font>
      <sz val="10"/>
      <name val="Arial"/>
      <charset val="1"/>
    </font>
    <font>
      <sz val="11"/>
      <color theme="1"/>
      <name val="Sylfaen"/>
      <family val="2"/>
      <charset val="1"/>
      <scheme val="minor"/>
    </font>
    <font>
      <sz val="11"/>
      <color theme="1"/>
      <name val="Sylfaen"/>
      <family val="2"/>
      <charset val="1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Sylfaen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sz val="9"/>
      <color theme="1"/>
      <name val="Sylfaen"/>
      <family val="1"/>
    </font>
    <font>
      <sz val="10"/>
      <name val="Arial"/>
      <family val="2"/>
    </font>
    <font>
      <sz val="9"/>
      <color theme="1"/>
      <name val="Arial Unicode MS"/>
      <family val="2"/>
    </font>
    <font>
      <sz val="11"/>
      <color indexed="8"/>
      <name val="Sylfaen"/>
      <family val="1"/>
    </font>
    <font>
      <sz val="11"/>
      <color theme="1"/>
      <name val="ა"/>
      <charset val="1"/>
    </font>
    <font>
      <sz val="10"/>
      <color theme="1"/>
      <name val="Sylfaen"/>
      <family val="1"/>
      <charset val="204"/>
    </font>
    <font>
      <sz val="10"/>
      <color indexed="8"/>
      <name val="Sylfaen"/>
      <family val="1"/>
      <charset val="204"/>
    </font>
    <font>
      <sz val="10"/>
      <name val="Sylfaen"/>
      <family val="1"/>
      <charset val="204"/>
    </font>
    <font>
      <u/>
      <sz val="10"/>
      <color theme="10"/>
      <name val="Arial"/>
      <family val="2"/>
    </font>
    <font>
      <sz val="11"/>
      <color theme="1"/>
      <name val="Sylfaen"/>
      <family val="2"/>
      <charset val="204"/>
      <scheme val="minor"/>
    </font>
    <font>
      <sz val="12"/>
      <color rgb="FF000000"/>
      <name val="Geo_WWW_Times"/>
      <family val="1"/>
    </font>
    <font>
      <sz val="12"/>
      <color rgb="FF000000"/>
      <name val="Sylfaen"/>
      <family val="2"/>
      <scheme val="minor"/>
    </font>
    <font>
      <sz val="12"/>
      <name val="Sylfaen"/>
      <family val="2"/>
      <scheme val="minor"/>
    </font>
    <font>
      <b/>
      <sz val="10"/>
      <name val="Sylfaen"/>
      <family val="1"/>
      <charset val="204"/>
    </font>
    <font>
      <b/>
      <sz val="10"/>
      <color theme="1"/>
      <name val="Sylfaen"/>
      <family val="1"/>
      <charset val="204"/>
    </font>
    <font>
      <u/>
      <sz val="10"/>
      <name val="Arial"/>
      <family val="2"/>
    </font>
    <font>
      <sz val="9"/>
      <color theme="1"/>
      <name val="Sylfaen"/>
      <family val="2"/>
      <charset val="1"/>
      <scheme val="minor"/>
    </font>
    <font>
      <sz val="8"/>
      <color theme="1"/>
      <name val="Sylfaen"/>
      <family val="2"/>
      <scheme val="minor"/>
    </font>
    <font>
      <b/>
      <sz val="8"/>
      <color theme="1"/>
      <name val="Sylfaen"/>
      <family val="2"/>
      <scheme val="minor"/>
    </font>
    <font>
      <sz val="8"/>
      <color theme="1"/>
      <name val="Sylfaen"/>
      <family val="2"/>
      <charset val="1"/>
      <scheme val="minor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5">
    <xf numFmtId="0" fontId="0" fillId="0" borderId="0"/>
    <xf numFmtId="0" fontId="12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 applyNumberFormat="0" applyFill="0" applyBorder="0" applyAlignment="0" applyProtection="0"/>
    <xf numFmtId="0" fontId="3" fillId="0" borderId="0"/>
    <xf numFmtId="0" fontId="44" fillId="0" borderId="0"/>
    <xf numFmtId="0" fontId="12" fillId="0" borderId="0"/>
    <xf numFmtId="0" fontId="2" fillId="0" borderId="0"/>
    <xf numFmtId="0" fontId="12" fillId="0" borderId="0" applyNumberFormat="0" applyFont="0" applyFill="0" applyBorder="0" applyAlignment="0" applyProtection="0"/>
    <xf numFmtId="0" fontId="1" fillId="0" borderId="0"/>
  </cellStyleXfs>
  <cellXfs count="643">
    <xf numFmtId="0" fontId="0" fillId="0" borderId="0" xfId="0"/>
    <xf numFmtId="0" fontId="18" fillId="0" borderId="0" xfId="0" applyFont="1" applyProtection="1"/>
    <xf numFmtId="0" fontId="18" fillId="0" borderId="0" xfId="0" applyFont="1" applyProtection="1">
      <protection locked="0"/>
    </xf>
    <xf numFmtId="0" fontId="18" fillId="0" borderId="0" xfId="1" applyFont="1" applyAlignment="1" applyProtection="1">
      <alignment horizontal="center" vertical="center"/>
      <protection locked="0"/>
    </xf>
    <xf numFmtId="3" fontId="2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18" fillId="0" borderId="0" xfId="1" applyFont="1" applyProtection="1">
      <protection locked="0"/>
    </xf>
    <xf numFmtId="0" fontId="23" fillId="0" borderId="0" xfId="1" applyFont="1" applyAlignment="1" applyProtection="1">
      <alignment horizontal="center" vertical="center"/>
      <protection locked="0"/>
    </xf>
    <xf numFmtId="0" fontId="18" fillId="0" borderId="1" xfId="0" applyFont="1" applyBorder="1" applyProtection="1">
      <protection locked="0"/>
    </xf>
    <xf numFmtId="0" fontId="24" fillId="0" borderId="0" xfId="1" applyFont="1" applyAlignment="1" applyProtection="1">
      <alignment horizontal="center" vertical="center" wrapText="1"/>
      <protection locked="0"/>
    </xf>
    <xf numFmtId="0" fontId="18" fillId="0" borderId="0" xfId="1" applyFont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0" xfId="0" applyFont="1" applyBorder="1" applyProtection="1">
      <protection locked="0"/>
    </xf>
    <xf numFmtId="0" fontId="23" fillId="2" borderId="1" xfId="1" applyFont="1" applyFill="1" applyBorder="1" applyAlignment="1" applyProtection="1">
      <alignment horizontal="left" vertical="center" wrapText="1"/>
    </xf>
    <xf numFmtId="0" fontId="23" fillId="2" borderId="1" xfId="1" applyFont="1" applyFill="1" applyBorder="1" applyAlignment="1" applyProtection="1">
      <alignment horizontal="left" vertical="center" wrapText="1" indent="1"/>
    </xf>
    <xf numFmtId="0" fontId="18" fillId="2" borderId="1" xfId="1" applyFont="1" applyFill="1" applyBorder="1" applyAlignment="1" applyProtection="1">
      <alignment horizontal="left" vertical="center" wrapText="1" indent="1"/>
    </xf>
    <xf numFmtId="0" fontId="18" fillId="2" borderId="1" xfId="1" applyFont="1" applyFill="1" applyBorder="1" applyAlignment="1" applyProtection="1">
      <alignment horizontal="left" vertical="center" wrapText="1" indent="2"/>
    </xf>
    <xf numFmtId="0" fontId="18" fillId="2" borderId="1" xfId="1" applyFont="1" applyFill="1" applyBorder="1" applyAlignment="1" applyProtection="1">
      <alignment horizontal="left" vertical="center" wrapText="1" indent="3"/>
    </xf>
    <xf numFmtId="0" fontId="18" fillId="2" borderId="1" xfId="1" applyFont="1" applyFill="1" applyBorder="1" applyAlignment="1" applyProtection="1">
      <alignment horizontal="left" vertical="center" wrapText="1" indent="4"/>
    </xf>
    <xf numFmtId="0" fontId="18" fillId="0" borderId="0" xfId="3" applyFont="1" applyAlignment="1" applyProtection="1">
      <alignment horizontal="center" vertical="center"/>
      <protection locked="0"/>
    </xf>
    <xf numFmtId="0" fontId="19" fillId="0" borderId="0" xfId="3" applyFont="1" applyAlignment="1" applyProtection="1">
      <alignment horizontal="center" vertical="center"/>
      <protection locked="0"/>
    </xf>
    <xf numFmtId="0" fontId="18" fillId="0" borderId="0" xfId="3" applyFont="1" applyProtection="1">
      <protection locked="0"/>
    </xf>
    <xf numFmtId="0" fontId="18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20" fillId="0" borderId="0" xfId="4" applyFont="1" applyAlignment="1" applyProtection="1">
      <alignment vertical="center" wrapText="1"/>
      <protection locked="0"/>
    </xf>
    <xf numFmtId="0" fontId="21" fillId="0" borderId="0" xfId="4" applyFont="1" applyProtection="1">
      <protection locked="0"/>
    </xf>
    <xf numFmtId="0" fontId="20" fillId="0" borderId="1" xfId="4" applyFont="1" applyBorder="1" applyAlignment="1" applyProtection="1">
      <alignment vertical="center" wrapText="1"/>
      <protection locked="0"/>
    </xf>
    <xf numFmtId="0" fontId="18" fillId="0" borderId="0" xfId="0" applyFont="1" applyFill="1" applyProtection="1">
      <protection locked="0"/>
    </xf>
    <xf numFmtId="0" fontId="18" fillId="0" borderId="0" xfId="0" applyFont="1" applyFill="1" applyBorder="1" applyAlignment="1" applyProtection="1">
      <alignment horizontal="left" wrapText="1"/>
      <protection locked="0"/>
    </xf>
    <xf numFmtId="0" fontId="18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 applyBorder="1" applyAlignment="1" applyProtection="1">
      <alignment horizontal="left" indent="1"/>
      <protection locked="0"/>
    </xf>
    <xf numFmtId="0" fontId="23" fillId="0" borderId="0" xfId="0" applyFont="1" applyFill="1" applyBorder="1" applyAlignment="1" applyProtection="1">
      <alignment horizontal="left" vertical="center" indent="1"/>
      <protection locked="0"/>
    </xf>
    <xf numFmtId="0" fontId="18" fillId="0" borderId="0" xfId="0" applyFont="1" applyFill="1" applyBorder="1" applyAlignment="1" applyProtection="1">
      <alignment horizontal="left" vertical="center"/>
      <protection locked="0"/>
    </xf>
    <xf numFmtId="3" fontId="23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3" fillId="2" borderId="1" xfId="1" applyNumberFormat="1" applyFont="1" applyFill="1" applyBorder="1" applyAlignment="1" applyProtection="1">
      <alignment horizontal="right" vertical="center"/>
      <protection locked="0"/>
    </xf>
    <xf numFmtId="3" fontId="18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8" fillId="2" borderId="1" xfId="1" applyNumberFormat="1" applyFont="1" applyFill="1" applyBorder="1" applyAlignment="1" applyProtection="1">
      <alignment horizontal="right" vertical="center"/>
      <protection locked="0"/>
    </xf>
    <xf numFmtId="0" fontId="18" fillId="0" borderId="1" xfId="2" applyFont="1" applyFill="1" applyBorder="1" applyAlignment="1" applyProtection="1">
      <alignment horizontal="right" vertical="top"/>
      <protection locked="0"/>
    </xf>
    <xf numFmtId="165" fontId="18" fillId="0" borderId="1" xfId="2" applyNumberFormat="1" applyFont="1" applyFill="1" applyBorder="1" applyAlignment="1" applyProtection="1">
      <alignment horizontal="right" vertical="center"/>
      <protection locked="0"/>
    </xf>
    <xf numFmtId="166" fontId="18" fillId="0" borderId="1" xfId="2" applyNumberFormat="1" applyFont="1" applyFill="1" applyBorder="1" applyAlignment="1" applyProtection="1">
      <alignment horizontal="right" vertical="center"/>
      <protection locked="0"/>
    </xf>
    <xf numFmtId="4" fontId="18" fillId="0" borderId="1" xfId="2" applyNumberFormat="1" applyFont="1" applyFill="1" applyBorder="1" applyAlignment="1" applyProtection="1">
      <alignment horizontal="right" vertical="center"/>
      <protection locked="0"/>
    </xf>
    <xf numFmtId="164" fontId="18" fillId="0" borderId="1" xfId="2" applyNumberFormat="1" applyFont="1" applyFill="1" applyBorder="1" applyAlignment="1" applyProtection="1">
      <alignment horizontal="right" vertical="center"/>
      <protection locked="0"/>
    </xf>
    <xf numFmtId="0" fontId="18" fillId="0" borderId="4" xfId="3" applyFont="1" applyFill="1" applyBorder="1" applyAlignment="1" applyProtection="1">
      <alignment horizontal="right"/>
      <protection locked="0"/>
    </xf>
    <xf numFmtId="0" fontId="18" fillId="0" borderId="4" xfId="3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23" fillId="0" borderId="1" xfId="2" applyFont="1" applyFill="1" applyBorder="1" applyAlignment="1" applyProtection="1">
      <alignment horizontal="left" vertical="top" indent="1"/>
    </xf>
    <xf numFmtId="0" fontId="18" fillId="0" borderId="1" xfId="2" applyFont="1" applyFill="1" applyBorder="1" applyAlignment="1" applyProtection="1">
      <alignment horizontal="left" vertical="center" wrapText="1" indent="2"/>
    </xf>
    <xf numFmtId="0" fontId="23" fillId="2" borderId="5" xfId="1" applyFont="1" applyFill="1" applyBorder="1" applyAlignment="1" applyProtection="1">
      <alignment horizontal="left" vertical="center" wrapText="1"/>
    </xf>
    <xf numFmtId="0" fontId="18" fillId="0" borderId="5" xfId="3" applyFont="1" applyBorder="1" applyAlignment="1" applyProtection="1">
      <alignment horizontal="left" vertical="center" indent="1"/>
    </xf>
    <xf numFmtId="0" fontId="23" fillId="0" borderId="0" xfId="0" applyFont="1" applyFill="1" applyBorder="1" applyAlignment="1" applyProtection="1">
      <alignment horizontal="center" wrapText="1"/>
    </xf>
    <xf numFmtId="0" fontId="23" fillId="0" borderId="0" xfId="0" applyFont="1" applyAlignment="1" applyProtection="1">
      <alignment horizontal="center" vertical="center" wrapText="1"/>
    </xf>
    <xf numFmtId="0" fontId="23" fillId="0" borderId="1" xfId="0" applyFont="1" applyFill="1" applyBorder="1" applyAlignment="1" applyProtection="1">
      <alignment horizontal="left"/>
    </xf>
    <xf numFmtId="0" fontId="23" fillId="0" borderId="1" xfId="0" applyFont="1" applyBorder="1" applyAlignment="1" applyProtection="1">
      <alignment horizontal="center" vertical="center" wrapText="1"/>
    </xf>
    <xf numFmtId="0" fontId="23" fillId="0" borderId="1" xfId="0" applyFont="1" applyFill="1" applyBorder="1" applyAlignment="1" applyProtection="1">
      <alignment horizontal="left" indent="1"/>
    </xf>
    <xf numFmtId="0" fontId="18" fillId="0" borderId="1" xfId="0" applyFont="1" applyBorder="1" applyAlignment="1" applyProtection="1">
      <alignment wrapText="1"/>
    </xf>
    <xf numFmtId="0" fontId="23" fillId="0" borderId="1" xfId="0" applyFont="1" applyFill="1" applyBorder="1" applyAlignment="1" applyProtection="1">
      <alignment horizontal="left" vertical="center"/>
    </xf>
    <xf numFmtId="0" fontId="18" fillId="0" borderId="1" xfId="0" applyFont="1" applyFill="1" applyBorder="1" applyAlignment="1" applyProtection="1">
      <alignment horizontal="left" wrapText="1"/>
    </xf>
    <xf numFmtId="0" fontId="18" fillId="0" borderId="1" xfId="0" applyFont="1" applyFill="1" applyBorder="1" applyAlignment="1" applyProtection="1">
      <alignment horizontal="left" vertical="center"/>
    </xf>
    <xf numFmtId="0" fontId="23" fillId="0" borderId="1" xfId="0" applyFont="1" applyFill="1" applyBorder="1" applyAlignment="1" applyProtection="1">
      <alignment horizontal="left" vertical="center" indent="1"/>
    </xf>
    <xf numFmtId="0" fontId="18" fillId="0" borderId="0" xfId="0" applyFont="1" applyFill="1" applyProtection="1"/>
    <xf numFmtId="0" fontId="22" fillId="0" borderId="1" xfId="4" applyFont="1" applyBorder="1" applyAlignment="1" applyProtection="1">
      <alignment vertical="center" wrapText="1"/>
    </xf>
    <xf numFmtId="0" fontId="20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0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21" fillId="0" borderId="0" xfId="4" applyFont="1" applyBorder="1" applyProtection="1">
      <protection locked="0"/>
    </xf>
    <xf numFmtId="0" fontId="17" fillId="0" borderId="0" xfId="0" applyFont="1"/>
    <xf numFmtId="0" fontId="18" fillId="0" borderId="0" xfId="1" applyFont="1" applyBorder="1" applyAlignment="1" applyProtection="1">
      <alignment vertical="center"/>
      <protection locked="0"/>
    </xf>
    <xf numFmtId="0" fontId="20" fillId="0" borderId="1" xfId="4" applyFont="1" applyBorder="1" applyAlignment="1" applyProtection="1">
      <alignment horizontal="center" vertical="center" wrapText="1"/>
      <protection locked="0"/>
    </xf>
    <xf numFmtId="3" fontId="18" fillId="0" borderId="0" xfId="1" applyNumberFormat="1" applyFont="1" applyAlignment="1" applyProtection="1">
      <alignment horizontal="center" vertical="center" wrapText="1"/>
      <protection locked="0"/>
    </xf>
    <xf numFmtId="0" fontId="23" fillId="0" borderId="0" xfId="0" applyFont="1" applyProtection="1">
      <protection locked="0"/>
    </xf>
    <xf numFmtId="0" fontId="18" fillId="0" borderId="3" xfId="0" applyFont="1" applyBorder="1" applyProtection="1">
      <protection locked="0"/>
    </xf>
    <xf numFmtId="0" fontId="23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3" fillId="5" borderId="0" xfId="0" applyFont="1" applyFill="1" applyProtection="1"/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0" applyFont="1" applyFill="1" applyProtection="1"/>
    <xf numFmtId="0" fontId="18" fillId="5" borderId="0" xfId="0" applyFont="1" applyFill="1" applyBorder="1" applyProtection="1"/>
    <xf numFmtId="0" fontId="18" fillId="5" borderId="0" xfId="1" applyFont="1" applyFill="1" applyAlignment="1" applyProtection="1">
      <alignment vertical="center"/>
    </xf>
    <xf numFmtId="3" fontId="23" fillId="5" borderId="1" xfId="1" applyNumberFormat="1" applyFont="1" applyFill="1" applyBorder="1" applyAlignment="1" applyProtection="1">
      <alignment horizontal="center" vertical="center" wrapText="1"/>
    </xf>
    <xf numFmtId="0" fontId="18" fillId="2" borderId="0" xfId="0" applyFont="1" applyFill="1" applyBorder="1" applyProtection="1"/>
    <xf numFmtId="0" fontId="18" fillId="2" borderId="0" xfId="0" applyFont="1" applyFill="1" applyProtection="1"/>
    <xf numFmtId="3" fontId="23" fillId="5" borderId="1" xfId="1" applyNumberFormat="1" applyFont="1" applyFill="1" applyBorder="1" applyAlignment="1" applyProtection="1">
      <alignment horizontal="right" vertical="center"/>
    </xf>
    <xf numFmtId="3" fontId="18" fillId="5" borderId="1" xfId="1" applyNumberFormat="1" applyFont="1" applyFill="1" applyBorder="1" applyAlignment="1" applyProtection="1">
      <alignment horizontal="right" vertical="center" wrapText="1"/>
    </xf>
    <xf numFmtId="3" fontId="23" fillId="5" borderId="1" xfId="1" applyNumberFormat="1" applyFont="1" applyFill="1" applyBorder="1" applyAlignment="1" applyProtection="1">
      <alignment horizontal="right" vertical="center" wrapText="1"/>
    </xf>
    <xf numFmtId="0" fontId="23" fillId="5" borderId="1" xfId="0" applyFont="1" applyFill="1" applyBorder="1" applyProtection="1"/>
    <xf numFmtId="3" fontId="23" fillId="5" borderId="1" xfId="0" applyNumberFormat="1" applyFont="1" applyFill="1" applyBorder="1" applyProtection="1"/>
    <xf numFmtId="0" fontId="23" fillId="0" borderId="1" xfId="1" applyFont="1" applyFill="1" applyBorder="1" applyAlignment="1" applyProtection="1">
      <alignment horizontal="left" vertical="center" wrapText="1" indent="1"/>
    </xf>
    <xf numFmtId="0" fontId="18" fillId="0" borderId="1" xfId="1" applyFont="1" applyFill="1" applyBorder="1" applyAlignment="1" applyProtection="1">
      <alignment horizontal="left" vertical="center" wrapText="1" indent="2"/>
    </xf>
    <xf numFmtId="3" fontId="23" fillId="6" borderId="1" xfId="1" applyNumberFormat="1" applyFont="1" applyFill="1" applyBorder="1" applyAlignment="1" applyProtection="1">
      <alignment horizontal="left" vertical="center" wrapText="1"/>
    </xf>
    <xf numFmtId="3" fontId="23" fillId="6" borderId="1" xfId="1" applyNumberFormat="1" applyFont="1" applyFill="1" applyBorder="1" applyAlignment="1" applyProtection="1">
      <alignment horizontal="center" vertical="center" wrapText="1"/>
    </xf>
    <xf numFmtId="0" fontId="18" fillId="6" borderId="0" xfId="1" applyFont="1" applyFill="1" applyProtection="1">
      <protection locked="0"/>
    </xf>
    <xf numFmtId="0" fontId="18" fillId="6" borderId="0" xfId="0" applyFont="1" applyFill="1" applyAlignment="1" applyProtection="1">
      <alignment horizontal="center" vertical="center"/>
      <protection locked="0"/>
    </xf>
    <xf numFmtId="0" fontId="24" fillId="6" borderId="0" xfId="1" applyFont="1" applyFill="1" applyAlignment="1" applyProtection="1">
      <alignment horizontal="center" vertical="center" wrapText="1"/>
      <protection locked="0"/>
    </xf>
    <xf numFmtId="0" fontId="18" fillId="6" borderId="0" xfId="1" applyFont="1" applyFill="1" applyAlignment="1" applyProtection="1">
      <alignment horizontal="center" vertical="center" wrapText="1"/>
      <protection locked="0"/>
    </xf>
    <xf numFmtId="0" fontId="18" fillId="6" borderId="0" xfId="1" applyFont="1" applyFill="1" applyAlignment="1" applyProtection="1">
      <alignment horizontal="center" vertical="center"/>
      <protection locked="0"/>
    </xf>
    <xf numFmtId="0" fontId="18" fillId="6" borderId="0" xfId="0" applyFont="1" applyFill="1" applyProtection="1">
      <protection locked="0"/>
    </xf>
    <xf numFmtId="0" fontId="18" fillId="0" borderId="1" xfId="1" applyFont="1" applyFill="1" applyBorder="1" applyAlignment="1" applyProtection="1">
      <alignment horizontal="left" vertical="center" wrapText="1" indent="3"/>
    </xf>
    <xf numFmtId="0" fontId="18" fillId="0" borderId="1" xfId="1" applyFont="1" applyFill="1" applyBorder="1" applyAlignment="1" applyProtection="1">
      <alignment horizontal="left" vertical="center" wrapText="1" indent="1"/>
    </xf>
    <xf numFmtId="0" fontId="23" fillId="0" borderId="1" xfId="0" applyFont="1" applyFill="1" applyBorder="1" applyProtection="1">
      <protection locked="0"/>
    </xf>
    <xf numFmtId="0" fontId="18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8" fillId="5" borderId="0" xfId="1" applyFont="1" applyFill="1" applyBorder="1" applyAlignment="1" applyProtection="1">
      <alignment horizontal="right" vertical="center"/>
    </xf>
    <xf numFmtId="0" fontId="18" fillId="5" borderId="0" xfId="1" applyFont="1" applyFill="1" applyBorder="1" applyAlignment="1" applyProtection="1">
      <alignment horizontal="left" vertical="center"/>
    </xf>
    <xf numFmtId="0" fontId="18" fillId="5" borderId="0" xfId="0" applyFont="1" applyFill="1" applyBorder="1" applyProtection="1">
      <protection locked="0"/>
    </xf>
    <xf numFmtId="0" fontId="18" fillId="5" borderId="0" xfId="0" applyFont="1" applyFill="1" applyProtection="1">
      <protection locked="0"/>
    </xf>
    <xf numFmtId="3" fontId="23" fillId="5" borderId="1" xfId="1" applyNumberFormat="1" applyFont="1" applyFill="1" applyBorder="1" applyAlignment="1" applyProtection="1">
      <alignment horizontal="left" vertical="center" wrapText="1"/>
    </xf>
    <xf numFmtId="0" fontId="18" fillId="5" borderId="1" xfId="0" applyFont="1" applyFill="1" applyBorder="1" applyProtection="1"/>
    <xf numFmtId="0" fontId="18" fillId="5" borderId="0" xfId="0" applyFont="1" applyFill="1" applyAlignment="1" applyProtection="1">
      <alignment horizontal="center" vertical="center"/>
      <protection locked="0"/>
    </xf>
    <xf numFmtId="0" fontId="18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8" fillId="0" borderId="0" xfId="0" applyFont="1" applyFill="1" applyBorder="1" applyProtection="1">
      <protection locked="0"/>
    </xf>
    <xf numFmtId="0" fontId="19" fillId="5" borderId="0" xfId="3" applyFont="1" applyFill="1" applyAlignment="1" applyProtection="1">
      <alignment horizontal="center" vertical="center" wrapText="1"/>
    </xf>
    <xf numFmtId="0" fontId="18" fillId="5" borderId="0" xfId="3" applyFont="1" applyFill="1" applyAlignment="1" applyProtection="1">
      <alignment horizontal="center" vertical="center"/>
      <protection locked="0"/>
    </xf>
    <xf numFmtId="0" fontId="18" fillId="5" borderId="0" xfId="3" applyFont="1" applyFill="1" applyProtection="1"/>
    <xf numFmtId="0" fontId="18" fillId="5" borderId="3" xfId="0" applyFont="1" applyFill="1" applyBorder="1" applyAlignment="1" applyProtection="1">
      <alignment horizontal="left"/>
    </xf>
    <xf numFmtId="0" fontId="18" fillId="5" borderId="0" xfId="0" applyFont="1" applyFill="1" applyBorder="1" applyAlignment="1" applyProtection="1">
      <alignment horizontal="left"/>
    </xf>
    <xf numFmtId="0" fontId="18" fillId="5" borderId="1" xfId="2" applyFont="1" applyFill="1" applyBorder="1" applyAlignment="1" applyProtection="1">
      <alignment horizontal="right" vertical="top"/>
    </xf>
    <xf numFmtId="0" fontId="23" fillId="5" borderId="4" xfId="3" applyFont="1" applyFill="1" applyBorder="1" applyAlignment="1" applyProtection="1">
      <alignment horizontal="right"/>
    </xf>
    <xf numFmtId="0" fontId="23" fillId="0" borderId="0" xfId="0" applyFont="1" applyFill="1" applyBorder="1" applyAlignment="1" applyProtection="1">
      <alignment horizontal="left"/>
    </xf>
    <xf numFmtId="0" fontId="18" fillId="0" borderId="0" xfId="0" applyFont="1" applyFill="1" applyBorder="1" applyProtection="1"/>
    <xf numFmtId="0" fontId="18" fillId="5" borderId="0" xfId="0" applyFont="1" applyFill="1" applyBorder="1" applyAlignment="1" applyProtection="1">
      <alignment horizontal="left" wrapText="1"/>
    </xf>
    <xf numFmtId="0" fontId="18" fillId="5" borderId="3" xfId="0" applyFont="1" applyFill="1" applyBorder="1" applyAlignment="1" applyProtection="1">
      <alignment horizontal="left" wrapText="1"/>
    </xf>
    <xf numFmtId="0" fontId="18" fillId="5" borderId="3" xfId="0" applyFont="1" applyFill="1" applyBorder="1" applyProtection="1"/>
    <xf numFmtId="0" fontId="23" fillId="5" borderId="3" xfId="0" applyFont="1" applyFill="1" applyBorder="1" applyAlignment="1" applyProtection="1">
      <alignment horizontal="center" vertical="center" wrapText="1"/>
    </xf>
    <xf numFmtId="0" fontId="18" fillId="5" borderId="0" xfId="0" applyFont="1" applyFill="1" applyAlignment="1" applyProtection="1">
      <alignment horizontal="center" vertical="center"/>
    </xf>
    <xf numFmtId="0" fontId="18" fillId="5" borderId="3" xfId="1" applyFont="1" applyFill="1" applyBorder="1" applyAlignment="1" applyProtection="1">
      <alignment horizontal="left" vertical="center"/>
    </xf>
    <xf numFmtId="0" fontId="25" fillId="5" borderId="8" xfId="2" applyFont="1" applyFill="1" applyBorder="1" applyAlignment="1" applyProtection="1">
      <alignment horizontal="center" vertical="top" wrapText="1"/>
    </xf>
    <xf numFmtId="0" fontId="25" fillId="5" borderId="28" xfId="2" applyFont="1" applyFill="1" applyBorder="1" applyAlignment="1" applyProtection="1">
      <alignment horizontal="center" vertical="top" wrapText="1"/>
    </xf>
    <xf numFmtId="1" fontId="25" fillId="5" borderId="28" xfId="2" applyNumberFormat="1" applyFont="1" applyFill="1" applyBorder="1" applyAlignment="1" applyProtection="1">
      <alignment horizontal="center" vertical="top" wrapText="1"/>
    </xf>
    <xf numFmtId="1" fontId="25" fillId="5" borderId="8" xfId="2" applyNumberFormat="1" applyFont="1" applyFill="1" applyBorder="1" applyAlignment="1" applyProtection="1">
      <alignment horizontal="center" vertical="top" wrapText="1"/>
    </xf>
    <xf numFmtId="0" fontId="18" fillId="0" borderId="0" xfId="0" applyFont="1" applyFill="1" applyAlignment="1" applyProtection="1">
      <alignment horizontal="center" vertical="center"/>
    </xf>
    <xf numFmtId="0" fontId="20" fillId="5" borderId="1" xfId="4" applyFont="1" applyFill="1" applyBorder="1" applyAlignment="1" applyProtection="1">
      <alignment vertical="center" wrapText="1"/>
    </xf>
    <xf numFmtId="0" fontId="22" fillId="5" borderId="5" xfId="4" applyFont="1" applyFill="1" applyBorder="1" applyAlignment="1" applyProtection="1">
      <alignment horizontal="center" vertical="center" wrapText="1"/>
    </xf>
    <xf numFmtId="0" fontId="22" fillId="5" borderId="4" xfId="4" applyFont="1" applyFill="1" applyBorder="1" applyAlignment="1" applyProtection="1">
      <alignment horizontal="center" vertical="center" wrapText="1"/>
    </xf>
    <xf numFmtId="0" fontId="22" fillId="5" borderId="1" xfId="4" applyFont="1" applyFill="1" applyBorder="1" applyAlignment="1" applyProtection="1">
      <alignment horizontal="center" vertical="center" wrapText="1"/>
    </xf>
    <xf numFmtId="0" fontId="17" fillId="5" borderId="0" xfId="0" applyFont="1" applyFill="1" applyProtection="1"/>
    <xf numFmtId="0" fontId="0" fillId="5" borderId="0" xfId="0" applyFill="1" applyProtection="1"/>
    <xf numFmtId="14" fontId="18" fillId="5" borderId="0" xfId="1" applyNumberFormat="1" applyFont="1" applyFill="1" applyBorder="1" applyAlignment="1" applyProtection="1">
      <alignment vertical="center"/>
    </xf>
    <xf numFmtId="0" fontId="18" fillId="5" borderId="0" xfId="1" applyFont="1" applyFill="1" applyBorder="1" applyAlignment="1" applyProtection="1">
      <alignment vertical="center"/>
    </xf>
    <xf numFmtId="14" fontId="18" fillId="5" borderId="0" xfId="1" applyNumberFormat="1" applyFont="1" applyFill="1" applyBorder="1" applyAlignment="1" applyProtection="1">
      <alignment horizontal="center" vertical="center"/>
    </xf>
    <xf numFmtId="0" fontId="13" fillId="5" borderId="0" xfId="1" applyFont="1" applyFill="1" applyAlignment="1" applyProtection="1">
      <alignment horizontal="left" vertical="center"/>
    </xf>
    <xf numFmtId="0" fontId="12" fillId="5" borderId="0" xfId="0" applyFont="1" applyFill="1" applyProtection="1"/>
    <xf numFmtId="0" fontId="0" fillId="5" borderId="0" xfId="0" applyFill="1" applyProtection="1">
      <protection locked="0"/>
    </xf>
    <xf numFmtId="0" fontId="21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22" fillId="5" borderId="5" xfId="4" applyFont="1" applyFill="1" applyBorder="1" applyAlignment="1" applyProtection="1">
      <alignment horizontal="left" vertical="center" wrapText="1"/>
    </xf>
    <xf numFmtId="0" fontId="18" fillId="5" borderId="0" xfId="1" applyFont="1" applyFill="1" applyBorder="1" applyAlignment="1" applyProtection="1">
      <alignment vertical="center"/>
      <protection locked="0"/>
    </xf>
    <xf numFmtId="0" fontId="21" fillId="5" borderId="0" xfId="4" applyFont="1" applyFill="1" applyBorder="1" applyProtection="1">
      <protection locked="0"/>
    </xf>
    <xf numFmtId="0" fontId="18" fillId="5" borderId="0" xfId="3" applyFont="1" applyFill="1" applyProtection="1">
      <protection locked="0"/>
    </xf>
    <xf numFmtId="0" fontId="18" fillId="5" borderId="0" xfId="1" applyFont="1" applyFill="1" applyProtection="1">
      <protection locked="0"/>
    </xf>
    <xf numFmtId="0" fontId="24" fillId="5" borderId="0" xfId="1" applyFont="1" applyFill="1" applyAlignment="1" applyProtection="1">
      <alignment horizontal="center" vertical="center" wrapText="1"/>
      <protection locked="0"/>
    </xf>
    <xf numFmtId="0" fontId="20" fillId="5" borderId="1" xfId="4" applyFont="1" applyFill="1" applyBorder="1" applyAlignment="1" applyProtection="1">
      <alignment horizontal="center" vertical="center" wrapText="1"/>
    </xf>
    <xf numFmtId="14" fontId="28" fillId="0" borderId="2" xfId="5" applyNumberFormat="1" applyFont="1" applyBorder="1" applyAlignment="1" applyProtection="1">
      <alignment wrapText="1"/>
      <protection locked="0"/>
    </xf>
    <xf numFmtId="14" fontId="23" fillId="0" borderId="0" xfId="0" applyNumberFormat="1" applyFont="1" applyFill="1" applyBorder="1" applyAlignment="1" applyProtection="1">
      <alignment horizontal="center" vertical="center" wrapText="1"/>
    </xf>
    <xf numFmtId="0" fontId="27" fillId="5" borderId="1" xfId="2" applyFont="1" applyFill="1" applyBorder="1" applyAlignment="1" applyProtection="1">
      <alignment horizontal="center" vertical="top" wrapText="1"/>
    </xf>
    <xf numFmtId="1" fontId="27" fillId="5" borderId="1" xfId="2" applyNumberFormat="1" applyFont="1" applyFill="1" applyBorder="1" applyAlignment="1" applyProtection="1">
      <alignment horizontal="center" vertical="top" wrapText="1"/>
    </xf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right" vertical="center"/>
    </xf>
    <xf numFmtId="0" fontId="18" fillId="5" borderId="0" xfId="1" applyFont="1" applyFill="1" applyBorder="1" applyAlignment="1" applyProtection="1">
      <alignment horizontal="center" vertical="center"/>
      <protection locked="0"/>
    </xf>
    <xf numFmtId="0" fontId="27" fillId="5" borderId="6" xfId="2" applyFont="1" applyFill="1" applyBorder="1" applyAlignment="1" applyProtection="1">
      <alignment horizontal="center" vertical="top" wrapText="1"/>
    </xf>
    <xf numFmtId="1" fontId="27" fillId="5" borderId="6" xfId="2" applyNumberFormat="1" applyFont="1" applyFill="1" applyBorder="1" applyAlignment="1" applyProtection="1">
      <alignment horizontal="center" vertical="top" wrapText="1"/>
    </xf>
    <xf numFmtId="0" fontId="27" fillId="0" borderId="6" xfId="2" applyFont="1" applyFill="1" applyBorder="1" applyAlignment="1" applyProtection="1">
      <alignment horizontal="left" vertical="top"/>
    </xf>
    <xf numFmtId="0" fontId="25" fillId="0" borderId="6" xfId="2" applyFont="1" applyFill="1" applyBorder="1" applyAlignment="1" applyProtection="1">
      <alignment horizontal="center" vertical="top" wrapText="1"/>
      <protection locked="0"/>
    </xf>
    <xf numFmtId="0" fontId="25" fillId="0" borderId="0" xfId="2" applyFont="1" applyFill="1" applyBorder="1" applyAlignment="1" applyProtection="1">
      <alignment horizontal="center" vertical="top" wrapText="1"/>
      <protection locked="0"/>
    </xf>
    <xf numFmtId="1" fontId="25" fillId="0" borderId="0" xfId="2" applyNumberFormat="1" applyFont="1" applyFill="1" applyBorder="1" applyAlignment="1" applyProtection="1">
      <alignment horizontal="center" vertical="top" wrapText="1"/>
      <protection locked="0"/>
    </xf>
    <xf numFmtId="1" fontId="25" fillId="5" borderId="6" xfId="2" applyNumberFormat="1" applyFont="1" applyFill="1" applyBorder="1" applyAlignment="1" applyProtection="1">
      <alignment horizontal="center" vertical="top" wrapText="1"/>
      <protection locked="0"/>
    </xf>
    <xf numFmtId="0" fontId="25" fillId="0" borderId="6" xfId="2" applyFont="1" applyFill="1" applyBorder="1" applyAlignment="1" applyProtection="1">
      <alignment horizontal="left" vertical="top" wrapText="1"/>
      <protection locked="0"/>
    </xf>
    <xf numFmtId="1" fontId="25" fillId="0" borderId="6" xfId="2" applyNumberFormat="1" applyFont="1" applyFill="1" applyBorder="1" applyAlignment="1" applyProtection="1">
      <alignment horizontal="left" vertical="top" wrapText="1"/>
      <protection locked="0"/>
    </xf>
    <xf numFmtId="0" fontId="26" fillId="5" borderId="6" xfId="2" applyFont="1" applyFill="1" applyBorder="1" applyAlignment="1" applyProtection="1">
      <alignment horizontal="right" vertical="top" wrapText="1"/>
      <protection locked="0"/>
    </xf>
    <xf numFmtId="0" fontId="25" fillId="0" borderId="7" xfId="2" applyFont="1" applyFill="1" applyBorder="1" applyAlignment="1" applyProtection="1">
      <alignment horizontal="left" vertical="top" wrapText="1"/>
      <protection locked="0"/>
    </xf>
    <xf numFmtId="1" fontId="25" fillId="0" borderId="7" xfId="2" applyNumberFormat="1" applyFont="1" applyFill="1" applyBorder="1" applyAlignment="1" applyProtection="1">
      <alignment horizontal="left" vertical="top" wrapText="1"/>
      <protection locked="0"/>
    </xf>
    <xf numFmtId="0" fontId="27" fillId="5" borderId="29" xfId="2" applyFont="1" applyFill="1" applyBorder="1" applyAlignment="1" applyProtection="1">
      <alignment horizontal="left" vertical="top"/>
      <protection locked="0"/>
    </xf>
    <xf numFmtId="0" fontId="25" fillId="5" borderId="29" xfId="2" applyFont="1" applyFill="1" applyBorder="1" applyAlignment="1" applyProtection="1">
      <alignment horizontal="left" vertical="top" wrapText="1"/>
      <protection locked="0"/>
    </xf>
    <xf numFmtId="0" fontId="25" fillId="5" borderId="30" xfId="2" applyFont="1" applyFill="1" applyBorder="1" applyAlignment="1" applyProtection="1">
      <alignment horizontal="left" vertical="top" wrapText="1"/>
      <protection locked="0"/>
    </xf>
    <xf numFmtId="1" fontId="25" fillId="5" borderId="30" xfId="2" applyNumberFormat="1" applyFont="1" applyFill="1" applyBorder="1" applyAlignment="1" applyProtection="1">
      <alignment horizontal="left" vertical="top" wrapText="1"/>
      <protection locked="0"/>
    </xf>
    <xf numFmtId="1" fontId="25" fillId="5" borderId="31" xfId="2" applyNumberFormat="1" applyFont="1" applyFill="1" applyBorder="1" applyAlignment="1" applyProtection="1">
      <alignment horizontal="left" vertical="top" wrapText="1"/>
      <protection locked="0"/>
    </xf>
    <xf numFmtId="0" fontId="26" fillId="5" borderId="7" xfId="2" applyFont="1" applyFill="1" applyBorder="1" applyAlignment="1" applyProtection="1">
      <alignment horizontal="right" vertical="top" wrapText="1"/>
      <protection locked="0"/>
    </xf>
    <xf numFmtId="0" fontId="18" fillId="2" borderId="0" xfId="0" applyFont="1" applyFill="1" applyProtection="1">
      <protection locked="0"/>
    </xf>
    <xf numFmtId="0" fontId="0" fillId="2" borderId="0" xfId="0" applyFill="1"/>
    <xf numFmtId="0" fontId="23" fillId="2" borderId="0" xfId="0" applyFont="1" applyFill="1" applyAlignment="1" applyProtection="1">
      <alignment horizontal="center"/>
      <protection locked="0"/>
    </xf>
    <xf numFmtId="0" fontId="18" fillId="2" borderId="0" xfId="0" applyFont="1" applyFill="1" applyAlignment="1" applyProtection="1">
      <alignment horizontal="center" vertical="center"/>
      <protection locked="0"/>
    </xf>
    <xf numFmtId="0" fontId="18" fillId="2" borderId="3" xfId="0" applyFont="1" applyFill="1" applyBorder="1" applyProtection="1">
      <protection locked="0"/>
    </xf>
    <xf numFmtId="0" fontId="0" fillId="2" borderId="0" xfId="0" applyFill="1" applyBorder="1"/>
    <xf numFmtId="0" fontId="23" fillId="2" borderId="0" xfId="0" applyFont="1" applyFill="1" applyProtection="1">
      <protection locked="0"/>
    </xf>
    <xf numFmtId="0" fontId="18" fillId="2" borderId="0" xfId="0" applyFont="1" applyFill="1" applyBorder="1" applyProtection="1">
      <protection locked="0"/>
    </xf>
    <xf numFmtId="0" fontId="17" fillId="2" borderId="0" xfId="0" applyFont="1" applyFill="1"/>
    <xf numFmtId="0" fontId="17" fillId="5" borderId="0" xfId="3" applyFont="1" applyFill="1" applyProtection="1"/>
    <xf numFmtId="0" fontId="12" fillId="5" borderId="0" xfId="3" applyFill="1" applyProtection="1"/>
    <xf numFmtId="0" fontId="12" fillId="5" borderId="0" xfId="3" applyFill="1" applyBorder="1" applyProtection="1"/>
    <xf numFmtId="0" fontId="12" fillId="0" borderId="0" xfId="3" applyProtection="1">
      <protection locked="0"/>
    </xf>
    <xf numFmtId="0" fontId="12" fillId="5" borderId="0" xfId="3" applyFill="1" applyProtection="1">
      <protection locked="0"/>
    </xf>
    <xf numFmtId="0" fontId="12" fillId="5" borderId="0" xfId="3" applyFill="1" applyBorder="1" applyProtection="1">
      <protection locked="0"/>
    </xf>
    <xf numFmtId="0" fontId="12" fillId="0" borderId="0" xfId="3" applyFill="1" applyProtection="1"/>
    <xf numFmtId="0" fontId="12" fillId="0" borderId="0" xfId="3" applyFill="1" applyBorder="1" applyProtection="1"/>
    <xf numFmtId="0" fontId="12" fillId="5" borderId="3" xfId="3" applyFill="1" applyBorder="1" applyProtection="1"/>
    <xf numFmtId="0" fontId="17" fillId="5" borderId="1" xfId="3" applyFont="1" applyFill="1" applyBorder="1" applyAlignment="1" applyProtection="1">
      <alignment horizontal="center" vertical="center"/>
    </xf>
    <xf numFmtId="0" fontId="17" fillId="5" borderId="1" xfId="3" applyFont="1" applyFill="1" applyBorder="1" applyAlignment="1" applyProtection="1">
      <alignment horizontal="center" vertical="center" wrapText="1"/>
    </xf>
    <xf numFmtId="0" fontId="17" fillId="5" borderId="2" xfId="3" applyFont="1" applyFill="1" applyBorder="1" applyAlignment="1" applyProtection="1">
      <alignment horizontal="center" vertical="center" wrapText="1"/>
    </xf>
    <xf numFmtId="0" fontId="12" fillId="0" borderId="1" xfId="3" applyBorder="1" applyProtection="1">
      <protection locked="0"/>
    </xf>
    <xf numFmtId="14" fontId="12" fillId="0" borderId="1" xfId="3" applyNumberFormat="1" applyBorder="1" applyProtection="1">
      <protection locked="0"/>
    </xf>
    <xf numFmtId="0" fontId="23" fillId="0" borderId="0" xfId="3" applyFont="1" applyProtection="1">
      <protection locked="0"/>
    </xf>
    <xf numFmtId="0" fontId="18" fillId="0" borderId="0" xfId="3" applyFont="1" applyBorder="1" applyProtection="1">
      <protection locked="0"/>
    </xf>
    <xf numFmtId="0" fontId="18" fillId="0" borderId="3" xfId="3" applyFont="1" applyBorder="1" applyProtection="1">
      <protection locked="0"/>
    </xf>
    <xf numFmtId="0" fontId="23" fillId="0" borderId="0" xfId="3" applyFont="1" applyAlignment="1" applyProtection="1">
      <alignment horizontal="left"/>
      <protection locked="0"/>
    </xf>
    <xf numFmtId="0" fontId="18" fillId="0" borderId="0" xfId="3" applyFont="1" applyAlignment="1" applyProtection="1">
      <alignment horizontal="left"/>
      <protection locked="0"/>
    </xf>
    <xf numFmtId="0" fontId="12" fillId="0" borderId="0" xfId="3"/>
    <xf numFmtId="0" fontId="12" fillId="0" borderId="0" xfId="3" applyBorder="1" applyProtection="1">
      <protection locked="0"/>
    </xf>
    <xf numFmtId="0" fontId="12" fillId="0" borderId="1" xfId="3" applyBorder="1" applyAlignment="1" applyProtection="1">
      <alignment horizontal="center"/>
      <protection locked="0"/>
    </xf>
    <xf numFmtId="0" fontId="18" fillId="0" borderId="0" xfId="0" applyFont="1" applyAlignment="1" applyProtection="1">
      <alignment horizontal="left"/>
      <protection locked="0"/>
    </xf>
    <xf numFmtId="0" fontId="18" fillId="0" borderId="5" xfId="2" applyFont="1" applyFill="1" applyBorder="1" applyAlignment="1" applyProtection="1">
      <alignment horizontal="left" vertical="center" wrapText="1" indent="2"/>
    </xf>
    <xf numFmtId="4" fontId="18" fillId="0" borderId="4" xfId="2" applyNumberFormat="1" applyFont="1" applyFill="1" applyBorder="1" applyAlignment="1" applyProtection="1">
      <alignment horizontal="right" vertical="center"/>
      <protection locked="0"/>
    </xf>
    <xf numFmtId="0" fontId="20" fillId="0" borderId="2" xfId="4" applyFont="1" applyBorder="1" applyAlignment="1" applyProtection="1">
      <alignment vertical="center" wrapText="1"/>
      <protection locked="0"/>
    </xf>
    <xf numFmtId="0" fontId="23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23" fillId="2" borderId="0" xfId="0" applyFont="1" applyFill="1" applyAlignment="1" applyProtection="1">
      <alignment horizontal="left"/>
      <protection locked="0"/>
    </xf>
    <xf numFmtId="0" fontId="18" fillId="2" borderId="0" xfId="0" applyFont="1" applyFill="1" applyAlignment="1" applyProtection="1">
      <alignment horizontal="left"/>
      <protection locked="0"/>
    </xf>
    <xf numFmtId="0" fontId="12" fillId="2" borderId="0" xfId="0" applyFont="1" applyFill="1"/>
    <xf numFmtId="0" fontId="17" fillId="5" borderId="2" xfId="3" applyFont="1" applyFill="1" applyBorder="1" applyAlignment="1" applyProtection="1">
      <alignment horizontal="center" vertical="center"/>
    </xf>
    <xf numFmtId="0" fontId="23" fillId="5" borderId="0" xfId="0" applyFont="1" applyFill="1" applyBorder="1" applyAlignment="1" applyProtection="1">
      <alignment horizontal="center"/>
      <protection locked="0"/>
    </xf>
    <xf numFmtId="0" fontId="18" fillId="5" borderId="0" xfId="0" applyFont="1" applyFill="1" applyBorder="1" applyAlignment="1" applyProtection="1">
      <alignment horizontal="center" vertical="center"/>
      <protection locked="0"/>
    </xf>
    <xf numFmtId="0" fontId="23" fillId="5" borderId="0" xfId="0" applyFont="1" applyFill="1" applyBorder="1" applyProtection="1">
      <protection locked="0"/>
    </xf>
    <xf numFmtId="0" fontId="17" fillId="5" borderId="0" xfId="0" applyFont="1" applyFill="1" applyBorder="1"/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left"/>
    </xf>
    <xf numFmtId="0" fontId="23" fillId="0" borderId="1" xfId="1" applyFont="1" applyFill="1" applyBorder="1" applyAlignment="1" applyProtection="1">
      <alignment horizontal="left" vertical="center" wrapText="1"/>
    </xf>
    <xf numFmtId="0" fontId="23" fillId="6" borderId="0" xfId="1" applyFont="1" applyFill="1" applyAlignment="1" applyProtection="1">
      <alignment horizontal="center" vertical="center"/>
      <protection locked="0"/>
    </xf>
    <xf numFmtId="3" fontId="23" fillId="2" borderId="1" xfId="1" applyNumberFormat="1" applyFont="1" applyFill="1" applyBorder="1" applyAlignment="1" applyProtection="1">
      <alignment horizontal="center" vertical="center"/>
      <protection locked="0"/>
    </xf>
    <xf numFmtId="3" fontId="18" fillId="6" borderId="0" xfId="1" applyNumberFormat="1" applyFont="1" applyFill="1" applyAlignment="1" applyProtection="1">
      <alignment horizontal="center" vertical="center"/>
      <protection locked="0"/>
    </xf>
    <xf numFmtId="3" fontId="18" fillId="0" borderId="0" xfId="1" applyNumberFormat="1" applyFont="1" applyAlignment="1" applyProtection="1">
      <alignment horizontal="center" vertical="center"/>
      <protection locked="0"/>
    </xf>
    <xf numFmtId="0" fontId="18" fillId="0" borderId="1" xfId="2" applyFont="1" applyFill="1" applyBorder="1" applyAlignment="1" applyProtection="1">
      <alignment horizontal="left" vertical="top"/>
      <protection locked="0"/>
    </xf>
    <xf numFmtId="0" fontId="33" fillId="6" borderId="0" xfId="0" applyFont="1" applyFill="1" applyAlignment="1" applyProtection="1">
      <alignment vertical="center"/>
      <protection locked="0"/>
    </xf>
    <xf numFmtId="0" fontId="33" fillId="0" borderId="0" xfId="0" applyFont="1" applyAlignment="1" applyProtection="1">
      <alignment vertical="center"/>
      <protection locked="0"/>
    </xf>
    <xf numFmtId="0" fontId="18" fillId="0" borderId="1" xfId="1" applyFont="1" applyFill="1" applyBorder="1" applyAlignment="1" applyProtection="1">
      <alignment horizontal="left" vertical="center" wrapText="1" indent="4"/>
    </xf>
    <xf numFmtId="0" fontId="18" fillId="5" borderId="1" xfId="0" applyFont="1" applyFill="1" applyBorder="1" applyAlignment="1" applyProtection="1">
      <alignment horizontal="center"/>
    </xf>
    <xf numFmtId="0" fontId="18" fillId="0" borderId="5" xfId="0" applyFont="1" applyFill="1" applyBorder="1" applyAlignment="1" applyProtection="1">
      <alignment horizontal="left" vertical="center" indent="1"/>
    </xf>
    <xf numFmtId="0" fontId="18" fillId="5" borderId="33" xfId="0" applyFont="1" applyFill="1" applyBorder="1" applyAlignment="1" applyProtection="1">
      <alignment horizontal="center"/>
    </xf>
    <xf numFmtId="0" fontId="18" fillId="5" borderId="2" xfId="0" applyFont="1" applyFill="1" applyBorder="1" applyAlignment="1" applyProtection="1">
      <alignment horizontal="center"/>
    </xf>
    <xf numFmtId="0" fontId="18" fillId="5" borderId="0" xfId="1" applyFont="1" applyFill="1" applyAlignment="1" applyProtection="1">
      <alignment wrapText="1"/>
    </xf>
    <xf numFmtId="0" fontId="18" fillId="5" borderId="0" xfId="0" applyFont="1" applyFill="1" applyBorder="1" applyAlignment="1" applyProtection="1">
      <alignment wrapText="1"/>
    </xf>
    <xf numFmtId="0" fontId="18" fillId="0" borderId="0" xfId="0" applyFont="1" applyFill="1" applyBorder="1" applyAlignment="1" applyProtection="1">
      <alignment wrapText="1"/>
      <protection locked="0"/>
    </xf>
    <xf numFmtId="0" fontId="18" fillId="0" borderId="0" xfId="0" applyFont="1" applyAlignment="1" applyProtection="1">
      <alignment wrapText="1"/>
      <protection locked="0"/>
    </xf>
    <xf numFmtId="0" fontId="18" fillId="0" borderId="0" xfId="3" applyFont="1" applyAlignment="1" applyProtection="1">
      <alignment wrapText="1"/>
      <protection locked="0"/>
    </xf>
    <xf numFmtId="0" fontId="23" fillId="0" borderId="0" xfId="0" applyFont="1" applyAlignment="1" applyProtection="1">
      <alignment wrapText="1"/>
      <protection locked="0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1" xfId="0" applyFont="1" applyFill="1" applyBorder="1" applyAlignment="1" applyProtection="1">
      <alignment horizontal="left" vertical="center" wrapText="1" indent="2"/>
    </xf>
    <xf numFmtId="0" fontId="34" fillId="5" borderId="0" xfId="1" applyFont="1" applyFill="1" applyAlignment="1" applyProtection="1">
      <alignment horizontal="right" vertical="center"/>
    </xf>
    <xf numFmtId="0" fontId="12" fillId="5" borderId="0" xfId="3" applyFill="1" applyBorder="1" applyAlignment="1" applyProtection="1">
      <alignment horizontal="left"/>
      <protection locked="0"/>
    </xf>
    <xf numFmtId="0" fontId="12" fillId="5" borderId="34" xfId="3" applyFill="1" applyBorder="1" applyProtection="1"/>
    <xf numFmtId="0" fontId="12" fillId="5" borderId="1" xfId="3" applyFont="1" applyFill="1" applyBorder="1" applyAlignment="1" applyProtection="1">
      <alignment horizontal="center" vertical="center"/>
    </xf>
    <xf numFmtId="0" fontId="12" fillId="5" borderId="1" xfId="3" applyFill="1" applyBorder="1" applyAlignment="1" applyProtection="1">
      <alignment horizontal="center" vertical="center" wrapText="1"/>
    </xf>
    <xf numFmtId="0" fontId="12" fillId="5" borderId="2" xfId="3" applyFill="1" applyBorder="1" applyAlignment="1" applyProtection="1">
      <alignment horizontal="center" vertical="center" wrapText="1"/>
    </xf>
    <xf numFmtId="0" fontId="12" fillId="5" borderId="1" xfId="3" applyFont="1" applyFill="1" applyBorder="1" applyAlignment="1" applyProtection="1">
      <alignment horizontal="center" vertical="center" wrapText="1"/>
    </xf>
    <xf numFmtId="0" fontId="12" fillId="5" borderId="2" xfId="3" applyFont="1" applyFill="1" applyBorder="1" applyAlignment="1" applyProtection="1">
      <alignment horizontal="center" vertical="center" wrapText="1"/>
    </xf>
    <xf numFmtId="0" fontId="28" fillId="0" borderId="1" xfId="7" applyFont="1" applyBorder="1" applyAlignment="1" applyProtection="1">
      <alignment wrapText="1"/>
      <protection locked="0"/>
    </xf>
    <xf numFmtId="14" fontId="12" fillId="5" borderId="1" xfId="3" applyNumberFormat="1" applyFill="1" applyBorder="1" applyProtection="1"/>
    <xf numFmtId="0" fontId="12" fillId="0" borderId="1" xfId="3" applyBorder="1" applyAlignment="1" applyProtection="1">
      <alignment horizontal="left" vertical="center"/>
      <protection locked="0"/>
    </xf>
    <xf numFmtId="0" fontId="18" fillId="5" borderId="1" xfId="0" applyFont="1" applyFill="1" applyBorder="1" applyProtection="1">
      <protection locked="0"/>
    </xf>
    <xf numFmtId="0" fontId="23" fillId="2" borderId="1" xfId="1" applyFont="1" applyFill="1" applyBorder="1" applyAlignment="1" applyProtection="1">
      <alignment vertical="center" wrapText="1"/>
    </xf>
    <xf numFmtId="0" fontId="18" fillId="0" borderId="1" xfId="0" applyFont="1" applyFill="1" applyBorder="1" applyAlignment="1" applyProtection="1">
      <alignment horizontal="center"/>
    </xf>
    <xf numFmtId="0" fontId="23" fillId="0" borderId="5" xfId="1" applyFont="1" applyFill="1" applyBorder="1" applyAlignment="1" applyProtection="1">
      <alignment horizontal="left" vertical="center" wrapText="1"/>
    </xf>
    <xf numFmtId="0" fontId="23" fillId="2" borderId="4" xfId="0" applyFont="1" applyFill="1" applyBorder="1" applyProtection="1"/>
    <xf numFmtId="3" fontId="18" fillId="5" borderId="35" xfId="1" applyNumberFormat="1" applyFont="1" applyFill="1" applyBorder="1" applyAlignment="1" applyProtection="1">
      <alignment horizontal="right" vertical="center" wrapText="1"/>
    </xf>
    <xf numFmtId="0" fontId="23" fillId="5" borderId="2" xfId="0" applyFont="1" applyFill="1" applyBorder="1" applyProtection="1"/>
    <xf numFmtId="3" fontId="18" fillId="5" borderId="33" xfId="1" applyNumberFormat="1" applyFont="1" applyFill="1" applyBorder="1" applyAlignment="1" applyProtection="1">
      <alignment horizontal="right" vertical="center" wrapText="1"/>
    </xf>
    <xf numFmtId="0" fontId="18" fillId="5" borderId="3" xfId="0" applyFont="1" applyFill="1" applyBorder="1" applyProtection="1">
      <protection locked="0"/>
    </xf>
    <xf numFmtId="0" fontId="0" fillId="5" borderId="3" xfId="0" applyFill="1" applyBorder="1"/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28" fillId="0" borderId="0" xfId="9" applyFont="1" applyAlignment="1" applyProtection="1">
      <alignment vertical="center"/>
      <protection locked="0"/>
    </xf>
    <xf numFmtId="49" fontId="28" fillId="0" borderId="0" xfId="9" applyNumberFormat="1" applyFont="1" applyAlignment="1" applyProtection="1">
      <alignment vertical="center"/>
      <protection locked="0"/>
    </xf>
    <xf numFmtId="0" fontId="18" fillId="0" borderId="0" xfId="0" applyFont="1" applyAlignment="1">
      <alignment vertical="center"/>
    </xf>
    <xf numFmtId="0" fontId="20" fillId="2" borderId="0" xfId="9" applyFont="1" applyFill="1" applyBorder="1" applyAlignment="1" applyProtection="1">
      <alignment vertical="center"/>
      <protection locked="0"/>
    </xf>
    <xf numFmtId="14" fontId="20" fillId="2" borderId="0" xfId="9" applyNumberFormat="1" applyFont="1" applyFill="1" applyBorder="1" applyAlignment="1" applyProtection="1">
      <alignment vertical="center"/>
    </xf>
    <xf numFmtId="0" fontId="18" fillId="0" borderId="0" xfId="0" applyFont="1" applyAlignment="1" applyProtection="1">
      <alignment vertical="center"/>
      <protection locked="0"/>
    </xf>
    <xf numFmtId="14" fontId="22" fillId="2" borderId="0" xfId="9" applyNumberFormat="1" applyFont="1" applyFill="1" applyBorder="1" applyAlignment="1" applyProtection="1">
      <alignment vertical="center" wrapText="1"/>
    </xf>
    <xf numFmtId="14" fontId="20" fillId="2" borderId="3" xfId="9" applyNumberFormat="1" applyFont="1" applyFill="1" applyBorder="1" applyAlignment="1" applyProtection="1">
      <alignment horizontal="center" vertical="center"/>
    </xf>
    <xf numFmtId="14" fontId="20" fillId="2" borderId="3" xfId="9" applyNumberFormat="1" applyFont="1" applyFill="1" applyBorder="1" applyAlignment="1" applyProtection="1">
      <alignment vertical="center"/>
    </xf>
    <xf numFmtId="49" fontId="20" fillId="2" borderId="0" xfId="9" applyNumberFormat="1" applyFont="1" applyFill="1" applyBorder="1" applyAlignment="1" applyProtection="1">
      <alignment vertical="center"/>
      <protection locked="0"/>
    </xf>
    <xf numFmtId="0" fontId="20" fillId="0" borderId="0" xfId="9" applyFont="1" applyAlignment="1" applyProtection="1">
      <alignment vertical="center"/>
      <protection locked="0"/>
    </xf>
    <xf numFmtId="0" fontId="12" fillId="0" borderId="0" xfId="3" applyAlignment="1" applyProtection="1">
      <alignment vertical="center"/>
      <protection locked="0"/>
    </xf>
    <xf numFmtId="0" fontId="35" fillId="0" borderId="37" xfId="9" applyFont="1" applyBorder="1" applyAlignment="1" applyProtection="1">
      <alignment vertical="center" wrapText="1"/>
      <protection locked="0"/>
    </xf>
    <xf numFmtId="0" fontId="35" fillId="4" borderId="26" xfId="9" applyFont="1" applyFill="1" applyBorder="1" applyAlignment="1" applyProtection="1">
      <alignment vertical="center"/>
      <protection locked="0"/>
    </xf>
    <xf numFmtId="0" fontId="35" fillId="4" borderId="24" xfId="9" applyFont="1" applyFill="1" applyBorder="1" applyAlignment="1" applyProtection="1">
      <alignment vertical="center" wrapText="1"/>
      <protection locked="0"/>
    </xf>
    <xf numFmtId="0" fontId="35" fillId="4" borderId="23" xfId="9" applyFont="1" applyFill="1" applyBorder="1" applyAlignment="1" applyProtection="1">
      <alignment vertical="center" wrapText="1"/>
      <protection locked="0"/>
    </xf>
    <xf numFmtId="49" fontId="35" fillId="0" borderId="24" xfId="9" applyNumberFormat="1" applyFont="1" applyBorder="1" applyAlignment="1" applyProtection="1">
      <alignment vertical="center"/>
      <protection locked="0"/>
    </xf>
    <xf numFmtId="0" fontId="35" fillId="0" borderId="23" xfId="9" applyFont="1" applyBorder="1" applyAlignment="1" applyProtection="1">
      <alignment vertical="center" wrapText="1"/>
      <protection locked="0"/>
    </xf>
    <xf numFmtId="0" fontId="35" fillId="0" borderId="23" xfId="9" applyFont="1" applyBorder="1" applyAlignment="1" applyProtection="1">
      <alignment horizontal="center" vertical="center"/>
      <protection locked="0"/>
    </xf>
    <xf numFmtId="0" fontId="35" fillId="0" borderId="38" xfId="9" applyFont="1" applyBorder="1" applyAlignment="1" applyProtection="1">
      <alignment vertical="center" wrapText="1"/>
      <protection locked="0"/>
    </xf>
    <xf numFmtId="0" fontId="35" fillId="4" borderId="22" xfId="9" applyFont="1" applyFill="1" applyBorder="1" applyAlignment="1" applyProtection="1">
      <alignment vertical="center"/>
      <protection locked="0"/>
    </xf>
    <xf numFmtId="0" fontId="35" fillId="4" borderId="1" xfId="9" applyFont="1" applyFill="1" applyBorder="1" applyAlignment="1" applyProtection="1">
      <alignment vertical="center" wrapText="1"/>
      <protection locked="0"/>
    </xf>
    <xf numFmtId="0" fontId="35" fillId="4" borderId="21" xfId="9" applyFont="1" applyFill="1" applyBorder="1" applyAlignment="1" applyProtection="1">
      <alignment vertical="center" wrapText="1"/>
      <protection locked="0"/>
    </xf>
    <xf numFmtId="0" fontId="35" fillId="0" borderId="2" xfId="9" applyFont="1" applyBorder="1" applyAlignment="1" applyProtection="1">
      <alignment vertical="center" wrapText="1"/>
      <protection locked="0"/>
    </xf>
    <xf numFmtId="0" fontId="35" fillId="0" borderId="21" xfId="9" applyFont="1" applyBorder="1" applyAlignment="1" applyProtection="1">
      <alignment horizontal="center" vertical="center"/>
      <protection locked="0"/>
    </xf>
    <xf numFmtId="0" fontId="35" fillId="0" borderId="39" xfId="9" applyFont="1" applyBorder="1" applyAlignment="1" applyProtection="1">
      <alignment vertical="center" wrapText="1"/>
      <protection locked="0"/>
    </xf>
    <xf numFmtId="0" fontId="35" fillId="4" borderId="20" xfId="9" applyFont="1" applyFill="1" applyBorder="1" applyAlignment="1" applyProtection="1">
      <alignment vertical="center"/>
      <protection locked="0"/>
    </xf>
    <xf numFmtId="0" fontId="35" fillId="4" borderId="2" xfId="9" applyFont="1" applyFill="1" applyBorder="1" applyAlignment="1" applyProtection="1">
      <alignment vertical="center" wrapText="1"/>
      <protection locked="0"/>
    </xf>
    <xf numFmtId="0" fontId="35" fillId="4" borderId="18" xfId="9" applyFont="1" applyFill="1" applyBorder="1" applyAlignment="1" applyProtection="1">
      <alignment vertical="center" wrapText="1"/>
      <protection locked="0"/>
    </xf>
    <xf numFmtId="0" fontId="35" fillId="0" borderId="18" xfId="9" applyFont="1" applyBorder="1" applyAlignment="1" applyProtection="1">
      <alignment horizontal="center" vertical="center"/>
      <protection locked="0"/>
    </xf>
    <xf numFmtId="0" fontId="28" fillId="0" borderId="0" xfId="9" applyFont="1" applyAlignment="1" applyProtection="1">
      <alignment horizontal="center" vertical="center"/>
      <protection locked="0"/>
    </xf>
    <xf numFmtId="0" fontId="30" fillId="5" borderId="12" xfId="9" applyFont="1" applyFill="1" applyBorder="1" applyAlignment="1" applyProtection="1">
      <alignment horizontal="center" vertical="center"/>
    </xf>
    <xf numFmtId="0" fontId="30" fillId="5" borderId="16" xfId="9" applyFont="1" applyFill="1" applyBorder="1" applyAlignment="1" applyProtection="1">
      <alignment horizontal="center" vertical="center"/>
    </xf>
    <xf numFmtId="0" fontId="30" fillId="5" borderId="15" xfId="9" applyFont="1" applyFill="1" applyBorder="1" applyAlignment="1" applyProtection="1">
      <alignment horizontal="center" vertical="center"/>
    </xf>
    <xf numFmtId="0" fontId="30" fillId="5" borderId="13" xfId="9" applyFont="1" applyFill="1" applyBorder="1" applyAlignment="1" applyProtection="1">
      <alignment horizontal="center" vertical="center"/>
    </xf>
    <xf numFmtId="0" fontId="30" fillId="5" borderId="14" xfId="9" applyFont="1" applyFill="1" applyBorder="1" applyAlignment="1" applyProtection="1">
      <alignment horizontal="center" vertical="center"/>
    </xf>
    <xf numFmtId="0" fontId="30" fillId="0" borderId="0" xfId="9" applyFont="1" applyAlignment="1" applyProtection="1">
      <alignment horizontal="center" vertical="center" wrapText="1"/>
      <protection locked="0"/>
    </xf>
    <xf numFmtId="0" fontId="30" fillId="5" borderId="11" xfId="9" applyFont="1" applyFill="1" applyBorder="1" applyAlignment="1" applyProtection="1">
      <alignment horizontal="center" vertical="center" wrapText="1"/>
    </xf>
    <xf numFmtId="0" fontId="30" fillId="4" borderId="16" xfId="9" applyFont="1" applyFill="1" applyBorder="1" applyAlignment="1" applyProtection="1">
      <alignment horizontal="center" vertical="center" wrapText="1"/>
    </xf>
    <xf numFmtId="0" fontId="30" fillId="4" borderId="14" xfId="9" applyFont="1" applyFill="1" applyBorder="1" applyAlignment="1" applyProtection="1">
      <alignment horizontal="center" vertical="center" wrapText="1"/>
    </xf>
    <xf numFmtId="0" fontId="30" fillId="4" borderId="13" xfId="9" applyFont="1" applyFill="1" applyBorder="1" applyAlignment="1" applyProtection="1">
      <alignment horizontal="center" vertical="center" wrapText="1"/>
    </xf>
    <xf numFmtId="0" fontId="30" fillId="3" borderId="16" xfId="9" applyFont="1" applyFill="1" applyBorder="1" applyAlignment="1" applyProtection="1">
      <alignment horizontal="center" vertical="center" wrapText="1"/>
    </xf>
    <xf numFmtId="0" fontId="30" fillId="3" borderId="17" xfId="9" applyFont="1" applyFill="1" applyBorder="1" applyAlignment="1" applyProtection="1">
      <alignment horizontal="center" vertical="center" wrapText="1"/>
    </xf>
    <xf numFmtId="49" fontId="30" fillId="3" borderId="14" xfId="9" applyNumberFormat="1" applyFont="1" applyFill="1" applyBorder="1" applyAlignment="1" applyProtection="1">
      <alignment horizontal="center" vertical="center" wrapText="1"/>
    </xf>
    <xf numFmtId="0" fontId="30" fillId="3" borderId="10" xfId="9" applyFont="1" applyFill="1" applyBorder="1" applyAlignment="1" applyProtection="1">
      <alignment horizontal="center" vertical="center" wrapText="1"/>
    </xf>
    <xf numFmtId="0" fontId="30" fillId="5" borderId="14" xfId="9" applyFont="1" applyFill="1" applyBorder="1" applyAlignment="1" applyProtection="1">
      <alignment horizontal="center" vertical="center" wrapText="1"/>
    </xf>
    <xf numFmtId="0" fontId="30" fillId="5" borderId="13" xfId="9" applyFont="1" applyFill="1" applyBorder="1" applyAlignment="1" applyProtection="1">
      <alignment horizontal="center" vertical="center" wrapText="1"/>
    </xf>
    <xf numFmtId="0" fontId="28" fillId="5" borderId="40" xfId="9" applyFont="1" applyFill="1" applyBorder="1" applyAlignment="1" applyProtection="1">
      <alignment vertical="center"/>
    </xf>
    <xf numFmtId="0" fontId="18" fillId="5" borderId="0" xfId="0" applyFont="1" applyFill="1" applyBorder="1" applyAlignment="1">
      <alignment vertical="center"/>
    </xf>
    <xf numFmtId="0" fontId="28" fillId="5" borderId="0" xfId="9" applyFont="1" applyFill="1" applyBorder="1" applyAlignment="1" applyProtection="1">
      <alignment vertical="center"/>
    </xf>
    <xf numFmtId="0" fontId="29" fillId="5" borderId="0" xfId="9" applyFont="1" applyFill="1" applyBorder="1" applyAlignment="1" applyProtection="1">
      <alignment vertical="center"/>
    </xf>
    <xf numFmtId="0" fontId="28" fillId="5" borderId="41" xfId="9" applyFont="1" applyFill="1" applyBorder="1" applyAlignment="1" applyProtection="1">
      <alignment vertical="center"/>
    </xf>
    <xf numFmtId="0" fontId="20" fillId="5" borderId="40" xfId="9" applyFont="1" applyFill="1" applyBorder="1" applyAlignment="1" applyProtection="1">
      <alignment vertical="center"/>
      <protection locked="0"/>
    </xf>
    <xf numFmtId="0" fontId="20" fillId="5" borderId="0" xfId="9" applyFont="1" applyFill="1" applyBorder="1" applyAlignment="1" applyProtection="1">
      <alignment vertical="center"/>
    </xf>
    <xf numFmtId="0" fontId="20" fillId="5" borderId="0" xfId="9" applyFont="1" applyFill="1" applyBorder="1" applyAlignment="1" applyProtection="1">
      <alignment vertical="center"/>
      <protection locked="0"/>
    </xf>
    <xf numFmtId="49" fontId="20" fillId="5" borderId="0" xfId="9" applyNumberFormat="1" applyFont="1" applyFill="1" applyBorder="1" applyAlignment="1" applyProtection="1">
      <alignment vertical="center"/>
      <protection locked="0"/>
    </xf>
    <xf numFmtId="0" fontId="22" fillId="5" borderId="0" xfId="9" applyFont="1" applyFill="1" applyBorder="1" applyAlignment="1" applyProtection="1">
      <alignment horizontal="right" vertical="center"/>
      <protection locked="0"/>
    </xf>
    <xf numFmtId="0" fontId="18" fillId="5" borderId="41" xfId="1" applyFont="1" applyFill="1" applyBorder="1" applyAlignment="1" applyProtection="1">
      <alignment horizontal="left" vertical="center"/>
    </xf>
    <xf numFmtId="14" fontId="20" fillId="5" borderId="0" xfId="9" applyNumberFormat="1" applyFont="1" applyFill="1" applyBorder="1" applyAlignment="1" applyProtection="1">
      <alignment vertical="center"/>
    </xf>
    <xf numFmtId="0" fontId="22" fillId="5" borderId="0" xfId="9" applyFont="1" applyFill="1" applyBorder="1" applyAlignment="1" applyProtection="1">
      <alignment horizontal="right" vertical="center"/>
    </xf>
    <xf numFmtId="0" fontId="20" fillId="5" borderId="41" xfId="9" applyFont="1" applyFill="1" applyBorder="1" applyAlignment="1" applyProtection="1">
      <alignment vertical="center"/>
    </xf>
    <xf numFmtId="14" fontId="20" fillId="0" borderId="40" xfId="9" applyNumberFormat="1" applyFont="1" applyBorder="1" applyAlignment="1" applyProtection="1">
      <alignment vertical="center"/>
      <protection locked="0"/>
    </xf>
    <xf numFmtId="0" fontId="18" fillId="5" borderId="0" xfId="0" applyFont="1" applyFill="1" applyBorder="1" applyAlignment="1" applyProtection="1">
      <alignment vertical="center"/>
    </xf>
    <xf numFmtId="0" fontId="18" fillId="5" borderId="41" xfId="0" applyFont="1" applyFill="1" applyBorder="1" applyAlignment="1" applyProtection="1">
      <alignment vertical="center"/>
    </xf>
    <xf numFmtId="0" fontId="20" fillId="5" borderId="40" xfId="9" applyFont="1" applyFill="1" applyBorder="1" applyAlignment="1" applyProtection="1">
      <alignment horizontal="right" vertical="center"/>
    </xf>
    <xf numFmtId="0" fontId="23" fillId="5" borderId="0" xfId="0" applyFont="1" applyFill="1" applyBorder="1" applyAlignment="1" applyProtection="1">
      <alignment vertical="center"/>
    </xf>
    <xf numFmtId="0" fontId="23" fillId="5" borderId="41" xfId="0" applyFont="1" applyFill="1" applyBorder="1" applyAlignment="1" applyProtection="1">
      <alignment vertical="center"/>
    </xf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168" fontId="35" fillId="2" borderId="2" xfId="10" applyNumberFormat="1" applyFont="1" applyFill="1" applyBorder="1" applyAlignment="1" applyProtection="1">
      <alignment horizontal="left" vertical="center" wrapText="1"/>
      <protection locked="0"/>
    </xf>
    <xf numFmtId="0" fontId="18" fillId="2" borderId="0" xfId="1" applyFont="1" applyFill="1" applyBorder="1" applyAlignment="1" applyProtection="1">
      <alignment horizontal="left" vertical="center" wrapText="1" indent="1"/>
    </xf>
    <xf numFmtId="0" fontId="17" fillId="5" borderId="1" xfId="0" applyFont="1" applyFill="1" applyBorder="1" applyAlignment="1">
      <alignment horizontal="center" vertical="center"/>
    </xf>
    <xf numFmtId="0" fontId="17" fillId="5" borderId="1" xfId="0" applyFont="1" applyFill="1" applyBorder="1"/>
    <xf numFmtId="0" fontId="23" fillId="5" borderId="1" xfId="1" applyFont="1" applyFill="1" applyBorder="1" applyAlignment="1" applyProtection="1">
      <alignment horizontal="left" vertical="center" wrapText="1" indent="1"/>
    </xf>
    <xf numFmtId="0" fontId="23" fillId="5" borderId="1" xfId="0" applyFont="1" applyFill="1" applyBorder="1" applyProtection="1">
      <protection locked="0"/>
    </xf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right" vertical="center"/>
    </xf>
    <xf numFmtId="14" fontId="22" fillId="2" borderId="0" xfId="9" applyNumberFormat="1" applyFont="1" applyFill="1" applyBorder="1" applyAlignment="1" applyProtection="1">
      <alignment vertical="center"/>
    </xf>
    <xf numFmtId="0" fontId="20" fillId="2" borderId="0" xfId="9" applyFont="1" applyFill="1" applyBorder="1" applyAlignment="1" applyProtection="1">
      <alignment horizontal="left" vertical="center"/>
    </xf>
    <xf numFmtId="0" fontId="20" fillId="2" borderId="0" xfId="9" applyFont="1" applyFill="1" applyBorder="1" applyAlignment="1" applyProtection="1">
      <alignment vertical="center"/>
    </xf>
    <xf numFmtId="0" fontId="20" fillId="2" borderId="40" xfId="9" applyFont="1" applyFill="1" applyBorder="1" applyAlignment="1" applyProtection="1">
      <alignment vertical="center"/>
      <protection locked="0"/>
    </xf>
    <xf numFmtId="0" fontId="27" fillId="5" borderId="6" xfId="2" applyFont="1" applyFill="1" applyBorder="1" applyAlignment="1" applyProtection="1">
      <alignment horizontal="center" vertical="center" wrapText="1"/>
    </xf>
    <xf numFmtId="1" fontId="27" fillId="5" borderId="6" xfId="2" applyNumberFormat="1" applyFont="1" applyFill="1" applyBorder="1" applyAlignment="1" applyProtection="1">
      <alignment horizontal="center" vertical="center" wrapText="1"/>
    </xf>
    <xf numFmtId="0" fontId="32" fillId="2" borderId="0" xfId="0" applyFont="1" applyFill="1" applyBorder="1" applyProtection="1"/>
    <xf numFmtId="0" fontId="32" fillId="2" borderId="0" xfId="0" applyFont="1" applyFill="1" applyBorder="1" applyAlignment="1" applyProtection="1">
      <alignment horizontal="center" vertical="center"/>
    </xf>
    <xf numFmtId="0" fontId="33" fillId="5" borderId="41" xfId="0" applyFont="1" applyFill="1" applyBorder="1" applyAlignment="1">
      <alignment vertical="center"/>
    </xf>
    <xf numFmtId="0" fontId="23" fillId="0" borderId="0" xfId="0" applyFont="1" applyBorder="1" applyProtection="1"/>
    <xf numFmtId="0" fontId="35" fillId="0" borderId="42" xfId="9" applyFont="1" applyBorder="1" applyAlignment="1" applyProtection="1">
      <alignment vertical="center" wrapText="1"/>
      <protection locked="0"/>
    </xf>
    <xf numFmtId="0" fontId="35" fillId="4" borderId="42" xfId="9" applyFont="1" applyFill="1" applyBorder="1" applyAlignment="1" applyProtection="1">
      <alignment vertical="center" wrapText="1"/>
      <protection locked="0"/>
    </xf>
    <xf numFmtId="0" fontId="35" fillId="4" borderId="35" xfId="9" applyFont="1" applyFill="1" applyBorder="1" applyAlignment="1" applyProtection="1">
      <alignment vertical="center" wrapText="1"/>
      <protection locked="0"/>
    </xf>
    <xf numFmtId="0" fontId="35" fillId="4" borderId="43" xfId="9" applyFont="1" applyFill="1" applyBorder="1" applyAlignment="1" applyProtection="1">
      <alignment vertical="center"/>
      <protection locked="0"/>
    </xf>
    <xf numFmtId="0" fontId="35" fillId="0" borderId="44" xfId="9" applyFont="1" applyBorder="1" applyAlignment="1" applyProtection="1">
      <alignment vertical="center" wrapText="1"/>
      <protection locked="0"/>
    </xf>
    <xf numFmtId="49" fontId="37" fillId="0" borderId="45" xfId="0" applyNumberFormat="1" applyFont="1" applyBorder="1" applyAlignment="1">
      <alignment horizontal="left" wrapText="1"/>
    </xf>
    <xf numFmtId="0" fontId="37" fillId="0" borderId="45" xfId="0" applyNumberFormat="1" applyFont="1" applyBorder="1" applyAlignment="1">
      <alignment horizontal="left" wrapText="1"/>
    </xf>
    <xf numFmtId="14" fontId="35" fillId="0" borderId="1" xfId="9" applyNumberFormat="1" applyFont="1" applyBorder="1" applyAlignment="1" applyProtection="1">
      <alignment vertical="center" wrapText="1"/>
      <protection locked="0"/>
    </xf>
    <xf numFmtId="0" fontId="35" fillId="0" borderId="1" xfId="9" applyFont="1" applyBorder="1" applyAlignment="1" applyProtection="1">
      <alignment vertical="center" wrapText="1"/>
      <protection locked="0"/>
    </xf>
    <xf numFmtId="1" fontId="23" fillId="5" borderId="1" xfId="0" applyNumberFormat="1" applyFont="1" applyFill="1" applyBorder="1" applyAlignment="1" applyProtection="1">
      <alignment horizontal="right" vertical="center" wrapText="1"/>
    </xf>
    <xf numFmtId="1" fontId="23" fillId="5" borderId="1" xfId="0" applyNumberFormat="1" applyFont="1" applyFill="1" applyBorder="1" applyProtection="1"/>
    <xf numFmtId="1" fontId="18" fillId="0" borderId="1" xfId="0" applyNumberFormat="1" applyFont="1" applyBorder="1" applyProtection="1">
      <protection locked="0"/>
    </xf>
    <xf numFmtId="49" fontId="18" fillId="0" borderId="1" xfId="3" applyNumberFormat="1" applyFont="1" applyBorder="1" applyAlignment="1" applyProtection="1">
      <alignment vertical="center"/>
      <protection locked="0"/>
    </xf>
    <xf numFmtId="0" fontId="18" fillId="0" borderId="1" xfId="3" applyFont="1" applyBorder="1" applyAlignment="1" applyProtection="1">
      <alignment vertical="center" wrapText="1"/>
      <protection locked="0"/>
    </xf>
    <xf numFmtId="0" fontId="28" fillId="0" borderId="19" xfId="17" applyFont="1" applyBorder="1" applyAlignment="1" applyProtection="1">
      <alignment vertical="center" wrapText="1"/>
      <protection locked="0"/>
    </xf>
    <xf numFmtId="0" fontId="25" fillId="0" borderId="1" xfId="2" applyFont="1" applyFill="1" applyBorder="1" applyAlignment="1" applyProtection="1">
      <alignment horizontal="center" vertical="top" wrapText="1"/>
      <protection locked="0"/>
    </xf>
    <xf numFmtId="0" fontId="38" fillId="0" borderId="33" xfId="14" applyFont="1" applyBorder="1" applyAlignment="1" applyProtection="1">
      <alignment wrapText="1"/>
      <protection locked="0"/>
    </xf>
    <xf numFmtId="1" fontId="25" fillId="0" borderId="33" xfId="2" applyNumberFormat="1" applyFont="1" applyFill="1" applyBorder="1" applyAlignment="1" applyProtection="1">
      <alignment horizontal="left" vertical="top" wrapText="1"/>
      <protection locked="0"/>
    </xf>
    <xf numFmtId="14" fontId="38" fillId="0" borderId="33" xfId="14" applyNumberFormat="1" applyFont="1" applyBorder="1" applyAlignment="1" applyProtection="1">
      <alignment wrapText="1"/>
      <protection locked="0"/>
    </xf>
    <xf numFmtId="0" fontId="38" fillId="0" borderId="1" xfId="14" applyFont="1" applyBorder="1" applyAlignment="1" applyProtection="1">
      <alignment wrapText="1"/>
      <protection locked="0"/>
    </xf>
    <xf numFmtId="1" fontId="25" fillId="0" borderId="1" xfId="2" applyNumberFormat="1" applyFont="1" applyFill="1" applyBorder="1" applyAlignment="1" applyProtection="1">
      <alignment horizontal="left" vertical="top" wrapText="1"/>
      <protection locked="0"/>
    </xf>
    <xf numFmtId="1" fontId="27" fillId="2" borderId="1" xfId="2" applyNumberFormat="1" applyFont="1" applyFill="1" applyBorder="1" applyAlignment="1" applyProtection="1">
      <alignment horizontal="center" vertical="top" wrapText="1"/>
    </xf>
    <xf numFmtId="14" fontId="38" fillId="2" borderId="1" xfId="14" applyNumberFormat="1" applyFont="1" applyFill="1" applyBorder="1" applyAlignment="1" applyProtection="1">
      <alignment wrapText="1"/>
      <protection locked="0"/>
    </xf>
    <xf numFmtId="0" fontId="26" fillId="0" borderId="8" xfId="2" applyFont="1" applyFill="1" applyBorder="1" applyAlignment="1" applyProtection="1">
      <alignment horizontal="right" vertical="top" wrapText="1"/>
      <protection locked="0"/>
    </xf>
    <xf numFmtId="0" fontId="26" fillId="0" borderId="8" xfId="2" applyFont="1" applyFill="1" applyBorder="1" applyAlignment="1" applyProtection="1">
      <alignment horizontal="center" vertical="top" wrapText="1"/>
      <protection locked="0"/>
    </xf>
    <xf numFmtId="1" fontId="20" fillId="0" borderId="1" xfId="4" applyNumberFormat="1" applyFont="1" applyBorder="1" applyAlignment="1" applyProtection="1">
      <alignment vertical="center" wrapText="1"/>
      <protection locked="0"/>
    </xf>
    <xf numFmtId="4" fontId="39" fillId="0" borderId="1" xfId="0" applyNumberFormat="1" applyFont="1" applyFill="1" applyBorder="1" applyAlignment="1">
      <alignment wrapText="1"/>
    </xf>
    <xf numFmtId="0" fontId="20" fillId="0" borderId="1" xfId="16" applyFont="1" applyFill="1" applyBorder="1" applyAlignment="1" applyProtection="1">
      <alignment vertical="center" wrapText="1"/>
      <protection locked="0"/>
    </xf>
    <xf numFmtId="0" fontId="25" fillId="0" borderId="1" xfId="16" applyFont="1" applyFill="1" applyBorder="1" applyAlignment="1" applyProtection="1">
      <alignment horizontal="center" vertical="center" wrapText="1"/>
      <protection locked="0"/>
    </xf>
    <xf numFmtId="14" fontId="25" fillId="0" borderId="1" xfId="16" applyNumberFormat="1" applyFont="1" applyFill="1" applyBorder="1" applyAlignment="1" applyProtection="1">
      <alignment horizontal="center" vertical="center" wrapText="1"/>
      <protection locked="0"/>
    </xf>
    <xf numFmtId="0" fontId="20" fillId="0" borderId="1" xfId="16" applyFont="1" applyBorder="1" applyAlignment="1" applyProtection="1">
      <alignment vertical="center" wrapText="1"/>
      <protection locked="0"/>
    </xf>
    <xf numFmtId="0" fontId="20" fillId="0" borderId="1" xfId="16" applyFont="1" applyBorder="1" applyAlignment="1" applyProtection="1">
      <alignment horizontal="center" vertical="center" wrapText="1"/>
      <protection locked="0"/>
    </xf>
    <xf numFmtId="14" fontId="28" fillId="0" borderId="2" xfId="14" applyNumberFormat="1" applyFont="1" applyBorder="1" applyAlignment="1" applyProtection="1">
      <alignment horizontal="center" wrapText="1"/>
      <protection locked="0"/>
    </xf>
    <xf numFmtId="0" fontId="20" fillId="0" borderId="1" xfId="16" applyFont="1" applyFill="1" applyBorder="1" applyAlignment="1" applyProtection="1">
      <alignment horizontal="center" vertical="center" wrapText="1"/>
      <protection locked="0"/>
    </xf>
    <xf numFmtId="14" fontId="28" fillId="0" borderId="2" xfId="14" applyNumberFormat="1" applyFont="1" applyFill="1" applyBorder="1" applyAlignment="1" applyProtection="1">
      <alignment horizontal="center" wrapText="1"/>
      <protection locked="0"/>
    </xf>
    <xf numFmtId="1" fontId="18" fillId="0" borderId="0" xfId="0" applyNumberFormat="1" applyFont="1" applyProtection="1">
      <protection locked="0"/>
    </xf>
    <xf numFmtId="3" fontId="18" fillId="0" borderId="0" xfId="0" applyNumberFormat="1" applyFont="1" applyProtection="1">
      <protection locked="0"/>
    </xf>
    <xf numFmtId="49" fontId="18" fillId="0" borderId="1" xfId="1" applyNumberFormat="1" applyFont="1" applyFill="1" applyBorder="1" applyAlignment="1" applyProtection="1">
      <alignment horizontal="left" vertical="center" wrapText="1" indent="1"/>
    </xf>
    <xf numFmtId="0" fontId="18" fillId="5" borderId="0" xfId="1" applyFont="1" applyFill="1" applyAlignment="1" applyProtection="1">
      <alignment horizontal="center" vertical="center"/>
    </xf>
    <xf numFmtId="0" fontId="23" fillId="5" borderId="0" xfId="0" applyFont="1" applyFill="1" applyAlignment="1" applyProtection="1">
      <alignment horizontal="left" vertical="center"/>
    </xf>
    <xf numFmtId="0" fontId="18" fillId="5" borderId="0" xfId="1" applyFont="1" applyFill="1" applyAlignment="1" applyProtection="1">
      <alignment horizontal="right" vertical="center"/>
    </xf>
    <xf numFmtId="0" fontId="18" fillId="5" borderId="0" xfId="1" applyFont="1" applyFill="1" applyBorder="1" applyAlignment="1" applyProtection="1">
      <alignment horizontal="center" vertical="center"/>
    </xf>
    <xf numFmtId="0" fontId="0" fillId="2" borderId="1" xfId="0" applyFill="1" applyBorder="1"/>
    <xf numFmtId="168" fontId="35" fillId="2" borderId="2" xfId="19" applyNumberFormat="1" applyFont="1" applyFill="1" applyBorder="1" applyAlignment="1" applyProtection="1">
      <alignment horizontal="left" vertical="center" wrapText="1"/>
      <protection locked="0"/>
    </xf>
    <xf numFmtId="14" fontId="20" fillId="2" borderId="0" xfId="19" applyNumberFormat="1" applyFont="1" applyFill="1" applyBorder="1" applyAlignment="1" applyProtection="1">
      <alignment vertical="center"/>
    </xf>
    <xf numFmtId="0" fontId="20" fillId="2" borderId="0" xfId="19" applyFont="1" applyFill="1" applyBorder="1" applyAlignment="1" applyProtection="1">
      <alignment vertical="center"/>
      <protection locked="0"/>
    </xf>
    <xf numFmtId="14" fontId="20" fillId="2" borderId="0" xfId="19" applyNumberFormat="1" applyFont="1" applyFill="1" applyBorder="1" applyAlignment="1" applyProtection="1">
      <alignment horizontal="center" vertical="center"/>
    </xf>
    <xf numFmtId="14" fontId="22" fillId="2" borderId="0" xfId="19" applyNumberFormat="1" applyFont="1" applyFill="1" applyBorder="1" applyAlignment="1" applyProtection="1">
      <alignment horizontal="center" vertical="center"/>
    </xf>
    <xf numFmtId="14" fontId="22" fillId="2" borderId="0" xfId="19" applyNumberFormat="1" applyFont="1" applyFill="1" applyBorder="1" applyAlignment="1" applyProtection="1">
      <alignment vertical="center"/>
    </xf>
    <xf numFmtId="14" fontId="22" fillId="2" borderId="0" xfId="19" applyNumberFormat="1" applyFont="1" applyFill="1" applyBorder="1" applyAlignment="1" applyProtection="1">
      <alignment vertical="center" wrapText="1"/>
    </xf>
    <xf numFmtId="49" fontId="37" fillId="0" borderId="47" xfId="0" applyNumberFormat="1" applyFont="1" applyBorder="1" applyAlignment="1">
      <alignment horizontal="left" wrapText="1"/>
    </xf>
    <xf numFmtId="0" fontId="35" fillId="0" borderId="48" xfId="9" applyFont="1" applyBorder="1" applyAlignment="1" applyProtection="1">
      <alignment vertical="center" wrapText="1"/>
      <protection locked="0"/>
    </xf>
    <xf numFmtId="0" fontId="18" fillId="0" borderId="1" xfId="1" applyFont="1" applyFill="1" applyBorder="1" applyAlignment="1" applyProtection="1">
      <alignment horizontal="center" vertical="center" wrapText="1"/>
    </xf>
    <xf numFmtId="0" fontId="23" fillId="0" borderId="1" xfId="1" applyFont="1" applyFill="1" applyBorder="1" applyAlignment="1" applyProtection="1">
      <alignment horizontal="left" vertical="center" wrapText="1" indent="2"/>
    </xf>
    <xf numFmtId="0" fontId="12" fillId="0" borderId="0" xfId="0" applyFont="1"/>
    <xf numFmtId="3" fontId="18" fillId="0" borderId="1" xfId="1" applyNumberFormat="1" applyFont="1" applyFill="1" applyBorder="1" applyAlignment="1" applyProtection="1">
      <alignment horizontal="right" vertical="center"/>
      <protection locked="0"/>
    </xf>
    <xf numFmtId="3" fontId="23" fillId="0" borderId="1" xfId="1" applyNumberFormat="1" applyFont="1" applyFill="1" applyBorder="1" applyAlignment="1" applyProtection="1">
      <alignment horizontal="right" vertical="center"/>
      <protection locked="0"/>
    </xf>
    <xf numFmtId="1" fontId="18" fillId="0" borderId="1" xfId="2" applyNumberFormat="1" applyFont="1" applyFill="1" applyBorder="1" applyAlignment="1" applyProtection="1">
      <alignment horizontal="right" vertical="top"/>
      <protection locked="0"/>
    </xf>
    <xf numFmtId="3" fontId="18" fillId="0" borderId="1" xfId="2" applyNumberFormat="1" applyFont="1" applyFill="1" applyBorder="1" applyAlignment="1" applyProtection="1">
      <alignment horizontal="right" vertical="center"/>
      <protection locked="0"/>
    </xf>
    <xf numFmtId="3" fontId="18" fillId="0" borderId="1" xfId="2" applyNumberFormat="1" applyFont="1" applyFill="1" applyBorder="1" applyAlignment="1" applyProtection="1">
      <alignment horizontal="right" vertical="top"/>
      <protection locked="0"/>
    </xf>
    <xf numFmtId="4" fontId="18" fillId="0" borderId="0" xfId="3" applyNumberFormat="1" applyFont="1" applyProtection="1">
      <protection locked="0"/>
    </xf>
    <xf numFmtId="3" fontId="23" fillId="0" borderId="1" xfId="1" applyNumberFormat="1" applyFont="1" applyFill="1" applyBorder="1" applyAlignment="1" applyProtection="1">
      <alignment horizontal="right" vertical="center" wrapText="1"/>
      <protection locked="0"/>
    </xf>
    <xf numFmtId="3" fontId="18" fillId="0" borderId="0" xfId="3" applyNumberFormat="1" applyFont="1" applyProtection="1">
      <protection locked="0"/>
    </xf>
    <xf numFmtId="0" fontId="45" fillId="0" borderId="1" xfId="0" applyFont="1" applyBorder="1"/>
    <xf numFmtId="0" fontId="18" fillId="0" borderId="1" xfId="0" applyFont="1" applyFill="1" applyBorder="1" applyProtection="1">
      <protection locked="0"/>
    </xf>
    <xf numFmtId="49" fontId="20" fillId="0" borderId="2" xfId="16" applyNumberFormat="1" applyFont="1" applyFill="1" applyBorder="1" applyAlignment="1" applyProtection="1">
      <alignment horizontal="center" vertical="center" wrapText="1"/>
      <protection locked="0"/>
    </xf>
    <xf numFmtId="0" fontId="20" fillId="0" borderId="0" xfId="4" applyFont="1" applyBorder="1" applyAlignment="1" applyProtection="1">
      <alignment horizontal="center" vertical="center" wrapText="1"/>
      <protection locked="0"/>
    </xf>
    <xf numFmtId="0" fontId="20" fillId="0" borderId="0" xfId="4" applyFont="1" applyBorder="1" applyAlignment="1" applyProtection="1">
      <alignment vertical="center" wrapText="1"/>
      <protection locked="0"/>
    </xf>
    <xf numFmtId="0" fontId="30" fillId="2" borderId="1" xfId="0" applyFont="1" applyFill="1" applyBorder="1" applyAlignment="1">
      <alignment horizontal="center" vertical="center" wrapText="1"/>
    </xf>
    <xf numFmtId="3" fontId="35" fillId="0" borderId="1" xfId="0" applyNumberFormat="1" applyFont="1" applyFill="1" applyBorder="1" applyAlignment="1">
      <alignment horizontal="center" vertical="center" wrapText="1"/>
    </xf>
    <xf numFmtId="4" fontId="35" fillId="0" borderId="1" xfId="0" applyNumberFormat="1" applyFont="1" applyFill="1" applyBorder="1" applyAlignment="1">
      <alignment horizontal="center" vertical="center" wrapText="1"/>
    </xf>
    <xf numFmtId="4" fontId="35" fillId="0" borderId="1" xfId="0" applyNumberFormat="1" applyFont="1" applyFill="1" applyBorder="1" applyAlignment="1">
      <alignment horizontal="center" wrapText="1"/>
    </xf>
    <xf numFmtId="0" fontId="23" fillId="0" borderId="1" xfId="1" applyFont="1" applyFill="1" applyBorder="1" applyAlignment="1" applyProtection="1">
      <alignment horizontal="center" vertical="center" wrapText="1"/>
    </xf>
    <xf numFmtId="4" fontId="2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47" fillId="0" borderId="1" xfId="23" applyNumberFormat="1" applyFont="1" applyFill="1" applyBorder="1" applyAlignment="1">
      <alignment horizontal="center" vertical="center"/>
    </xf>
    <xf numFmtId="0" fontId="46" fillId="0" borderId="1" xfId="22" applyNumberFormat="1" applyFont="1" applyFill="1" applyBorder="1" applyAlignment="1">
      <alignment horizontal="center" vertical="center"/>
    </xf>
    <xf numFmtId="0" fontId="0" fillId="0" borderId="1" xfId="0" applyBorder="1"/>
    <xf numFmtId="3" fontId="23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14" fontId="22" fillId="2" borderId="36" xfId="9" applyNumberFormat="1" applyFont="1" applyFill="1" applyBorder="1" applyAlignment="1" applyProtection="1">
      <alignment horizontal="center" vertical="center" wrapText="1"/>
    </xf>
    <xf numFmtId="0" fontId="48" fillId="5" borderId="0" xfId="0" applyFont="1" applyFill="1" applyProtection="1"/>
    <xf numFmtId="0" fontId="42" fillId="5" borderId="0" xfId="0" applyFont="1" applyFill="1" applyProtection="1"/>
    <xf numFmtId="0" fontId="42" fillId="5" borderId="0" xfId="0" applyFont="1" applyFill="1" applyProtection="1">
      <protection locked="0"/>
    </xf>
    <xf numFmtId="0" fontId="42" fillId="5" borderId="0" xfId="1" applyFont="1" applyFill="1" applyAlignment="1" applyProtection="1">
      <alignment vertical="center"/>
    </xf>
    <xf numFmtId="0" fontId="42" fillId="0" borderId="0" xfId="0" applyFont="1"/>
    <xf numFmtId="14" fontId="42" fillId="5" borderId="0" xfId="1" applyNumberFormat="1" applyFont="1" applyFill="1" applyBorder="1" applyAlignment="1" applyProtection="1">
      <alignment horizontal="center" vertical="center"/>
    </xf>
    <xf numFmtId="0" fontId="42" fillId="2" borderId="0" xfId="0" applyFont="1" applyFill="1"/>
    <xf numFmtId="0" fontId="42" fillId="5" borderId="0" xfId="0" applyFont="1" applyFill="1" applyBorder="1" applyProtection="1"/>
    <xf numFmtId="0" fontId="48" fillId="2" borderId="0" xfId="0" applyFont="1" applyFill="1" applyBorder="1" applyAlignment="1" applyProtection="1">
      <alignment horizontal="left"/>
    </xf>
    <xf numFmtId="0" fontId="42" fillId="2" borderId="0" xfId="0" applyFont="1" applyFill="1" applyBorder="1" applyProtection="1"/>
    <xf numFmtId="0" fontId="42" fillId="2" borderId="0" xfId="0" applyFont="1" applyFill="1" applyProtection="1"/>
    <xf numFmtId="0" fontId="48" fillId="5" borderId="0" xfId="1" applyFont="1" applyFill="1" applyAlignment="1" applyProtection="1">
      <alignment horizontal="left" vertical="center"/>
    </xf>
    <xf numFmtId="0" fontId="49" fillId="5" borderId="5" xfId="16" applyFont="1" applyFill="1" applyBorder="1" applyAlignment="1" applyProtection="1">
      <alignment horizontal="left" vertical="center" wrapText="1"/>
    </xf>
    <xf numFmtId="0" fontId="49" fillId="5" borderId="5" xfId="16" applyFont="1" applyFill="1" applyBorder="1" applyAlignment="1" applyProtection="1">
      <alignment horizontal="center" vertical="center" wrapText="1"/>
    </xf>
    <xf numFmtId="0" fontId="49" fillId="5" borderId="1" xfId="16" applyFont="1" applyFill="1" applyBorder="1" applyAlignment="1" applyProtection="1">
      <alignment horizontal="center" vertical="center" wrapText="1"/>
    </xf>
    <xf numFmtId="0" fontId="40" fillId="0" borderId="1" xfId="16" applyFont="1" applyBorder="1" applyAlignment="1" applyProtection="1">
      <alignment horizontal="center" vertical="center" wrapText="1"/>
      <protection locked="0"/>
    </xf>
    <xf numFmtId="0" fontId="40" fillId="0" borderId="1" xfId="16" applyFont="1" applyBorder="1" applyAlignment="1" applyProtection="1">
      <alignment vertical="center" wrapText="1"/>
      <protection locked="0"/>
    </xf>
    <xf numFmtId="0" fontId="40" fillId="0" borderId="2" xfId="16" applyFont="1" applyBorder="1" applyAlignment="1" applyProtection="1">
      <alignment vertical="center" wrapText="1"/>
      <protection locked="0"/>
    </xf>
    <xf numFmtId="0" fontId="42" fillId="2" borderId="0" xfId="0" applyFont="1" applyFill="1" applyProtection="1">
      <protection locked="0"/>
    </xf>
    <xf numFmtId="0" fontId="40" fillId="2" borderId="0" xfId="16" applyFont="1" applyFill="1" applyProtection="1">
      <protection locked="0"/>
    </xf>
    <xf numFmtId="0" fontId="48" fillId="2" borderId="0" xfId="0" applyFont="1" applyFill="1" applyAlignment="1" applyProtection="1">
      <alignment horizontal="center"/>
      <protection locked="0"/>
    </xf>
    <xf numFmtId="0" fontId="42" fillId="2" borderId="0" xfId="0" applyFont="1" applyFill="1" applyAlignment="1" applyProtection="1">
      <alignment horizontal="center" vertical="center"/>
      <protection locked="0"/>
    </xf>
    <xf numFmtId="0" fontId="42" fillId="2" borderId="3" xfId="0" applyFont="1" applyFill="1" applyBorder="1" applyProtection="1">
      <protection locked="0"/>
    </xf>
    <xf numFmtId="0" fontId="42" fillId="2" borderId="3" xfId="0" applyFont="1" applyFill="1" applyBorder="1"/>
    <xf numFmtId="0" fontId="48" fillId="2" borderId="0" xfId="0" applyFont="1" applyFill="1" applyProtection="1">
      <protection locked="0"/>
    </xf>
    <xf numFmtId="0" fontId="42" fillId="2" borderId="0" xfId="0" applyFont="1" applyFill="1" applyBorder="1" applyProtection="1">
      <protection locked="0"/>
    </xf>
    <xf numFmtId="0" fontId="48" fillId="2" borderId="0" xfId="0" applyFont="1" applyFill="1"/>
    <xf numFmtId="14" fontId="12" fillId="0" borderId="1" xfId="3" applyNumberFormat="1" applyFill="1" applyBorder="1" applyProtection="1">
      <protection locked="0"/>
    </xf>
    <xf numFmtId="0" fontId="25" fillId="0" borderId="32" xfId="2" applyFont="1" applyFill="1" applyBorder="1" applyAlignment="1" applyProtection="1">
      <alignment horizontal="left" vertical="top" wrapText="1"/>
      <protection locked="0"/>
    </xf>
    <xf numFmtId="0" fontId="27" fillId="0" borderId="1" xfId="2" applyFont="1" applyFill="1" applyBorder="1" applyAlignment="1" applyProtection="1">
      <alignment horizontal="left" vertical="top" wrapText="1"/>
      <protection locked="0"/>
    </xf>
    <xf numFmtId="2" fontId="25" fillId="0" borderId="27" xfId="2" applyNumberFormat="1" applyFont="1" applyFill="1" applyBorder="1" applyAlignment="1" applyProtection="1">
      <alignment horizontal="left" vertical="top" wrapText="1"/>
    </xf>
    <xf numFmtId="168" fontId="35" fillId="0" borderId="2" xfId="19" applyNumberFormat="1" applyFont="1" applyFill="1" applyBorder="1" applyAlignment="1" applyProtection="1">
      <alignment horizontal="left" vertical="center" wrapText="1"/>
      <protection locked="0"/>
    </xf>
    <xf numFmtId="0" fontId="23" fillId="2" borderId="1" xfId="0" applyFont="1" applyFill="1" applyBorder="1" applyAlignment="1" applyProtection="1">
      <alignment horizontal="left"/>
      <protection locked="0"/>
    </xf>
    <xf numFmtId="49" fontId="23" fillId="0" borderId="1" xfId="1" applyNumberFormat="1" applyFont="1" applyFill="1" applyBorder="1" applyAlignment="1" applyProtection="1">
      <alignment horizontal="left" vertical="center" wrapText="1" indent="1"/>
    </xf>
    <xf numFmtId="2" fontId="0" fillId="0" borderId="1" xfId="0" applyNumberFormat="1" applyBorder="1"/>
    <xf numFmtId="3" fontId="18" fillId="2" borderId="1" xfId="1" applyNumberFormat="1" applyFont="1" applyFill="1" applyBorder="1" applyAlignment="1" applyProtection="1">
      <alignment vertical="center" wrapText="1"/>
      <protection locked="0"/>
    </xf>
    <xf numFmtId="14" fontId="18" fillId="0" borderId="1" xfId="3" applyNumberFormat="1" applyFont="1" applyBorder="1" applyAlignment="1" applyProtection="1">
      <alignment vertical="center"/>
      <protection locked="0"/>
    </xf>
    <xf numFmtId="14" fontId="18" fillId="0" borderId="1" xfId="3" applyNumberFormat="1" applyFont="1" applyFill="1" applyBorder="1" applyAlignment="1" applyProtection="1">
      <alignment vertical="center"/>
      <protection locked="0"/>
    </xf>
    <xf numFmtId="0" fontId="18" fillId="0" borderId="1" xfId="3" applyFont="1" applyFill="1" applyBorder="1" applyAlignment="1" applyProtection="1">
      <alignment horizontal="center" vertical="center"/>
      <protection locked="0"/>
    </xf>
    <xf numFmtId="0" fontId="18" fillId="0" borderId="1" xfId="3" applyFont="1" applyFill="1" applyBorder="1" applyAlignment="1" applyProtection="1">
      <alignment vertical="center" wrapText="1"/>
      <protection locked="0"/>
    </xf>
    <xf numFmtId="0" fontId="28" fillId="0" borderId="19" xfId="17" applyFont="1" applyFill="1" applyBorder="1" applyAlignment="1" applyProtection="1">
      <alignment vertical="center" wrapText="1"/>
      <protection locked="0"/>
    </xf>
    <xf numFmtId="1" fontId="27" fillId="0" borderId="46" xfId="2" applyNumberFormat="1" applyFont="1" applyFill="1" applyBorder="1" applyAlignment="1" applyProtection="1">
      <alignment horizontal="center" vertical="top" wrapText="1"/>
      <protection locked="0"/>
    </xf>
    <xf numFmtId="0" fontId="18" fillId="0" borderId="1" xfId="1" applyFont="1" applyFill="1" applyBorder="1" applyAlignment="1" applyProtection="1">
      <alignment vertical="center" wrapText="1"/>
    </xf>
    <xf numFmtId="0" fontId="3" fillId="0" borderId="0" xfId="16" applyFill="1"/>
    <xf numFmtId="1" fontId="18" fillId="0" borderId="1" xfId="0" applyNumberFormat="1" applyFont="1" applyFill="1" applyBorder="1" applyProtection="1">
      <protection locked="0"/>
    </xf>
    <xf numFmtId="0" fontId="40" fillId="0" borderId="1" xfId="16" applyFont="1" applyFill="1" applyBorder="1" applyAlignment="1" applyProtection="1">
      <alignment horizontal="center" vertical="center" wrapText="1"/>
      <protection locked="0"/>
    </xf>
    <xf numFmtId="49" fontId="40" fillId="0" borderId="1" xfId="0" applyNumberFormat="1" applyFont="1" applyFill="1" applyBorder="1" applyAlignment="1">
      <alignment horizontal="center" vertical="center"/>
    </xf>
    <xf numFmtId="0" fontId="40" fillId="0" borderId="1" xfId="0" applyNumberFormat="1" applyFont="1" applyFill="1" applyBorder="1" applyAlignment="1">
      <alignment horizontal="center" vertical="center"/>
    </xf>
    <xf numFmtId="49" fontId="40" fillId="0" borderId="1" xfId="0" applyNumberFormat="1" applyFont="1" applyFill="1" applyBorder="1" applyAlignment="1" applyProtection="1">
      <alignment horizontal="center" vertical="center"/>
      <protection locked="0"/>
    </xf>
    <xf numFmtId="0" fontId="40" fillId="0" borderId="2" xfId="16" applyFont="1" applyFill="1" applyBorder="1" applyAlignment="1" applyProtection="1">
      <alignment horizontal="center" vertical="center" wrapText="1"/>
      <protection locked="0"/>
    </xf>
    <xf numFmtId="0" fontId="40" fillId="0" borderId="2" xfId="16" applyFont="1" applyFill="1" applyBorder="1" applyAlignment="1" applyProtection="1">
      <alignment vertical="center" wrapText="1"/>
      <protection locked="0"/>
    </xf>
    <xf numFmtId="2" fontId="33" fillId="2" borderId="1" xfId="0" applyNumberFormat="1" applyFont="1" applyFill="1" applyBorder="1" applyAlignment="1">
      <alignment horizontal="center" vertical="center" wrapText="1"/>
    </xf>
    <xf numFmtId="2" fontId="51" fillId="2" borderId="1" xfId="0" applyNumberFormat="1" applyFont="1" applyFill="1" applyBorder="1" applyAlignment="1">
      <alignment horizontal="center" vertical="center" wrapText="1"/>
    </xf>
    <xf numFmtId="169" fontId="33" fillId="2" borderId="1" xfId="0" applyNumberFormat="1" applyFont="1" applyFill="1" applyBorder="1" applyAlignment="1">
      <alignment horizontal="center" vertical="center" wrapText="1"/>
    </xf>
    <xf numFmtId="2" fontId="53" fillId="0" borderId="1" xfId="0" applyNumberFormat="1" applyFont="1" applyFill="1" applyBorder="1" applyAlignment="1">
      <alignment horizontal="center" vertical="center" wrapText="1"/>
    </xf>
    <xf numFmtId="0" fontId="28" fillId="0" borderId="1" xfId="7" applyFont="1" applyFill="1" applyBorder="1" applyAlignment="1" applyProtection="1">
      <alignment wrapText="1"/>
      <protection locked="0"/>
    </xf>
    <xf numFmtId="0" fontId="12" fillId="0" borderId="1" xfId="3" applyFill="1" applyBorder="1" applyProtection="1">
      <protection locked="0"/>
    </xf>
    <xf numFmtId="14" fontId="12" fillId="0" borderId="1" xfId="3" applyNumberFormat="1" applyFill="1" applyBorder="1" applyProtection="1"/>
    <xf numFmtId="0" fontId="12" fillId="0" borderId="1" xfId="3" applyFill="1" applyBorder="1" applyAlignment="1" applyProtection="1">
      <alignment horizontal="center" vertical="center" wrapText="1"/>
      <protection locked="0"/>
    </xf>
    <xf numFmtId="0" fontId="35" fillId="0" borderId="2" xfId="19" applyFont="1" applyBorder="1" applyAlignment="1" applyProtection="1">
      <alignment vertical="center" wrapText="1"/>
      <protection locked="0"/>
    </xf>
    <xf numFmtId="0" fontId="20" fillId="0" borderId="42" xfId="19" applyFont="1" applyBorder="1" applyAlignment="1" applyProtection="1">
      <alignment vertical="center" wrapText="1"/>
      <protection locked="0"/>
    </xf>
    <xf numFmtId="49" fontId="55" fillId="0" borderId="45" xfId="0" applyNumberFormat="1" applyFont="1" applyBorder="1" applyAlignment="1">
      <alignment horizontal="left" wrapText="1"/>
    </xf>
    <xf numFmtId="0" fontId="37" fillId="0" borderId="49" xfId="0" applyNumberFormat="1" applyFont="1" applyBorder="1" applyAlignment="1">
      <alignment horizontal="left" wrapText="1"/>
    </xf>
    <xf numFmtId="0" fontId="28" fillId="0" borderId="1" xfId="9" applyFont="1" applyBorder="1" applyAlignment="1" applyProtection="1">
      <alignment vertical="center"/>
      <protection locked="0"/>
    </xf>
    <xf numFmtId="0" fontId="37" fillId="0" borderId="1" xfId="0" applyNumberFormat="1" applyFont="1" applyBorder="1" applyAlignment="1">
      <alignment horizontal="left" wrapText="1"/>
    </xf>
    <xf numFmtId="49" fontId="18" fillId="0" borderId="1" xfId="3" applyNumberFormat="1" applyFont="1" applyFill="1" applyBorder="1" applyAlignment="1" applyProtection="1">
      <alignment vertical="center"/>
      <protection locked="0"/>
    </xf>
    <xf numFmtId="0" fontId="12" fillId="0" borderId="2" xfId="3" applyBorder="1" applyAlignment="1" applyProtection="1">
      <alignment vertical="center"/>
      <protection locked="0"/>
    </xf>
    <xf numFmtId="0" fontId="35" fillId="0" borderId="43" xfId="9" applyFont="1" applyFill="1" applyBorder="1" applyAlignment="1" applyProtection="1">
      <alignment vertical="center"/>
      <protection locked="0"/>
    </xf>
    <xf numFmtId="49" fontId="12" fillId="0" borderId="1" xfId="3" applyNumberFormat="1" applyBorder="1" applyAlignment="1" applyProtection="1">
      <alignment horizontal="center" vertical="center" wrapText="1"/>
      <protection locked="0"/>
    </xf>
    <xf numFmtId="0" fontId="20" fillId="0" borderId="0" xfId="9" applyFont="1" applyFill="1" applyBorder="1" applyAlignment="1" applyProtection="1">
      <alignment vertical="center"/>
    </xf>
    <xf numFmtId="167" fontId="20" fillId="0" borderId="0" xfId="9" applyNumberFormat="1" applyFont="1" applyFill="1" applyBorder="1" applyAlignment="1" applyProtection="1">
      <alignment vertical="center"/>
    </xf>
    <xf numFmtId="0" fontId="23" fillId="0" borderId="0" xfId="0" applyFont="1" applyFill="1" applyBorder="1" applyAlignment="1">
      <alignment horizontal="left" vertical="center"/>
    </xf>
    <xf numFmtId="167" fontId="20" fillId="0" borderId="0" xfId="9" applyNumberFormat="1" applyFont="1" applyFill="1" applyBorder="1" applyAlignment="1" applyProtection="1">
      <alignment vertical="center"/>
      <protection locked="0"/>
    </xf>
    <xf numFmtId="0" fontId="28" fillId="0" borderId="0" xfId="9" applyFont="1" applyFill="1" applyBorder="1" applyAlignment="1" applyProtection="1">
      <alignment vertical="center"/>
    </xf>
    <xf numFmtId="0" fontId="30" fillId="0" borderId="15" xfId="9" applyFont="1" applyFill="1" applyBorder="1" applyAlignment="1" applyProtection="1">
      <alignment horizontal="center" vertical="center" wrapText="1"/>
    </xf>
    <xf numFmtId="0" fontId="30" fillId="0" borderId="14" xfId="9" applyFont="1" applyFill="1" applyBorder="1" applyAlignment="1" applyProtection="1">
      <alignment horizontal="center" vertical="center"/>
    </xf>
    <xf numFmtId="0" fontId="37" fillId="0" borderId="45" xfId="0" applyNumberFormat="1" applyFont="1" applyFill="1" applyBorder="1" applyAlignment="1">
      <alignment horizontal="center" wrapText="1"/>
    </xf>
    <xf numFmtId="0" fontId="37" fillId="0" borderId="49" xfId="0" applyNumberFormat="1" applyFont="1" applyFill="1" applyBorder="1" applyAlignment="1">
      <alignment horizontal="center" wrapText="1"/>
    </xf>
    <xf numFmtId="0" fontId="28" fillId="0" borderId="1" xfId="9" applyNumberFormat="1" applyFont="1" applyFill="1" applyBorder="1" applyAlignment="1" applyProtection="1">
      <alignment horizontal="center" vertical="center"/>
      <protection locked="0"/>
    </xf>
    <xf numFmtId="0" fontId="18" fillId="0" borderId="1" xfId="3" applyNumberFormat="1" applyFont="1" applyFill="1" applyBorder="1" applyAlignment="1" applyProtection="1">
      <alignment horizontal="center" vertical="center"/>
      <protection locked="0"/>
    </xf>
    <xf numFmtId="0" fontId="37" fillId="0" borderId="1" xfId="0" applyNumberFormat="1" applyFont="1" applyFill="1" applyBorder="1" applyAlignment="1">
      <alignment horizontal="center" wrapText="1"/>
    </xf>
    <xf numFmtId="0" fontId="37" fillId="0" borderId="50" xfId="0" applyNumberFormat="1" applyFont="1" applyFill="1" applyBorder="1" applyAlignment="1">
      <alignment horizontal="center" wrapText="1"/>
    </xf>
    <xf numFmtId="0" fontId="12" fillId="0" borderId="2" xfId="3" applyFill="1" applyBorder="1" applyAlignment="1" applyProtection="1">
      <alignment horizontal="center" vertical="center"/>
      <protection locked="0"/>
    </xf>
    <xf numFmtId="0" fontId="35" fillId="0" borderId="25" xfId="9" applyFont="1" applyFill="1" applyBorder="1" applyAlignment="1" applyProtection="1">
      <alignment vertical="center"/>
      <protection locked="0"/>
    </xf>
    <xf numFmtId="0" fontId="20" fillId="0" borderId="0" xfId="9" applyFont="1" applyFill="1" applyBorder="1" applyAlignment="1" applyProtection="1">
      <alignment vertical="center"/>
      <protection locked="0"/>
    </xf>
    <xf numFmtId="0" fontId="20" fillId="0" borderId="3" xfId="9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8" fillId="0" borderId="0" xfId="9" applyFont="1" applyFill="1" applyAlignment="1" applyProtection="1">
      <alignment vertical="center"/>
      <protection locked="0"/>
    </xf>
    <xf numFmtId="0" fontId="23" fillId="0" borderId="1" xfId="1" applyFont="1" applyBorder="1" applyAlignment="1" applyProtection="1">
      <alignment horizontal="center" vertical="center"/>
      <protection locked="0"/>
    </xf>
    <xf numFmtId="0" fontId="23" fillId="0" borderId="1" xfId="1" applyFont="1" applyFill="1" applyBorder="1" applyAlignment="1" applyProtection="1">
      <alignment vertical="center" wrapText="1"/>
    </xf>
    <xf numFmtId="0" fontId="23" fillId="0" borderId="1" xfId="1" applyFont="1" applyBorder="1" applyAlignment="1" applyProtection="1">
      <alignment vertical="center"/>
      <protection locked="0"/>
    </xf>
    <xf numFmtId="0" fontId="23" fillId="0" borderId="1" xfId="1" applyFont="1" applyFill="1" applyBorder="1" applyAlignment="1" applyProtection="1">
      <alignment horizontal="center" vertical="center"/>
      <protection locked="0"/>
    </xf>
    <xf numFmtId="0" fontId="18" fillId="0" borderId="0" xfId="1" applyFont="1" applyBorder="1" applyAlignment="1" applyProtection="1">
      <alignment horizontal="center" vertical="center" wrapText="1"/>
      <protection locked="0"/>
    </xf>
    <xf numFmtId="3" fontId="23" fillId="7" borderId="0" xfId="1" applyNumberFormat="1" applyFont="1" applyFill="1" applyBorder="1" applyAlignment="1" applyProtection="1">
      <alignment horizontal="center" vertical="center" wrapText="1"/>
      <protection locked="0"/>
    </xf>
    <xf numFmtId="0" fontId="20" fillId="0" borderId="1" xfId="4" applyFont="1" applyFill="1" applyBorder="1" applyAlignment="1" applyProtection="1">
      <alignment vertical="center" wrapText="1"/>
      <protection locked="0"/>
    </xf>
    <xf numFmtId="1" fontId="20" fillId="0" borderId="1" xfId="4" applyNumberFormat="1" applyFont="1" applyFill="1" applyBorder="1" applyAlignment="1" applyProtection="1">
      <alignment vertical="center" wrapText="1"/>
      <protection locked="0"/>
    </xf>
    <xf numFmtId="49" fontId="40" fillId="0" borderId="2" xfId="16" applyNumberFormat="1" applyFont="1" applyFill="1" applyBorder="1" applyAlignment="1" applyProtection="1">
      <alignment horizontal="center" vertical="center" wrapText="1"/>
      <protection locked="0"/>
    </xf>
    <xf numFmtId="49" fontId="12" fillId="0" borderId="2" xfId="3" applyNumberFormat="1" applyBorder="1" applyAlignment="1" applyProtection="1">
      <alignment horizontal="center" vertical="center" wrapText="1"/>
      <protection locked="0"/>
    </xf>
    <xf numFmtId="0" fontId="40" fillId="0" borderId="2" xfId="16" applyFont="1" applyFill="1" applyBorder="1" applyAlignment="1" applyProtection="1">
      <alignment horizontal="center" vertical="center" wrapText="1"/>
      <protection locked="0"/>
    </xf>
    <xf numFmtId="3" fontId="18" fillId="0" borderId="1" xfId="1" applyNumberFormat="1" applyFont="1" applyFill="1" applyBorder="1" applyAlignment="1" applyProtection="1">
      <alignment horizontal="right" vertical="center" wrapText="1"/>
      <protection locked="0"/>
    </xf>
    <xf numFmtId="3" fontId="23" fillId="6" borderId="5" xfId="1" applyNumberFormat="1" applyFont="1" applyFill="1" applyBorder="1" applyAlignment="1" applyProtection="1">
      <alignment horizontal="center" vertical="center" wrapText="1"/>
    </xf>
    <xf numFmtId="0" fontId="18" fillId="0" borderId="5" xfId="1" applyFont="1" applyFill="1" applyBorder="1" applyAlignment="1" applyProtection="1">
      <alignment horizontal="left" vertical="center" wrapText="1" indent="1"/>
    </xf>
    <xf numFmtId="0" fontId="43" fillId="0" borderId="5" xfId="18" applyFill="1" applyBorder="1" applyAlignment="1" applyProtection="1">
      <alignment horizontal="left" vertical="center" wrapText="1" indent="1"/>
    </xf>
    <xf numFmtId="0" fontId="23" fillId="0" borderId="5" xfId="1" applyFont="1" applyFill="1" applyBorder="1" applyAlignment="1" applyProtection="1">
      <alignment horizontal="left" vertical="center" wrapText="1" indent="1"/>
    </xf>
    <xf numFmtId="0" fontId="33" fillId="0" borderId="5" xfId="0" applyFont="1" applyFill="1" applyBorder="1" applyAlignment="1">
      <alignment horizontal="left" vertical="center" wrapText="1"/>
    </xf>
    <xf numFmtId="0" fontId="33" fillId="0" borderId="5" xfId="0" applyFont="1" applyFill="1" applyBorder="1" applyAlignment="1">
      <alignment vertical="center" wrapText="1"/>
    </xf>
    <xf numFmtId="0" fontId="50" fillId="0" borderId="5" xfId="18" applyFont="1" applyFill="1" applyBorder="1" applyAlignment="1" applyProtection="1">
      <alignment horizontal="left" vertical="center" wrapText="1" indent="1"/>
    </xf>
    <xf numFmtId="0" fontId="33" fillId="2" borderId="5" xfId="0" applyFont="1" applyFill="1" applyBorder="1" applyAlignment="1">
      <alignment vertical="center" wrapText="1"/>
    </xf>
    <xf numFmtId="0" fontId="52" fillId="0" borderId="5" xfId="0" applyFont="1" applyFill="1" applyBorder="1" applyAlignment="1">
      <alignment horizontal="center" vertical="center" wrapText="1"/>
    </xf>
    <xf numFmtId="2" fontId="54" fillId="8" borderId="5" xfId="0" applyNumberFormat="1" applyFont="1" applyFill="1" applyBorder="1" applyAlignment="1">
      <alignment horizontal="center" vertical="center" wrapText="1"/>
    </xf>
    <xf numFmtId="2" fontId="54" fillId="0" borderId="5" xfId="0" applyNumberFormat="1" applyFont="1" applyBorder="1" applyAlignment="1">
      <alignment horizontal="center" vertical="center" wrapText="1"/>
    </xf>
    <xf numFmtId="3" fontId="23" fillId="2" borderId="4" xfId="1" applyNumberFormat="1" applyFont="1" applyFill="1" applyBorder="1" applyAlignment="1" applyProtection="1">
      <alignment horizontal="center" vertical="center" wrapText="1"/>
      <protection locked="0"/>
    </xf>
    <xf numFmtId="3" fontId="23" fillId="2" borderId="0" xfId="1" applyNumberFormat="1" applyFont="1" applyFill="1" applyBorder="1" applyAlignment="1" applyProtection="1">
      <alignment horizontal="center" vertical="center" wrapText="1"/>
      <protection locked="0"/>
    </xf>
    <xf numFmtId="3" fontId="18" fillId="0" borderId="1" xfId="1" applyNumberFormat="1" applyFont="1" applyFill="1" applyBorder="1" applyAlignment="1" applyProtection="1">
      <alignment vertical="center" wrapText="1"/>
      <protection locked="0"/>
    </xf>
    <xf numFmtId="2" fontId="54" fillId="8" borderId="1" xfId="0" applyNumberFormat="1" applyFont="1" applyFill="1" applyBorder="1" applyAlignment="1">
      <alignment horizontal="right" vertical="center" wrapText="1"/>
    </xf>
    <xf numFmtId="2" fontId="54" fillId="0" borderId="1" xfId="0" applyNumberFormat="1" applyFont="1" applyBorder="1" applyAlignment="1">
      <alignment horizontal="right" vertical="center" wrapText="1"/>
    </xf>
    <xf numFmtId="4" fontId="23" fillId="0" borderId="1" xfId="1" applyNumberFormat="1" applyFont="1" applyFill="1" applyBorder="1" applyAlignment="1" applyProtection="1">
      <alignment horizontal="center" vertical="center" wrapText="1"/>
      <protection locked="0"/>
    </xf>
    <xf numFmtId="3" fontId="24" fillId="0" borderId="0" xfId="1" applyNumberFormat="1" applyFont="1" applyAlignment="1" applyProtection="1">
      <alignment horizontal="center" vertical="center" wrapText="1"/>
      <protection locked="0"/>
    </xf>
    <xf numFmtId="0" fontId="30" fillId="0" borderId="1" xfId="0" applyFont="1" applyFill="1" applyBorder="1" applyAlignment="1">
      <alignment horizontal="center" vertical="center" wrapText="1"/>
    </xf>
    <xf numFmtId="0" fontId="46" fillId="0" borderId="1" xfId="24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40" fillId="0" borderId="1" xfId="14" applyNumberFormat="1" applyFont="1" applyFill="1" applyBorder="1" applyAlignment="1" applyProtection="1">
      <alignment horizontal="center" vertical="center"/>
      <protection locked="0"/>
    </xf>
    <xf numFmtId="1" fontId="41" fillId="0" borderId="1" xfId="2" applyNumberFormat="1" applyFont="1" applyFill="1" applyBorder="1" applyAlignment="1" applyProtection="1">
      <alignment horizontal="left" vertical="top" wrapText="1"/>
      <protection locked="0"/>
    </xf>
    <xf numFmtId="49" fontId="41" fillId="0" borderId="1" xfId="2" applyNumberFormat="1" applyFont="1" applyFill="1" applyBorder="1" applyAlignment="1" applyProtection="1">
      <alignment horizontal="left" vertical="top" wrapText="1"/>
      <protection locked="0"/>
    </xf>
    <xf numFmtId="0" fontId="41" fillId="0" borderId="1" xfId="2" applyFont="1" applyFill="1" applyBorder="1" applyAlignment="1" applyProtection="1">
      <alignment horizontal="left" vertical="top" wrapText="1"/>
      <protection locked="0"/>
    </xf>
    <xf numFmtId="49" fontId="42" fillId="0" borderId="1" xfId="0" applyNumberFormat="1" applyFont="1" applyFill="1" applyBorder="1" applyAlignment="1" applyProtection="1">
      <alignment horizontal="left" vertical="top"/>
      <protection locked="0"/>
    </xf>
    <xf numFmtId="0" fontId="42" fillId="0" borderId="1" xfId="1" applyFont="1" applyFill="1" applyBorder="1" applyAlignment="1" applyProtection="1">
      <alignment horizontal="left" vertical="top" wrapText="1"/>
    </xf>
    <xf numFmtId="0" fontId="42" fillId="0" borderId="1" xfId="0" applyFont="1" applyFill="1" applyBorder="1" applyAlignment="1">
      <alignment horizontal="left" vertical="top"/>
    </xf>
    <xf numFmtId="0" fontId="42" fillId="0" borderId="1" xfId="0" applyNumberFormat="1" applyFont="1" applyFill="1" applyBorder="1" applyAlignment="1" applyProtection="1">
      <alignment horizontal="left" vertical="top"/>
      <protection locked="0"/>
    </xf>
    <xf numFmtId="0" fontId="42" fillId="0" borderId="1" xfId="0" applyNumberFormat="1" applyFont="1" applyFill="1" applyBorder="1" applyAlignment="1">
      <alignment horizontal="left" vertical="top"/>
    </xf>
    <xf numFmtId="0" fontId="42" fillId="0" borderId="1" xfId="0" applyFont="1" applyFill="1" applyBorder="1" applyAlignment="1" applyProtection="1">
      <alignment horizontal="left" vertical="top"/>
      <protection locked="0"/>
    </xf>
    <xf numFmtId="0" fontId="41" fillId="0" borderId="1" xfId="2" applyNumberFormat="1" applyFont="1" applyFill="1" applyBorder="1" applyAlignment="1" applyProtection="1">
      <alignment horizontal="left" vertical="top" wrapText="1"/>
      <protection locked="0"/>
    </xf>
    <xf numFmtId="0" fontId="41" fillId="0" borderId="1" xfId="0" applyFont="1" applyFill="1" applyBorder="1" applyAlignment="1">
      <alignment horizontal="left" vertical="top" wrapText="1"/>
    </xf>
    <xf numFmtId="49" fontId="41" fillId="0" borderId="1" xfId="0" applyNumberFormat="1" applyFont="1" applyFill="1" applyBorder="1" applyAlignment="1">
      <alignment horizontal="left" vertical="top" wrapText="1"/>
    </xf>
    <xf numFmtId="2" fontId="42" fillId="0" borderId="1" xfId="2" applyNumberFormat="1" applyFont="1" applyFill="1" applyBorder="1" applyAlignment="1" applyProtection="1">
      <alignment horizontal="left" vertical="top" wrapText="1"/>
      <protection locked="0"/>
    </xf>
    <xf numFmtId="0" fontId="42" fillId="0" borderId="1" xfId="2" applyFont="1" applyFill="1" applyBorder="1" applyAlignment="1" applyProtection="1">
      <alignment horizontal="left" vertical="top" wrapText="1"/>
      <protection locked="0"/>
    </xf>
    <xf numFmtId="0" fontId="42" fillId="0" borderId="1" xfId="2" applyFont="1" applyFill="1" applyBorder="1" applyAlignment="1" applyProtection="1">
      <alignment horizontal="left" vertical="top"/>
      <protection locked="0"/>
    </xf>
    <xf numFmtId="14" fontId="42" fillId="0" borderId="1" xfId="3" applyNumberFormat="1" applyFont="1" applyFill="1" applyBorder="1" applyAlignment="1" applyProtection="1">
      <alignment horizontal="center" vertical="center"/>
      <protection locked="0"/>
    </xf>
    <xf numFmtId="4" fontId="41" fillId="0" borderId="1" xfId="2" applyNumberFormat="1" applyFont="1" applyFill="1" applyBorder="1" applyAlignment="1" applyProtection="1">
      <alignment horizontal="left" vertical="top" wrapText="1"/>
      <protection locked="0"/>
    </xf>
    <xf numFmtId="1" fontId="41" fillId="0" borderId="7" xfId="2" applyNumberFormat="1" applyFont="1" applyFill="1" applyBorder="1" applyAlignment="1" applyProtection="1">
      <alignment horizontal="left" vertical="top" wrapText="1"/>
      <protection locked="0"/>
    </xf>
    <xf numFmtId="167" fontId="40" fillId="0" borderId="35" xfId="14" applyNumberFormat="1" applyFont="1" applyFill="1" applyBorder="1" applyAlignment="1" applyProtection="1">
      <alignment horizontal="center" vertical="center"/>
      <protection locked="0"/>
    </xf>
    <xf numFmtId="1" fontId="41" fillId="0" borderId="9" xfId="2" applyNumberFormat="1" applyFont="1" applyFill="1" applyBorder="1" applyAlignment="1" applyProtection="1">
      <alignment horizontal="left" vertical="top" wrapText="1"/>
      <protection locked="0"/>
    </xf>
    <xf numFmtId="49" fontId="41" fillId="0" borderId="35" xfId="2" applyNumberFormat="1" applyFont="1" applyFill="1" applyBorder="1" applyAlignment="1" applyProtection="1">
      <alignment horizontal="left" vertical="top" wrapText="1"/>
      <protection locked="0"/>
    </xf>
    <xf numFmtId="0" fontId="41" fillId="0" borderId="35" xfId="2" applyFont="1" applyFill="1" applyBorder="1" applyAlignment="1" applyProtection="1">
      <alignment horizontal="left" vertical="top" wrapText="1"/>
      <protection locked="0"/>
    </xf>
    <xf numFmtId="4" fontId="41" fillId="0" borderId="35" xfId="2" applyNumberFormat="1" applyFont="1" applyFill="1" applyBorder="1" applyAlignment="1" applyProtection="1">
      <alignment horizontal="left" vertical="top" wrapText="1"/>
      <protection locked="0"/>
    </xf>
    <xf numFmtId="14" fontId="12" fillId="0" borderId="1" xfId="3" applyNumberFormat="1" applyFill="1" applyBorder="1" applyAlignment="1" applyProtection="1">
      <alignment horizontal="center" vertical="center"/>
      <protection locked="0"/>
    </xf>
    <xf numFmtId="49" fontId="25" fillId="0" borderId="1" xfId="2" applyNumberFormat="1" applyFont="1" applyFill="1" applyBorder="1" applyAlignment="1" applyProtection="1">
      <alignment horizontal="left" vertical="top" wrapText="1"/>
      <protection locked="0"/>
    </xf>
    <xf numFmtId="0" fontId="25" fillId="0" borderId="1" xfId="2" applyFont="1" applyFill="1" applyBorder="1" applyAlignment="1" applyProtection="1">
      <alignment horizontal="left" vertical="top" wrapText="1"/>
      <protection locked="0"/>
    </xf>
    <xf numFmtId="0" fontId="20" fillId="0" borderId="1" xfId="0" applyFont="1" applyFill="1" applyBorder="1" applyAlignment="1">
      <alignment horizontal="center" vertical="center" wrapText="1"/>
    </xf>
    <xf numFmtId="1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2" fontId="20" fillId="0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0" fillId="0" borderId="2" xfId="16" applyFont="1" applyFill="1" applyBorder="1" applyAlignment="1" applyProtection="1">
      <alignment vertical="center" wrapText="1"/>
      <protection locked="0"/>
    </xf>
    <xf numFmtId="14" fontId="22" fillId="2" borderId="0" xfId="9" applyNumberFormat="1" applyFont="1" applyFill="1" applyBorder="1" applyAlignment="1" applyProtection="1">
      <alignment horizontal="center" vertical="center"/>
    </xf>
    <xf numFmtId="0" fontId="20" fillId="2" borderId="0" xfId="9" applyFont="1" applyFill="1" applyBorder="1" applyAlignment="1" applyProtection="1">
      <alignment horizontal="left" vertical="center" wrapText="1"/>
      <protection locked="0"/>
    </xf>
    <xf numFmtId="0" fontId="30" fillId="4" borderId="10" xfId="9" applyFont="1" applyFill="1" applyBorder="1" applyAlignment="1" applyProtection="1">
      <alignment horizontal="center" vertical="center"/>
    </xf>
    <xf numFmtId="0" fontId="30" fillId="4" borderId="12" xfId="9" applyFont="1" applyFill="1" applyBorder="1" applyAlignment="1" applyProtection="1">
      <alignment horizontal="center" vertical="center"/>
    </xf>
    <xf numFmtId="0" fontId="30" fillId="4" borderId="11" xfId="9" applyFont="1" applyFill="1" applyBorder="1" applyAlignment="1" applyProtection="1">
      <alignment horizontal="center" vertical="center"/>
    </xf>
    <xf numFmtId="14" fontId="22" fillId="2" borderId="0" xfId="9" applyNumberFormat="1" applyFont="1" applyFill="1" applyBorder="1" applyAlignment="1" applyProtection="1">
      <alignment horizontal="left" vertical="center" wrapText="1"/>
    </xf>
    <xf numFmtId="14" fontId="18" fillId="0" borderId="0" xfId="1" applyNumberFormat="1" applyFont="1" applyFill="1" applyBorder="1" applyAlignment="1" applyProtection="1">
      <alignment horizontal="center" vertical="center"/>
    </xf>
    <xf numFmtId="0" fontId="18" fillId="0" borderId="0" xfId="1" applyFont="1" applyFill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center" vertical="center"/>
    </xf>
    <xf numFmtId="0" fontId="18" fillId="2" borderId="0" xfId="1" applyFont="1" applyFill="1" applyBorder="1" applyAlignment="1" applyProtection="1">
      <alignment horizontal="left" vertical="center" wrapText="1"/>
    </xf>
    <xf numFmtId="0" fontId="18" fillId="0" borderId="0" xfId="0" applyFont="1" applyAlignment="1" applyProtection="1">
      <alignment horizontal="center" vertical="center"/>
      <protection locked="0"/>
    </xf>
    <xf numFmtId="14" fontId="22" fillId="2" borderId="0" xfId="19" applyNumberFormat="1" applyFont="1" applyFill="1" applyBorder="1" applyAlignment="1" applyProtection="1">
      <alignment horizontal="center" vertical="center"/>
    </xf>
    <xf numFmtId="0" fontId="23" fillId="5" borderId="0" xfId="0" applyFont="1" applyFill="1" applyAlignment="1" applyProtection="1">
      <alignment horizontal="left" vertical="center"/>
    </xf>
    <xf numFmtId="0" fontId="18" fillId="0" borderId="0" xfId="0" applyFont="1" applyAlignment="1" applyProtection="1">
      <alignment horizontal="left" vertical="top" wrapText="1"/>
      <protection locked="0"/>
    </xf>
    <xf numFmtId="14" fontId="22" fillId="2" borderId="0" xfId="19" applyNumberFormat="1" applyFont="1" applyFill="1" applyBorder="1" applyAlignment="1" applyProtection="1">
      <alignment horizontal="left" vertical="center" wrapText="1"/>
    </xf>
    <xf numFmtId="14" fontId="22" fillId="2" borderId="36" xfId="19" applyNumberFormat="1" applyFont="1" applyFill="1" applyBorder="1" applyAlignment="1" applyProtection="1">
      <alignment horizontal="center" vertical="center"/>
    </xf>
    <xf numFmtId="14" fontId="22" fillId="2" borderId="36" xfId="19" applyNumberFormat="1" applyFont="1" applyFill="1" applyBorder="1" applyAlignment="1" applyProtection="1">
      <alignment horizontal="center" vertical="center" wrapText="1"/>
    </xf>
    <xf numFmtId="14" fontId="22" fillId="2" borderId="0" xfId="19" applyNumberFormat="1" applyFont="1" applyFill="1" applyBorder="1" applyAlignment="1" applyProtection="1">
      <alignment horizontal="center" vertical="center" wrapText="1"/>
    </xf>
    <xf numFmtId="0" fontId="18" fillId="5" borderId="0" xfId="1" applyFont="1" applyFill="1" applyAlignment="1" applyProtection="1">
      <alignment horizontal="right" vertical="center"/>
    </xf>
    <xf numFmtId="0" fontId="20" fillId="5" borderId="1" xfId="4" applyFont="1" applyFill="1" applyBorder="1" applyAlignment="1" applyProtection="1">
      <alignment horizontal="center" vertical="center" wrapText="1"/>
    </xf>
    <xf numFmtId="0" fontId="18" fillId="5" borderId="0" xfId="1" applyFont="1" applyFill="1" applyBorder="1" applyAlignment="1" applyProtection="1">
      <alignment horizontal="center" vertical="center"/>
    </xf>
    <xf numFmtId="0" fontId="20" fillId="0" borderId="35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35" xfId="16" applyFont="1" applyFill="1" applyBorder="1" applyAlignment="1" applyProtection="1">
      <alignment horizontal="center" vertical="center" wrapText="1"/>
      <protection locked="0"/>
    </xf>
    <xf numFmtId="0" fontId="20" fillId="0" borderId="2" xfId="16" applyFont="1" applyFill="1" applyBorder="1" applyAlignment="1" applyProtection="1">
      <alignment horizontal="center" vertical="center" wrapText="1"/>
      <protection locked="0"/>
    </xf>
    <xf numFmtId="0" fontId="20" fillId="0" borderId="35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1" fontId="20" fillId="0" borderId="35" xfId="0" applyNumberFormat="1" applyFont="1" applyFill="1" applyBorder="1" applyAlignment="1">
      <alignment horizontal="center" vertical="center" wrapText="1"/>
    </xf>
    <xf numFmtId="1" fontId="20" fillId="0" borderId="2" xfId="0" applyNumberFormat="1" applyFont="1" applyFill="1" applyBorder="1" applyAlignment="1">
      <alignment horizontal="center" vertical="center" wrapText="1"/>
    </xf>
    <xf numFmtId="0" fontId="18" fillId="0" borderId="3" xfId="0" applyFont="1" applyBorder="1" applyAlignment="1" applyProtection="1">
      <alignment horizontal="center"/>
      <protection locked="0"/>
    </xf>
    <xf numFmtId="0" fontId="40" fillId="0" borderId="35" xfId="0" applyNumberFormat="1" applyFont="1" applyFill="1" applyBorder="1" applyAlignment="1">
      <alignment horizontal="center" vertical="center"/>
    </xf>
    <xf numFmtId="0" fontId="40" fillId="0" borderId="33" xfId="0" applyNumberFormat="1" applyFont="1" applyFill="1" applyBorder="1" applyAlignment="1">
      <alignment horizontal="center" vertical="center"/>
    </xf>
    <xf numFmtId="0" fontId="40" fillId="0" borderId="2" xfId="0" applyNumberFormat="1" applyFont="1" applyFill="1" applyBorder="1" applyAlignment="1">
      <alignment horizontal="center" vertical="center"/>
    </xf>
    <xf numFmtId="49" fontId="40" fillId="0" borderId="35" xfId="16" applyNumberFormat="1" applyFont="1" applyFill="1" applyBorder="1" applyAlignment="1" applyProtection="1">
      <alignment horizontal="center" vertical="center" wrapText="1"/>
      <protection locked="0"/>
    </xf>
    <xf numFmtId="49" fontId="40" fillId="0" borderId="33" xfId="16" applyNumberFormat="1" applyFont="1" applyFill="1" applyBorder="1" applyAlignment="1" applyProtection="1">
      <alignment horizontal="center" vertical="center" wrapText="1"/>
      <protection locked="0"/>
    </xf>
    <xf numFmtId="49" fontId="40" fillId="0" borderId="2" xfId="16" applyNumberFormat="1" applyFont="1" applyFill="1" applyBorder="1" applyAlignment="1" applyProtection="1">
      <alignment horizontal="center" vertical="center" wrapText="1"/>
      <protection locked="0"/>
    </xf>
    <xf numFmtId="0" fontId="40" fillId="0" borderId="35" xfId="16" applyFont="1" applyFill="1" applyBorder="1" applyAlignment="1" applyProtection="1">
      <alignment horizontal="center" vertical="center" wrapText="1"/>
      <protection locked="0"/>
    </xf>
    <xf numFmtId="0" fontId="40" fillId="0" borderId="33" xfId="16" applyFont="1" applyFill="1" applyBorder="1" applyAlignment="1" applyProtection="1">
      <alignment horizontal="center" vertical="center" wrapText="1"/>
      <protection locked="0"/>
    </xf>
    <xf numFmtId="0" fontId="40" fillId="0" borderId="2" xfId="16" applyFont="1" applyFill="1" applyBorder="1" applyAlignment="1" applyProtection="1">
      <alignment horizontal="center" vertical="center" wrapText="1"/>
      <protection locked="0"/>
    </xf>
    <xf numFmtId="14" fontId="18" fillId="0" borderId="0" xfId="1" applyNumberFormat="1" applyFont="1" applyFill="1" applyBorder="1" applyAlignment="1" applyProtection="1">
      <alignment horizontal="left" vertical="center"/>
    </xf>
    <xf numFmtId="0" fontId="18" fillId="0" borderId="0" xfId="1" applyFont="1" applyFill="1" applyBorder="1" applyAlignment="1" applyProtection="1">
      <alignment horizontal="left" vertical="center"/>
    </xf>
    <xf numFmtId="0" fontId="20" fillId="0" borderId="35" xfId="4" applyFont="1" applyBorder="1" applyAlignment="1" applyProtection="1">
      <alignment horizontal="center" vertical="center" wrapText="1"/>
      <protection locked="0"/>
    </xf>
    <xf numFmtId="0" fontId="20" fillId="0" borderId="33" xfId="4" applyFont="1" applyBorder="1" applyAlignment="1" applyProtection="1">
      <alignment horizontal="center" vertical="center" wrapText="1"/>
      <protection locked="0"/>
    </xf>
  </cellXfs>
  <cellStyles count="25">
    <cellStyle name="Hyperlink" xfId="18" builtinId="8"/>
    <cellStyle name="Normal" xfId="0" builtinId="0"/>
    <cellStyle name="Normal 10" xfId="24"/>
    <cellStyle name="Normal 2" xfId="2"/>
    <cellStyle name="Normal 2 2" xfId="21"/>
    <cellStyle name="Normal 2 3" xfId="23"/>
    <cellStyle name="Normal 3" xfId="3"/>
    <cellStyle name="Normal 4" xfId="4"/>
    <cellStyle name="Normal 4 2" xfId="16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2 3 2 2" xfId="17"/>
    <cellStyle name="Normal 5 2 3 3" xfId="15"/>
    <cellStyle name="Normal 5 3" xfId="9"/>
    <cellStyle name="Normal 5 3 2" xfId="10"/>
    <cellStyle name="Normal 5 3 2 2" xfId="19"/>
    <cellStyle name="Normal 6" xfId="12"/>
    <cellStyle name="Normal 7" xfId="13"/>
    <cellStyle name="Normal 8" xfId="20"/>
    <cellStyle name="Normal 9" xfId="22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81</xdr:row>
      <xdr:rowOff>171450</xdr:rowOff>
    </xdr:from>
    <xdr:to>
      <xdr:col>1</xdr:col>
      <xdr:colOff>1318532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81</xdr:row>
      <xdr:rowOff>180975</xdr:rowOff>
    </xdr:from>
    <xdr:to>
      <xdr:col>1</xdr:col>
      <xdr:colOff>4827200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40</xdr:row>
      <xdr:rowOff>171450</xdr:rowOff>
    </xdr:from>
    <xdr:to>
      <xdr:col>2</xdr:col>
      <xdr:colOff>1495425</xdr:colOff>
      <xdr:row>40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8.06-28.06.2016/08.06.-28.06.2016%20mpg%20q.o.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 xml:space="preserve"> </v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5.1"/>
      <sheetName val="ფორმა 5.2"/>
      <sheetName val="ფორმა N5.3"/>
      <sheetName val="ფორმა 5.4"/>
      <sheetName val="ფორმა 5.5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>
        <row r="4">
          <cell r="D4" t="str">
            <v>მ.პ.გ. ქართული ოცნება - დემოკრატიული საქართველო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imenewsgeorgia.ge/" TargetMode="External"/><Relationship Id="rId13" Type="http://schemas.openxmlformats.org/officeDocument/2006/relationships/hyperlink" Target="http://www.tpress.ge/" TargetMode="External"/><Relationship Id="rId18" Type="http://schemas.openxmlformats.org/officeDocument/2006/relationships/hyperlink" Target="http://www.alion.ge/" TargetMode="External"/><Relationship Id="rId3" Type="http://schemas.openxmlformats.org/officeDocument/2006/relationships/hyperlink" Target="http://www.bpn.ge/mobile%20B1%20&#4305;&#4304;&#4316;&#4308;&#4320;&#4312;%20100000%20&#4329;&#4309;&#4308;&#4316;&#4308;&#4305;&#4304;%20&#4311;&#4309;&#4308;&#4328;&#4312;." TargetMode="External"/><Relationship Id="rId7" Type="http://schemas.openxmlformats.org/officeDocument/2006/relationships/hyperlink" Target="http://www.ghn.ge/" TargetMode="External"/><Relationship Id="rId12" Type="http://schemas.openxmlformats.org/officeDocument/2006/relationships/hyperlink" Target="http://www.tpress.ge/" TargetMode="External"/><Relationship Id="rId17" Type="http://schemas.openxmlformats.org/officeDocument/2006/relationships/hyperlink" Target="http://www.tpress.ge/" TargetMode="External"/><Relationship Id="rId2" Type="http://schemas.openxmlformats.org/officeDocument/2006/relationships/hyperlink" Target="http://www.ipn.ge/mobile,%20H1%20100000%20%20&#4329;&#4309;&#4308;&#4316;&#4308;&#4305;&#4304;%20&#4311;&#4309;&#4308;&#4328;&#4312;." TargetMode="External"/><Relationship Id="rId16" Type="http://schemas.openxmlformats.org/officeDocument/2006/relationships/hyperlink" Target="http://www.tpress.ge/" TargetMode="External"/><Relationship Id="rId1" Type="http://schemas.openxmlformats.org/officeDocument/2006/relationships/hyperlink" Target="http://www.ipn.ge/mobile,%20&#4321;&#4322;&#4304;&#4322;&#4312;&#4312;&#4321;%20&#4332;&#4312;&#4316;&#4315;&#4321;&#4332;&#4320;&#4308;&#4305;&#4312;%20200000%20%20&#4329;&#4309;&#4308;&#4316;&#4308;&#4305;&#4304;%20&#4311;&#4309;&#4308;&#4328;&#4312;." TargetMode="External"/><Relationship Id="rId6" Type="http://schemas.openxmlformats.org/officeDocument/2006/relationships/hyperlink" Target="http://www.ipress.ge/" TargetMode="External"/><Relationship Id="rId11" Type="http://schemas.openxmlformats.org/officeDocument/2006/relationships/hyperlink" Target="http://www.tpress.ge/" TargetMode="External"/><Relationship Id="rId5" Type="http://schemas.openxmlformats.org/officeDocument/2006/relationships/hyperlink" Target="http://www.versia.ge/" TargetMode="External"/><Relationship Id="rId15" Type="http://schemas.openxmlformats.org/officeDocument/2006/relationships/hyperlink" Target="http://www.tpress.ge/" TargetMode="External"/><Relationship Id="rId10" Type="http://schemas.openxmlformats.org/officeDocument/2006/relationships/hyperlink" Target="http://www.adjaraps.com/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://www.livepress.ge/" TargetMode="External"/><Relationship Id="rId9" Type="http://schemas.openxmlformats.org/officeDocument/2006/relationships/hyperlink" Target="http://www.mediamall.ge/" TargetMode="External"/><Relationship Id="rId14" Type="http://schemas.openxmlformats.org/officeDocument/2006/relationships/hyperlink" Target="http://www.tpress.ge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9"/>
  <sheetViews>
    <sheetView showGridLines="0" view="pageBreakPreview" topLeftCell="A179" zoomScale="80" zoomScaleNormal="100" zoomScaleSheetLayoutView="80" workbookViewId="0">
      <selection activeCell="D182" sqref="D182"/>
    </sheetView>
  </sheetViews>
  <sheetFormatPr defaultRowHeight="15"/>
  <cols>
    <col min="1" max="1" width="6.28515625" style="278" bestFit="1" customWidth="1"/>
    <col min="2" max="2" width="13.140625" style="278" customWidth="1"/>
    <col min="3" max="3" width="17.85546875" style="278" customWidth="1"/>
    <col min="4" max="4" width="15.140625" style="532" customWidth="1"/>
    <col min="5" max="5" width="24.5703125" style="278" customWidth="1"/>
    <col min="6" max="8" width="19.140625" style="279" customWidth="1"/>
    <col min="9" max="9" width="16.42578125" style="278" bestFit="1" customWidth="1"/>
    <col min="10" max="10" width="17.42578125" style="278" customWidth="1"/>
    <col min="11" max="11" width="13.140625" style="278" bestFit="1" customWidth="1"/>
    <col min="12" max="12" width="15.28515625" style="278" customWidth="1"/>
    <col min="13" max="16384" width="9.140625" style="278"/>
  </cols>
  <sheetData>
    <row r="1" spans="1:12" s="288" customFormat="1">
      <c r="A1" s="344" t="s">
        <v>295</v>
      </c>
      <c r="B1" s="331"/>
      <c r="C1" s="331"/>
      <c r="D1" s="514"/>
      <c r="E1" s="332"/>
      <c r="F1" s="326"/>
      <c r="G1" s="332"/>
      <c r="H1" s="343"/>
      <c r="I1" s="331"/>
      <c r="J1" s="332"/>
      <c r="K1" s="332"/>
      <c r="L1" s="342" t="s">
        <v>97</v>
      </c>
    </row>
    <row r="2" spans="1:12" s="288" customFormat="1">
      <c r="A2" s="341" t="s">
        <v>128</v>
      </c>
      <c r="B2" s="331"/>
      <c r="C2" s="331"/>
      <c r="D2" s="514"/>
      <c r="E2" s="332"/>
      <c r="F2" s="326"/>
      <c r="G2" s="332"/>
      <c r="H2" s="340"/>
      <c r="I2" s="331"/>
      <c r="J2" s="332"/>
      <c r="K2" s="332"/>
      <c r="L2" s="339" t="s">
        <v>2743</v>
      </c>
    </row>
    <row r="3" spans="1:12" s="288" customFormat="1">
      <c r="A3" s="338"/>
      <c r="B3" s="331"/>
      <c r="C3" s="337"/>
      <c r="D3" s="515"/>
      <c r="E3" s="332"/>
      <c r="F3" s="336"/>
      <c r="G3" s="332"/>
      <c r="H3" s="332"/>
      <c r="I3" s="326"/>
      <c r="J3" s="331"/>
      <c r="K3" s="331"/>
      <c r="L3" s="330"/>
    </row>
    <row r="4" spans="1:12" s="288" customFormat="1">
      <c r="A4" s="363" t="s">
        <v>262</v>
      </c>
      <c r="B4" s="326"/>
      <c r="C4" s="326"/>
      <c r="D4" s="516" t="s">
        <v>479</v>
      </c>
      <c r="E4" s="355"/>
      <c r="F4" s="287"/>
      <c r="G4" s="281"/>
      <c r="H4" s="356"/>
      <c r="I4" s="355"/>
      <c r="J4" s="357"/>
      <c r="K4" s="281"/>
      <c r="L4" s="358"/>
    </row>
    <row r="5" spans="1:12" s="288" customFormat="1" ht="15.75" thickBot="1">
      <c r="A5" s="335"/>
      <c r="B5" s="332"/>
      <c r="C5" s="334"/>
      <c r="D5" s="517"/>
      <c r="E5" s="332"/>
      <c r="F5" s="333"/>
      <c r="G5" s="333"/>
      <c r="H5" s="333"/>
      <c r="I5" s="332"/>
      <c r="J5" s="331"/>
      <c r="K5" s="331"/>
      <c r="L5" s="330"/>
    </row>
    <row r="6" spans="1:12" ht="15.75" thickBot="1">
      <c r="A6" s="329"/>
      <c r="B6" s="328"/>
      <c r="C6" s="327"/>
      <c r="D6" s="518"/>
      <c r="E6" s="327"/>
      <c r="F6" s="326"/>
      <c r="G6" s="326"/>
      <c r="H6" s="326"/>
      <c r="I6" s="602" t="s">
        <v>441</v>
      </c>
      <c r="J6" s="603"/>
      <c r="K6" s="604"/>
      <c r="L6" s="325"/>
    </row>
    <row r="7" spans="1:12" s="314" customFormat="1" ht="51.75" thickBot="1">
      <c r="A7" s="324" t="s">
        <v>64</v>
      </c>
      <c r="B7" s="323" t="s">
        <v>129</v>
      </c>
      <c r="C7" s="323" t="s">
        <v>440</v>
      </c>
      <c r="D7" s="519" t="s">
        <v>268</v>
      </c>
      <c r="E7" s="322" t="s">
        <v>439</v>
      </c>
      <c r="F7" s="321" t="s">
        <v>438</v>
      </c>
      <c r="G7" s="320" t="s">
        <v>216</v>
      </c>
      <c r="H7" s="319" t="s">
        <v>213</v>
      </c>
      <c r="I7" s="318" t="s">
        <v>437</v>
      </c>
      <c r="J7" s="317" t="s">
        <v>265</v>
      </c>
      <c r="K7" s="316" t="s">
        <v>217</v>
      </c>
      <c r="L7" s="315" t="s">
        <v>218</v>
      </c>
    </row>
    <row r="8" spans="1:12" s="308" customFormat="1" ht="15.75" thickBot="1">
      <c r="A8" s="312">
        <v>1</v>
      </c>
      <c r="B8" s="311">
        <v>2</v>
      </c>
      <c r="C8" s="313">
        <v>3</v>
      </c>
      <c r="D8" s="520">
        <v>4</v>
      </c>
      <c r="E8" s="312">
        <v>5</v>
      </c>
      <c r="F8" s="311">
        <v>6</v>
      </c>
      <c r="G8" s="313">
        <v>7</v>
      </c>
      <c r="H8" s="311">
        <v>8</v>
      </c>
      <c r="I8" s="312">
        <v>9</v>
      </c>
      <c r="J8" s="311">
        <v>10</v>
      </c>
      <c r="K8" s="310">
        <v>11</v>
      </c>
      <c r="L8" s="309">
        <v>12</v>
      </c>
    </row>
    <row r="9" spans="1:12" ht="27">
      <c r="A9" s="307">
        <v>1</v>
      </c>
      <c r="B9" s="370" t="s">
        <v>2221</v>
      </c>
      <c r="C9" s="504" t="s">
        <v>2222</v>
      </c>
      <c r="D9" s="521">
        <v>60000</v>
      </c>
      <c r="E9" s="505" t="s">
        <v>2223</v>
      </c>
      <c r="F9" s="370" t="s">
        <v>2224</v>
      </c>
      <c r="G9" s="370" t="s">
        <v>2225</v>
      </c>
      <c r="H9" s="370" t="s">
        <v>480</v>
      </c>
      <c r="I9" s="306"/>
      <c r="J9" s="305"/>
      <c r="K9" s="304"/>
      <c r="L9" s="303"/>
    </row>
    <row r="10" spans="1:12" ht="27">
      <c r="A10" s="302">
        <v>2</v>
      </c>
      <c r="B10" s="370" t="s">
        <v>2221</v>
      </c>
      <c r="C10" s="504" t="s">
        <v>2222</v>
      </c>
      <c r="D10" s="521">
        <v>60000</v>
      </c>
      <c r="E10" s="505" t="s">
        <v>2226</v>
      </c>
      <c r="F10" s="370" t="s">
        <v>2227</v>
      </c>
      <c r="G10" s="370" t="s">
        <v>2228</v>
      </c>
      <c r="H10" s="370" t="s">
        <v>480</v>
      </c>
      <c r="I10" s="300"/>
      <c r="J10" s="299"/>
      <c r="K10" s="298"/>
      <c r="L10" s="297"/>
    </row>
    <row r="11" spans="1:12" ht="27">
      <c r="A11" s="302">
        <v>3</v>
      </c>
      <c r="B11" s="370" t="s">
        <v>2221</v>
      </c>
      <c r="C11" s="504" t="s">
        <v>2222</v>
      </c>
      <c r="D11" s="521">
        <v>40000</v>
      </c>
      <c r="E11" s="505" t="s">
        <v>2229</v>
      </c>
      <c r="F11" s="370" t="s">
        <v>2230</v>
      </c>
      <c r="G11" s="370" t="s">
        <v>2231</v>
      </c>
      <c r="H11" s="370" t="s">
        <v>480</v>
      </c>
      <c r="I11" s="300"/>
      <c r="J11" s="299"/>
      <c r="K11" s="298"/>
      <c r="L11" s="297"/>
    </row>
    <row r="12" spans="1:12" ht="27">
      <c r="A12" s="307">
        <v>4</v>
      </c>
      <c r="B12" s="370" t="s">
        <v>2221</v>
      </c>
      <c r="C12" s="504" t="s">
        <v>2222</v>
      </c>
      <c r="D12" s="521">
        <v>20000</v>
      </c>
      <c r="E12" s="505" t="s">
        <v>2232</v>
      </c>
      <c r="F12" s="370" t="s">
        <v>2233</v>
      </c>
      <c r="G12" s="370" t="s">
        <v>2234</v>
      </c>
      <c r="H12" s="370" t="s">
        <v>480</v>
      </c>
      <c r="I12" s="300"/>
      <c r="J12" s="299"/>
      <c r="K12" s="298"/>
      <c r="L12" s="297"/>
    </row>
    <row r="13" spans="1:12" ht="27">
      <c r="A13" s="302">
        <v>5</v>
      </c>
      <c r="B13" s="370" t="s">
        <v>2221</v>
      </c>
      <c r="C13" s="504" t="s">
        <v>2222</v>
      </c>
      <c r="D13" s="521">
        <v>10000</v>
      </c>
      <c r="E13" s="505" t="s">
        <v>2235</v>
      </c>
      <c r="F13" s="370" t="s">
        <v>2236</v>
      </c>
      <c r="G13" s="370" t="s">
        <v>2237</v>
      </c>
      <c r="H13" s="370" t="s">
        <v>480</v>
      </c>
      <c r="I13" s="300"/>
      <c r="J13" s="299"/>
      <c r="K13" s="298"/>
      <c r="L13" s="297"/>
    </row>
    <row r="14" spans="1:12" ht="27">
      <c r="A14" s="302">
        <v>6</v>
      </c>
      <c r="B14" s="370" t="s">
        <v>2221</v>
      </c>
      <c r="C14" s="504" t="s">
        <v>2222</v>
      </c>
      <c r="D14" s="521">
        <v>40000</v>
      </c>
      <c r="E14" s="505" t="s">
        <v>2238</v>
      </c>
      <c r="F14" s="370" t="s">
        <v>2239</v>
      </c>
      <c r="G14" s="370" t="s">
        <v>2240</v>
      </c>
      <c r="H14" s="370" t="s">
        <v>480</v>
      </c>
      <c r="I14" s="300"/>
      <c r="J14" s="299"/>
      <c r="K14" s="298"/>
      <c r="L14" s="297"/>
    </row>
    <row r="15" spans="1:12" ht="27">
      <c r="A15" s="307">
        <v>7</v>
      </c>
      <c r="B15" s="370" t="s">
        <v>2221</v>
      </c>
      <c r="C15" s="504" t="s">
        <v>2222</v>
      </c>
      <c r="D15" s="521">
        <v>15000</v>
      </c>
      <c r="E15" s="505" t="s">
        <v>2241</v>
      </c>
      <c r="F15" s="370" t="s">
        <v>2242</v>
      </c>
      <c r="G15" s="370" t="s">
        <v>2243</v>
      </c>
      <c r="H15" s="370" t="s">
        <v>480</v>
      </c>
      <c r="I15" s="300"/>
      <c r="J15" s="299"/>
      <c r="K15" s="298"/>
      <c r="L15" s="297"/>
    </row>
    <row r="16" spans="1:12" ht="27">
      <c r="A16" s="302">
        <v>8</v>
      </c>
      <c r="B16" s="370" t="s">
        <v>2221</v>
      </c>
      <c r="C16" s="504" t="s">
        <v>2222</v>
      </c>
      <c r="D16" s="521">
        <v>60000</v>
      </c>
      <c r="E16" s="505" t="s">
        <v>2244</v>
      </c>
      <c r="F16" s="370" t="s">
        <v>2245</v>
      </c>
      <c r="G16" s="370" t="s">
        <v>2246</v>
      </c>
      <c r="H16" s="370" t="s">
        <v>480</v>
      </c>
      <c r="I16" s="300"/>
      <c r="J16" s="299"/>
      <c r="K16" s="298"/>
      <c r="L16" s="297"/>
    </row>
    <row r="17" spans="1:12" ht="27">
      <c r="A17" s="302">
        <v>9</v>
      </c>
      <c r="B17" s="370" t="s">
        <v>2221</v>
      </c>
      <c r="C17" s="504" t="s">
        <v>2222</v>
      </c>
      <c r="D17" s="521">
        <v>50000</v>
      </c>
      <c r="E17" s="505" t="s">
        <v>2247</v>
      </c>
      <c r="F17" s="370" t="s">
        <v>2248</v>
      </c>
      <c r="G17" s="370" t="s">
        <v>2249</v>
      </c>
      <c r="H17" s="370" t="s">
        <v>480</v>
      </c>
      <c r="I17" s="300"/>
      <c r="J17" s="299"/>
      <c r="K17" s="298"/>
      <c r="L17" s="297"/>
    </row>
    <row r="18" spans="1:12" ht="30">
      <c r="A18" s="307">
        <v>10</v>
      </c>
      <c r="B18" s="481" t="s">
        <v>2221</v>
      </c>
      <c r="C18" s="504" t="s">
        <v>2222</v>
      </c>
      <c r="D18" s="483">
        <v>80000</v>
      </c>
      <c r="E18" s="378" t="s">
        <v>2501</v>
      </c>
      <c r="F18" s="377" t="s">
        <v>2502</v>
      </c>
      <c r="G18" s="378" t="s">
        <v>2503</v>
      </c>
      <c r="H18" s="379" t="s">
        <v>2442</v>
      </c>
      <c r="I18" s="300"/>
      <c r="J18" s="299"/>
      <c r="K18" s="298"/>
      <c r="L18" s="297"/>
    </row>
    <row r="19" spans="1:12" ht="30">
      <c r="A19" s="302">
        <v>11</v>
      </c>
      <c r="B19" s="481" t="s">
        <v>2221</v>
      </c>
      <c r="C19" s="504" t="s">
        <v>2222</v>
      </c>
      <c r="D19" s="483">
        <v>120000</v>
      </c>
      <c r="E19" s="378" t="s">
        <v>2504</v>
      </c>
      <c r="F19" s="377" t="s">
        <v>2505</v>
      </c>
      <c r="G19" s="378" t="s">
        <v>2506</v>
      </c>
      <c r="H19" s="379" t="s">
        <v>2442</v>
      </c>
      <c r="I19" s="300"/>
      <c r="J19" s="299"/>
      <c r="K19" s="298"/>
      <c r="L19" s="297"/>
    </row>
    <row r="20" spans="1:12" ht="27">
      <c r="A20" s="302">
        <v>12</v>
      </c>
      <c r="B20" s="370" t="s">
        <v>2250</v>
      </c>
      <c r="C20" s="504" t="s">
        <v>2222</v>
      </c>
      <c r="D20" s="521">
        <v>4000</v>
      </c>
      <c r="E20" s="505" t="s">
        <v>2251</v>
      </c>
      <c r="F20" s="370" t="s">
        <v>2252</v>
      </c>
      <c r="G20" s="370" t="s">
        <v>2253</v>
      </c>
      <c r="H20" s="370" t="s">
        <v>480</v>
      </c>
      <c r="I20" s="300"/>
      <c r="J20" s="299"/>
      <c r="K20" s="298"/>
      <c r="L20" s="297"/>
    </row>
    <row r="21" spans="1:12" ht="27">
      <c r="A21" s="307">
        <v>13</v>
      </c>
      <c r="B21" s="370" t="s">
        <v>2250</v>
      </c>
      <c r="C21" s="504" t="s">
        <v>2222</v>
      </c>
      <c r="D21" s="521">
        <v>20000</v>
      </c>
      <c r="E21" s="505" t="s">
        <v>2254</v>
      </c>
      <c r="F21" s="370" t="s">
        <v>2255</v>
      </c>
      <c r="G21" s="370" t="s">
        <v>2256</v>
      </c>
      <c r="H21" s="370" t="s">
        <v>480</v>
      </c>
      <c r="I21" s="300"/>
      <c r="J21" s="299"/>
      <c r="K21" s="298"/>
      <c r="L21" s="297"/>
    </row>
    <row r="22" spans="1:12" ht="27">
      <c r="A22" s="302">
        <v>14</v>
      </c>
      <c r="B22" s="370" t="s">
        <v>2250</v>
      </c>
      <c r="C22" s="504" t="s">
        <v>2222</v>
      </c>
      <c r="D22" s="521">
        <v>30000</v>
      </c>
      <c r="E22" s="505" t="s">
        <v>2257</v>
      </c>
      <c r="F22" s="370" t="s">
        <v>2258</v>
      </c>
      <c r="G22" s="370" t="s">
        <v>2259</v>
      </c>
      <c r="H22" s="370" t="s">
        <v>480</v>
      </c>
      <c r="I22" s="300"/>
      <c r="J22" s="299"/>
      <c r="K22" s="298"/>
      <c r="L22" s="297"/>
    </row>
    <row r="23" spans="1:12" ht="27">
      <c r="A23" s="302">
        <v>15</v>
      </c>
      <c r="B23" s="370" t="s">
        <v>2250</v>
      </c>
      <c r="C23" s="504" t="s">
        <v>2222</v>
      </c>
      <c r="D23" s="521">
        <v>60000</v>
      </c>
      <c r="E23" s="505" t="s">
        <v>2260</v>
      </c>
      <c r="F23" s="370" t="s">
        <v>2261</v>
      </c>
      <c r="G23" s="370" t="s">
        <v>2262</v>
      </c>
      <c r="H23" s="370" t="s">
        <v>480</v>
      </c>
      <c r="I23" s="300"/>
      <c r="J23" s="299"/>
      <c r="K23" s="298"/>
      <c r="L23" s="297"/>
    </row>
    <row r="24" spans="1:12" ht="30">
      <c r="A24" s="307">
        <v>16</v>
      </c>
      <c r="B24" s="370" t="s">
        <v>2250</v>
      </c>
      <c r="C24" s="504" t="s">
        <v>2222</v>
      </c>
      <c r="D24" s="521">
        <v>60000</v>
      </c>
      <c r="E24" s="505" t="s">
        <v>2263</v>
      </c>
      <c r="F24" s="370" t="s">
        <v>2264</v>
      </c>
      <c r="G24" s="370" t="s">
        <v>2265</v>
      </c>
      <c r="H24" s="370" t="s">
        <v>480</v>
      </c>
      <c r="I24" s="300"/>
      <c r="J24" s="299"/>
      <c r="K24" s="298"/>
      <c r="L24" s="297"/>
    </row>
    <row r="25" spans="1:12" ht="27">
      <c r="A25" s="302">
        <v>17</v>
      </c>
      <c r="B25" s="370" t="s">
        <v>2250</v>
      </c>
      <c r="C25" s="504" t="s">
        <v>2222</v>
      </c>
      <c r="D25" s="521">
        <v>25000</v>
      </c>
      <c r="E25" s="505" t="s">
        <v>2266</v>
      </c>
      <c r="F25" s="370" t="s">
        <v>2267</v>
      </c>
      <c r="G25" s="370" t="s">
        <v>2268</v>
      </c>
      <c r="H25" s="370" t="s">
        <v>480</v>
      </c>
      <c r="I25" s="300"/>
      <c r="J25" s="299"/>
      <c r="K25" s="298"/>
      <c r="L25" s="297"/>
    </row>
    <row r="26" spans="1:12" ht="27">
      <c r="A26" s="302">
        <v>18</v>
      </c>
      <c r="B26" s="370" t="s">
        <v>2250</v>
      </c>
      <c r="C26" s="504" t="s">
        <v>2222</v>
      </c>
      <c r="D26" s="521">
        <v>32000</v>
      </c>
      <c r="E26" s="505" t="s">
        <v>2269</v>
      </c>
      <c r="F26" s="370" t="s">
        <v>2270</v>
      </c>
      <c r="G26" s="370" t="s">
        <v>2271</v>
      </c>
      <c r="H26" s="370" t="s">
        <v>480</v>
      </c>
      <c r="I26" s="300"/>
      <c r="J26" s="299"/>
      <c r="K26" s="298"/>
      <c r="L26" s="297"/>
    </row>
    <row r="27" spans="1:12" ht="27">
      <c r="A27" s="307">
        <v>19</v>
      </c>
      <c r="B27" s="370" t="s">
        <v>2250</v>
      </c>
      <c r="C27" s="504" t="s">
        <v>2222</v>
      </c>
      <c r="D27" s="521">
        <v>25000</v>
      </c>
      <c r="E27" s="505" t="s">
        <v>2272</v>
      </c>
      <c r="F27" s="370" t="s">
        <v>2273</v>
      </c>
      <c r="G27" s="370" t="s">
        <v>2274</v>
      </c>
      <c r="H27" s="370" t="s">
        <v>480</v>
      </c>
      <c r="I27" s="300"/>
      <c r="J27" s="299"/>
      <c r="K27" s="298"/>
      <c r="L27" s="297"/>
    </row>
    <row r="28" spans="1:12" ht="27">
      <c r="A28" s="302">
        <v>20</v>
      </c>
      <c r="B28" s="370" t="s">
        <v>2250</v>
      </c>
      <c r="C28" s="504" t="s">
        <v>2222</v>
      </c>
      <c r="D28" s="521">
        <v>25000</v>
      </c>
      <c r="E28" s="505" t="s">
        <v>2275</v>
      </c>
      <c r="F28" s="370" t="s">
        <v>2276</v>
      </c>
      <c r="G28" s="370" t="s">
        <v>2277</v>
      </c>
      <c r="H28" s="370" t="s">
        <v>480</v>
      </c>
      <c r="I28" s="300"/>
      <c r="J28" s="299"/>
      <c r="K28" s="298"/>
      <c r="L28" s="297"/>
    </row>
    <row r="29" spans="1:12" ht="27">
      <c r="A29" s="302">
        <v>21</v>
      </c>
      <c r="B29" s="370" t="s">
        <v>2250</v>
      </c>
      <c r="C29" s="504" t="s">
        <v>2222</v>
      </c>
      <c r="D29" s="521">
        <v>40000</v>
      </c>
      <c r="E29" s="505" t="s">
        <v>2278</v>
      </c>
      <c r="F29" s="370" t="s">
        <v>2279</v>
      </c>
      <c r="G29" s="370" t="s">
        <v>2280</v>
      </c>
      <c r="H29" s="370" t="s">
        <v>480</v>
      </c>
      <c r="I29" s="300"/>
      <c r="J29" s="299"/>
      <c r="K29" s="298"/>
      <c r="L29" s="297"/>
    </row>
    <row r="30" spans="1:12" ht="27">
      <c r="A30" s="307">
        <v>22</v>
      </c>
      <c r="B30" s="370" t="s">
        <v>2250</v>
      </c>
      <c r="C30" s="504" t="s">
        <v>2222</v>
      </c>
      <c r="D30" s="521">
        <v>20000</v>
      </c>
      <c r="E30" s="505" t="s">
        <v>2281</v>
      </c>
      <c r="F30" s="370" t="s">
        <v>2282</v>
      </c>
      <c r="G30" s="370" t="s">
        <v>2283</v>
      </c>
      <c r="H30" s="370" t="s">
        <v>480</v>
      </c>
      <c r="I30" s="366"/>
      <c r="J30" s="367"/>
      <c r="K30" s="368"/>
      <c r="L30" s="369"/>
    </row>
    <row r="31" spans="1:12" ht="27">
      <c r="A31" s="302">
        <v>23</v>
      </c>
      <c r="B31" s="370" t="s">
        <v>2250</v>
      </c>
      <c r="C31" s="504" t="s">
        <v>2222</v>
      </c>
      <c r="D31" s="521">
        <v>20000</v>
      </c>
      <c r="E31" s="505" t="s">
        <v>2284</v>
      </c>
      <c r="F31" s="370" t="s">
        <v>2285</v>
      </c>
      <c r="G31" s="370" t="s">
        <v>2286</v>
      </c>
      <c r="H31" s="370" t="s">
        <v>480</v>
      </c>
      <c r="I31" s="366"/>
      <c r="J31" s="367"/>
      <c r="K31" s="368"/>
      <c r="L31" s="369"/>
    </row>
    <row r="32" spans="1:12" ht="27.75">
      <c r="A32" s="302">
        <v>24</v>
      </c>
      <c r="B32" s="506" t="s">
        <v>2250</v>
      </c>
      <c r="C32" s="504" t="s">
        <v>2222</v>
      </c>
      <c r="D32" s="521">
        <v>15000</v>
      </c>
      <c r="E32" s="505" t="s">
        <v>2287</v>
      </c>
      <c r="F32" s="506" t="s">
        <v>2288</v>
      </c>
      <c r="G32" s="370" t="s">
        <v>2289</v>
      </c>
      <c r="H32" s="370" t="s">
        <v>480</v>
      </c>
      <c r="I32" s="366"/>
      <c r="J32" s="367"/>
      <c r="K32" s="368"/>
      <c r="L32" s="369"/>
    </row>
    <row r="33" spans="1:12" ht="27">
      <c r="A33" s="307">
        <v>25</v>
      </c>
      <c r="B33" s="370" t="s">
        <v>2290</v>
      </c>
      <c r="C33" s="504" t="s">
        <v>2222</v>
      </c>
      <c r="D33" s="521">
        <v>10000</v>
      </c>
      <c r="E33" s="371" t="s">
        <v>2291</v>
      </c>
      <c r="F33" s="370" t="s">
        <v>2292</v>
      </c>
      <c r="G33" s="370" t="s">
        <v>2293</v>
      </c>
      <c r="H33" s="370" t="s">
        <v>480</v>
      </c>
      <c r="I33" s="366"/>
      <c r="J33" s="367"/>
      <c r="K33" s="368"/>
      <c r="L33" s="369"/>
    </row>
    <row r="34" spans="1:12" ht="27">
      <c r="A34" s="302">
        <v>26</v>
      </c>
      <c r="B34" s="370" t="s">
        <v>2290</v>
      </c>
      <c r="C34" s="504" t="s">
        <v>2222</v>
      </c>
      <c r="D34" s="521">
        <v>10000</v>
      </c>
      <c r="E34" s="371" t="s">
        <v>2294</v>
      </c>
      <c r="F34" s="370" t="s">
        <v>2295</v>
      </c>
      <c r="G34" s="370" t="s">
        <v>2296</v>
      </c>
      <c r="H34" s="370" t="s">
        <v>480</v>
      </c>
      <c r="I34" s="366"/>
      <c r="J34" s="367"/>
      <c r="K34" s="368"/>
      <c r="L34" s="369"/>
    </row>
    <row r="35" spans="1:12" ht="27">
      <c r="A35" s="302">
        <v>27</v>
      </c>
      <c r="B35" s="370" t="s">
        <v>2290</v>
      </c>
      <c r="C35" s="504" t="s">
        <v>2222</v>
      </c>
      <c r="D35" s="521">
        <v>20000</v>
      </c>
      <c r="E35" s="371" t="s">
        <v>2297</v>
      </c>
      <c r="F35" s="370" t="s">
        <v>2298</v>
      </c>
      <c r="G35" s="370" t="s">
        <v>2299</v>
      </c>
      <c r="H35" s="370" t="s">
        <v>480</v>
      </c>
      <c r="I35" s="366"/>
      <c r="J35" s="367"/>
      <c r="K35" s="368"/>
      <c r="L35" s="369"/>
    </row>
    <row r="36" spans="1:12" ht="27">
      <c r="A36" s="307">
        <v>28</v>
      </c>
      <c r="B36" s="370" t="s">
        <v>2290</v>
      </c>
      <c r="C36" s="504" t="s">
        <v>2222</v>
      </c>
      <c r="D36" s="521">
        <v>40000</v>
      </c>
      <c r="E36" s="371" t="s">
        <v>2300</v>
      </c>
      <c r="F36" s="370" t="s">
        <v>2301</v>
      </c>
      <c r="G36" s="370" t="s">
        <v>2302</v>
      </c>
      <c r="H36" s="370" t="s">
        <v>480</v>
      </c>
      <c r="I36" s="366"/>
      <c r="J36" s="367"/>
      <c r="K36" s="368"/>
      <c r="L36" s="369"/>
    </row>
    <row r="37" spans="1:12" ht="27">
      <c r="A37" s="302">
        <v>29</v>
      </c>
      <c r="B37" s="370" t="s">
        <v>2290</v>
      </c>
      <c r="C37" s="504" t="s">
        <v>2222</v>
      </c>
      <c r="D37" s="521">
        <v>10000</v>
      </c>
      <c r="E37" s="371" t="s">
        <v>2303</v>
      </c>
      <c r="F37" s="370" t="s">
        <v>2304</v>
      </c>
      <c r="G37" s="370" t="s">
        <v>2305</v>
      </c>
      <c r="H37" s="370" t="s">
        <v>480</v>
      </c>
      <c r="I37" s="366"/>
      <c r="J37" s="367"/>
      <c r="K37" s="368"/>
      <c r="L37" s="369"/>
    </row>
    <row r="38" spans="1:12" ht="27">
      <c r="A38" s="302">
        <v>30</v>
      </c>
      <c r="B38" s="370" t="s">
        <v>2290</v>
      </c>
      <c r="C38" s="504" t="s">
        <v>2222</v>
      </c>
      <c r="D38" s="521">
        <v>20000</v>
      </c>
      <c r="E38" s="371" t="s">
        <v>2306</v>
      </c>
      <c r="F38" s="370" t="s">
        <v>2307</v>
      </c>
      <c r="G38" s="370" t="s">
        <v>2308</v>
      </c>
      <c r="H38" s="370" t="s">
        <v>480</v>
      </c>
      <c r="I38" s="366"/>
      <c r="J38" s="367"/>
      <c r="K38" s="368"/>
      <c r="L38" s="369"/>
    </row>
    <row r="39" spans="1:12" ht="27">
      <c r="A39" s="307">
        <v>31</v>
      </c>
      <c r="B39" s="370" t="s">
        <v>2290</v>
      </c>
      <c r="C39" s="504" t="s">
        <v>2222</v>
      </c>
      <c r="D39" s="521">
        <v>20000</v>
      </c>
      <c r="E39" s="371" t="s">
        <v>2309</v>
      </c>
      <c r="F39" s="370" t="s">
        <v>2310</v>
      </c>
      <c r="G39" s="370" t="s">
        <v>2311</v>
      </c>
      <c r="H39" s="370" t="s">
        <v>480</v>
      </c>
      <c r="I39" s="366"/>
      <c r="J39" s="367"/>
      <c r="K39" s="368"/>
      <c r="L39" s="369"/>
    </row>
    <row r="40" spans="1:12" ht="27">
      <c r="A40" s="302">
        <v>32</v>
      </c>
      <c r="B40" s="370" t="s">
        <v>2290</v>
      </c>
      <c r="C40" s="504" t="s">
        <v>2222</v>
      </c>
      <c r="D40" s="521">
        <v>20000</v>
      </c>
      <c r="E40" s="371" t="s">
        <v>2312</v>
      </c>
      <c r="F40" s="370" t="s">
        <v>2313</v>
      </c>
      <c r="G40" s="370" t="s">
        <v>2314</v>
      </c>
      <c r="H40" s="370" t="s">
        <v>480</v>
      </c>
      <c r="I40" s="366"/>
      <c r="J40" s="367"/>
      <c r="K40" s="368"/>
      <c r="L40" s="369"/>
    </row>
    <row r="41" spans="1:12" ht="27">
      <c r="A41" s="302">
        <v>33</v>
      </c>
      <c r="B41" s="370" t="s">
        <v>2290</v>
      </c>
      <c r="C41" s="504" t="s">
        <v>2222</v>
      </c>
      <c r="D41" s="521">
        <v>40000</v>
      </c>
      <c r="E41" s="371" t="s">
        <v>2315</v>
      </c>
      <c r="F41" s="370" t="s">
        <v>2316</v>
      </c>
      <c r="G41" s="370" t="s">
        <v>2317</v>
      </c>
      <c r="H41" s="370" t="s">
        <v>480</v>
      </c>
      <c r="I41" s="366"/>
      <c r="J41" s="367"/>
      <c r="K41" s="368"/>
      <c r="L41" s="369"/>
    </row>
    <row r="42" spans="1:12" ht="27">
      <c r="A42" s="307">
        <v>34</v>
      </c>
      <c r="B42" s="370" t="s">
        <v>2290</v>
      </c>
      <c r="C42" s="504" t="s">
        <v>2222</v>
      </c>
      <c r="D42" s="521">
        <v>41000</v>
      </c>
      <c r="E42" s="371" t="s">
        <v>2318</v>
      </c>
      <c r="F42" s="370" t="s">
        <v>2319</v>
      </c>
      <c r="G42" s="370" t="s">
        <v>2320</v>
      </c>
      <c r="H42" s="370" t="s">
        <v>480</v>
      </c>
      <c r="I42" s="366"/>
      <c r="J42" s="367"/>
      <c r="K42" s="368"/>
      <c r="L42" s="369"/>
    </row>
    <row r="43" spans="1:12" ht="27">
      <c r="A43" s="302">
        <v>35</v>
      </c>
      <c r="B43" s="370" t="s">
        <v>2321</v>
      </c>
      <c r="C43" s="504" t="s">
        <v>2222</v>
      </c>
      <c r="D43" s="521">
        <v>40000</v>
      </c>
      <c r="E43" s="371" t="s">
        <v>2322</v>
      </c>
      <c r="F43" s="370" t="s">
        <v>2323</v>
      </c>
      <c r="G43" s="370" t="s">
        <v>2324</v>
      </c>
      <c r="H43" s="370" t="s">
        <v>480</v>
      </c>
      <c r="I43" s="366"/>
      <c r="J43" s="367"/>
      <c r="K43" s="368"/>
      <c r="L43" s="369"/>
    </row>
    <row r="44" spans="1:12" ht="27">
      <c r="A44" s="302">
        <v>36</v>
      </c>
      <c r="B44" s="370" t="s">
        <v>2321</v>
      </c>
      <c r="C44" s="504" t="s">
        <v>2222</v>
      </c>
      <c r="D44" s="521">
        <v>10000</v>
      </c>
      <c r="E44" s="371" t="s">
        <v>2325</v>
      </c>
      <c r="F44" s="370" t="s">
        <v>2326</v>
      </c>
      <c r="G44" s="370" t="s">
        <v>2327</v>
      </c>
      <c r="H44" s="370" t="s">
        <v>480</v>
      </c>
      <c r="I44" s="366"/>
      <c r="J44" s="367"/>
      <c r="K44" s="368"/>
      <c r="L44" s="369"/>
    </row>
    <row r="45" spans="1:12" ht="27">
      <c r="A45" s="307">
        <v>37</v>
      </c>
      <c r="B45" s="370" t="s">
        <v>2321</v>
      </c>
      <c r="C45" s="504" t="s">
        <v>2222</v>
      </c>
      <c r="D45" s="521">
        <v>30000</v>
      </c>
      <c r="E45" s="371" t="s">
        <v>2328</v>
      </c>
      <c r="F45" s="370" t="s">
        <v>2329</v>
      </c>
      <c r="G45" s="370" t="s">
        <v>2330</v>
      </c>
      <c r="H45" s="370" t="s">
        <v>480</v>
      </c>
      <c r="I45" s="366"/>
      <c r="J45" s="367"/>
      <c r="K45" s="368"/>
      <c r="L45" s="369"/>
    </row>
    <row r="46" spans="1:12" ht="27">
      <c r="A46" s="302">
        <v>38</v>
      </c>
      <c r="B46" s="370" t="s">
        <v>2321</v>
      </c>
      <c r="C46" s="504" t="s">
        <v>2222</v>
      </c>
      <c r="D46" s="521">
        <v>20000</v>
      </c>
      <c r="E46" s="371" t="s">
        <v>2331</v>
      </c>
      <c r="F46" s="370" t="s">
        <v>2332</v>
      </c>
      <c r="G46" s="370" t="s">
        <v>2333</v>
      </c>
      <c r="H46" s="370" t="s">
        <v>480</v>
      </c>
      <c r="I46" s="366"/>
      <c r="J46" s="367"/>
      <c r="K46" s="368"/>
      <c r="L46" s="369"/>
    </row>
    <row r="47" spans="1:12" ht="27">
      <c r="A47" s="302">
        <v>39</v>
      </c>
      <c r="B47" s="370" t="s">
        <v>2321</v>
      </c>
      <c r="C47" s="504" t="s">
        <v>2222</v>
      </c>
      <c r="D47" s="521">
        <v>7000</v>
      </c>
      <c r="E47" s="371" t="s">
        <v>2334</v>
      </c>
      <c r="F47" s="370" t="s">
        <v>2335</v>
      </c>
      <c r="G47" s="370" t="s">
        <v>2336</v>
      </c>
      <c r="H47" s="370" t="s">
        <v>480</v>
      </c>
      <c r="I47" s="366"/>
      <c r="J47" s="367"/>
      <c r="K47" s="368"/>
      <c r="L47" s="369"/>
    </row>
    <row r="48" spans="1:12" ht="27">
      <c r="A48" s="307">
        <v>40</v>
      </c>
      <c r="B48" s="370" t="s">
        <v>2321</v>
      </c>
      <c r="C48" s="504" t="s">
        <v>2222</v>
      </c>
      <c r="D48" s="521">
        <v>14000</v>
      </c>
      <c r="E48" s="371" t="s">
        <v>2337</v>
      </c>
      <c r="F48" s="370" t="s">
        <v>2338</v>
      </c>
      <c r="G48" s="370" t="s">
        <v>2339</v>
      </c>
      <c r="H48" s="370" t="s">
        <v>480</v>
      </c>
      <c r="I48" s="366"/>
      <c r="J48" s="367"/>
      <c r="K48" s="368"/>
      <c r="L48" s="369"/>
    </row>
    <row r="49" spans="1:12" ht="27">
      <c r="A49" s="302">
        <v>41</v>
      </c>
      <c r="B49" s="370" t="s">
        <v>2321</v>
      </c>
      <c r="C49" s="504" t="s">
        <v>2222</v>
      </c>
      <c r="D49" s="521">
        <v>6000</v>
      </c>
      <c r="E49" s="371" t="s">
        <v>2340</v>
      </c>
      <c r="F49" s="370" t="s">
        <v>2341</v>
      </c>
      <c r="G49" s="370" t="s">
        <v>2342</v>
      </c>
      <c r="H49" s="370" t="s">
        <v>480</v>
      </c>
      <c r="I49" s="366"/>
      <c r="J49" s="367"/>
      <c r="K49" s="368"/>
      <c r="L49" s="369"/>
    </row>
    <row r="50" spans="1:12" ht="27">
      <c r="A50" s="302">
        <v>42</v>
      </c>
      <c r="B50" s="370" t="s">
        <v>2321</v>
      </c>
      <c r="C50" s="504" t="s">
        <v>2222</v>
      </c>
      <c r="D50" s="521">
        <v>9000</v>
      </c>
      <c r="E50" s="371" t="s">
        <v>2343</v>
      </c>
      <c r="F50" s="370" t="s">
        <v>2344</v>
      </c>
      <c r="G50" s="370" t="s">
        <v>2345</v>
      </c>
      <c r="H50" s="370" t="s">
        <v>480</v>
      </c>
      <c r="I50" s="366"/>
      <c r="J50" s="367"/>
      <c r="K50" s="368"/>
      <c r="L50" s="369"/>
    </row>
    <row r="51" spans="1:12" ht="27">
      <c r="A51" s="307">
        <v>43</v>
      </c>
      <c r="B51" s="370" t="s">
        <v>2321</v>
      </c>
      <c r="C51" s="504" t="s">
        <v>2222</v>
      </c>
      <c r="D51" s="521">
        <v>17000</v>
      </c>
      <c r="E51" s="371" t="s">
        <v>2346</v>
      </c>
      <c r="F51" s="370" t="s">
        <v>2347</v>
      </c>
      <c r="G51" s="370" t="s">
        <v>2348</v>
      </c>
      <c r="H51" s="370" t="s">
        <v>480</v>
      </c>
      <c r="I51" s="366"/>
      <c r="J51" s="367"/>
      <c r="K51" s="368"/>
      <c r="L51" s="369"/>
    </row>
    <row r="52" spans="1:12" ht="27">
      <c r="A52" s="302">
        <v>44</v>
      </c>
      <c r="B52" s="370" t="s">
        <v>2321</v>
      </c>
      <c r="C52" s="504" t="s">
        <v>2222</v>
      </c>
      <c r="D52" s="521">
        <v>6000</v>
      </c>
      <c r="E52" s="371" t="s">
        <v>2349</v>
      </c>
      <c r="F52" s="370" t="s">
        <v>2350</v>
      </c>
      <c r="G52" s="370" t="s">
        <v>2351</v>
      </c>
      <c r="H52" s="370" t="s">
        <v>480</v>
      </c>
      <c r="I52" s="366"/>
      <c r="J52" s="367"/>
      <c r="K52" s="368"/>
      <c r="L52" s="369"/>
    </row>
    <row r="53" spans="1:12" ht="27">
      <c r="A53" s="302">
        <v>45</v>
      </c>
      <c r="B53" s="370" t="s">
        <v>2321</v>
      </c>
      <c r="C53" s="504" t="s">
        <v>2222</v>
      </c>
      <c r="D53" s="521">
        <v>30000</v>
      </c>
      <c r="E53" s="371" t="s">
        <v>2352</v>
      </c>
      <c r="F53" s="370" t="s">
        <v>2353</v>
      </c>
      <c r="G53" s="370" t="s">
        <v>2354</v>
      </c>
      <c r="H53" s="370" t="s">
        <v>2355</v>
      </c>
      <c r="I53" s="366"/>
      <c r="J53" s="367"/>
      <c r="K53" s="368"/>
      <c r="L53" s="369"/>
    </row>
    <row r="54" spans="1:12" ht="27">
      <c r="A54" s="307">
        <v>46</v>
      </c>
      <c r="B54" s="370" t="s">
        <v>2321</v>
      </c>
      <c r="C54" s="504" t="s">
        <v>2222</v>
      </c>
      <c r="D54" s="521">
        <v>25000</v>
      </c>
      <c r="E54" s="371" t="s">
        <v>2356</v>
      </c>
      <c r="F54" s="370" t="s">
        <v>2357</v>
      </c>
      <c r="G54" s="370" t="s">
        <v>2358</v>
      </c>
      <c r="H54" s="370" t="s">
        <v>480</v>
      </c>
      <c r="I54" s="366"/>
      <c r="J54" s="367"/>
      <c r="K54" s="368"/>
      <c r="L54" s="369"/>
    </row>
    <row r="55" spans="1:12" ht="27">
      <c r="A55" s="302">
        <v>47</v>
      </c>
      <c r="B55" s="370" t="s">
        <v>2321</v>
      </c>
      <c r="C55" s="504" t="s">
        <v>2222</v>
      </c>
      <c r="D55" s="521">
        <v>5000</v>
      </c>
      <c r="E55" s="371" t="s">
        <v>2359</v>
      </c>
      <c r="F55" s="370" t="s">
        <v>2360</v>
      </c>
      <c r="G55" s="370" t="s">
        <v>2361</v>
      </c>
      <c r="H55" s="370" t="s">
        <v>480</v>
      </c>
      <c r="I55" s="366"/>
      <c r="J55" s="367"/>
      <c r="K55" s="368"/>
      <c r="L55" s="369"/>
    </row>
    <row r="56" spans="1:12" ht="27">
      <c r="A56" s="302">
        <v>48</v>
      </c>
      <c r="B56" s="370" t="s">
        <v>2321</v>
      </c>
      <c r="C56" s="504" t="s">
        <v>2222</v>
      </c>
      <c r="D56" s="521">
        <v>10000</v>
      </c>
      <c r="E56" s="371" t="s">
        <v>2362</v>
      </c>
      <c r="F56" s="370" t="s">
        <v>2363</v>
      </c>
      <c r="G56" s="370" t="s">
        <v>2364</v>
      </c>
      <c r="H56" s="370" t="s">
        <v>480</v>
      </c>
      <c r="I56" s="366"/>
      <c r="J56" s="367"/>
      <c r="K56" s="368"/>
      <c r="L56" s="369"/>
    </row>
    <row r="57" spans="1:12" ht="27">
      <c r="A57" s="307">
        <v>49</v>
      </c>
      <c r="B57" s="370" t="s">
        <v>2321</v>
      </c>
      <c r="C57" s="504" t="s">
        <v>2222</v>
      </c>
      <c r="D57" s="521">
        <v>10000</v>
      </c>
      <c r="E57" s="371" t="s">
        <v>2365</v>
      </c>
      <c r="F57" s="370" t="s">
        <v>2366</v>
      </c>
      <c r="G57" s="370" t="s">
        <v>2367</v>
      </c>
      <c r="H57" s="370" t="s">
        <v>480</v>
      </c>
      <c r="I57" s="366"/>
      <c r="J57" s="367"/>
      <c r="K57" s="368"/>
      <c r="L57" s="369"/>
    </row>
    <row r="58" spans="1:12" ht="27">
      <c r="A58" s="302">
        <v>50</v>
      </c>
      <c r="B58" s="370" t="s">
        <v>2321</v>
      </c>
      <c r="C58" s="504" t="s">
        <v>2222</v>
      </c>
      <c r="D58" s="521">
        <v>27000</v>
      </c>
      <c r="E58" s="371" t="s">
        <v>2368</v>
      </c>
      <c r="F58" s="370" t="s">
        <v>2369</v>
      </c>
      <c r="G58" s="370" t="s">
        <v>2370</v>
      </c>
      <c r="H58" s="370" t="s">
        <v>480</v>
      </c>
      <c r="I58" s="366"/>
      <c r="J58" s="367"/>
      <c r="K58" s="368"/>
      <c r="L58" s="369"/>
    </row>
    <row r="59" spans="1:12" ht="27">
      <c r="A59" s="302">
        <v>51</v>
      </c>
      <c r="B59" s="370" t="s">
        <v>2371</v>
      </c>
      <c r="C59" s="504" t="s">
        <v>2222</v>
      </c>
      <c r="D59" s="521">
        <v>20000</v>
      </c>
      <c r="E59" s="371" t="s">
        <v>2372</v>
      </c>
      <c r="F59" s="370" t="s">
        <v>2373</v>
      </c>
      <c r="G59" s="370" t="s">
        <v>2374</v>
      </c>
      <c r="H59" s="370" t="s">
        <v>480</v>
      </c>
      <c r="I59" s="366"/>
      <c r="J59" s="367"/>
      <c r="K59" s="368"/>
      <c r="L59" s="369"/>
    </row>
    <row r="60" spans="1:12" ht="27">
      <c r="A60" s="307">
        <v>52</v>
      </c>
      <c r="B60" s="370" t="s">
        <v>2371</v>
      </c>
      <c r="C60" s="504" t="s">
        <v>2222</v>
      </c>
      <c r="D60" s="521">
        <v>35000</v>
      </c>
      <c r="E60" s="371" t="s">
        <v>2375</v>
      </c>
      <c r="F60" s="370" t="s">
        <v>2376</v>
      </c>
      <c r="G60" s="370" t="s">
        <v>2377</v>
      </c>
      <c r="H60" s="370" t="s">
        <v>480</v>
      </c>
      <c r="I60" s="366"/>
      <c r="J60" s="367"/>
      <c r="K60" s="368"/>
      <c r="L60" s="369"/>
    </row>
    <row r="61" spans="1:12" ht="27">
      <c r="A61" s="302">
        <v>53</v>
      </c>
      <c r="B61" s="370" t="s">
        <v>2371</v>
      </c>
      <c r="C61" s="504" t="s">
        <v>2222</v>
      </c>
      <c r="D61" s="521">
        <v>20000</v>
      </c>
      <c r="E61" s="371" t="s">
        <v>2378</v>
      </c>
      <c r="F61" s="370" t="s">
        <v>2379</v>
      </c>
      <c r="G61" s="370" t="s">
        <v>2380</v>
      </c>
      <c r="H61" s="370" t="s">
        <v>480</v>
      </c>
      <c r="I61" s="366"/>
      <c r="J61" s="367"/>
      <c r="K61" s="368"/>
      <c r="L61" s="369"/>
    </row>
    <row r="62" spans="1:12" ht="27">
      <c r="A62" s="302">
        <v>54</v>
      </c>
      <c r="B62" s="370" t="s">
        <v>2371</v>
      </c>
      <c r="C62" s="504" t="s">
        <v>2222</v>
      </c>
      <c r="D62" s="521">
        <v>20000</v>
      </c>
      <c r="E62" s="371" t="s">
        <v>2381</v>
      </c>
      <c r="F62" s="370" t="s">
        <v>2382</v>
      </c>
      <c r="G62" s="370" t="s">
        <v>2383</v>
      </c>
      <c r="H62" s="370" t="s">
        <v>480</v>
      </c>
      <c r="I62" s="366"/>
      <c r="J62" s="367"/>
      <c r="K62" s="368"/>
      <c r="L62" s="369"/>
    </row>
    <row r="63" spans="1:12" ht="27">
      <c r="A63" s="307">
        <v>55</v>
      </c>
      <c r="B63" s="370" t="s">
        <v>2371</v>
      </c>
      <c r="C63" s="504" t="s">
        <v>2222</v>
      </c>
      <c r="D63" s="521">
        <v>20000</v>
      </c>
      <c r="E63" s="371" t="s">
        <v>2384</v>
      </c>
      <c r="F63" s="370" t="s">
        <v>2385</v>
      </c>
      <c r="G63" s="370" t="s">
        <v>2386</v>
      </c>
      <c r="H63" s="370" t="s">
        <v>480</v>
      </c>
      <c r="I63" s="366"/>
      <c r="J63" s="367"/>
      <c r="K63" s="368"/>
      <c r="L63" s="369"/>
    </row>
    <row r="64" spans="1:12" ht="27">
      <c r="A64" s="302">
        <v>56</v>
      </c>
      <c r="B64" s="370" t="s">
        <v>2371</v>
      </c>
      <c r="C64" s="504" t="s">
        <v>2222</v>
      </c>
      <c r="D64" s="521">
        <v>60000</v>
      </c>
      <c r="E64" s="371" t="s">
        <v>2387</v>
      </c>
      <c r="F64" s="370" t="s">
        <v>2388</v>
      </c>
      <c r="G64" s="370" t="s">
        <v>2389</v>
      </c>
      <c r="H64" s="370" t="s">
        <v>480</v>
      </c>
      <c r="I64" s="366"/>
      <c r="J64" s="367"/>
      <c r="K64" s="368"/>
      <c r="L64" s="369"/>
    </row>
    <row r="65" spans="1:12" ht="27">
      <c r="A65" s="302">
        <v>57</v>
      </c>
      <c r="B65" s="370" t="s">
        <v>2371</v>
      </c>
      <c r="C65" s="504" t="s">
        <v>2222</v>
      </c>
      <c r="D65" s="521">
        <v>5000</v>
      </c>
      <c r="E65" s="371" t="s">
        <v>2390</v>
      </c>
      <c r="F65" s="370" t="s">
        <v>2391</v>
      </c>
      <c r="G65" s="370" t="s">
        <v>2392</v>
      </c>
      <c r="H65" s="370" t="s">
        <v>480</v>
      </c>
      <c r="I65" s="366"/>
      <c r="J65" s="367"/>
      <c r="K65" s="368"/>
      <c r="L65" s="369"/>
    </row>
    <row r="66" spans="1:12" ht="27">
      <c r="A66" s="307">
        <v>58</v>
      </c>
      <c r="B66" s="370" t="s">
        <v>2371</v>
      </c>
      <c r="C66" s="504" t="s">
        <v>2222</v>
      </c>
      <c r="D66" s="521">
        <v>60000</v>
      </c>
      <c r="E66" s="371" t="s">
        <v>2393</v>
      </c>
      <c r="F66" s="370" t="s">
        <v>2394</v>
      </c>
      <c r="G66" s="370" t="s">
        <v>2395</v>
      </c>
      <c r="H66" s="370" t="s">
        <v>480</v>
      </c>
      <c r="I66" s="366"/>
      <c r="J66" s="367"/>
      <c r="K66" s="368"/>
      <c r="L66" s="369"/>
    </row>
    <row r="67" spans="1:12" ht="27">
      <c r="A67" s="302">
        <v>59</v>
      </c>
      <c r="B67" s="370" t="s">
        <v>2371</v>
      </c>
      <c r="C67" s="504" t="s">
        <v>2222</v>
      </c>
      <c r="D67" s="521">
        <v>60000</v>
      </c>
      <c r="E67" s="371" t="s">
        <v>2396</v>
      </c>
      <c r="F67" s="370" t="s">
        <v>2397</v>
      </c>
      <c r="G67" s="370" t="s">
        <v>2398</v>
      </c>
      <c r="H67" s="370" t="s">
        <v>480</v>
      </c>
      <c r="I67" s="366"/>
      <c r="J67" s="367"/>
      <c r="K67" s="368"/>
      <c r="L67" s="369"/>
    </row>
    <row r="68" spans="1:12" ht="27">
      <c r="A68" s="302">
        <v>60</v>
      </c>
      <c r="B68" s="370" t="s">
        <v>2371</v>
      </c>
      <c r="C68" s="504" t="s">
        <v>2222</v>
      </c>
      <c r="D68" s="521">
        <v>60000</v>
      </c>
      <c r="E68" s="371" t="s">
        <v>2399</v>
      </c>
      <c r="F68" s="370" t="s">
        <v>2400</v>
      </c>
      <c r="G68" s="370" t="s">
        <v>2401</v>
      </c>
      <c r="H68" s="370" t="s">
        <v>480</v>
      </c>
      <c r="I68" s="366"/>
      <c r="J68" s="367"/>
      <c r="K68" s="368"/>
      <c r="L68" s="369"/>
    </row>
    <row r="69" spans="1:12" ht="27">
      <c r="A69" s="307">
        <v>61</v>
      </c>
      <c r="B69" s="370" t="s">
        <v>2371</v>
      </c>
      <c r="C69" s="504" t="s">
        <v>2222</v>
      </c>
      <c r="D69" s="521">
        <v>60000</v>
      </c>
      <c r="E69" s="371" t="s">
        <v>2402</v>
      </c>
      <c r="F69" s="370" t="s">
        <v>2403</v>
      </c>
      <c r="G69" s="370" t="s">
        <v>2404</v>
      </c>
      <c r="H69" s="370" t="s">
        <v>480</v>
      </c>
      <c r="I69" s="366"/>
      <c r="J69" s="367"/>
      <c r="K69" s="368"/>
      <c r="L69" s="369"/>
    </row>
    <row r="70" spans="1:12" ht="27">
      <c r="A70" s="302">
        <v>62</v>
      </c>
      <c r="B70" s="370" t="s">
        <v>2371</v>
      </c>
      <c r="C70" s="504" t="s">
        <v>2222</v>
      </c>
      <c r="D70" s="521">
        <v>60000</v>
      </c>
      <c r="E70" s="371" t="s">
        <v>2405</v>
      </c>
      <c r="F70" s="370" t="s">
        <v>2406</v>
      </c>
      <c r="G70" s="370" t="s">
        <v>2407</v>
      </c>
      <c r="H70" s="370" t="s">
        <v>480</v>
      </c>
      <c r="I70" s="366"/>
      <c r="J70" s="367"/>
      <c r="K70" s="368"/>
      <c r="L70" s="369"/>
    </row>
    <row r="71" spans="1:12" ht="27">
      <c r="A71" s="302">
        <v>63</v>
      </c>
      <c r="B71" s="370" t="s">
        <v>2371</v>
      </c>
      <c r="C71" s="504" t="s">
        <v>2222</v>
      </c>
      <c r="D71" s="521">
        <v>30000</v>
      </c>
      <c r="E71" s="371" t="s">
        <v>2408</v>
      </c>
      <c r="F71" s="370" t="s">
        <v>2409</v>
      </c>
      <c r="G71" s="370" t="s">
        <v>2410</v>
      </c>
      <c r="H71" s="370" t="s">
        <v>480</v>
      </c>
      <c r="I71" s="366"/>
      <c r="J71" s="367"/>
      <c r="K71" s="368"/>
      <c r="L71" s="369"/>
    </row>
    <row r="72" spans="1:12" ht="27">
      <c r="A72" s="307">
        <v>64</v>
      </c>
      <c r="B72" s="370" t="s">
        <v>2371</v>
      </c>
      <c r="C72" s="504" t="s">
        <v>2222</v>
      </c>
      <c r="D72" s="521">
        <v>40000</v>
      </c>
      <c r="E72" s="371" t="s">
        <v>2411</v>
      </c>
      <c r="F72" s="370" t="s">
        <v>2412</v>
      </c>
      <c r="G72" s="370" t="s">
        <v>2413</v>
      </c>
      <c r="H72" s="370" t="s">
        <v>480</v>
      </c>
      <c r="I72" s="366"/>
      <c r="J72" s="367"/>
      <c r="K72" s="368"/>
      <c r="L72" s="369"/>
    </row>
    <row r="73" spans="1:12" ht="27">
      <c r="A73" s="302">
        <v>65</v>
      </c>
      <c r="B73" s="370" t="s">
        <v>2371</v>
      </c>
      <c r="C73" s="504" t="s">
        <v>2222</v>
      </c>
      <c r="D73" s="521">
        <v>30000</v>
      </c>
      <c r="E73" s="371" t="s">
        <v>2414</v>
      </c>
      <c r="F73" s="370" t="s">
        <v>2415</v>
      </c>
      <c r="G73" s="370" t="s">
        <v>2416</v>
      </c>
      <c r="H73" s="370" t="s">
        <v>480</v>
      </c>
      <c r="I73" s="366"/>
      <c r="J73" s="367"/>
      <c r="K73" s="368"/>
      <c r="L73" s="369"/>
    </row>
    <row r="74" spans="1:12" ht="27">
      <c r="A74" s="302">
        <v>66</v>
      </c>
      <c r="B74" s="370" t="s">
        <v>2371</v>
      </c>
      <c r="C74" s="504" t="s">
        <v>2222</v>
      </c>
      <c r="D74" s="521">
        <v>60000</v>
      </c>
      <c r="E74" s="371" t="s">
        <v>2417</v>
      </c>
      <c r="F74" s="370" t="s">
        <v>2418</v>
      </c>
      <c r="G74" s="370" t="s">
        <v>2419</v>
      </c>
      <c r="H74" s="370" t="s">
        <v>480</v>
      </c>
      <c r="I74" s="366"/>
      <c r="J74" s="367"/>
      <c r="K74" s="368"/>
      <c r="L74" s="369"/>
    </row>
    <row r="75" spans="1:12" ht="27">
      <c r="A75" s="307">
        <v>67</v>
      </c>
      <c r="B75" s="370" t="s">
        <v>2371</v>
      </c>
      <c r="C75" s="504" t="s">
        <v>2222</v>
      </c>
      <c r="D75" s="521">
        <v>10000</v>
      </c>
      <c r="E75" s="371" t="s">
        <v>2420</v>
      </c>
      <c r="F75" s="370" t="s">
        <v>2421</v>
      </c>
      <c r="G75" s="370" t="s">
        <v>2422</v>
      </c>
      <c r="H75" s="370" t="s">
        <v>480</v>
      </c>
      <c r="I75" s="366"/>
      <c r="J75" s="367"/>
      <c r="K75" s="368"/>
      <c r="L75" s="369"/>
    </row>
    <row r="76" spans="1:12" ht="27">
      <c r="A76" s="302">
        <v>68</v>
      </c>
      <c r="B76" s="370" t="s">
        <v>2371</v>
      </c>
      <c r="C76" s="504" t="s">
        <v>2222</v>
      </c>
      <c r="D76" s="521">
        <v>50000</v>
      </c>
      <c r="E76" s="371" t="s">
        <v>2423</v>
      </c>
      <c r="F76" s="370" t="s">
        <v>2424</v>
      </c>
      <c r="G76" s="370" t="s">
        <v>2425</v>
      </c>
      <c r="H76" s="370" t="s">
        <v>480</v>
      </c>
      <c r="I76" s="366"/>
      <c r="J76" s="367"/>
      <c r="K76" s="368"/>
      <c r="L76" s="369"/>
    </row>
    <row r="77" spans="1:12" ht="27">
      <c r="A77" s="302">
        <v>69</v>
      </c>
      <c r="B77" s="370" t="s">
        <v>2371</v>
      </c>
      <c r="C77" s="504" t="s">
        <v>2222</v>
      </c>
      <c r="D77" s="521">
        <v>20000</v>
      </c>
      <c r="E77" s="371" t="s">
        <v>2426</v>
      </c>
      <c r="F77" s="370" t="s">
        <v>2427</v>
      </c>
      <c r="G77" s="370" t="s">
        <v>2428</v>
      </c>
      <c r="H77" s="370" t="s">
        <v>480</v>
      </c>
      <c r="I77" s="366"/>
      <c r="J77" s="367"/>
      <c r="K77" s="368"/>
      <c r="L77" s="369"/>
    </row>
    <row r="78" spans="1:12" ht="27">
      <c r="A78" s="307">
        <v>70</v>
      </c>
      <c r="B78" s="370" t="s">
        <v>2371</v>
      </c>
      <c r="C78" s="504" t="s">
        <v>2222</v>
      </c>
      <c r="D78" s="521">
        <v>50000</v>
      </c>
      <c r="E78" s="371" t="s">
        <v>2429</v>
      </c>
      <c r="F78" s="370" t="s">
        <v>2430</v>
      </c>
      <c r="G78" s="370" t="s">
        <v>2431</v>
      </c>
      <c r="H78" s="370" t="s">
        <v>480</v>
      </c>
      <c r="I78" s="366"/>
      <c r="J78" s="367"/>
      <c r="K78" s="368"/>
      <c r="L78" s="369"/>
    </row>
    <row r="79" spans="1:12" ht="27">
      <c r="A79" s="302">
        <v>71</v>
      </c>
      <c r="B79" s="370" t="s">
        <v>2371</v>
      </c>
      <c r="C79" s="504" t="s">
        <v>2222</v>
      </c>
      <c r="D79" s="521">
        <v>60000</v>
      </c>
      <c r="E79" s="371" t="s">
        <v>2432</v>
      </c>
      <c r="F79" s="370" t="s">
        <v>2433</v>
      </c>
      <c r="G79" s="370" t="s">
        <v>2434</v>
      </c>
      <c r="H79" s="370" t="s">
        <v>480</v>
      </c>
      <c r="I79" s="366"/>
      <c r="J79" s="367"/>
      <c r="K79" s="368"/>
      <c r="L79" s="369"/>
    </row>
    <row r="80" spans="1:12" ht="27">
      <c r="A80" s="302">
        <v>72</v>
      </c>
      <c r="B80" s="370" t="s">
        <v>2371</v>
      </c>
      <c r="C80" s="504" t="s">
        <v>2222</v>
      </c>
      <c r="D80" s="521">
        <v>60000</v>
      </c>
      <c r="E80" s="371" t="s">
        <v>2435</v>
      </c>
      <c r="F80" s="370" t="s">
        <v>2436</v>
      </c>
      <c r="G80" s="370" t="s">
        <v>2437</v>
      </c>
      <c r="H80" s="370" t="s">
        <v>480</v>
      </c>
      <c r="I80" s="366"/>
      <c r="J80" s="367"/>
      <c r="K80" s="368"/>
      <c r="L80" s="369"/>
    </row>
    <row r="81" spans="1:12" ht="27">
      <c r="A81" s="307">
        <v>73</v>
      </c>
      <c r="B81" s="370" t="s">
        <v>2438</v>
      </c>
      <c r="C81" s="504" t="s">
        <v>2222</v>
      </c>
      <c r="D81" s="521">
        <v>2000</v>
      </c>
      <c r="E81" s="371" t="s">
        <v>2439</v>
      </c>
      <c r="F81" s="370" t="s">
        <v>2440</v>
      </c>
      <c r="G81" s="370" t="s">
        <v>2441</v>
      </c>
      <c r="H81" s="370" t="s">
        <v>2442</v>
      </c>
      <c r="I81" s="366"/>
      <c r="J81" s="367"/>
      <c r="K81" s="368"/>
      <c r="L81" s="369"/>
    </row>
    <row r="82" spans="1:12" ht="27">
      <c r="A82" s="302">
        <v>74</v>
      </c>
      <c r="B82" s="370" t="s">
        <v>2438</v>
      </c>
      <c r="C82" s="504" t="s">
        <v>2222</v>
      </c>
      <c r="D82" s="521">
        <v>30000</v>
      </c>
      <c r="E82" s="371" t="s">
        <v>2443</v>
      </c>
      <c r="F82" s="370" t="s">
        <v>2444</v>
      </c>
      <c r="G82" s="370" t="s">
        <v>2445</v>
      </c>
      <c r="H82" s="370" t="s">
        <v>480</v>
      </c>
      <c r="I82" s="366"/>
      <c r="J82" s="367"/>
      <c r="K82" s="368"/>
      <c r="L82" s="369"/>
    </row>
    <row r="83" spans="1:12" ht="27">
      <c r="A83" s="302">
        <v>75</v>
      </c>
      <c r="B83" s="370" t="s">
        <v>2438</v>
      </c>
      <c r="C83" s="504" t="s">
        <v>2222</v>
      </c>
      <c r="D83" s="521">
        <v>40000</v>
      </c>
      <c r="E83" s="371" t="s">
        <v>2446</v>
      </c>
      <c r="F83" s="370" t="s">
        <v>2447</v>
      </c>
      <c r="G83" s="370" t="s">
        <v>2448</v>
      </c>
      <c r="H83" s="370" t="s">
        <v>480</v>
      </c>
      <c r="I83" s="366"/>
      <c r="J83" s="367"/>
      <c r="K83" s="368"/>
      <c r="L83" s="369"/>
    </row>
    <row r="84" spans="1:12" ht="27">
      <c r="A84" s="307">
        <v>76</v>
      </c>
      <c r="B84" s="370" t="s">
        <v>2438</v>
      </c>
      <c r="C84" s="504" t="s">
        <v>2222</v>
      </c>
      <c r="D84" s="521">
        <v>20000</v>
      </c>
      <c r="E84" s="371" t="s">
        <v>2449</v>
      </c>
      <c r="F84" s="370" t="s">
        <v>2450</v>
      </c>
      <c r="G84" s="370" t="s">
        <v>2451</v>
      </c>
      <c r="H84" s="370" t="s">
        <v>480</v>
      </c>
      <c r="I84" s="366"/>
      <c r="J84" s="367"/>
      <c r="K84" s="368"/>
      <c r="L84" s="369"/>
    </row>
    <row r="85" spans="1:12" ht="27">
      <c r="A85" s="302">
        <v>77</v>
      </c>
      <c r="B85" s="370" t="s">
        <v>2438</v>
      </c>
      <c r="C85" s="504" t="s">
        <v>2222</v>
      </c>
      <c r="D85" s="521">
        <v>30000</v>
      </c>
      <c r="E85" s="371" t="s">
        <v>2452</v>
      </c>
      <c r="F85" s="370" t="s">
        <v>2453</v>
      </c>
      <c r="G85" s="370" t="s">
        <v>2454</v>
      </c>
      <c r="H85" s="370" t="s">
        <v>480</v>
      </c>
      <c r="I85" s="366"/>
      <c r="J85" s="367"/>
      <c r="K85" s="368"/>
      <c r="L85" s="369"/>
    </row>
    <row r="86" spans="1:12" ht="27">
      <c r="A86" s="302">
        <v>78</v>
      </c>
      <c r="B86" s="370" t="s">
        <v>2438</v>
      </c>
      <c r="C86" s="504" t="s">
        <v>2222</v>
      </c>
      <c r="D86" s="521">
        <v>50000</v>
      </c>
      <c r="E86" s="371" t="s">
        <v>2455</v>
      </c>
      <c r="F86" s="370" t="s">
        <v>2456</v>
      </c>
      <c r="G86" s="370" t="s">
        <v>2457</v>
      </c>
      <c r="H86" s="370" t="s">
        <v>480</v>
      </c>
      <c r="I86" s="366"/>
      <c r="J86" s="367"/>
      <c r="K86" s="368"/>
      <c r="L86" s="369"/>
    </row>
    <row r="87" spans="1:12" ht="27">
      <c r="A87" s="307">
        <v>79</v>
      </c>
      <c r="B87" s="370" t="s">
        <v>2438</v>
      </c>
      <c r="C87" s="504" t="s">
        <v>2222</v>
      </c>
      <c r="D87" s="521">
        <v>60000</v>
      </c>
      <c r="E87" s="371" t="s">
        <v>2458</v>
      </c>
      <c r="F87" s="370" t="s">
        <v>2459</v>
      </c>
      <c r="G87" s="370" t="s">
        <v>2460</v>
      </c>
      <c r="H87" s="370" t="s">
        <v>480</v>
      </c>
      <c r="I87" s="366"/>
      <c r="J87" s="367"/>
      <c r="K87" s="368"/>
      <c r="L87" s="369"/>
    </row>
    <row r="88" spans="1:12" ht="27">
      <c r="A88" s="302">
        <v>80</v>
      </c>
      <c r="B88" s="370" t="s">
        <v>2438</v>
      </c>
      <c r="C88" s="504" t="s">
        <v>2222</v>
      </c>
      <c r="D88" s="521">
        <v>60000</v>
      </c>
      <c r="E88" s="371" t="s">
        <v>2461</v>
      </c>
      <c r="F88" s="370" t="s">
        <v>2462</v>
      </c>
      <c r="G88" s="370" t="s">
        <v>2463</v>
      </c>
      <c r="H88" s="370" t="s">
        <v>480</v>
      </c>
      <c r="I88" s="366"/>
      <c r="J88" s="367"/>
      <c r="K88" s="368"/>
      <c r="L88" s="369"/>
    </row>
    <row r="89" spans="1:12" ht="27">
      <c r="A89" s="302">
        <v>81</v>
      </c>
      <c r="B89" s="370" t="s">
        <v>2438</v>
      </c>
      <c r="C89" s="504" t="s">
        <v>2222</v>
      </c>
      <c r="D89" s="521">
        <v>10000</v>
      </c>
      <c r="E89" s="371" t="s">
        <v>2464</v>
      </c>
      <c r="F89" s="370" t="s">
        <v>2465</v>
      </c>
      <c r="G89" s="370" t="s">
        <v>2466</v>
      </c>
      <c r="H89" s="370" t="s">
        <v>480</v>
      </c>
      <c r="I89" s="366"/>
      <c r="J89" s="367"/>
      <c r="K89" s="368"/>
      <c r="L89" s="369"/>
    </row>
    <row r="90" spans="1:12" ht="27">
      <c r="A90" s="307">
        <v>82</v>
      </c>
      <c r="B90" s="370" t="s">
        <v>2438</v>
      </c>
      <c r="C90" s="504" t="s">
        <v>2222</v>
      </c>
      <c r="D90" s="521">
        <v>10000</v>
      </c>
      <c r="E90" s="371" t="s">
        <v>2467</v>
      </c>
      <c r="F90" s="370" t="s">
        <v>2468</v>
      </c>
      <c r="G90" s="370" t="s">
        <v>2469</v>
      </c>
      <c r="H90" s="370" t="s">
        <v>480</v>
      </c>
      <c r="I90" s="366"/>
      <c r="J90" s="367"/>
      <c r="K90" s="368"/>
      <c r="L90" s="369"/>
    </row>
    <row r="91" spans="1:12" ht="27">
      <c r="A91" s="302">
        <v>83</v>
      </c>
      <c r="B91" s="370" t="s">
        <v>2438</v>
      </c>
      <c r="C91" s="504" t="s">
        <v>2222</v>
      </c>
      <c r="D91" s="521">
        <v>10000</v>
      </c>
      <c r="E91" s="371" t="s">
        <v>2470</v>
      </c>
      <c r="F91" s="370" t="s">
        <v>2471</v>
      </c>
      <c r="G91" s="370" t="s">
        <v>2472</v>
      </c>
      <c r="H91" s="370" t="s">
        <v>480</v>
      </c>
      <c r="I91" s="366"/>
      <c r="J91" s="367"/>
      <c r="K91" s="368"/>
      <c r="L91" s="369"/>
    </row>
    <row r="92" spans="1:12" ht="27">
      <c r="A92" s="302">
        <v>84</v>
      </c>
      <c r="B92" s="370" t="s">
        <v>2438</v>
      </c>
      <c r="C92" s="504" t="s">
        <v>2222</v>
      </c>
      <c r="D92" s="521">
        <v>40000</v>
      </c>
      <c r="E92" s="371" t="s">
        <v>2473</v>
      </c>
      <c r="F92" s="370" t="s">
        <v>2474</v>
      </c>
      <c r="G92" s="370" t="s">
        <v>2475</v>
      </c>
      <c r="H92" s="370" t="s">
        <v>480</v>
      </c>
      <c r="I92" s="366"/>
      <c r="J92" s="367"/>
      <c r="K92" s="368"/>
      <c r="L92" s="369"/>
    </row>
    <row r="93" spans="1:12" ht="27">
      <c r="A93" s="307">
        <v>85</v>
      </c>
      <c r="B93" s="370" t="s">
        <v>2438</v>
      </c>
      <c r="C93" s="504" t="s">
        <v>2222</v>
      </c>
      <c r="D93" s="521">
        <v>10000</v>
      </c>
      <c r="E93" s="371" t="s">
        <v>2476</v>
      </c>
      <c r="F93" s="370" t="s">
        <v>2477</v>
      </c>
      <c r="G93" s="370" t="s">
        <v>2478</v>
      </c>
      <c r="H93" s="370" t="s">
        <v>480</v>
      </c>
      <c r="I93" s="366"/>
      <c r="J93" s="367"/>
      <c r="K93" s="368"/>
      <c r="L93" s="369"/>
    </row>
    <row r="94" spans="1:12" ht="27">
      <c r="A94" s="302">
        <v>86</v>
      </c>
      <c r="B94" s="370" t="s">
        <v>2479</v>
      </c>
      <c r="C94" s="504" t="s">
        <v>2222</v>
      </c>
      <c r="D94" s="521">
        <v>35000</v>
      </c>
      <c r="E94" s="371" t="s">
        <v>2480</v>
      </c>
      <c r="F94" s="370" t="s">
        <v>2481</v>
      </c>
      <c r="G94" s="370" t="s">
        <v>2482</v>
      </c>
      <c r="H94" s="370" t="s">
        <v>480</v>
      </c>
      <c r="I94" s="366"/>
      <c r="J94" s="367"/>
      <c r="K94" s="368"/>
      <c r="L94" s="369"/>
    </row>
    <row r="95" spans="1:12" ht="27">
      <c r="A95" s="302">
        <v>87</v>
      </c>
      <c r="B95" s="370" t="s">
        <v>2479</v>
      </c>
      <c r="C95" s="504" t="s">
        <v>2222</v>
      </c>
      <c r="D95" s="521">
        <v>15000</v>
      </c>
      <c r="E95" s="371" t="s">
        <v>2483</v>
      </c>
      <c r="F95" s="370" t="s">
        <v>2484</v>
      </c>
      <c r="G95" s="370" t="s">
        <v>2485</v>
      </c>
      <c r="H95" s="370" t="s">
        <v>480</v>
      </c>
      <c r="I95" s="366"/>
      <c r="J95" s="367"/>
      <c r="K95" s="368"/>
      <c r="L95" s="369"/>
    </row>
    <row r="96" spans="1:12" ht="27">
      <c r="A96" s="307">
        <v>88</v>
      </c>
      <c r="B96" s="370" t="s">
        <v>2479</v>
      </c>
      <c r="C96" s="504" t="s">
        <v>2222</v>
      </c>
      <c r="D96" s="521">
        <v>10000</v>
      </c>
      <c r="E96" s="371" t="s">
        <v>2486</v>
      </c>
      <c r="F96" s="370" t="s">
        <v>2487</v>
      </c>
      <c r="G96" s="370" t="s">
        <v>2488</v>
      </c>
      <c r="H96" s="370" t="s">
        <v>480</v>
      </c>
      <c r="I96" s="366"/>
      <c r="J96" s="367"/>
      <c r="K96" s="368"/>
      <c r="L96" s="369"/>
    </row>
    <row r="97" spans="1:12" ht="27">
      <c r="A97" s="302">
        <v>89</v>
      </c>
      <c r="B97" s="370" t="s">
        <v>2479</v>
      </c>
      <c r="C97" s="504" t="s">
        <v>2222</v>
      </c>
      <c r="D97" s="521">
        <v>2800</v>
      </c>
      <c r="E97" s="371" t="s">
        <v>2489</v>
      </c>
      <c r="F97" s="370" t="s">
        <v>2490</v>
      </c>
      <c r="G97" s="370" t="s">
        <v>2491</v>
      </c>
      <c r="H97" s="370" t="s">
        <v>480</v>
      </c>
      <c r="I97" s="366"/>
      <c r="J97" s="367"/>
      <c r="K97" s="368"/>
      <c r="L97" s="369"/>
    </row>
    <row r="98" spans="1:12" ht="27">
      <c r="A98" s="302">
        <v>90</v>
      </c>
      <c r="B98" s="370" t="s">
        <v>2479</v>
      </c>
      <c r="C98" s="504" t="s">
        <v>2222</v>
      </c>
      <c r="D98" s="521">
        <v>18000</v>
      </c>
      <c r="E98" s="371" t="s">
        <v>2492</v>
      </c>
      <c r="F98" s="370" t="s">
        <v>2493</v>
      </c>
      <c r="G98" s="370" t="s">
        <v>2494</v>
      </c>
      <c r="H98" s="370" t="s">
        <v>480</v>
      </c>
      <c r="I98" s="366"/>
      <c r="J98" s="367"/>
      <c r="K98" s="368"/>
      <c r="L98" s="369"/>
    </row>
    <row r="99" spans="1:12" ht="27">
      <c r="A99" s="307">
        <v>91</v>
      </c>
      <c r="B99" s="370" t="s">
        <v>2479</v>
      </c>
      <c r="C99" s="504" t="s">
        <v>2222</v>
      </c>
      <c r="D99" s="521">
        <v>20000</v>
      </c>
      <c r="E99" s="371" t="s">
        <v>2495</v>
      </c>
      <c r="F99" s="370" t="s">
        <v>2496</v>
      </c>
      <c r="G99" s="370" t="s">
        <v>2497</v>
      </c>
      <c r="H99" s="370" t="s">
        <v>480</v>
      </c>
      <c r="I99" s="366"/>
      <c r="J99" s="367"/>
      <c r="K99" s="368"/>
      <c r="L99" s="369"/>
    </row>
    <row r="100" spans="1:12" ht="27">
      <c r="A100" s="302">
        <v>92</v>
      </c>
      <c r="B100" s="370" t="s">
        <v>2479</v>
      </c>
      <c r="C100" s="504" t="s">
        <v>2222</v>
      </c>
      <c r="D100" s="522">
        <v>20000</v>
      </c>
      <c r="E100" s="507" t="s">
        <v>2498</v>
      </c>
      <c r="F100" s="370" t="s">
        <v>2499</v>
      </c>
      <c r="G100" s="370" t="s">
        <v>2500</v>
      </c>
      <c r="H100" s="370" t="s">
        <v>480</v>
      </c>
      <c r="I100" s="366"/>
      <c r="J100" s="367"/>
      <c r="K100" s="368"/>
      <c r="L100" s="369"/>
    </row>
    <row r="101" spans="1:12" ht="27">
      <c r="A101" s="302">
        <v>93</v>
      </c>
      <c r="B101" s="370" t="s">
        <v>2674</v>
      </c>
      <c r="C101" s="504" t="s">
        <v>2222</v>
      </c>
      <c r="D101" s="523">
        <v>700</v>
      </c>
      <c r="E101" s="508" t="s">
        <v>2251</v>
      </c>
      <c r="F101" s="415" t="s">
        <v>2252</v>
      </c>
      <c r="G101" s="370" t="s">
        <v>2253</v>
      </c>
      <c r="H101" s="370" t="s">
        <v>480</v>
      </c>
      <c r="I101" s="366"/>
      <c r="J101" s="367"/>
      <c r="K101" s="368"/>
      <c r="L101" s="369"/>
    </row>
    <row r="102" spans="1:12" ht="27">
      <c r="A102" s="307">
        <v>94</v>
      </c>
      <c r="B102" s="370" t="s">
        <v>2674</v>
      </c>
      <c r="C102" s="504" t="s">
        <v>2222</v>
      </c>
      <c r="D102" s="523">
        <v>30000</v>
      </c>
      <c r="E102" s="508" t="s">
        <v>2618</v>
      </c>
      <c r="F102" s="415" t="s">
        <v>2507</v>
      </c>
      <c r="G102" s="370" t="s">
        <v>2562</v>
      </c>
      <c r="H102" s="370" t="s">
        <v>480</v>
      </c>
      <c r="I102" s="366"/>
      <c r="J102" s="367"/>
      <c r="K102" s="368"/>
      <c r="L102" s="369"/>
    </row>
    <row r="103" spans="1:12" ht="27">
      <c r="A103" s="302">
        <v>95</v>
      </c>
      <c r="B103" s="370" t="s">
        <v>2674</v>
      </c>
      <c r="C103" s="504" t="s">
        <v>2222</v>
      </c>
      <c r="D103" s="524">
        <v>10000</v>
      </c>
      <c r="E103" s="378" t="s">
        <v>2619</v>
      </c>
      <c r="F103" s="415" t="s">
        <v>2508</v>
      </c>
      <c r="G103" s="370" t="s">
        <v>2563</v>
      </c>
      <c r="H103" s="370" t="s">
        <v>480</v>
      </c>
      <c r="I103" s="366"/>
      <c r="J103" s="367"/>
      <c r="K103" s="368"/>
      <c r="L103" s="369"/>
    </row>
    <row r="104" spans="1:12" ht="27">
      <c r="A104" s="302">
        <v>96</v>
      </c>
      <c r="B104" s="370" t="s">
        <v>2674</v>
      </c>
      <c r="C104" s="504" t="s">
        <v>2222</v>
      </c>
      <c r="D104" s="524">
        <v>15000</v>
      </c>
      <c r="E104" s="378" t="s">
        <v>2620</v>
      </c>
      <c r="F104" s="415" t="s">
        <v>2509</v>
      </c>
      <c r="G104" s="370" t="s">
        <v>2564</v>
      </c>
      <c r="H104" s="370" t="s">
        <v>480</v>
      </c>
      <c r="I104" s="366"/>
      <c r="J104" s="367"/>
      <c r="K104" s="368"/>
      <c r="L104" s="369"/>
    </row>
    <row r="105" spans="1:12" ht="27">
      <c r="A105" s="307">
        <v>97</v>
      </c>
      <c r="B105" s="370" t="s">
        <v>2674</v>
      </c>
      <c r="C105" s="504" t="s">
        <v>2222</v>
      </c>
      <c r="D105" s="524">
        <v>10000</v>
      </c>
      <c r="E105" s="378" t="s">
        <v>2621</v>
      </c>
      <c r="F105" s="415" t="s">
        <v>2510</v>
      </c>
      <c r="G105" s="370" t="s">
        <v>2565</v>
      </c>
      <c r="H105" s="370" t="s">
        <v>480</v>
      </c>
      <c r="I105" s="366"/>
      <c r="J105" s="367"/>
      <c r="K105" s="368"/>
      <c r="L105" s="369"/>
    </row>
    <row r="106" spans="1:12" ht="27">
      <c r="A106" s="302">
        <v>98</v>
      </c>
      <c r="B106" s="370" t="s">
        <v>2674</v>
      </c>
      <c r="C106" s="504" t="s">
        <v>2222</v>
      </c>
      <c r="D106" s="524">
        <v>50000</v>
      </c>
      <c r="E106" s="378" t="s">
        <v>2622</v>
      </c>
      <c r="F106" s="415" t="s">
        <v>2511</v>
      </c>
      <c r="G106" s="370" t="s">
        <v>2566</v>
      </c>
      <c r="H106" s="370" t="s">
        <v>480</v>
      </c>
      <c r="I106" s="366"/>
      <c r="J106" s="367"/>
      <c r="K106" s="368"/>
      <c r="L106" s="369"/>
    </row>
    <row r="107" spans="1:12" ht="27">
      <c r="A107" s="302">
        <v>99</v>
      </c>
      <c r="B107" s="370" t="s">
        <v>2674</v>
      </c>
      <c r="C107" s="504" t="s">
        <v>2222</v>
      </c>
      <c r="D107" s="524">
        <v>500</v>
      </c>
      <c r="E107" s="378" t="s">
        <v>2623</v>
      </c>
      <c r="F107" s="415" t="s">
        <v>2512</v>
      </c>
      <c r="G107" s="370" t="s">
        <v>2567</v>
      </c>
      <c r="H107" s="370" t="s">
        <v>2442</v>
      </c>
      <c r="I107" s="366"/>
      <c r="J107" s="367"/>
      <c r="K107" s="368"/>
      <c r="L107" s="369"/>
    </row>
    <row r="108" spans="1:12" ht="27">
      <c r="A108" s="307">
        <v>100</v>
      </c>
      <c r="B108" s="370" t="s">
        <v>2674</v>
      </c>
      <c r="C108" s="504" t="s">
        <v>2222</v>
      </c>
      <c r="D108" s="524">
        <v>5000</v>
      </c>
      <c r="E108" s="378" t="s">
        <v>2624</v>
      </c>
      <c r="F108" s="415" t="s">
        <v>2513</v>
      </c>
      <c r="G108" s="370" t="s">
        <v>2568</v>
      </c>
      <c r="H108" s="370" t="s">
        <v>480</v>
      </c>
      <c r="I108" s="366"/>
      <c r="J108" s="367"/>
      <c r="K108" s="368"/>
      <c r="L108" s="369"/>
    </row>
    <row r="109" spans="1:12" ht="27">
      <c r="A109" s="302">
        <v>101</v>
      </c>
      <c r="B109" s="370" t="s">
        <v>2674</v>
      </c>
      <c r="C109" s="504" t="s">
        <v>2222</v>
      </c>
      <c r="D109" s="524">
        <v>2000</v>
      </c>
      <c r="E109" s="378" t="s">
        <v>2625</v>
      </c>
      <c r="F109" s="415" t="s">
        <v>2514</v>
      </c>
      <c r="G109" s="370" t="s">
        <v>2569</v>
      </c>
      <c r="H109" s="370" t="s">
        <v>480</v>
      </c>
      <c r="I109" s="366"/>
      <c r="J109" s="367"/>
      <c r="K109" s="368"/>
      <c r="L109" s="369"/>
    </row>
    <row r="110" spans="1:12" ht="27">
      <c r="A110" s="302">
        <v>102</v>
      </c>
      <c r="B110" s="370" t="s">
        <v>2674</v>
      </c>
      <c r="C110" s="504" t="s">
        <v>2222</v>
      </c>
      <c r="D110" s="524">
        <v>2700</v>
      </c>
      <c r="E110" s="378" t="s">
        <v>2626</v>
      </c>
      <c r="F110" s="415" t="s">
        <v>2515</v>
      </c>
      <c r="G110" s="370" t="s">
        <v>2570</v>
      </c>
      <c r="H110" s="370" t="s">
        <v>480</v>
      </c>
      <c r="I110" s="366"/>
      <c r="J110" s="367"/>
      <c r="K110" s="368"/>
      <c r="L110" s="369"/>
    </row>
    <row r="111" spans="1:12" ht="27">
      <c r="A111" s="307">
        <v>103</v>
      </c>
      <c r="B111" s="370" t="s">
        <v>2674</v>
      </c>
      <c r="C111" s="504" t="s">
        <v>2222</v>
      </c>
      <c r="D111" s="524">
        <v>1875</v>
      </c>
      <c r="E111" s="378" t="s">
        <v>2627</v>
      </c>
      <c r="F111" s="415" t="s">
        <v>2516</v>
      </c>
      <c r="G111" s="370" t="s">
        <v>2571</v>
      </c>
      <c r="H111" s="370" t="s">
        <v>480</v>
      </c>
      <c r="I111" s="366"/>
      <c r="J111" s="367"/>
      <c r="K111" s="368"/>
      <c r="L111" s="369"/>
    </row>
    <row r="112" spans="1:12" ht="27">
      <c r="A112" s="302">
        <v>104</v>
      </c>
      <c r="B112" s="370" t="s">
        <v>2675</v>
      </c>
      <c r="C112" s="504" t="s">
        <v>2222</v>
      </c>
      <c r="D112" s="524">
        <v>40000</v>
      </c>
      <c r="E112" s="378" t="s">
        <v>2628</v>
      </c>
      <c r="F112" s="415" t="s">
        <v>2517</v>
      </c>
      <c r="G112" s="370" t="s">
        <v>2572</v>
      </c>
      <c r="H112" s="370" t="s">
        <v>480</v>
      </c>
      <c r="I112" s="366"/>
      <c r="J112" s="367"/>
      <c r="K112" s="368"/>
      <c r="L112" s="369"/>
    </row>
    <row r="113" spans="1:12" ht="27">
      <c r="A113" s="302">
        <v>105</v>
      </c>
      <c r="B113" s="370" t="s">
        <v>2675</v>
      </c>
      <c r="C113" s="504" t="s">
        <v>2222</v>
      </c>
      <c r="D113" s="524">
        <v>35000</v>
      </c>
      <c r="E113" s="378" t="s">
        <v>2629</v>
      </c>
      <c r="F113" s="415" t="s">
        <v>2518</v>
      </c>
      <c r="G113" s="370" t="s">
        <v>2573</v>
      </c>
      <c r="H113" s="370" t="s">
        <v>480</v>
      </c>
      <c r="I113" s="366"/>
      <c r="J113" s="367"/>
      <c r="K113" s="368"/>
      <c r="L113" s="369"/>
    </row>
    <row r="114" spans="1:12" ht="27">
      <c r="A114" s="307">
        <v>106</v>
      </c>
      <c r="B114" s="370" t="s">
        <v>2675</v>
      </c>
      <c r="C114" s="504" t="s">
        <v>2222</v>
      </c>
      <c r="D114" s="524">
        <v>50000</v>
      </c>
      <c r="E114" s="378" t="s">
        <v>2630</v>
      </c>
      <c r="F114" s="415" t="s">
        <v>1024</v>
      </c>
      <c r="G114" s="370" t="s">
        <v>2574</v>
      </c>
      <c r="H114" s="370" t="s">
        <v>480</v>
      </c>
      <c r="I114" s="366"/>
      <c r="J114" s="367"/>
      <c r="K114" s="368"/>
      <c r="L114" s="369"/>
    </row>
    <row r="115" spans="1:12" ht="27">
      <c r="A115" s="302">
        <v>107</v>
      </c>
      <c r="B115" s="370" t="s">
        <v>2675</v>
      </c>
      <c r="C115" s="504" t="s">
        <v>2222</v>
      </c>
      <c r="D115" s="524">
        <v>50000</v>
      </c>
      <c r="E115" s="378" t="s">
        <v>2631</v>
      </c>
      <c r="F115" s="415" t="s">
        <v>2519</v>
      </c>
      <c r="G115" s="370" t="s">
        <v>2575</v>
      </c>
      <c r="H115" s="370" t="s">
        <v>480</v>
      </c>
      <c r="I115" s="366"/>
      <c r="J115" s="367"/>
      <c r="K115" s="368"/>
      <c r="L115" s="369"/>
    </row>
    <row r="116" spans="1:12" ht="27">
      <c r="A116" s="302">
        <v>108</v>
      </c>
      <c r="B116" s="370" t="s">
        <v>2675</v>
      </c>
      <c r="C116" s="504" t="s">
        <v>2222</v>
      </c>
      <c r="D116" s="524">
        <v>17950</v>
      </c>
      <c r="E116" s="378" t="s">
        <v>2632</v>
      </c>
      <c r="F116" s="415" t="s">
        <v>2520</v>
      </c>
      <c r="G116" s="370" t="s">
        <v>2576</v>
      </c>
      <c r="H116" s="370" t="s">
        <v>480</v>
      </c>
      <c r="I116" s="366"/>
      <c r="J116" s="367"/>
      <c r="K116" s="368"/>
      <c r="L116" s="369"/>
    </row>
    <row r="117" spans="1:12" ht="27">
      <c r="A117" s="307">
        <v>109</v>
      </c>
      <c r="B117" s="370" t="s">
        <v>2675</v>
      </c>
      <c r="C117" s="504" t="s">
        <v>2222</v>
      </c>
      <c r="D117" s="524">
        <v>40000</v>
      </c>
      <c r="E117" s="378" t="s">
        <v>2633</v>
      </c>
      <c r="F117" s="415" t="s">
        <v>2521</v>
      </c>
      <c r="G117" s="370" t="s">
        <v>2577</v>
      </c>
      <c r="H117" s="370" t="s">
        <v>480</v>
      </c>
      <c r="I117" s="366"/>
      <c r="J117" s="367"/>
      <c r="K117" s="368"/>
      <c r="L117" s="369"/>
    </row>
    <row r="118" spans="1:12" ht="27">
      <c r="A118" s="302">
        <v>110</v>
      </c>
      <c r="B118" s="370" t="s">
        <v>2675</v>
      </c>
      <c r="C118" s="504" t="s">
        <v>2222</v>
      </c>
      <c r="D118" s="524">
        <v>50000</v>
      </c>
      <c r="E118" s="378" t="s">
        <v>2634</v>
      </c>
      <c r="F118" s="415" t="s">
        <v>2522</v>
      </c>
      <c r="G118" s="370" t="s">
        <v>2578</v>
      </c>
      <c r="H118" s="370" t="s">
        <v>480</v>
      </c>
      <c r="I118" s="366"/>
      <c r="J118" s="367"/>
      <c r="K118" s="368"/>
      <c r="L118" s="369"/>
    </row>
    <row r="119" spans="1:12" ht="27">
      <c r="A119" s="302">
        <v>111</v>
      </c>
      <c r="B119" s="370" t="s">
        <v>2675</v>
      </c>
      <c r="C119" s="504" t="s">
        <v>2222</v>
      </c>
      <c r="D119" s="524">
        <v>55000</v>
      </c>
      <c r="E119" s="378" t="s">
        <v>2635</v>
      </c>
      <c r="F119" s="415" t="s">
        <v>2523</v>
      </c>
      <c r="G119" s="370" t="s">
        <v>2579</v>
      </c>
      <c r="H119" s="370" t="s">
        <v>480</v>
      </c>
      <c r="I119" s="366"/>
      <c r="J119" s="367"/>
      <c r="K119" s="368"/>
      <c r="L119" s="369"/>
    </row>
    <row r="120" spans="1:12" ht="27">
      <c r="A120" s="307">
        <v>112</v>
      </c>
      <c r="B120" s="370" t="s">
        <v>2675</v>
      </c>
      <c r="C120" s="504" t="s">
        <v>2222</v>
      </c>
      <c r="D120" s="524">
        <v>35000</v>
      </c>
      <c r="E120" s="378" t="s">
        <v>2636</v>
      </c>
      <c r="F120" s="415" t="s">
        <v>2524</v>
      </c>
      <c r="G120" s="370" t="s">
        <v>2580</v>
      </c>
      <c r="H120" s="370" t="s">
        <v>480</v>
      </c>
      <c r="I120" s="366"/>
      <c r="J120" s="367"/>
      <c r="K120" s="368"/>
      <c r="L120" s="369"/>
    </row>
    <row r="121" spans="1:12" ht="27">
      <c r="A121" s="302">
        <v>113</v>
      </c>
      <c r="B121" s="370" t="s">
        <v>2675</v>
      </c>
      <c r="C121" s="504" t="s">
        <v>2222</v>
      </c>
      <c r="D121" s="524">
        <v>8000</v>
      </c>
      <c r="E121" s="378" t="s">
        <v>2637</v>
      </c>
      <c r="F121" s="415" t="s">
        <v>2525</v>
      </c>
      <c r="G121" s="370" t="s">
        <v>2581</v>
      </c>
      <c r="H121" s="370" t="s">
        <v>480</v>
      </c>
      <c r="I121" s="366"/>
      <c r="J121" s="367"/>
      <c r="K121" s="368"/>
      <c r="L121" s="369"/>
    </row>
    <row r="122" spans="1:12" ht="27">
      <c r="A122" s="302">
        <v>114</v>
      </c>
      <c r="B122" s="370" t="s">
        <v>2675</v>
      </c>
      <c r="C122" s="504" t="s">
        <v>2222</v>
      </c>
      <c r="D122" s="524">
        <v>50</v>
      </c>
      <c r="E122" s="378" t="s">
        <v>2623</v>
      </c>
      <c r="F122" s="415" t="s">
        <v>2512</v>
      </c>
      <c r="G122" s="370" t="s">
        <v>2567</v>
      </c>
      <c r="H122" s="370" t="s">
        <v>2442</v>
      </c>
      <c r="I122" s="366"/>
      <c r="J122" s="367"/>
      <c r="K122" s="368"/>
      <c r="L122" s="369"/>
    </row>
    <row r="123" spans="1:12" ht="27">
      <c r="A123" s="307">
        <v>115</v>
      </c>
      <c r="B123" s="370" t="s">
        <v>2675</v>
      </c>
      <c r="C123" s="504" t="s">
        <v>2222</v>
      </c>
      <c r="D123" s="524">
        <v>35000</v>
      </c>
      <c r="E123" s="378" t="s">
        <v>2638</v>
      </c>
      <c r="F123" s="415" t="s">
        <v>2526</v>
      </c>
      <c r="G123" s="370" t="s">
        <v>2582</v>
      </c>
      <c r="H123" s="370" t="s">
        <v>480</v>
      </c>
      <c r="I123" s="366"/>
      <c r="J123" s="367"/>
      <c r="K123" s="368"/>
      <c r="L123" s="369"/>
    </row>
    <row r="124" spans="1:12" ht="27">
      <c r="A124" s="302">
        <v>116</v>
      </c>
      <c r="B124" s="370" t="s">
        <v>2675</v>
      </c>
      <c r="C124" s="504" t="s">
        <v>2222</v>
      </c>
      <c r="D124" s="524">
        <v>60000</v>
      </c>
      <c r="E124" s="378" t="s">
        <v>2639</v>
      </c>
      <c r="F124" s="415" t="s">
        <v>2527</v>
      </c>
      <c r="G124" s="370" t="s">
        <v>2583</v>
      </c>
      <c r="H124" s="370" t="s">
        <v>480</v>
      </c>
      <c r="I124" s="366"/>
      <c r="J124" s="367"/>
      <c r="K124" s="368"/>
      <c r="L124" s="369"/>
    </row>
    <row r="125" spans="1:12" ht="27">
      <c r="A125" s="302">
        <v>117</v>
      </c>
      <c r="B125" s="370" t="s">
        <v>2675</v>
      </c>
      <c r="C125" s="504" t="s">
        <v>2222</v>
      </c>
      <c r="D125" s="524">
        <v>50000</v>
      </c>
      <c r="E125" s="378" t="s">
        <v>2640</v>
      </c>
      <c r="F125" s="415" t="s">
        <v>2528</v>
      </c>
      <c r="G125" s="370" t="s">
        <v>2584</v>
      </c>
      <c r="H125" s="370" t="s">
        <v>480</v>
      </c>
      <c r="I125" s="366"/>
      <c r="J125" s="367"/>
      <c r="K125" s="368"/>
      <c r="L125" s="369"/>
    </row>
    <row r="126" spans="1:12" ht="27">
      <c r="A126" s="307">
        <v>118</v>
      </c>
      <c r="B126" s="370" t="s">
        <v>2675</v>
      </c>
      <c r="C126" s="504" t="s">
        <v>2222</v>
      </c>
      <c r="D126" s="524">
        <v>50000</v>
      </c>
      <c r="E126" s="378" t="s">
        <v>2641</v>
      </c>
      <c r="F126" s="415" t="s">
        <v>2529</v>
      </c>
      <c r="G126" s="370" t="s">
        <v>2585</v>
      </c>
      <c r="H126" s="370" t="s">
        <v>480</v>
      </c>
      <c r="I126" s="366"/>
      <c r="J126" s="367"/>
      <c r="K126" s="368"/>
      <c r="L126" s="369"/>
    </row>
    <row r="127" spans="1:12" ht="27">
      <c r="A127" s="302">
        <v>119</v>
      </c>
      <c r="B127" s="370" t="s">
        <v>2675</v>
      </c>
      <c r="C127" s="504" t="s">
        <v>2222</v>
      </c>
      <c r="D127" s="524">
        <v>30000</v>
      </c>
      <c r="E127" s="378" t="s">
        <v>2642</v>
      </c>
      <c r="F127" s="415" t="s">
        <v>2530</v>
      </c>
      <c r="G127" s="370" t="s">
        <v>2586</v>
      </c>
      <c r="H127" s="370" t="s">
        <v>480</v>
      </c>
      <c r="I127" s="366"/>
      <c r="J127" s="367"/>
      <c r="K127" s="368"/>
      <c r="L127" s="369"/>
    </row>
    <row r="128" spans="1:12" ht="27">
      <c r="A128" s="302">
        <v>120</v>
      </c>
      <c r="B128" s="370" t="s">
        <v>2675</v>
      </c>
      <c r="C128" s="504" t="s">
        <v>2222</v>
      </c>
      <c r="D128" s="524">
        <v>7000</v>
      </c>
      <c r="E128" s="378" t="s">
        <v>2643</v>
      </c>
      <c r="F128" s="415" t="s">
        <v>2531</v>
      </c>
      <c r="G128" s="370" t="s">
        <v>2587</v>
      </c>
      <c r="H128" s="370" t="s">
        <v>480</v>
      </c>
      <c r="I128" s="366"/>
      <c r="J128" s="367"/>
      <c r="K128" s="368"/>
      <c r="L128" s="369"/>
    </row>
    <row r="129" spans="1:12" ht="27">
      <c r="A129" s="307">
        <v>121</v>
      </c>
      <c r="B129" s="370" t="s">
        <v>2218</v>
      </c>
      <c r="C129" s="504" t="s">
        <v>2222</v>
      </c>
      <c r="D129" s="524">
        <v>3000</v>
      </c>
      <c r="E129" s="378" t="s">
        <v>2644</v>
      </c>
      <c r="F129" s="415" t="s">
        <v>2532</v>
      </c>
      <c r="G129" s="370" t="s">
        <v>2588</v>
      </c>
      <c r="H129" s="370" t="s">
        <v>480</v>
      </c>
      <c r="I129" s="366"/>
      <c r="J129" s="367"/>
      <c r="K129" s="368"/>
      <c r="L129" s="369"/>
    </row>
    <row r="130" spans="1:12" ht="27">
      <c r="A130" s="302">
        <v>122</v>
      </c>
      <c r="B130" s="370" t="s">
        <v>2218</v>
      </c>
      <c r="C130" s="504" t="s">
        <v>2222</v>
      </c>
      <c r="D130" s="524">
        <v>5000</v>
      </c>
      <c r="E130" s="378" t="s">
        <v>2645</v>
      </c>
      <c r="F130" s="415" t="s">
        <v>2533</v>
      </c>
      <c r="G130" s="370" t="s">
        <v>2589</v>
      </c>
      <c r="H130" s="370" t="s">
        <v>480</v>
      </c>
      <c r="I130" s="366"/>
      <c r="J130" s="367"/>
      <c r="K130" s="368"/>
      <c r="L130" s="369"/>
    </row>
    <row r="131" spans="1:12" ht="27">
      <c r="A131" s="302">
        <v>123</v>
      </c>
      <c r="B131" s="370" t="s">
        <v>2218</v>
      </c>
      <c r="C131" s="504" t="s">
        <v>2222</v>
      </c>
      <c r="D131" s="524">
        <v>8000</v>
      </c>
      <c r="E131" s="378" t="s">
        <v>2646</v>
      </c>
      <c r="F131" s="415" t="s">
        <v>2534</v>
      </c>
      <c r="G131" s="370" t="s">
        <v>2590</v>
      </c>
      <c r="H131" s="370" t="s">
        <v>480</v>
      </c>
      <c r="I131" s="366"/>
      <c r="J131" s="367"/>
      <c r="K131" s="368"/>
      <c r="L131" s="369"/>
    </row>
    <row r="132" spans="1:12" ht="27">
      <c r="A132" s="307">
        <v>124</v>
      </c>
      <c r="B132" s="370" t="s">
        <v>2218</v>
      </c>
      <c r="C132" s="504" t="s">
        <v>2222</v>
      </c>
      <c r="D132" s="524">
        <v>30000</v>
      </c>
      <c r="E132" s="378" t="s">
        <v>2647</v>
      </c>
      <c r="F132" s="415" t="s">
        <v>2535</v>
      </c>
      <c r="G132" s="370" t="s">
        <v>2591</v>
      </c>
      <c r="H132" s="370" t="s">
        <v>480</v>
      </c>
      <c r="I132" s="366"/>
      <c r="J132" s="367"/>
      <c r="K132" s="368"/>
      <c r="L132" s="369"/>
    </row>
    <row r="133" spans="1:12" ht="27">
      <c r="A133" s="302">
        <v>125</v>
      </c>
      <c r="B133" s="370" t="s">
        <v>2218</v>
      </c>
      <c r="C133" s="504" t="s">
        <v>2222</v>
      </c>
      <c r="D133" s="524">
        <v>60000</v>
      </c>
      <c r="E133" s="378" t="s">
        <v>2648</v>
      </c>
      <c r="F133" s="415" t="s">
        <v>2536</v>
      </c>
      <c r="G133" s="370" t="s">
        <v>2592</v>
      </c>
      <c r="H133" s="370" t="s">
        <v>480</v>
      </c>
      <c r="I133" s="366"/>
      <c r="J133" s="367"/>
      <c r="K133" s="368"/>
      <c r="L133" s="369"/>
    </row>
    <row r="134" spans="1:12" ht="27">
      <c r="A134" s="302">
        <v>126</v>
      </c>
      <c r="B134" s="370" t="s">
        <v>2218</v>
      </c>
      <c r="C134" s="504" t="s">
        <v>2222</v>
      </c>
      <c r="D134" s="524">
        <v>30000</v>
      </c>
      <c r="E134" s="378" t="s">
        <v>2649</v>
      </c>
      <c r="F134" s="415" t="s">
        <v>2537</v>
      </c>
      <c r="G134" s="370" t="s">
        <v>2593</v>
      </c>
      <c r="H134" s="370" t="s">
        <v>480</v>
      </c>
      <c r="I134" s="366"/>
      <c r="J134" s="367"/>
      <c r="K134" s="368"/>
      <c r="L134" s="369"/>
    </row>
    <row r="135" spans="1:12" ht="27">
      <c r="A135" s="307">
        <v>127</v>
      </c>
      <c r="B135" s="370" t="s">
        <v>2218</v>
      </c>
      <c r="C135" s="504" t="s">
        <v>2222</v>
      </c>
      <c r="D135" s="524">
        <v>45000</v>
      </c>
      <c r="E135" s="378" t="s">
        <v>2650</v>
      </c>
      <c r="F135" s="415" t="s">
        <v>2538</v>
      </c>
      <c r="G135" s="370" t="s">
        <v>2594</v>
      </c>
      <c r="H135" s="370" t="s">
        <v>480</v>
      </c>
      <c r="I135" s="366"/>
      <c r="J135" s="367"/>
      <c r="K135" s="368"/>
      <c r="L135" s="369"/>
    </row>
    <row r="136" spans="1:12" ht="27">
      <c r="A136" s="302">
        <v>128</v>
      </c>
      <c r="B136" s="370" t="s">
        <v>2218</v>
      </c>
      <c r="C136" s="504" t="s">
        <v>2222</v>
      </c>
      <c r="D136" s="524">
        <v>10000</v>
      </c>
      <c r="E136" s="378" t="s">
        <v>2651</v>
      </c>
      <c r="F136" s="415" t="s">
        <v>2539</v>
      </c>
      <c r="G136" s="370" t="s">
        <v>2595</v>
      </c>
      <c r="H136" s="370" t="s">
        <v>480</v>
      </c>
      <c r="I136" s="366"/>
      <c r="J136" s="367"/>
      <c r="K136" s="368"/>
      <c r="L136" s="369"/>
    </row>
    <row r="137" spans="1:12" ht="27">
      <c r="A137" s="302">
        <v>129</v>
      </c>
      <c r="B137" s="370" t="s">
        <v>2218</v>
      </c>
      <c r="C137" s="504" t="s">
        <v>2222</v>
      </c>
      <c r="D137" s="524">
        <v>50000</v>
      </c>
      <c r="E137" s="378" t="s">
        <v>2652</v>
      </c>
      <c r="F137" s="415" t="s">
        <v>2540</v>
      </c>
      <c r="G137" s="370" t="s">
        <v>2596</v>
      </c>
      <c r="H137" s="370" t="s">
        <v>480</v>
      </c>
      <c r="I137" s="366"/>
      <c r="J137" s="367"/>
      <c r="K137" s="368"/>
      <c r="L137" s="369"/>
    </row>
    <row r="138" spans="1:12" ht="27">
      <c r="A138" s="307">
        <v>130</v>
      </c>
      <c r="B138" s="370" t="s">
        <v>2218</v>
      </c>
      <c r="C138" s="504" t="s">
        <v>2222</v>
      </c>
      <c r="D138" s="524">
        <v>25000</v>
      </c>
      <c r="E138" s="378" t="s">
        <v>2653</v>
      </c>
      <c r="F138" s="415" t="s">
        <v>2541</v>
      </c>
      <c r="G138" s="370" t="s">
        <v>2597</v>
      </c>
      <c r="H138" s="370" t="s">
        <v>480</v>
      </c>
      <c r="I138" s="366"/>
      <c r="J138" s="367"/>
      <c r="K138" s="368"/>
      <c r="L138" s="369"/>
    </row>
    <row r="139" spans="1:12" ht="27">
      <c r="A139" s="302">
        <v>131</v>
      </c>
      <c r="B139" s="370" t="s">
        <v>2218</v>
      </c>
      <c r="C139" s="504" t="s">
        <v>2222</v>
      </c>
      <c r="D139" s="524">
        <v>55000</v>
      </c>
      <c r="E139" s="378" t="s">
        <v>2654</v>
      </c>
      <c r="F139" s="415" t="s">
        <v>2542</v>
      </c>
      <c r="G139" s="370" t="s">
        <v>2598</v>
      </c>
      <c r="H139" s="370" t="s">
        <v>480</v>
      </c>
      <c r="I139" s="366"/>
      <c r="J139" s="367"/>
      <c r="K139" s="368"/>
      <c r="L139" s="369"/>
    </row>
    <row r="140" spans="1:12" ht="27">
      <c r="A140" s="302">
        <v>132</v>
      </c>
      <c r="B140" s="370" t="s">
        <v>2218</v>
      </c>
      <c r="C140" s="504" t="s">
        <v>2222</v>
      </c>
      <c r="D140" s="524">
        <v>25000</v>
      </c>
      <c r="E140" s="378" t="s">
        <v>2655</v>
      </c>
      <c r="F140" s="415" t="s">
        <v>2543</v>
      </c>
      <c r="G140" s="370" t="s">
        <v>2599</v>
      </c>
      <c r="H140" s="370" t="s">
        <v>2442</v>
      </c>
      <c r="I140" s="366"/>
      <c r="J140" s="367"/>
      <c r="K140" s="368"/>
      <c r="L140" s="369"/>
    </row>
    <row r="141" spans="1:12" ht="27">
      <c r="A141" s="307">
        <v>133</v>
      </c>
      <c r="B141" s="370" t="s">
        <v>2676</v>
      </c>
      <c r="C141" s="504" t="s">
        <v>2222</v>
      </c>
      <c r="D141" s="524">
        <v>35000</v>
      </c>
      <c r="E141" s="378" t="s">
        <v>2656</v>
      </c>
      <c r="F141" s="415" t="s">
        <v>2544</v>
      </c>
      <c r="G141" s="370" t="s">
        <v>2600</v>
      </c>
      <c r="H141" s="370" t="s">
        <v>480</v>
      </c>
      <c r="I141" s="366"/>
      <c r="J141" s="367"/>
      <c r="K141" s="368"/>
      <c r="L141" s="369"/>
    </row>
    <row r="142" spans="1:12" ht="27">
      <c r="A142" s="302">
        <v>134</v>
      </c>
      <c r="B142" s="370" t="s">
        <v>2676</v>
      </c>
      <c r="C142" s="504" t="s">
        <v>2222</v>
      </c>
      <c r="D142" s="524">
        <v>33000</v>
      </c>
      <c r="E142" s="378" t="s">
        <v>2657</v>
      </c>
      <c r="F142" s="415" t="s">
        <v>2545</v>
      </c>
      <c r="G142" s="370" t="s">
        <v>2601</v>
      </c>
      <c r="H142" s="370" t="s">
        <v>480</v>
      </c>
      <c r="I142" s="366"/>
      <c r="J142" s="367"/>
      <c r="K142" s="368"/>
      <c r="L142" s="369"/>
    </row>
    <row r="143" spans="1:12" ht="27">
      <c r="A143" s="302">
        <v>135</v>
      </c>
      <c r="B143" s="370" t="s">
        <v>2676</v>
      </c>
      <c r="C143" s="504" t="s">
        <v>2222</v>
      </c>
      <c r="D143" s="524">
        <v>58000</v>
      </c>
      <c r="E143" s="378" t="s">
        <v>2658</v>
      </c>
      <c r="F143" s="415" t="s">
        <v>2546</v>
      </c>
      <c r="G143" s="370" t="s">
        <v>2602</v>
      </c>
      <c r="H143" s="370" t="s">
        <v>480</v>
      </c>
      <c r="I143" s="366"/>
      <c r="J143" s="367"/>
      <c r="K143" s="368"/>
      <c r="L143" s="369"/>
    </row>
    <row r="144" spans="1:12" ht="27">
      <c r="A144" s="307">
        <v>136</v>
      </c>
      <c r="B144" s="370" t="s">
        <v>2676</v>
      </c>
      <c r="C144" s="504" t="s">
        <v>2222</v>
      </c>
      <c r="D144" s="524">
        <v>5000</v>
      </c>
      <c r="E144" s="378" t="s">
        <v>2659</v>
      </c>
      <c r="F144" s="415" t="s">
        <v>2547</v>
      </c>
      <c r="G144" s="370" t="s">
        <v>2603</v>
      </c>
      <c r="H144" s="370" t="s">
        <v>480</v>
      </c>
      <c r="I144" s="366"/>
      <c r="J144" s="367"/>
      <c r="K144" s="368"/>
      <c r="L144" s="369"/>
    </row>
    <row r="145" spans="1:12" ht="27">
      <c r="A145" s="302">
        <v>137</v>
      </c>
      <c r="B145" s="370" t="s">
        <v>2676</v>
      </c>
      <c r="C145" s="504" t="s">
        <v>2222</v>
      </c>
      <c r="D145" s="524">
        <v>53000</v>
      </c>
      <c r="E145" s="378" t="s">
        <v>2660</v>
      </c>
      <c r="F145" s="415" t="s">
        <v>2548</v>
      </c>
      <c r="G145" s="370" t="s">
        <v>2604</v>
      </c>
      <c r="H145" s="370" t="s">
        <v>480</v>
      </c>
      <c r="I145" s="366"/>
      <c r="J145" s="367"/>
      <c r="K145" s="368"/>
      <c r="L145" s="369"/>
    </row>
    <row r="146" spans="1:12" ht="27">
      <c r="A146" s="302">
        <v>138</v>
      </c>
      <c r="B146" s="370" t="s">
        <v>2676</v>
      </c>
      <c r="C146" s="504" t="s">
        <v>2222</v>
      </c>
      <c r="D146" s="524">
        <v>20000</v>
      </c>
      <c r="E146" s="378" t="s">
        <v>2661</v>
      </c>
      <c r="F146" s="415" t="s">
        <v>2549</v>
      </c>
      <c r="G146" s="370" t="s">
        <v>2605</v>
      </c>
      <c r="H146" s="370" t="s">
        <v>480</v>
      </c>
      <c r="I146" s="366"/>
      <c r="J146" s="367"/>
      <c r="K146" s="368"/>
      <c r="L146" s="369"/>
    </row>
    <row r="147" spans="1:12" ht="27">
      <c r="A147" s="307">
        <v>139</v>
      </c>
      <c r="B147" s="370" t="s">
        <v>2676</v>
      </c>
      <c r="C147" s="504" t="s">
        <v>2222</v>
      </c>
      <c r="D147" s="524">
        <v>10000</v>
      </c>
      <c r="E147" s="378" t="s">
        <v>2662</v>
      </c>
      <c r="F147" s="415" t="s">
        <v>2550</v>
      </c>
      <c r="G147" s="370" t="s">
        <v>2606</v>
      </c>
      <c r="H147" s="370" t="s">
        <v>480</v>
      </c>
      <c r="I147" s="366"/>
      <c r="J147" s="367"/>
      <c r="K147" s="368"/>
      <c r="L147" s="369"/>
    </row>
    <row r="148" spans="1:12" ht="27">
      <c r="A148" s="302">
        <v>140</v>
      </c>
      <c r="B148" s="370" t="s">
        <v>2676</v>
      </c>
      <c r="C148" s="504" t="s">
        <v>2222</v>
      </c>
      <c r="D148" s="525">
        <v>22000</v>
      </c>
      <c r="E148" s="509" t="s">
        <v>2663</v>
      </c>
      <c r="F148" s="415" t="s">
        <v>2551</v>
      </c>
      <c r="G148" s="370" t="s">
        <v>2607</v>
      </c>
      <c r="H148" s="370" t="s">
        <v>480</v>
      </c>
      <c r="I148" s="366"/>
      <c r="J148" s="367"/>
      <c r="K148" s="368"/>
      <c r="L148" s="369"/>
    </row>
    <row r="149" spans="1:12" ht="27">
      <c r="A149" s="302">
        <v>141</v>
      </c>
      <c r="B149" s="370" t="s">
        <v>2676</v>
      </c>
      <c r="C149" s="504" t="s">
        <v>2222</v>
      </c>
      <c r="D149" s="525">
        <v>32000</v>
      </c>
      <c r="E149" s="509" t="s">
        <v>2664</v>
      </c>
      <c r="F149" s="415" t="s">
        <v>2552</v>
      </c>
      <c r="G149" s="370" t="s">
        <v>2608</v>
      </c>
      <c r="H149" s="370" t="s">
        <v>480</v>
      </c>
      <c r="I149" s="366"/>
      <c r="J149" s="367"/>
      <c r="K149" s="368"/>
      <c r="L149" s="369"/>
    </row>
    <row r="150" spans="1:12" ht="27">
      <c r="A150" s="307">
        <v>142</v>
      </c>
      <c r="B150" s="370" t="s">
        <v>2676</v>
      </c>
      <c r="C150" s="504" t="s">
        <v>2222</v>
      </c>
      <c r="D150" s="525">
        <v>35000</v>
      </c>
      <c r="E150" s="373" t="s">
        <v>2665</v>
      </c>
      <c r="F150" s="415" t="s">
        <v>2553</v>
      </c>
      <c r="G150" s="370" t="s">
        <v>2609</v>
      </c>
      <c r="H150" s="370" t="s">
        <v>480</v>
      </c>
      <c r="I150" s="415"/>
      <c r="J150" s="367"/>
      <c r="K150" s="368"/>
      <c r="L150" s="369"/>
    </row>
    <row r="151" spans="1:12" ht="27">
      <c r="A151" s="302">
        <v>143</v>
      </c>
      <c r="B151" s="370" t="s">
        <v>2676</v>
      </c>
      <c r="C151" s="504" t="s">
        <v>2222</v>
      </c>
      <c r="D151" s="525">
        <v>5000</v>
      </c>
      <c r="E151" s="373" t="s">
        <v>2666</v>
      </c>
      <c r="F151" s="415" t="s">
        <v>2554</v>
      </c>
      <c r="G151" s="370" t="s">
        <v>2610</v>
      </c>
      <c r="H151" s="370" t="s">
        <v>480</v>
      </c>
      <c r="I151" s="366"/>
      <c r="J151" s="367"/>
      <c r="K151" s="368"/>
      <c r="L151" s="369"/>
    </row>
    <row r="152" spans="1:12" ht="27">
      <c r="A152" s="302">
        <v>144</v>
      </c>
      <c r="B152" s="370" t="s">
        <v>2676</v>
      </c>
      <c r="C152" s="504" t="s">
        <v>2222</v>
      </c>
      <c r="D152" s="525">
        <v>30000</v>
      </c>
      <c r="E152" s="373" t="s">
        <v>2667</v>
      </c>
      <c r="F152" s="415" t="s">
        <v>2555</v>
      </c>
      <c r="G152" s="370" t="s">
        <v>2611</v>
      </c>
      <c r="H152" s="370" t="s">
        <v>480</v>
      </c>
      <c r="I152" s="366"/>
      <c r="J152" s="367"/>
      <c r="K152" s="368"/>
      <c r="L152" s="369"/>
    </row>
    <row r="153" spans="1:12" ht="27">
      <c r="A153" s="307">
        <v>145</v>
      </c>
      <c r="B153" s="370" t="s">
        <v>2676</v>
      </c>
      <c r="C153" s="504" t="s">
        <v>2222</v>
      </c>
      <c r="D153" s="525">
        <v>60000</v>
      </c>
      <c r="E153" s="373" t="s">
        <v>2668</v>
      </c>
      <c r="F153" s="415" t="s">
        <v>2556</v>
      </c>
      <c r="G153" s="370" t="s">
        <v>2612</v>
      </c>
      <c r="H153" s="370" t="s">
        <v>480</v>
      </c>
      <c r="I153" s="366"/>
      <c r="J153" s="367"/>
      <c r="K153" s="368"/>
      <c r="L153" s="369"/>
    </row>
    <row r="154" spans="1:12" ht="27">
      <c r="A154" s="302">
        <v>146</v>
      </c>
      <c r="B154" s="370" t="s">
        <v>2676</v>
      </c>
      <c r="C154" s="504" t="s">
        <v>2222</v>
      </c>
      <c r="D154" s="525">
        <v>40000</v>
      </c>
      <c r="E154" s="373" t="s">
        <v>2669</v>
      </c>
      <c r="F154" s="415" t="s">
        <v>2557</v>
      </c>
      <c r="G154" s="370" t="s">
        <v>2613</v>
      </c>
      <c r="H154" s="370" t="s">
        <v>480</v>
      </c>
      <c r="I154" s="366"/>
      <c r="J154" s="367"/>
      <c r="K154" s="368"/>
      <c r="L154" s="369"/>
    </row>
    <row r="155" spans="1:12" ht="27">
      <c r="A155" s="302">
        <v>147</v>
      </c>
      <c r="B155" s="370" t="s">
        <v>2676</v>
      </c>
      <c r="C155" s="504" t="s">
        <v>2222</v>
      </c>
      <c r="D155" s="525">
        <v>60000</v>
      </c>
      <c r="E155" s="373" t="s">
        <v>2670</v>
      </c>
      <c r="F155" s="415" t="s">
        <v>2558</v>
      </c>
      <c r="G155" s="370" t="s">
        <v>2614</v>
      </c>
      <c r="H155" s="370" t="s">
        <v>480</v>
      </c>
      <c r="I155" s="366"/>
      <c r="J155" s="367"/>
      <c r="K155" s="368"/>
      <c r="L155" s="369"/>
    </row>
    <row r="156" spans="1:12" ht="27">
      <c r="A156" s="307">
        <v>148</v>
      </c>
      <c r="B156" s="370" t="s">
        <v>2676</v>
      </c>
      <c r="C156" s="504" t="s">
        <v>2222</v>
      </c>
      <c r="D156" s="525">
        <v>25000</v>
      </c>
      <c r="E156" s="373" t="s">
        <v>2671</v>
      </c>
      <c r="F156" s="415" t="s">
        <v>2559</v>
      </c>
      <c r="G156" s="370" t="s">
        <v>2615</v>
      </c>
      <c r="H156" s="370" t="s">
        <v>480</v>
      </c>
      <c r="I156" s="366"/>
      <c r="J156" s="367"/>
      <c r="K156" s="368"/>
      <c r="L156" s="369"/>
    </row>
    <row r="157" spans="1:12" ht="27">
      <c r="A157" s="302">
        <v>149</v>
      </c>
      <c r="B157" s="370" t="s">
        <v>2676</v>
      </c>
      <c r="C157" s="504" t="s">
        <v>2222</v>
      </c>
      <c r="D157" s="525">
        <v>30000</v>
      </c>
      <c r="E157" s="373" t="s">
        <v>2672</v>
      </c>
      <c r="F157" s="415" t="s">
        <v>2560</v>
      </c>
      <c r="G157" s="370" t="s">
        <v>2616</v>
      </c>
      <c r="H157" s="370" t="s">
        <v>480</v>
      </c>
      <c r="I157" s="366"/>
      <c r="J157" s="367"/>
      <c r="K157" s="368"/>
      <c r="L157" s="369"/>
    </row>
    <row r="158" spans="1:12" ht="27">
      <c r="A158" s="302">
        <v>150</v>
      </c>
      <c r="B158" s="370" t="s">
        <v>2676</v>
      </c>
      <c r="C158" s="504" t="s">
        <v>2222</v>
      </c>
      <c r="D158" s="525">
        <v>35000</v>
      </c>
      <c r="E158" s="373" t="s">
        <v>2673</v>
      </c>
      <c r="F158" s="415" t="s">
        <v>2561</v>
      </c>
      <c r="G158" s="370" t="s">
        <v>2617</v>
      </c>
      <c r="H158" s="370" t="s">
        <v>480</v>
      </c>
      <c r="I158" s="366"/>
      <c r="J158" s="367"/>
      <c r="K158" s="368"/>
      <c r="L158" s="369"/>
    </row>
    <row r="159" spans="1:12" ht="27">
      <c r="A159" s="307">
        <v>151</v>
      </c>
      <c r="B159" s="370" t="s">
        <v>2676</v>
      </c>
      <c r="C159" s="301" t="s">
        <v>219</v>
      </c>
      <c r="D159" s="526">
        <v>20</v>
      </c>
      <c r="E159" s="416" t="s">
        <v>2677</v>
      </c>
      <c r="F159" s="370" t="s">
        <v>2678</v>
      </c>
      <c r="G159" s="370" t="s">
        <v>2679</v>
      </c>
      <c r="H159" s="370" t="s">
        <v>2355</v>
      </c>
      <c r="I159" s="366"/>
      <c r="J159" s="367"/>
      <c r="K159" s="368"/>
      <c r="L159" s="369"/>
    </row>
    <row r="160" spans="1:12" ht="30">
      <c r="A160" s="302">
        <v>152</v>
      </c>
      <c r="B160" s="370" t="s">
        <v>2676</v>
      </c>
      <c r="C160" s="301" t="s">
        <v>2222</v>
      </c>
      <c r="D160" s="483">
        <v>20000</v>
      </c>
      <c r="E160" s="378" t="s">
        <v>2680</v>
      </c>
      <c r="F160" s="377" t="s">
        <v>2681</v>
      </c>
      <c r="G160" s="378" t="s">
        <v>2682</v>
      </c>
      <c r="H160" s="379" t="s">
        <v>2442</v>
      </c>
      <c r="I160" s="366"/>
      <c r="J160" s="367"/>
      <c r="K160" s="368"/>
      <c r="L160" s="369"/>
    </row>
    <row r="161" spans="1:12" ht="27">
      <c r="A161" s="302">
        <v>153</v>
      </c>
      <c r="B161" s="370" t="s">
        <v>2683</v>
      </c>
      <c r="C161" s="301" t="s">
        <v>2222</v>
      </c>
      <c r="D161" s="521">
        <v>5000</v>
      </c>
      <c r="E161" s="371" t="s">
        <v>2693</v>
      </c>
      <c r="F161" s="370" t="s">
        <v>2684</v>
      </c>
      <c r="G161" s="370" t="s">
        <v>2688</v>
      </c>
      <c r="H161" s="370" t="s">
        <v>480</v>
      </c>
      <c r="I161" s="366"/>
      <c r="J161" s="367"/>
      <c r="K161" s="368"/>
      <c r="L161" s="369"/>
    </row>
    <row r="162" spans="1:12" ht="27">
      <c r="A162" s="307">
        <v>154</v>
      </c>
      <c r="B162" s="370" t="s">
        <v>2683</v>
      </c>
      <c r="C162" s="301" t="s">
        <v>2222</v>
      </c>
      <c r="D162" s="521">
        <v>25000</v>
      </c>
      <c r="E162" s="371" t="s">
        <v>2655</v>
      </c>
      <c r="F162" s="370" t="s">
        <v>2543</v>
      </c>
      <c r="G162" s="370" t="s">
        <v>2689</v>
      </c>
      <c r="H162" s="370" t="s">
        <v>480</v>
      </c>
      <c r="I162" s="366"/>
      <c r="J162" s="367"/>
      <c r="K162" s="368"/>
      <c r="L162" s="369"/>
    </row>
    <row r="163" spans="1:12" ht="27">
      <c r="A163" s="302">
        <v>155</v>
      </c>
      <c r="B163" s="370" t="s">
        <v>2683</v>
      </c>
      <c r="C163" s="301" t="s">
        <v>2222</v>
      </c>
      <c r="D163" s="521">
        <v>30000</v>
      </c>
      <c r="E163" s="371" t="s">
        <v>2694</v>
      </c>
      <c r="F163" s="370" t="s">
        <v>2685</v>
      </c>
      <c r="G163" s="370" t="s">
        <v>2690</v>
      </c>
      <c r="H163" s="370" t="s">
        <v>480</v>
      </c>
      <c r="I163" s="366"/>
      <c r="J163" s="367"/>
      <c r="K163" s="368"/>
      <c r="L163" s="369"/>
    </row>
    <row r="164" spans="1:12" ht="27">
      <c r="A164" s="302">
        <v>156</v>
      </c>
      <c r="B164" s="370" t="s">
        <v>2683</v>
      </c>
      <c r="C164" s="301" t="s">
        <v>2222</v>
      </c>
      <c r="D164" s="521">
        <v>30000</v>
      </c>
      <c r="E164" s="371" t="s">
        <v>2695</v>
      </c>
      <c r="F164" s="370" t="s">
        <v>2686</v>
      </c>
      <c r="G164" s="370" t="s">
        <v>2691</v>
      </c>
      <c r="H164" s="370" t="s">
        <v>480</v>
      </c>
      <c r="I164" s="366"/>
      <c r="J164" s="367"/>
      <c r="K164" s="368"/>
      <c r="L164" s="369"/>
    </row>
    <row r="165" spans="1:12" ht="27">
      <c r="A165" s="307">
        <v>157</v>
      </c>
      <c r="B165" s="370" t="s">
        <v>2683</v>
      </c>
      <c r="C165" s="301" t="s">
        <v>2222</v>
      </c>
      <c r="D165" s="521">
        <v>60000</v>
      </c>
      <c r="E165" s="371" t="s">
        <v>2696</v>
      </c>
      <c r="F165" s="370" t="s">
        <v>2687</v>
      </c>
      <c r="G165" s="370" t="s">
        <v>2692</v>
      </c>
      <c r="H165" s="370" t="s">
        <v>480</v>
      </c>
      <c r="I165" s="366"/>
      <c r="J165" s="367"/>
      <c r="K165" s="368"/>
      <c r="L165" s="369"/>
    </row>
    <row r="166" spans="1:12" ht="27">
      <c r="A166" s="302">
        <v>158</v>
      </c>
      <c r="B166" s="370" t="s">
        <v>2745</v>
      </c>
      <c r="C166" s="301" t="s">
        <v>2222</v>
      </c>
      <c r="D166" s="521">
        <v>30000</v>
      </c>
      <c r="E166" s="365" t="s">
        <v>2767</v>
      </c>
      <c r="F166" s="370" t="s">
        <v>2757</v>
      </c>
      <c r="G166" s="370" t="s">
        <v>2747</v>
      </c>
      <c r="H166" s="370" t="s">
        <v>480</v>
      </c>
      <c r="I166" s="366"/>
      <c r="J166" s="367"/>
      <c r="K166" s="368"/>
      <c r="L166" s="369"/>
    </row>
    <row r="167" spans="1:12" ht="27">
      <c r="A167" s="302">
        <v>159</v>
      </c>
      <c r="B167" s="370" t="s">
        <v>2745</v>
      </c>
      <c r="C167" s="301" t="s">
        <v>2222</v>
      </c>
      <c r="D167" s="521">
        <v>2475</v>
      </c>
      <c r="E167" s="365" t="s">
        <v>2251</v>
      </c>
      <c r="F167" s="370" t="s">
        <v>2252</v>
      </c>
      <c r="G167" s="370" t="s">
        <v>2253</v>
      </c>
      <c r="H167" s="370" t="s">
        <v>480</v>
      </c>
      <c r="I167" s="366"/>
      <c r="J167" s="367"/>
      <c r="K167" s="368"/>
      <c r="L167" s="369"/>
    </row>
    <row r="168" spans="1:12" ht="27">
      <c r="A168" s="307">
        <v>160</v>
      </c>
      <c r="B168" s="370" t="s">
        <v>2745</v>
      </c>
      <c r="C168" s="301" t="s">
        <v>2222</v>
      </c>
      <c r="D168" s="521">
        <v>1000</v>
      </c>
      <c r="E168" s="365" t="s">
        <v>2768</v>
      </c>
      <c r="F168" s="370" t="s">
        <v>2758</v>
      </c>
      <c r="G168" s="370" t="s">
        <v>2748</v>
      </c>
      <c r="H168" s="370" t="s">
        <v>480</v>
      </c>
      <c r="I168" s="366"/>
      <c r="J168" s="367"/>
      <c r="K168" s="368"/>
      <c r="L168" s="369"/>
    </row>
    <row r="169" spans="1:12" ht="27">
      <c r="A169" s="302">
        <v>161</v>
      </c>
      <c r="B169" s="370" t="s">
        <v>2745</v>
      </c>
      <c r="C169" s="301" t="s">
        <v>2222</v>
      </c>
      <c r="D169" s="521">
        <v>20000</v>
      </c>
      <c r="E169" s="365" t="s">
        <v>2769</v>
      </c>
      <c r="F169" s="370" t="s">
        <v>2759</v>
      </c>
      <c r="G169" s="370" t="s">
        <v>2749</v>
      </c>
      <c r="H169" s="370" t="s">
        <v>480</v>
      </c>
      <c r="I169" s="366"/>
      <c r="J169" s="367"/>
      <c r="K169" s="368"/>
      <c r="L169" s="369"/>
    </row>
    <row r="170" spans="1:12" ht="27">
      <c r="A170" s="302">
        <v>162</v>
      </c>
      <c r="B170" s="370" t="s">
        <v>2745</v>
      </c>
      <c r="C170" s="301" t="s">
        <v>2222</v>
      </c>
      <c r="D170" s="521">
        <v>40000</v>
      </c>
      <c r="E170" s="365" t="s">
        <v>2770</v>
      </c>
      <c r="F170" s="370" t="s">
        <v>2760</v>
      </c>
      <c r="G170" s="370" t="s">
        <v>2750</v>
      </c>
      <c r="H170" s="370" t="s">
        <v>480</v>
      </c>
      <c r="I170" s="366"/>
      <c r="J170" s="367"/>
      <c r="K170" s="368"/>
      <c r="L170" s="369"/>
    </row>
    <row r="171" spans="1:12" ht="27">
      <c r="A171" s="307">
        <v>163</v>
      </c>
      <c r="B171" s="370" t="s">
        <v>2745</v>
      </c>
      <c r="C171" s="301" t="s">
        <v>2222</v>
      </c>
      <c r="D171" s="521">
        <v>5000</v>
      </c>
      <c r="E171" s="365" t="s">
        <v>2771</v>
      </c>
      <c r="F171" s="370" t="s">
        <v>2761</v>
      </c>
      <c r="G171" s="370" t="s">
        <v>2751</v>
      </c>
      <c r="H171" s="370" t="s">
        <v>480</v>
      </c>
      <c r="I171" s="366"/>
      <c r="J171" s="367"/>
      <c r="K171" s="368"/>
      <c r="L171" s="369"/>
    </row>
    <row r="172" spans="1:12" ht="27">
      <c r="A172" s="302">
        <v>164</v>
      </c>
      <c r="B172" s="370" t="s">
        <v>2745</v>
      </c>
      <c r="C172" s="301" t="s">
        <v>2222</v>
      </c>
      <c r="D172" s="521">
        <v>10000</v>
      </c>
      <c r="E172" s="365" t="s">
        <v>2772</v>
      </c>
      <c r="F172" s="370" t="s">
        <v>2762</v>
      </c>
      <c r="G172" s="370" t="s">
        <v>2752</v>
      </c>
      <c r="H172" s="370" t="s">
        <v>480</v>
      </c>
      <c r="I172" s="366"/>
      <c r="J172" s="367"/>
      <c r="K172" s="368"/>
      <c r="L172" s="369"/>
    </row>
    <row r="173" spans="1:12" ht="27">
      <c r="A173" s="302">
        <v>165</v>
      </c>
      <c r="B173" s="370" t="s">
        <v>2746</v>
      </c>
      <c r="C173" s="301" t="s">
        <v>2222</v>
      </c>
      <c r="D173" s="521">
        <v>10000</v>
      </c>
      <c r="E173" s="365" t="s">
        <v>2773</v>
      </c>
      <c r="F173" s="370" t="s">
        <v>2763</v>
      </c>
      <c r="G173" s="370" t="s">
        <v>2753</v>
      </c>
      <c r="H173" s="370" t="s">
        <v>480</v>
      </c>
      <c r="I173" s="366"/>
      <c r="J173" s="367"/>
      <c r="K173" s="368"/>
      <c r="L173" s="369"/>
    </row>
    <row r="174" spans="1:12" ht="27">
      <c r="A174" s="307">
        <v>166</v>
      </c>
      <c r="B174" s="370" t="s">
        <v>2746</v>
      </c>
      <c r="C174" s="301" t="s">
        <v>2222</v>
      </c>
      <c r="D174" s="521">
        <v>60000</v>
      </c>
      <c r="E174" s="365" t="s">
        <v>2774</v>
      </c>
      <c r="F174" s="370" t="s">
        <v>2764</v>
      </c>
      <c r="G174" s="370" t="s">
        <v>2754</v>
      </c>
      <c r="H174" s="370" t="s">
        <v>480</v>
      </c>
      <c r="I174" s="366"/>
      <c r="J174" s="367"/>
      <c r="K174" s="368"/>
      <c r="L174" s="369"/>
    </row>
    <row r="175" spans="1:12" ht="27">
      <c r="A175" s="302">
        <v>167</v>
      </c>
      <c r="B175" s="370" t="s">
        <v>2746</v>
      </c>
      <c r="C175" s="301" t="s">
        <v>2222</v>
      </c>
      <c r="D175" s="521">
        <v>5000</v>
      </c>
      <c r="E175" s="365" t="s">
        <v>2775</v>
      </c>
      <c r="F175" s="370" t="s">
        <v>2765</v>
      </c>
      <c r="G175" s="370" t="s">
        <v>2755</v>
      </c>
      <c r="H175" s="370" t="s">
        <v>480</v>
      </c>
      <c r="I175" s="366"/>
      <c r="J175" s="367"/>
      <c r="K175" s="368"/>
      <c r="L175" s="369"/>
    </row>
    <row r="176" spans="1:12" ht="27">
      <c r="A176" s="302">
        <v>168</v>
      </c>
      <c r="B176" s="370" t="s">
        <v>2746</v>
      </c>
      <c r="C176" s="301" t="s">
        <v>2222</v>
      </c>
      <c r="D176" s="521">
        <v>60000</v>
      </c>
      <c r="E176" s="365" t="s">
        <v>2776</v>
      </c>
      <c r="F176" s="370" t="s">
        <v>2766</v>
      </c>
      <c r="G176" s="370" t="s">
        <v>2756</v>
      </c>
      <c r="H176" s="370" t="s">
        <v>480</v>
      </c>
      <c r="I176" s="366"/>
      <c r="J176" s="367"/>
      <c r="K176" s="368"/>
      <c r="L176" s="369"/>
    </row>
    <row r="177" spans="1:12" ht="30">
      <c r="A177" s="307">
        <v>169</v>
      </c>
      <c r="B177" s="370" t="s">
        <v>2746</v>
      </c>
      <c r="C177" s="301" t="s">
        <v>2222</v>
      </c>
      <c r="D177" s="483">
        <v>1000</v>
      </c>
      <c r="E177" s="378" t="s">
        <v>2777</v>
      </c>
      <c r="F177" s="377" t="s">
        <v>2780</v>
      </c>
      <c r="G177" s="378" t="s">
        <v>2783</v>
      </c>
      <c r="H177" s="379" t="s">
        <v>2355</v>
      </c>
      <c r="I177" s="366"/>
      <c r="J177" s="367"/>
      <c r="K177" s="368"/>
      <c r="L177" s="369"/>
    </row>
    <row r="178" spans="1:12" ht="30">
      <c r="A178" s="302">
        <v>170</v>
      </c>
      <c r="B178" s="370" t="s">
        <v>2746</v>
      </c>
      <c r="C178" s="301" t="s">
        <v>2222</v>
      </c>
      <c r="D178" s="483">
        <v>50000</v>
      </c>
      <c r="E178" s="378" t="s">
        <v>2778</v>
      </c>
      <c r="F178" s="377" t="s">
        <v>2781</v>
      </c>
      <c r="G178" s="378" t="s">
        <v>2784</v>
      </c>
      <c r="H178" s="379" t="s">
        <v>480</v>
      </c>
      <c r="I178" s="366"/>
      <c r="J178" s="367"/>
      <c r="K178" s="368"/>
      <c r="L178" s="369"/>
    </row>
    <row r="179" spans="1:12" ht="30">
      <c r="A179" s="302">
        <v>171</v>
      </c>
      <c r="B179" s="370" t="s">
        <v>2746</v>
      </c>
      <c r="C179" s="301" t="s">
        <v>2222</v>
      </c>
      <c r="D179" s="483">
        <v>10000</v>
      </c>
      <c r="E179" s="484" t="s">
        <v>2779</v>
      </c>
      <c r="F179" s="510" t="s">
        <v>2782</v>
      </c>
      <c r="G179" s="378" t="s">
        <v>2785</v>
      </c>
      <c r="H179" s="485" t="s">
        <v>2442</v>
      </c>
      <c r="I179" s="366"/>
      <c r="J179" s="367"/>
      <c r="K179" s="368"/>
      <c r="L179" s="369"/>
    </row>
    <row r="180" spans="1:12" ht="38.25">
      <c r="A180" s="307">
        <v>172</v>
      </c>
      <c r="B180" s="481" t="s">
        <v>2745</v>
      </c>
      <c r="C180" s="301" t="s">
        <v>2786</v>
      </c>
      <c r="D180" s="527">
        <v>22050</v>
      </c>
      <c r="E180" s="511" t="s">
        <v>2787</v>
      </c>
      <c r="F180" s="377" t="s">
        <v>2788</v>
      </c>
      <c r="G180" s="378"/>
      <c r="H180" s="379"/>
      <c r="I180" s="513" t="s">
        <v>2789</v>
      </c>
      <c r="J180" s="367"/>
      <c r="K180" s="512" t="s">
        <v>2790</v>
      </c>
      <c r="L180" s="369"/>
    </row>
    <row r="181" spans="1:12" ht="163.5" customHeight="1">
      <c r="A181" s="302">
        <v>173</v>
      </c>
      <c r="B181" s="481" t="s">
        <v>2809</v>
      </c>
      <c r="C181" s="301" t="s">
        <v>2786</v>
      </c>
      <c r="D181" s="483">
        <v>1200</v>
      </c>
      <c r="E181" s="378" t="s">
        <v>2810</v>
      </c>
      <c r="F181" s="377" t="s">
        <v>2811</v>
      </c>
      <c r="G181" s="378"/>
      <c r="H181" s="379"/>
      <c r="I181" s="366"/>
      <c r="J181" s="542" t="s">
        <v>2812</v>
      </c>
      <c r="K181" s="368"/>
      <c r="L181" s="369"/>
    </row>
    <row r="182" spans="1:12">
      <c r="A182" s="302">
        <v>174</v>
      </c>
      <c r="B182" s="482"/>
      <c r="C182" s="301"/>
      <c r="D182" s="483"/>
      <c r="E182" s="484"/>
      <c r="F182" s="370"/>
      <c r="G182" s="378"/>
      <c r="H182" s="485"/>
      <c r="I182" s="366"/>
      <c r="J182" s="367"/>
      <c r="K182" s="368"/>
      <c r="L182" s="369"/>
    </row>
    <row r="183" spans="1:12">
      <c r="A183" s="307">
        <v>175</v>
      </c>
      <c r="B183" s="482"/>
      <c r="C183" s="301"/>
      <c r="D183" s="483"/>
      <c r="E183" s="484"/>
      <c r="F183" s="370"/>
      <c r="G183" s="378"/>
      <c r="H183" s="485"/>
      <c r="I183" s="366"/>
      <c r="J183" s="367"/>
      <c r="K183" s="368"/>
      <c r="L183" s="369"/>
    </row>
    <row r="184" spans="1:12" ht="15.75" thickBot="1">
      <c r="A184" s="296" t="s">
        <v>264</v>
      </c>
      <c r="B184" s="372"/>
      <c r="C184" s="373"/>
      <c r="D184" s="528"/>
      <c r="E184" s="295"/>
      <c r="F184" s="294"/>
      <c r="G184" s="294"/>
      <c r="H184" s="294"/>
      <c r="I184" s="293"/>
      <c r="J184" s="292"/>
      <c r="K184" s="291"/>
      <c r="L184" s="290"/>
    </row>
    <row r="185" spans="1:12" s="288" customFormat="1">
      <c r="A185" s="601" t="s">
        <v>409</v>
      </c>
      <c r="B185" s="601"/>
      <c r="C185" s="601"/>
      <c r="D185" s="601"/>
      <c r="E185" s="601"/>
      <c r="F185" s="601"/>
      <c r="G185" s="601"/>
      <c r="H185" s="601"/>
      <c r="I185" s="601"/>
      <c r="J185" s="601"/>
      <c r="K185" s="601"/>
      <c r="L185" s="601"/>
    </row>
    <row r="186" spans="1:12" s="289" customFormat="1" ht="12.75">
      <c r="A186" s="601" t="s">
        <v>436</v>
      </c>
      <c r="B186" s="601"/>
      <c r="C186" s="601"/>
      <c r="D186" s="601"/>
      <c r="E186" s="601"/>
      <c r="F186" s="601"/>
      <c r="G186" s="601"/>
      <c r="H186" s="601"/>
      <c r="I186" s="601"/>
      <c r="J186" s="601"/>
      <c r="K186" s="601"/>
      <c r="L186" s="601"/>
    </row>
    <row r="187" spans="1:12" s="289" customFormat="1" ht="12.75">
      <c r="A187" s="601"/>
      <c r="B187" s="601"/>
      <c r="C187" s="601"/>
      <c r="D187" s="601"/>
      <c r="E187" s="601"/>
      <c r="F187" s="601"/>
      <c r="G187" s="601"/>
      <c r="H187" s="601"/>
      <c r="I187" s="601"/>
      <c r="J187" s="601"/>
      <c r="K187" s="601"/>
      <c r="L187" s="601"/>
    </row>
    <row r="188" spans="1:12" s="288" customFormat="1">
      <c r="A188" s="601" t="s">
        <v>435</v>
      </c>
      <c r="B188" s="601"/>
      <c r="C188" s="601"/>
      <c r="D188" s="601"/>
      <c r="E188" s="601"/>
      <c r="F188" s="601"/>
      <c r="G188" s="601"/>
      <c r="H188" s="601"/>
      <c r="I188" s="601"/>
      <c r="J188" s="601"/>
      <c r="K188" s="601"/>
      <c r="L188" s="601"/>
    </row>
    <row r="189" spans="1:12" s="288" customFormat="1">
      <c r="A189" s="601"/>
      <c r="B189" s="601"/>
      <c r="C189" s="601"/>
      <c r="D189" s="601"/>
      <c r="E189" s="601"/>
      <c r="F189" s="601"/>
      <c r="G189" s="601"/>
      <c r="H189" s="601"/>
      <c r="I189" s="601"/>
      <c r="J189" s="601"/>
      <c r="K189" s="601"/>
      <c r="L189" s="601"/>
    </row>
    <row r="190" spans="1:12" s="288" customFormat="1">
      <c r="A190" s="601" t="s">
        <v>434</v>
      </c>
      <c r="B190" s="601"/>
      <c r="C190" s="601"/>
      <c r="D190" s="601"/>
      <c r="E190" s="601"/>
      <c r="F190" s="601"/>
      <c r="G190" s="601"/>
      <c r="H190" s="601"/>
      <c r="I190" s="601"/>
      <c r="J190" s="601"/>
      <c r="K190" s="601"/>
      <c r="L190" s="601"/>
    </row>
    <row r="191" spans="1:12" s="283" customFormat="1">
      <c r="A191" s="605" t="s">
        <v>96</v>
      </c>
      <c r="B191" s="605"/>
      <c r="C191" s="282"/>
      <c r="D191" s="529"/>
      <c r="E191" s="282"/>
      <c r="F191" s="282"/>
      <c r="G191" s="281"/>
      <c r="H191" s="282"/>
      <c r="I191" s="282"/>
      <c r="J191" s="281"/>
      <c r="K191" s="282"/>
      <c r="L191" s="281"/>
    </row>
    <row r="192" spans="1:12" s="283" customFormat="1">
      <c r="A192" s="282"/>
      <c r="B192" s="281"/>
      <c r="C192" s="286"/>
      <c r="D192" s="530"/>
      <c r="E192" s="286"/>
      <c r="F192" s="282"/>
      <c r="G192" s="281"/>
      <c r="H192" s="285"/>
      <c r="I192" s="282"/>
      <c r="J192" s="281"/>
      <c r="K192" s="282"/>
      <c r="L192" s="281"/>
    </row>
    <row r="193" spans="1:12" s="283" customFormat="1" ht="15" customHeight="1">
      <c r="A193" s="282"/>
      <c r="B193" s="281"/>
      <c r="C193" s="600" t="s">
        <v>256</v>
      </c>
      <c r="D193" s="600"/>
      <c r="E193" s="600"/>
      <c r="F193" s="282"/>
      <c r="G193" s="281"/>
      <c r="H193" s="444" t="s">
        <v>433</v>
      </c>
      <c r="I193" s="284"/>
      <c r="J193" s="281"/>
      <c r="K193" s="282"/>
      <c r="L193" s="281"/>
    </row>
    <row r="194" spans="1:12" s="280" customFormat="1">
      <c r="A194" s="282"/>
      <c r="B194" s="281"/>
      <c r="C194" s="600" t="s">
        <v>127</v>
      </c>
      <c r="D194" s="600"/>
      <c r="E194" s="600"/>
      <c r="F194" s="282"/>
      <c r="G194" s="281"/>
      <c r="H194" s="282"/>
      <c r="I194" s="282"/>
      <c r="J194" s="281"/>
      <c r="K194" s="282"/>
      <c r="L194" s="281"/>
    </row>
    <row r="195" spans="1:12" s="280" customFormat="1">
      <c r="D195" s="531"/>
      <c r="E195" s="278"/>
    </row>
    <row r="196" spans="1:12" s="280" customFormat="1">
      <c r="D196" s="531"/>
      <c r="E196" s="278"/>
    </row>
    <row r="197" spans="1:12" s="280" customFormat="1">
      <c r="D197" s="531"/>
      <c r="E197" s="278"/>
    </row>
    <row r="198" spans="1:12" s="280" customFormat="1">
      <c r="D198" s="531"/>
      <c r="E198" s="278"/>
    </row>
    <row r="199" spans="1:12" s="280" customFormat="1">
      <c r="D199" s="531"/>
    </row>
  </sheetData>
  <mergeCells count="8">
    <mergeCell ref="C194:E194"/>
    <mergeCell ref="A186:L187"/>
    <mergeCell ref="A188:L189"/>
    <mergeCell ref="A190:L190"/>
    <mergeCell ref="I6:K6"/>
    <mergeCell ref="A191:B191"/>
    <mergeCell ref="A185:L185"/>
    <mergeCell ref="C193:E193"/>
  </mergeCells>
  <dataValidations count="6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20:F45 F47:F64 F66:F100 F9:F17 F148:F159 F161:F176 F182:F184">
      <formula1>11</formula1>
    </dataValidation>
    <dataValidation type="textLength" operator="equal" allowBlank="1" showInputMessage="1" showErrorMessage="1" errorTitle="საიდ.კოდის შევსების წესი" error="საიდენტიფიკაციო კოდი უნდა იყოს 9 ნიშნა" sqref="F65 F18:F19 F103:F147 F160 F177:F181">
      <formula1>9</formula1>
    </dataValidation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H177:H183 H65 H18:H19 H103:H147 H16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B20:B100 B9:B17 B159:B179 B184"/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180:B183 B18:B19 B112:B158"/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184">
      <formula1>"ფულადი შემოწირულობა, არაფულადი შემოწირულობა, საწევრო"</formula1>
    </dataValidation>
  </dataValidations>
  <printOptions gridLines="1"/>
  <pageMargins left="0.11810804899387577" right="0.11810804899387577" top="0.354329615048119" bottom="0.354329615048119" header="0.31496062992125984" footer="0.31496062992125984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showGridLines="0" view="pageBreakPreview" zoomScale="80" zoomScaleNormal="100" zoomScaleSheetLayoutView="80" workbookViewId="0">
      <selection activeCell="H20" sqref="H20"/>
    </sheetView>
  </sheetViews>
  <sheetFormatPr defaultRowHeight="15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>
      <c r="A1" s="75" t="s">
        <v>289</v>
      </c>
      <c r="B1" s="77"/>
      <c r="C1" s="608" t="s">
        <v>97</v>
      </c>
      <c r="D1" s="608"/>
      <c r="E1" s="109"/>
    </row>
    <row r="2" spans="1:7">
      <c r="A2" s="77" t="s">
        <v>128</v>
      </c>
      <c r="B2" s="77"/>
      <c r="C2" s="606" t="s">
        <v>2743</v>
      </c>
      <c r="D2" s="607"/>
      <c r="E2" s="109"/>
    </row>
    <row r="3" spans="1:7">
      <c r="A3" s="75"/>
      <c r="B3" s="77"/>
      <c r="C3" s="76"/>
      <c r="D3" s="76"/>
      <c r="E3" s="109"/>
    </row>
    <row r="4" spans="1:7">
      <c r="A4" s="78" t="s">
        <v>262</v>
      </c>
      <c r="B4" s="103"/>
      <c r="C4" s="104"/>
      <c r="D4" s="77"/>
      <c r="E4" s="109"/>
    </row>
    <row r="5" spans="1:7">
      <c r="A5" s="364" t="str">
        <f>'ფორმა N1'!D4</f>
        <v>მ.პ.გ. ქართული ოცნება - დემოკრატიული საქართველო</v>
      </c>
      <c r="B5" s="12"/>
      <c r="C5" s="12"/>
      <c r="E5" s="109"/>
    </row>
    <row r="6" spans="1:7">
      <c r="A6" s="105"/>
      <c r="B6" s="105"/>
      <c r="C6" s="105"/>
      <c r="D6" s="106"/>
      <c r="E6" s="109"/>
    </row>
    <row r="7" spans="1:7">
      <c r="A7" s="77"/>
      <c r="B7" s="77"/>
      <c r="C7" s="77"/>
      <c r="D7" s="77"/>
      <c r="E7" s="109"/>
    </row>
    <row r="8" spans="1:7" s="6" customFormat="1" ht="39" customHeight="1">
      <c r="A8" s="107" t="s">
        <v>64</v>
      </c>
      <c r="B8" s="80" t="s">
        <v>237</v>
      </c>
      <c r="C8" s="80" t="s">
        <v>66</v>
      </c>
      <c r="D8" s="80" t="s">
        <v>67</v>
      </c>
      <c r="E8" s="109"/>
    </row>
    <row r="9" spans="1:7" s="7" customFormat="1" ht="16.5" customHeight="1">
      <c r="A9" s="233">
        <v>1</v>
      </c>
      <c r="B9" s="233" t="s">
        <v>65</v>
      </c>
      <c r="C9" s="86">
        <f>SUM(C10,C26)</f>
        <v>119563.77</v>
      </c>
      <c r="D9" s="86">
        <f>SUM(D10,D26)</f>
        <v>119563.77000000002</v>
      </c>
      <c r="E9" s="109"/>
    </row>
    <row r="10" spans="1:7" s="7" customFormat="1" ht="16.5" customHeight="1">
      <c r="A10" s="88">
        <v>1.1000000000000001</v>
      </c>
      <c r="B10" s="88" t="s">
        <v>69</v>
      </c>
      <c r="C10" s="86">
        <f>SUM(C11,C12,C16,C19,C25,C26)</f>
        <v>119563.77</v>
      </c>
      <c r="D10" s="86">
        <f>SUM(D11,D12,D16,D19,D24,D25)</f>
        <v>119563.77000000002</v>
      </c>
      <c r="E10" s="109"/>
    </row>
    <row r="11" spans="1:7" s="9" customFormat="1" ht="16.5" customHeight="1">
      <c r="A11" s="89" t="s">
        <v>30</v>
      </c>
      <c r="B11" s="89" t="s">
        <v>68</v>
      </c>
      <c r="C11" s="8"/>
      <c r="D11" s="8"/>
      <c r="E11" s="109"/>
    </row>
    <row r="12" spans="1:7" s="10" customFormat="1" ht="16.5" customHeight="1">
      <c r="A12" s="89" t="s">
        <v>31</v>
      </c>
      <c r="B12" s="89" t="s">
        <v>296</v>
      </c>
      <c r="C12" s="108">
        <f>SUM(C13:C15)</f>
        <v>0</v>
      </c>
      <c r="D12" s="108">
        <f>SUM(D13:D15)</f>
        <v>0</v>
      </c>
      <c r="E12" s="109"/>
      <c r="G12" s="69"/>
    </row>
    <row r="13" spans="1:7" s="3" customFormat="1" ht="16.5" customHeight="1">
      <c r="A13" s="98" t="s">
        <v>70</v>
      </c>
      <c r="B13" s="98" t="s">
        <v>299</v>
      </c>
      <c r="C13" s="8"/>
      <c r="D13" s="8"/>
      <c r="E13" s="109"/>
    </row>
    <row r="14" spans="1:7" s="3" customFormat="1" ht="16.5" customHeight="1">
      <c r="A14" s="98" t="s">
        <v>473</v>
      </c>
      <c r="B14" s="98" t="s">
        <v>472</v>
      </c>
      <c r="C14" s="8"/>
      <c r="D14" s="8"/>
      <c r="E14" s="109"/>
    </row>
    <row r="15" spans="1:7" s="3" customFormat="1" ht="16.5" customHeight="1">
      <c r="A15" s="98" t="s">
        <v>474</v>
      </c>
      <c r="B15" s="98" t="s">
        <v>86</v>
      </c>
      <c r="C15" s="8"/>
      <c r="D15" s="8"/>
      <c r="E15" s="109"/>
    </row>
    <row r="16" spans="1:7" s="3" customFormat="1" ht="16.5" customHeight="1">
      <c r="A16" s="89" t="s">
        <v>71</v>
      </c>
      <c r="B16" s="89" t="s">
        <v>72</v>
      </c>
      <c r="C16" s="108">
        <f>SUM(C17:C18)</f>
        <v>119563.77</v>
      </c>
      <c r="D16" s="108">
        <f>SUM(D17:D18)</f>
        <v>119563.77000000002</v>
      </c>
      <c r="E16" s="109"/>
    </row>
    <row r="17" spans="1:5" s="3" customFormat="1" ht="16.5" customHeight="1">
      <c r="A17" s="98" t="s">
        <v>73</v>
      </c>
      <c r="B17" s="98" t="s">
        <v>75</v>
      </c>
      <c r="C17" s="8">
        <v>119563.77</v>
      </c>
      <c r="D17" s="8">
        <f>6000+6020.83+5937.5+5983.33+5720+6020.83+6050+6000+6020.83+6000+5933.33+6000+6020.83+6057.3+6000+6057.33+6020.83+6020.83+6000+5700</f>
        <v>119563.77000000002</v>
      </c>
      <c r="E17" s="109"/>
    </row>
    <row r="18" spans="1:5" s="3" customFormat="1" ht="30">
      <c r="A18" s="98" t="s">
        <v>74</v>
      </c>
      <c r="B18" s="98" t="s">
        <v>98</v>
      </c>
      <c r="C18" s="8"/>
      <c r="D18" s="8"/>
      <c r="E18" s="109"/>
    </row>
    <row r="19" spans="1:5" s="3" customFormat="1" ht="16.5" customHeight="1">
      <c r="A19" s="89" t="s">
        <v>76</v>
      </c>
      <c r="B19" s="89" t="s">
        <v>394</v>
      </c>
      <c r="C19" s="108">
        <f>SUM(C20:C23)</f>
        <v>0</v>
      </c>
      <c r="D19" s="108">
        <f>SUM(D20:D23)</f>
        <v>0</v>
      </c>
      <c r="E19" s="109"/>
    </row>
    <row r="20" spans="1:5" s="3" customFormat="1" ht="16.5" customHeight="1">
      <c r="A20" s="98" t="s">
        <v>77</v>
      </c>
      <c r="B20" s="98" t="s">
        <v>78</v>
      </c>
      <c r="C20" s="8"/>
      <c r="D20" s="8"/>
      <c r="E20" s="109"/>
    </row>
    <row r="21" spans="1:5" s="3" customFormat="1" ht="30">
      <c r="A21" s="98" t="s">
        <v>81</v>
      </c>
      <c r="B21" s="98" t="s">
        <v>79</v>
      </c>
      <c r="C21" s="8"/>
      <c r="D21" s="8"/>
      <c r="E21" s="109"/>
    </row>
    <row r="22" spans="1:5" s="3" customFormat="1" ht="16.5" customHeight="1">
      <c r="A22" s="98" t="s">
        <v>82</v>
      </c>
      <c r="B22" s="98" t="s">
        <v>80</v>
      </c>
      <c r="C22" s="8"/>
      <c r="D22" s="8"/>
      <c r="E22" s="109"/>
    </row>
    <row r="23" spans="1:5" s="3" customFormat="1" ht="16.5" customHeight="1">
      <c r="A23" s="98" t="s">
        <v>83</v>
      </c>
      <c r="B23" s="98" t="s">
        <v>418</v>
      </c>
      <c r="C23" s="8"/>
      <c r="D23" s="8"/>
      <c r="E23" s="109"/>
    </row>
    <row r="24" spans="1:5" s="3" customFormat="1" ht="16.5" customHeight="1">
      <c r="A24" s="89" t="s">
        <v>84</v>
      </c>
      <c r="B24" s="89" t="s">
        <v>419</v>
      </c>
      <c r="C24" s="266"/>
      <c r="D24" s="8"/>
      <c r="E24" s="109"/>
    </row>
    <row r="25" spans="1:5" s="3" customFormat="1">
      <c r="A25" s="89" t="s">
        <v>239</v>
      </c>
      <c r="B25" s="89" t="s">
        <v>425</v>
      </c>
      <c r="C25" s="8"/>
      <c r="D25" s="8">
        <v>0</v>
      </c>
      <c r="E25" s="109"/>
    </row>
    <row r="26" spans="1:5" ht="16.5" customHeight="1">
      <c r="A26" s="88">
        <v>1.2</v>
      </c>
      <c r="B26" s="88" t="s">
        <v>85</v>
      </c>
      <c r="C26" s="86">
        <f>SUM(C27,C35)</f>
        <v>0</v>
      </c>
      <c r="D26" s="86">
        <f>SUM(D27,D35)</f>
        <v>0</v>
      </c>
      <c r="E26" s="109"/>
    </row>
    <row r="27" spans="1:5" ht="16.5" customHeight="1">
      <c r="A27" s="89" t="s">
        <v>32</v>
      </c>
      <c r="B27" s="89" t="s">
        <v>299</v>
      </c>
      <c r="C27" s="108">
        <f>SUM(C28:C30)</f>
        <v>0</v>
      </c>
      <c r="D27" s="108">
        <f>SUM(D28:D30)</f>
        <v>0</v>
      </c>
      <c r="E27" s="109"/>
    </row>
    <row r="28" spans="1:5">
      <c r="A28" s="241" t="s">
        <v>87</v>
      </c>
      <c r="B28" s="241" t="s">
        <v>297</v>
      </c>
      <c r="C28" s="8"/>
      <c r="D28" s="8"/>
      <c r="E28" s="109"/>
    </row>
    <row r="29" spans="1:5">
      <c r="A29" s="241" t="s">
        <v>88</v>
      </c>
      <c r="B29" s="241" t="s">
        <v>300</v>
      </c>
      <c r="C29" s="8"/>
      <c r="D29" s="8"/>
      <c r="E29" s="109"/>
    </row>
    <row r="30" spans="1:5">
      <c r="A30" s="241" t="s">
        <v>427</v>
      </c>
      <c r="B30" s="241" t="s">
        <v>298</v>
      </c>
      <c r="C30" s="8"/>
      <c r="D30" s="8"/>
      <c r="E30" s="109"/>
    </row>
    <row r="31" spans="1:5">
      <c r="A31" s="89" t="s">
        <v>33</v>
      </c>
      <c r="B31" s="89" t="s">
        <v>472</v>
      </c>
      <c r="C31" s="108">
        <f>SUM(C32:C34)</f>
        <v>0</v>
      </c>
      <c r="D31" s="108">
        <f>SUM(D32:D34)</f>
        <v>0</v>
      </c>
      <c r="E31" s="109"/>
    </row>
    <row r="32" spans="1:5">
      <c r="A32" s="241" t="s">
        <v>12</v>
      </c>
      <c r="B32" s="241" t="s">
        <v>475</v>
      </c>
      <c r="C32" s="8"/>
      <c r="D32" s="8"/>
      <c r="E32" s="109"/>
    </row>
    <row r="33" spans="1:9">
      <c r="A33" s="241" t="s">
        <v>13</v>
      </c>
      <c r="B33" s="241" t="s">
        <v>476</v>
      </c>
      <c r="C33" s="8"/>
      <c r="D33" s="8"/>
      <c r="E33" s="109"/>
    </row>
    <row r="34" spans="1:9">
      <c r="A34" s="241" t="s">
        <v>269</v>
      </c>
      <c r="B34" s="241" t="s">
        <v>477</v>
      </c>
      <c r="C34" s="8"/>
      <c r="D34" s="8"/>
      <c r="E34" s="109"/>
    </row>
    <row r="35" spans="1:9">
      <c r="A35" s="89" t="s">
        <v>34</v>
      </c>
      <c r="B35" s="254" t="s">
        <v>424</v>
      </c>
      <c r="C35" s="8"/>
      <c r="D35" s="8"/>
      <c r="E35" s="109"/>
    </row>
    <row r="36" spans="1:9">
      <c r="D36" s="27"/>
      <c r="E36" s="110"/>
      <c r="F36" s="27"/>
    </row>
    <row r="37" spans="1:9">
      <c r="A37" s="1"/>
      <c r="D37" s="27"/>
      <c r="E37" s="110"/>
      <c r="F37" s="27"/>
    </row>
    <row r="38" spans="1:9">
      <c r="D38" s="27"/>
      <c r="E38" s="110"/>
      <c r="F38" s="27"/>
    </row>
    <row r="39" spans="1:9">
      <c r="D39" s="27"/>
      <c r="E39" s="110"/>
      <c r="F39" s="27"/>
    </row>
    <row r="40" spans="1:9">
      <c r="A40" s="70" t="s">
        <v>96</v>
      </c>
      <c r="D40" s="27"/>
      <c r="E40" s="110"/>
      <c r="F40" s="27"/>
    </row>
    <row r="41" spans="1:9">
      <c r="D41" s="27"/>
      <c r="E41" s="111"/>
      <c r="F41" s="111"/>
      <c r="G41"/>
      <c r="H41"/>
      <c r="I41"/>
    </row>
    <row r="42" spans="1:9">
      <c r="D42" s="112"/>
      <c r="E42" s="111"/>
      <c r="F42" s="111"/>
      <c r="G42"/>
      <c r="H42"/>
      <c r="I42"/>
    </row>
    <row r="43" spans="1:9">
      <c r="A43"/>
      <c r="B43" s="70" t="s">
        <v>259</v>
      </c>
      <c r="D43" s="112"/>
      <c r="E43" s="111"/>
      <c r="F43" s="111"/>
      <c r="G43"/>
      <c r="H43"/>
      <c r="I43"/>
    </row>
    <row r="44" spans="1:9">
      <c r="A44"/>
      <c r="B44" s="2" t="s">
        <v>258</v>
      </c>
      <c r="D44" s="112"/>
      <c r="E44" s="111"/>
      <c r="F44" s="111"/>
      <c r="G44"/>
      <c r="H44"/>
      <c r="I44"/>
    </row>
    <row r="45" spans="1:9" customFormat="1" ht="12.75">
      <c r="B45" s="66" t="s">
        <v>127</v>
      </c>
      <c r="D45" s="111"/>
      <c r="E45" s="111"/>
      <c r="F45" s="111"/>
    </row>
    <row r="46" spans="1:9">
      <c r="D46" s="27"/>
      <c r="E46" s="110"/>
      <c r="F46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topLeftCell="A7" zoomScale="80" zoomScaleNormal="100" zoomScaleSheetLayoutView="80" workbookViewId="0">
      <selection activeCell="C11" sqref="C11"/>
    </sheetView>
  </sheetViews>
  <sheetFormatPr defaultRowHeight="15"/>
  <cols>
    <col min="1" max="1" width="14.28515625" style="21" bestFit="1" customWidth="1"/>
    <col min="2" max="2" width="80" style="250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>
      <c r="A1" s="75" t="s">
        <v>260</v>
      </c>
      <c r="B1" s="246"/>
      <c r="C1" s="608" t="s">
        <v>97</v>
      </c>
      <c r="D1" s="608"/>
      <c r="E1" s="114"/>
    </row>
    <row r="2" spans="1:12" s="6" customFormat="1">
      <c r="A2" s="77" t="s">
        <v>128</v>
      </c>
      <c r="B2" s="246"/>
      <c r="C2" s="606" t="s">
        <v>2743</v>
      </c>
      <c r="D2" s="607"/>
      <c r="E2" s="114"/>
    </row>
    <row r="3" spans="1:12" s="6" customFormat="1">
      <c r="A3" s="77"/>
      <c r="B3" s="246"/>
      <c r="C3" s="76"/>
      <c r="D3" s="76"/>
      <c r="E3" s="114"/>
    </row>
    <row r="4" spans="1:12" s="2" customFormat="1">
      <c r="A4" s="78" t="str">
        <f>'ფორმა N2'!A4</f>
        <v>ანგარიშვალდებული პირის დასახელება:</v>
      </c>
      <c r="B4" s="247"/>
      <c r="C4" s="77"/>
      <c r="D4" s="77"/>
      <c r="E4" s="109"/>
      <c r="L4" s="6"/>
    </row>
    <row r="5" spans="1:12" s="2" customFormat="1">
      <c r="A5" s="120" t="str">
        <f>'ფორმა N1'!D4</f>
        <v>მ.პ.გ. ქართული ოცნება - დემოკრატიული საქართველო</v>
      </c>
      <c r="B5" s="248"/>
      <c r="C5" s="59"/>
      <c r="D5" s="59"/>
      <c r="E5" s="109"/>
    </row>
    <row r="6" spans="1:12" s="2" customFormat="1">
      <c r="A6" s="78"/>
      <c r="B6" s="247"/>
      <c r="C6" s="77"/>
      <c r="D6" s="77"/>
      <c r="E6" s="109"/>
    </row>
    <row r="7" spans="1:12" s="6" customFormat="1" ht="18">
      <c r="A7" s="101"/>
      <c r="B7" s="113"/>
      <c r="C7" s="79"/>
      <c r="D7" s="79"/>
      <c r="E7" s="114"/>
    </row>
    <row r="8" spans="1:12" s="6" customFormat="1" ht="30">
      <c r="A8" s="107" t="s">
        <v>64</v>
      </c>
      <c r="B8" s="80" t="s">
        <v>237</v>
      </c>
      <c r="C8" s="80" t="s">
        <v>66</v>
      </c>
      <c r="D8" s="80" t="s">
        <v>67</v>
      </c>
      <c r="E8" s="114"/>
      <c r="F8" s="20"/>
    </row>
    <row r="9" spans="1:12" s="7" customFormat="1">
      <c r="A9" s="233">
        <v>1</v>
      </c>
      <c r="B9" s="233" t="s">
        <v>65</v>
      </c>
      <c r="C9" s="86">
        <f>SUM(C10,C26)</f>
        <v>5047057</v>
      </c>
      <c r="D9" s="375">
        <f>SUM(D10,D26)</f>
        <v>6023807</v>
      </c>
      <c r="E9" s="114"/>
    </row>
    <row r="10" spans="1:12" s="7" customFormat="1">
      <c r="A10" s="88">
        <v>1.1000000000000001</v>
      </c>
      <c r="B10" s="88" t="s">
        <v>69</v>
      </c>
      <c r="C10" s="86">
        <f>SUM(C11,C12,C16,C19,C25)</f>
        <v>5023807</v>
      </c>
      <c r="D10" s="375">
        <f>SUM(D11,D12,D16,D19,D24,D25)</f>
        <v>6023807</v>
      </c>
      <c r="E10" s="114"/>
    </row>
    <row r="11" spans="1:12" s="9" customFormat="1" ht="18">
      <c r="A11" s="89" t="s">
        <v>30</v>
      </c>
      <c r="B11" s="89" t="s">
        <v>68</v>
      </c>
      <c r="C11" s="8">
        <v>20</v>
      </c>
      <c r="D11" s="8">
        <v>20</v>
      </c>
      <c r="E11" s="114"/>
    </row>
    <row r="12" spans="1:12" s="10" customFormat="1">
      <c r="A12" s="89" t="s">
        <v>31</v>
      </c>
      <c r="B12" s="89" t="s">
        <v>296</v>
      </c>
      <c r="C12" s="108">
        <f>SUM(C13:C15)</f>
        <v>4960050</v>
      </c>
      <c r="D12" s="108">
        <f>SUM(D13:D15)</f>
        <v>4960050</v>
      </c>
      <c r="E12" s="114"/>
    </row>
    <row r="13" spans="1:12" s="3" customFormat="1">
      <c r="A13" s="98" t="s">
        <v>70</v>
      </c>
      <c r="B13" s="98" t="s">
        <v>299</v>
      </c>
      <c r="C13" s="8">
        <v>4679050</v>
      </c>
      <c r="D13" s="8">
        <v>4679050</v>
      </c>
      <c r="E13" s="114"/>
    </row>
    <row r="14" spans="1:12" s="3" customFormat="1">
      <c r="A14" s="98" t="s">
        <v>473</v>
      </c>
      <c r="B14" s="98" t="s">
        <v>472</v>
      </c>
      <c r="C14" s="8">
        <v>281000</v>
      </c>
      <c r="D14" s="8">
        <v>281000</v>
      </c>
      <c r="E14" s="114"/>
    </row>
    <row r="15" spans="1:12" s="3" customFormat="1">
      <c r="A15" s="98" t="s">
        <v>474</v>
      </c>
      <c r="B15" s="98" t="s">
        <v>86</v>
      </c>
      <c r="C15" s="8"/>
      <c r="D15" s="8"/>
      <c r="E15" s="114"/>
    </row>
    <row r="16" spans="1:12" s="3" customFormat="1">
      <c r="A16" s="89" t="s">
        <v>71</v>
      </c>
      <c r="B16" s="89" t="s">
        <v>72</v>
      </c>
      <c r="C16" s="108">
        <f>SUM(C17:C18)</f>
        <v>63737</v>
      </c>
      <c r="D16" s="108">
        <f>SUM(D17:D18)</f>
        <v>63737</v>
      </c>
      <c r="E16" s="114"/>
    </row>
    <row r="17" spans="1:5" s="3" customFormat="1">
      <c r="A17" s="98" t="s">
        <v>73</v>
      </c>
      <c r="B17" s="98" t="s">
        <v>75</v>
      </c>
      <c r="C17" s="8">
        <v>63737</v>
      </c>
      <c r="D17" s="8">
        <v>63737</v>
      </c>
      <c r="E17" s="114"/>
    </row>
    <row r="18" spans="1:5" s="3" customFormat="1" ht="30">
      <c r="A18" s="98" t="s">
        <v>74</v>
      </c>
      <c r="B18" s="98" t="s">
        <v>98</v>
      </c>
      <c r="C18" s="8">
        <f>D18</f>
        <v>0</v>
      </c>
      <c r="D18" s="8">
        <v>0</v>
      </c>
      <c r="E18" s="114"/>
    </row>
    <row r="19" spans="1:5" s="3" customFormat="1">
      <c r="A19" s="89" t="s">
        <v>76</v>
      </c>
      <c r="B19" s="89" t="s">
        <v>394</v>
      </c>
      <c r="C19" s="108">
        <f>SUM(C20:C23)</f>
        <v>0</v>
      </c>
      <c r="D19" s="108">
        <f>SUM(D20:D23)</f>
        <v>0</v>
      </c>
      <c r="E19" s="114"/>
    </row>
    <row r="20" spans="1:5" s="3" customFormat="1">
      <c r="A20" s="98" t="s">
        <v>77</v>
      </c>
      <c r="B20" s="98" t="s">
        <v>78</v>
      </c>
      <c r="C20" s="8"/>
      <c r="D20" s="8"/>
      <c r="E20" s="114"/>
    </row>
    <row r="21" spans="1:5" s="3" customFormat="1" ht="30">
      <c r="A21" s="98" t="s">
        <v>81</v>
      </c>
      <c r="B21" s="98" t="s">
        <v>79</v>
      </c>
      <c r="C21" s="8"/>
      <c r="D21" s="8"/>
      <c r="E21" s="114"/>
    </row>
    <row r="22" spans="1:5" s="3" customFormat="1">
      <c r="A22" s="98" t="s">
        <v>82</v>
      </c>
      <c r="B22" s="98" t="s">
        <v>80</v>
      </c>
      <c r="C22" s="8"/>
      <c r="D22" s="8"/>
      <c r="E22" s="114"/>
    </row>
    <row r="23" spans="1:5" s="3" customFormat="1">
      <c r="A23" s="98" t="s">
        <v>83</v>
      </c>
      <c r="B23" s="98" t="s">
        <v>418</v>
      </c>
      <c r="C23" s="8"/>
      <c r="D23" s="8"/>
      <c r="E23" s="114"/>
    </row>
    <row r="24" spans="1:5" s="3" customFormat="1">
      <c r="A24" s="89" t="s">
        <v>84</v>
      </c>
      <c r="B24" s="89" t="s">
        <v>419</v>
      </c>
      <c r="C24" s="266"/>
      <c r="D24" s="8">
        <v>1000000</v>
      </c>
      <c r="E24" s="114"/>
    </row>
    <row r="25" spans="1:5" s="3" customFormat="1">
      <c r="A25" s="89" t="s">
        <v>239</v>
      </c>
      <c r="B25" s="89" t="s">
        <v>425</v>
      </c>
      <c r="C25" s="8"/>
      <c r="D25" s="376"/>
      <c r="E25" s="114"/>
    </row>
    <row r="26" spans="1:5">
      <c r="A26" s="88">
        <v>1.2</v>
      </c>
      <c r="B26" s="88" t="s">
        <v>85</v>
      </c>
      <c r="C26" s="86">
        <f>SUM(C27,C35)</f>
        <v>23250</v>
      </c>
      <c r="D26" s="86">
        <f>SUM(D27,D35)</f>
        <v>0</v>
      </c>
      <c r="E26" s="114"/>
    </row>
    <row r="27" spans="1:5">
      <c r="A27" s="89" t="s">
        <v>32</v>
      </c>
      <c r="B27" s="89" t="s">
        <v>299</v>
      </c>
      <c r="C27" s="108">
        <f>SUM(C28:C30)</f>
        <v>23250</v>
      </c>
      <c r="D27" s="108">
        <f>SUM(D28:D30)</f>
        <v>0</v>
      </c>
      <c r="E27" s="114"/>
    </row>
    <row r="28" spans="1:5">
      <c r="A28" s="241" t="s">
        <v>87</v>
      </c>
      <c r="B28" s="241" t="s">
        <v>297</v>
      </c>
      <c r="C28" s="8">
        <v>0</v>
      </c>
      <c r="D28" s="8"/>
      <c r="E28" s="114"/>
    </row>
    <row r="29" spans="1:5">
      <c r="A29" s="241" t="s">
        <v>88</v>
      </c>
      <c r="B29" s="241" t="s">
        <v>300</v>
      </c>
      <c r="C29" s="8"/>
      <c r="D29" s="8"/>
      <c r="E29" s="114"/>
    </row>
    <row r="30" spans="1:5">
      <c r="A30" s="241" t="s">
        <v>427</v>
      </c>
      <c r="B30" s="241" t="s">
        <v>298</v>
      </c>
      <c r="C30" s="8">
        <f>22050+1200</f>
        <v>23250</v>
      </c>
      <c r="D30" s="8"/>
      <c r="E30" s="114"/>
    </row>
    <row r="31" spans="1:5">
      <c r="A31" s="89" t="s">
        <v>33</v>
      </c>
      <c r="B31" s="89" t="s">
        <v>472</v>
      </c>
      <c r="C31" s="108">
        <f>SUM(C32:C34)</f>
        <v>0</v>
      </c>
      <c r="D31" s="108">
        <f>SUM(D32:D34)</f>
        <v>0</v>
      </c>
      <c r="E31" s="114"/>
    </row>
    <row r="32" spans="1:5">
      <c r="A32" s="241" t="s">
        <v>12</v>
      </c>
      <c r="B32" s="241" t="s">
        <v>475</v>
      </c>
      <c r="C32" s="8"/>
      <c r="D32" s="8"/>
      <c r="E32" s="114"/>
    </row>
    <row r="33" spans="1:9">
      <c r="A33" s="241" t="s">
        <v>13</v>
      </c>
      <c r="B33" s="241" t="s">
        <v>476</v>
      </c>
      <c r="C33" s="8"/>
      <c r="D33" s="8"/>
      <c r="E33" s="114"/>
    </row>
    <row r="34" spans="1:9">
      <c r="A34" s="241" t="s">
        <v>269</v>
      </c>
      <c r="B34" s="241" t="s">
        <v>477</v>
      </c>
      <c r="C34" s="8"/>
      <c r="D34" s="8"/>
      <c r="E34" s="114"/>
    </row>
    <row r="35" spans="1:9" s="23" customFormat="1">
      <c r="A35" s="89" t="s">
        <v>34</v>
      </c>
      <c r="B35" s="254" t="s">
        <v>424</v>
      </c>
      <c r="C35" s="8">
        <v>0</v>
      </c>
      <c r="D35" s="8"/>
    </row>
    <row r="36" spans="1:9" s="2" customFormat="1">
      <c r="A36" s="1"/>
      <c r="B36" s="249"/>
      <c r="E36" s="5"/>
    </row>
    <row r="37" spans="1:9" s="2" customFormat="1">
      <c r="B37" s="249"/>
      <c r="E37" s="5"/>
    </row>
    <row r="38" spans="1:9">
      <c r="A38" s="1"/>
    </row>
    <row r="39" spans="1:9">
      <c r="A39" s="2"/>
    </row>
    <row r="40" spans="1:9" s="2" customFormat="1">
      <c r="A40" s="70" t="s">
        <v>96</v>
      </c>
      <c r="B40" s="249"/>
      <c r="E40" s="5"/>
    </row>
    <row r="41" spans="1:9" s="2" customFormat="1">
      <c r="B41" s="249"/>
      <c r="E41"/>
      <c r="F41"/>
      <c r="G41"/>
      <c r="H41"/>
      <c r="I41"/>
    </row>
    <row r="42" spans="1:9" s="2" customFormat="1">
      <c r="B42" s="249"/>
      <c r="D42" s="12"/>
      <c r="E42"/>
      <c r="F42"/>
      <c r="G42"/>
      <c r="H42"/>
      <c r="I42"/>
    </row>
    <row r="43" spans="1:9" s="2" customFormat="1">
      <c r="A43"/>
      <c r="B43" s="251" t="s">
        <v>422</v>
      </c>
      <c r="D43" s="12"/>
      <c r="E43"/>
      <c r="F43"/>
      <c r="G43"/>
      <c r="H43"/>
      <c r="I43"/>
    </row>
    <row r="44" spans="1:9" s="2" customFormat="1">
      <c r="A44"/>
      <c r="B44" s="249" t="s">
        <v>258</v>
      </c>
      <c r="D44" s="12"/>
      <c r="E44"/>
      <c r="F44"/>
      <c r="G44"/>
      <c r="H44"/>
      <c r="I44"/>
    </row>
    <row r="45" spans="1:9" customFormat="1" ht="12.75">
      <c r="B45" s="252" t="s">
        <v>127</v>
      </c>
    </row>
    <row r="46" spans="1:9" customFormat="1" ht="12.75">
      <c r="B46" s="253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2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showGridLines="0" view="pageBreakPreview" topLeftCell="A16" zoomScale="80" zoomScaleNormal="100" zoomScaleSheetLayoutView="80" workbookViewId="0">
      <selection activeCell="C39" sqref="C39:D39"/>
    </sheetView>
  </sheetViews>
  <sheetFormatPr defaultRowHeight="15"/>
  <cols>
    <col min="1" max="1" width="15.85546875" style="2" customWidth="1"/>
    <col min="2" max="2" width="69.14062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5" t="s">
        <v>383</v>
      </c>
      <c r="B1" s="230"/>
      <c r="C1" s="608" t="s">
        <v>97</v>
      </c>
      <c r="D1" s="608"/>
      <c r="E1" s="92"/>
    </row>
    <row r="2" spans="1:5" s="6" customFormat="1">
      <c r="A2" s="75" t="s">
        <v>384</v>
      </c>
      <c r="B2" s="230"/>
      <c r="C2" s="606" t="s">
        <v>2743</v>
      </c>
      <c r="D2" s="607"/>
      <c r="E2" s="92"/>
    </row>
    <row r="3" spans="1:5" s="6" customFormat="1">
      <c r="A3" s="75" t="s">
        <v>385</v>
      </c>
      <c r="B3" s="230"/>
      <c r="C3" s="231"/>
      <c r="D3" s="231"/>
      <c r="E3" s="92"/>
    </row>
    <row r="4" spans="1:5" s="6" customFormat="1">
      <c r="A4" s="77" t="s">
        <v>128</v>
      </c>
      <c r="B4" s="230"/>
      <c r="C4" s="231"/>
      <c r="D4" s="231"/>
      <c r="E4" s="92"/>
    </row>
    <row r="5" spans="1:5" s="6" customFormat="1">
      <c r="A5" s="77"/>
      <c r="B5" s="230"/>
      <c r="C5" s="231"/>
      <c r="D5" s="231"/>
      <c r="E5" s="92"/>
    </row>
    <row r="6" spans="1:5">
      <c r="A6" s="78" t="str">
        <f>'[1]ფორმა N2'!A4</f>
        <v>ანგარიშვალდებული პირის დასახელება:</v>
      </c>
      <c r="B6" s="78"/>
      <c r="C6" s="77"/>
      <c r="D6" s="77"/>
      <c r="E6" s="93"/>
    </row>
    <row r="7" spans="1:5">
      <c r="A7" s="232" t="str">
        <f>'ფორმა N1'!D4</f>
        <v>მ.პ.გ. ქართული ოცნება - დემოკრატიული საქართველო</v>
      </c>
      <c r="B7" s="81"/>
      <c r="C7" s="82"/>
      <c r="D7" s="82"/>
      <c r="E7" s="93"/>
    </row>
    <row r="8" spans="1:5">
      <c r="A8" s="78"/>
      <c r="B8" s="78"/>
      <c r="C8" s="77"/>
      <c r="D8" s="77"/>
      <c r="E8" s="93"/>
    </row>
    <row r="9" spans="1:5" s="6" customFormat="1">
      <c r="A9" s="230"/>
      <c r="B9" s="230"/>
      <c r="C9" s="79"/>
      <c r="D9" s="79"/>
      <c r="E9" s="92"/>
    </row>
    <row r="10" spans="1:5" s="6" customFormat="1" ht="30">
      <c r="A10" s="90" t="s">
        <v>64</v>
      </c>
      <c r="B10" s="91" t="s">
        <v>11</v>
      </c>
      <c r="C10" s="80" t="s">
        <v>10</v>
      </c>
      <c r="D10" s="80" t="s">
        <v>9</v>
      </c>
      <c r="E10" s="92"/>
    </row>
    <row r="11" spans="1:5" s="7" customFormat="1">
      <c r="A11" s="233">
        <v>1</v>
      </c>
      <c r="B11" s="233" t="s">
        <v>57</v>
      </c>
      <c r="C11" s="83">
        <f>SUM(C12,C15,C55,C58,C59,C60,C78)</f>
        <v>0</v>
      </c>
      <c r="D11" s="83">
        <f>SUM(D12,D15,D55,D58,D59,D60,D66,D74,D75)</f>
        <v>0</v>
      </c>
      <c r="E11" s="234"/>
    </row>
    <row r="12" spans="1:5" s="9" customFormat="1" ht="18">
      <c r="A12" s="88">
        <v>1.1000000000000001</v>
      </c>
      <c r="B12" s="88" t="s">
        <v>58</v>
      </c>
      <c r="C12" s="84">
        <f>SUM(C13:C14)</f>
        <v>0</v>
      </c>
      <c r="D12" s="84">
        <f>SUM(D13:D14)</f>
        <v>0</v>
      </c>
      <c r="E12" s="94"/>
    </row>
    <row r="13" spans="1:5" s="10" customFormat="1">
      <c r="A13" s="89" t="s">
        <v>30</v>
      </c>
      <c r="B13" s="89" t="s">
        <v>59</v>
      </c>
      <c r="C13" s="4"/>
      <c r="D13" s="4"/>
      <c r="E13" s="95"/>
    </row>
    <row r="14" spans="1:5" s="3" customFormat="1">
      <c r="A14" s="89" t="s">
        <v>31</v>
      </c>
      <c r="B14" s="89" t="s">
        <v>0</v>
      </c>
      <c r="C14" s="4"/>
      <c r="D14" s="4"/>
      <c r="E14" s="96"/>
    </row>
    <row r="15" spans="1:5" s="7" customFormat="1">
      <c r="A15" s="88">
        <v>1.2</v>
      </c>
      <c r="B15" s="88" t="s">
        <v>60</v>
      </c>
      <c r="C15" s="85">
        <f>SUM(C16,C19,C31,C32,C33,C34,C37,C38,C45:C49,C53,C54)</f>
        <v>0</v>
      </c>
      <c r="D15" s="85">
        <f>SUM(D16,D19,D31,D32,D33,D34,D37,D38,D45:D49,D53,D54)</f>
        <v>0</v>
      </c>
      <c r="E15" s="234"/>
    </row>
    <row r="16" spans="1:5" s="3" customFormat="1">
      <c r="A16" s="89" t="s">
        <v>32</v>
      </c>
      <c r="B16" s="89" t="s">
        <v>1</v>
      </c>
      <c r="C16" s="84">
        <f>SUM(C17:C18)</f>
        <v>0</v>
      </c>
      <c r="D16" s="84">
        <f>SUM(D17:D18)</f>
        <v>0</v>
      </c>
      <c r="E16" s="96"/>
    </row>
    <row r="17" spans="1:6" s="3" customFormat="1">
      <c r="A17" s="98" t="s">
        <v>87</v>
      </c>
      <c r="B17" s="98" t="s">
        <v>61</v>
      </c>
      <c r="C17" s="4"/>
      <c r="D17" s="235"/>
      <c r="E17" s="96"/>
    </row>
    <row r="18" spans="1:6" s="3" customFormat="1">
      <c r="A18" s="98" t="s">
        <v>88</v>
      </c>
      <c r="B18" s="98" t="s">
        <v>62</v>
      </c>
      <c r="C18" s="4"/>
      <c r="D18" s="235"/>
      <c r="E18" s="96"/>
    </row>
    <row r="19" spans="1:6" s="3" customFormat="1">
      <c r="A19" s="89" t="s">
        <v>33</v>
      </c>
      <c r="B19" s="89" t="s">
        <v>2</v>
      </c>
      <c r="C19" s="84">
        <f>SUM(C20:C25,C30)</f>
        <v>0</v>
      </c>
      <c r="D19" s="84">
        <f>SUM(D20:D25,D30)</f>
        <v>0</v>
      </c>
      <c r="E19" s="236"/>
      <c r="F19" s="237"/>
    </row>
    <row r="20" spans="1:6" s="240" customFormat="1" ht="30">
      <c r="A20" s="98" t="s">
        <v>12</v>
      </c>
      <c r="B20" s="98" t="s">
        <v>238</v>
      </c>
      <c r="C20" s="238"/>
      <c r="D20" s="38"/>
      <c r="E20" s="239"/>
    </row>
    <row r="21" spans="1:6" s="240" customFormat="1">
      <c r="A21" s="98" t="s">
        <v>13</v>
      </c>
      <c r="B21" s="98" t="s">
        <v>14</v>
      </c>
      <c r="C21" s="238"/>
      <c r="D21" s="39"/>
      <c r="E21" s="239"/>
    </row>
    <row r="22" spans="1:6" s="240" customFormat="1" ht="30">
      <c r="A22" s="98" t="s">
        <v>269</v>
      </c>
      <c r="B22" s="98" t="s">
        <v>22</v>
      </c>
      <c r="C22" s="238"/>
      <c r="D22" s="40"/>
      <c r="E22" s="239"/>
    </row>
    <row r="23" spans="1:6" s="240" customFormat="1" ht="16.5" customHeight="1">
      <c r="A23" s="98" t="s">
        <v>270</v>
      </c>
      <c r="B23" s="98" t="s">
        <v>15</v>
      </c>
      <c r="C23" s="238"/>
      <c r="D23" s="40"/>
      <c r="E23" s="239"/>
    </row>
    <row r="24" spans="1:6" s="240" customFormat="1" ht="16.5" customHeight="1">
      <c r="A24" s="98" t="s">
        <v>271</v>
      </c>
      <c r="B24" s="98" t="s">
        <v>16</v>
      </c>
      <c r="C24" s="238"/>
      <c r="D24" s="40"/>
      <c r="E24" s="239"/>
    </row>
    <row r="25" spans="1:6" s="240" customFormat="1" ht="16.5" customHeight="1">
      <c r="A25" s="98" t="s">
        <v>272</v>
      </c>
      <c r="B25" s="98" t="s">
        <v>17</v>
      </c>
      <c r="C25" s="84">
        <f>SUM(C26:C29)</f>
        <v>0</v>
      </c>
      <c r="D25" s="84">
        <f>SUM(D26:D29)</f>
        <v>0</v>
      </c>
      <c r="E25" s="239"/>
    </row>
    <row r="26" spans="1:6" s="240" customFormat="1" ht="16.5" customHeight="1">
      <c r="A26" s="241" t="s">
        <v>273</v>
      </c>
      <c r="B26" s="241" t="s">
        <v>18</v>
      </c>
      <c r="C26" s="238"/>
      <c r="D26" s="40"/>
      <c r="E26" s="239"/>
    </row>
    <row r="27" spans="1:6" s="240" customFormat="1" ht="16.5" customHeight="1">
      <c r="A27" s="241" t="s">
        <v>274</v>
      </c>
      <c r="B27" s="241" t="s">
        <v>19</v>
      </c>
      <c r="C27" s="238"/>
      <c r="D27" s="40"/>
      <c r="E27" s="239"/>
    </row>
    <row r="28" spans="1:6" s="240" customFormat="1" ht="16.5" customHeight="1">
      <c r="A28" s="241" t="s">
        <v>275</v>
      </c>
      <c r="B28" s="241" t="s">
        <v>20</v>
      </c>
      <c r="C28" s="238"/>
      <c r="D28" s="40"/>
      <c r="E28" s="239"/>
    </row>
    <row r="29" spans="1:6" s="240" customFormat="1" ht="16.5" customHeight="1">
      <c r="A29" s="241" t="s">
        <v>276</v>
      </c>
      <c r="B29" s="241" t="s">
        <v>23</v>
      </c>
      <c r="C29" s="238"/>
      <c r="D29" s="41"/>
      <c r="E29" s="239"/>
    </row>
    <row r="30" spans="1:6" s="240" customFormat="1" ht="16.5" customHeight="1">
      <c r="A30" s="98" t="s">
        <v>277</v>
      </c>
      <c r="B30" s="98" t="s">
        <v>21</v>
      </c>
      <c r="C30" s="238"/>
      <c r="D30" s="41"/>
      <c r="E30" s="239"/>
    </row>
    <row r="31" spans="1:6" s="3" customFormat="1" ht="16.5" customHeight="1">
      <c r="A31" s="89" t="s">
        <v>34</v>
      </c>
      <c r="B31" s="89" t="s">
        <v>3</v>
      </c>
      <c r="C31" s="4"/>
      <c r="D31" s="235"/>
      <c r="E31" s="236"/>
    </row>
    <row r="32" spans="1:6" s="3" customFormat="1" ht="16.5" customHeight="1">
      <c r="A32" s="89" t="s">
        <v>35</v>
      </c>
      <c r="B32" s="89" t="s">
        <v>4</v>
      </c>
      <c r="C32" s="4"/>
      <c r="D32" s="235"/>
      <c r="E32" s="96"/>
    </row>
    <row r="33" spans="1:5" s="3" customFormat="1" ht="16.5" customHeight="1">
      <c r="A33" s="89" t="s">
        <v>36</v>
      </c>
      <c r="B33" s="89" t="s">
        <v>5</v>
      </c>
      <c r="C33" s="4"/>
      <c r="D33" s="235"/>
      <c r="E33" s="96"/>
    </row>
    <row r="34" spans="1:5" s="3" customFormat="1" ht="30">
      <c r="A34" s="89" t="s">
        <v>37</v>
      </c>
      <c r="B34" s="89" t="s">
        <v>63</v>
      </c>
      <c r="C34" s="84">
        <f>SUM(C35:C36)</f>
        <v>0</v>
      </c>
      <c r="D34" s="84">
        <f>SUM(D35:D36)</f>
        <v>0</v>
      </c>
      <c r="E34" s="96"/>
    </row>
    <row r="35" spans="1:5" s="3" customFormat="1" ht="16.5" customHeight="1">
      <c r="A35" s="98" t="s">
        <v>278</v>
      </c>
      <c r="B35" s="98" t="s">
        <v>56</v>
      </c>
      <c r="C35" s="4"/>
      <c r="D35" s="235"/>
      <c r="E35" s="96"/>
    </row>
    <row r="36" spans="1:5" s="3" customFormat="1" ht="16.5" customHeight="1">
      <c r="A36" s="98" t="s">
        <v>279</v>
      </c>
      <c r="B36" s="98" t="s">
        <v>55</v>
      </c>
      <c r="C36" s="4"/>
      <c r="D36" s="235"/>
      <c r="E36" s="96"/>
    </row>
    <row r="37" spans="1:5" s="3" customFormat="1" ht="16.5" customHeight="1">
      <c r="A37" s="89" t="s">
        <v>38</v>
      </c>
      <c r="B37" s="89" t="s">
        <v>49</v>
      </c>
      <c r="C37" s="4"/>
      <c r="D37" s="235"/>
      <c r="E37" s="96"/>
    </row>
    <row r="38" spans="1:5" s="3" customFormat="1" ht="16.5" customHeight="1">
      <c r="A38" s="89" t="s">
        <v>39</v>
      </c>
      <c r="B38" s="89" t="s">
        <v>386</v>
      </c>
      <c r="C38" s="84">
        <f>SUM(C39:C44)</f>
        <v>0</v>
      </c>
      <c r="D38" s="84">
        <f>SUM(D39:D44)</f>
        <v>0</v>
      </c>
      <c r="E38" s="96"/>
    </row>
    <row r="39" spans="1:5" s="3" customFormat="1" ht="16.5" customHeight="1">
      <c r="A39" s="17" t="s">
        <v>337</v>
      </c>
      <c r="B39" s="17" t="s">
        <v>341</v>
      </c>
      <c r="C39" s="4"/>
      <c r="D39" s="235"/>
      <c r="E39" s="96"/>
    </row>
    <row r="40" spans="1:5" s="3" customFormat="1" ht="16.5" customHeight="1">
      <c r="A40" s="17" t="s">
        <v>338</v>
      </c>
      <c r="B40" s="17" t="s">
        <v>342</v>
      </c>
      <c r="C40" s="4"/>
      <c r="D40" s="235"/>
      <c r="E40" s="96"/>
    </row>
    <row r="41" spans="1:5" s="3" customFormat="1" ht="16.5" customHeight="1">
      <c r="A41" s="17" t="s">
        <v>339</v>
      </c>
      <c r="B41" s="17" t="s">
        <v>345</v>
      </c>
      <c r="C41" s="4"/>
      <c r="D41" s="235"/>
      <c r="E41" s="96"/>
    </row>
    <row r="42" spans="1:5" s="3" customFormat="1" ht="16.5" customHeight="1">
      <c r="A42" s="17" t="s">
        <v>344</v>
      </c>
      <c r="B42" s="17" t="s">
        <v>346</v>
      </c>
      <c r="C42" s="4"/>
      <c r="D42" s="235"/>
      <c r="E42" s="96"/>
    </row>
    <row r="43" spans="1:5" s="3" customFormat="1" ht="16.5" customHeight="1">
      <c r="A43" s="17" t="s">
        <v>347</v>
      </c>
      <c r="B43" s="17" t="s">
        <v>465</v>
      </c>
      <c r="C43" s="4"/>
      <c r="D43" s="235"/>
      <c r="E43" s="96"/>
    </row>
    <row r="44" spans="1:5" s="3" customFormat="1" ht="16.5" customHeight="1">
      <c r="A44" s="17" t="s">
        <v>466</v>
      </c>
      <c r="B44" s="17" t="s">
        <v>343</v>
      </c>
      <c r="C44" s="4"/>
      <c r="D44" s="235"/>
      <c r="E44" s="96"/>
    </row>
    <row r="45" spans="1:5" s="3" customFormat="1" ht="30">
      <c r="A45" s="89" t="s">
        <v>40</v>
      </c>
      <c r="B45" s="89" t="s">
        <v>28</v>
      </c>
      <c r="C45" s="4"/>
      <c r="D45" s="235"/>
      <c r="E45" s="96"/>
    </row>
    <row r="46" spans="1:5" s="3" customFormat="1" ht="31.5" customHeight="1">
      <c r="A46" s="89" t="s">
        <v>41</v>
      </c>
      <c r="B46" s="89" t="s">
        <v>24</v>
      </c>
      <c r="C46" s="4"/>
      <c r="D46" s="235"/>
      <c r="E46" s="96"/>
    </row>
    <row r="47" spans="1:5" s="3" customFormat="1" ht="16.5" customHeight="1">
      <c r="A47" s="89" t="s">
        <v>42</v>
      </c>
      <c r="B47" s="89" t="s">
        <v>25</v>
      </c>
      <c r="C47" s="4"/>
      <c r="D47" s="235"/>
      <c r="E47" s="96"/>
    </row>
    <row r="48" spans="1:5" s="3" customFormat="1" ht="16.5" customHeight="1">
      <c r="A48" s="89" t="s">
        <v>43</v>
      </c>
      <c r="B48" s="89" t="s">
        <v>26</v>
      </c>
      <c r="C48" s="4"/>
      <c r="D48" s="235"/>
      <c r="E48" s="96"/>
    </row>
    <row r="49" spans="1:6" s="3" customFormat="1" ht="16.5" customHeight="1">
      <c r="A49" s="89" t="s">
        <v>44</v>
      </c>
      <c r="B49" s="89" t="s">
        <v>387</v>
      </c>
      <c r="C49" s="84">
        <f>SUM(C50:C52)</f>
        <v>0</v>
      </c>
      <c r="D49" s="84">
        <f>SUM(D50:D52)</f>
        <v>0</v>
      </c>
      <c r="E49" s="96"/>
    </row>
    <row r="50" spans="1:6" s="3" customFormat="1" ht="16.5" customHeight="1">
      <c r="A50" s="98" t="s">
        <v>352</v>
      </c>
      <c r="B50" s="98" t="s">
        <v>355</v>
      </c>
      <c r="C50" s="4"/>
      <c r="D50" s="235"/>
      <c r="E50" s="96"/>
    </row>
    <row r="51" spans="1:6" s="3" customFormat="1" ht="16.5" customHeight="1">
      <c r="A51" s="98" t="s">
        <v>353</v>
      </c>
      <c r="B51" s="98" t="s">
        <v>354</v>
      </c>
      <c r="C51" s="4"/>
      <c r="D51" s="235"/>
      <c r="E51" s="96"/>
    </row>
    <row r="52" spans="1:6" s="3" customFormat="1" ht="16.5" customHeight="1">
      <c r="A52" s="98" t="s">
        <v>356</v>
      </c>
      <c r="B52" s="98" t="s">
        <v>357</v>
      </c>
      <c r="C52" s="4"/>
      <c r="D52" s="235"/>
      <c r="E52" s="96"/>
    </row>
    <row r="53" spans="1:6" s="3" customFormat="1" ht="30">
      <c r="A53" s="89" t="s">
        <v>45</v>
      </c>
      <c r="B53" s="89" t="s">
        <v>29</v>
      </c>
      <c r="C53" s="4"/>
      <c r="D53" s="235"/>
      <c r="E53" s="96"/>
    </row>
    <row r="54" spans="1:6" s="3" customFormat="1" ht="16.5" customHeight="1">
      <c r="A54" s="89" t="s">
        <v>46</v>
      </c>
      <c r="B54" s="89" t="s">
        <v>6</v>
      </c>
      <c r="C54" s="4"/>
      <c r="D54" s="235"/>
      <c r="E54" s="236"/>
      <c r="F54" s="237"/>
    </row>
    <row r="55" spans="1:6" s="3" customFormat="1" ht="30">
      <c r="A55" s="88">
        <v>1.3</v>
      </c>
      <c r="B55" s="88" t="s">
        <v>391</v>
      </c>
      <c r="C55" s="85">
        <f>SUM(C56:C57)</f>
        <v>0</v>
      </c>
      <c r="D55" s="85">
        <f>SUM(D56:D57)</f>
        <v>0</v>
      </c>
      <c r="E55" s="236"/>
      <c r="F55" s="237"/>
    </row>
    <row r="56" spans="1:6" s="3" customFormat="1" ht="30">
      <c r="A56" s="89" t="s">
        <v>50</v>
      </c>
      <c r="B56" s="89" t="s">
        <v>48</v>
      </c>
      <c r="C56" s="4"/>
      <c r="D56" s="235"/>
      <c r="E56" s="236"/>
      <c r="F56" s="237"/>
    </row>
    <row r="57" spans="1:6" s="3" customFormat="1" ht="16.5" customHeight="1">
      <c r="A57" s="89" t="s">
        <v>51</v>
      </c>
      <c r="B57" s="89" t="s">
        <v>47</v>
      </c>
      <c r="C57" s="4"/>
      <c r="D57" s="235"/>
      <c r="E57" s="236"/>
      <c r="F57" s="237"/>
    </row>
    <row r="58" spans="1:6" s="3" customFormat="1">
      <c r="A58" s="88">
        <v>1.4</v>
      </c>
      <c r="B58" s="88" t="s">
        <v>393</v>
      </c>
      <c r="C58" s="4"/>
      <c r="D58" s="235"/>
      <c r="E58" s="236"/>
      <c r="F58" s="237"/>
    </row>
    <row r="59" spans="1:6" s="240" customFormat="1">
      <c r="A59" s="88">
        <v>1.5</v>
      </c>
      <c r="B59" s="88" t="s">
        <v>7</v>
      </c>
      <c r="C59" s="238"/>
      <c r="D59" s="40"/>
      <c r="E59" s="239"/>
    </row>
    <row r="60" spans="1:6" s="240" customFormat="1">
      <c r="A60" s="88">
        <v>1.6</v>
      </c>
      <c r="B60" s="45" t="s">
        <v>8</v>
      </c>
      <c r="C60" s="86">
        <f>SUM(C61:C65)</f>
        <v>0</v>
      </c>
      <c r="D60" s="87">
        <f>SUM(D61:D65)</f>
        <v>0</v>
      </c>
      <c r="E60" s="239"/>
    </row>
    <row r="61" spans="1:6" s="240" customFormat="1">
      <c r="A61" s="89" t="s">
        <v>285</v>
      </c>
      <c r="B61" s="46" t="s">
        <v>52</v>
      </c>
      <c r="C61" s="238"/>
      <c r="D61" s="40"/>
      <c r="E61" s="239"/>
    </row>
    <row r="62" spans="1:6" s="240" customFormat="1" ht="30">
      <c r="A62" s="89" t="s">
        <v>286</v>
      </c>
      <c r="B62" s="46" t="s">
        <v>54</v>
      </c>
      <c r="C62" s="238"/>
      <c r="D62" s="40"/>
      <c r="E62" s="239"/>
    </row>
    <row r="63" spans="1:6" s="240" customFormat="1">
      <c r="A63" s="89" t="s">
        <v>287</v>
      </c>
      <c r="B63" s="46" t="s">
        <v>53</v>
      </c>
      <c r="C63" s="40"/>
      <c r="D63" s="40"/>
      <c r="E63" s="239"/>
    </row>
    <row r="64" spans="1:6" s="240" customFormat="1">
      <c r="A64" s="89" t="s">
        <v>288</v>
      </c>
      <c r="B64" s="46" t="s">
        <v>27</v>
      </c>
      <c r="C64" s="238"/>
      <c r="D64" s="40"/>
      <c r="E64" s="239"/>
    </row>
    <row r="65" spans="1:5" s="240" customFormat="1">
      <c r="A65" s="89" t="s">
        <v>323</v>
      </c>
      <c r="B65" s="46" t="s">
        <v>324</v>
      </c>
      <c r="C65" s="238"/>
      <c r="D65" s="40"/>
      <c r="E65" s="239"/>
    </row>
    <row r="66" spans="1:5">
      <c r="A66" s="233">
        <v>2</v>
      </c>
      <c r="B66" s="233" t="s">
        <v>388</v>
      </c>
      <c r="C66" s="242"/>
      <c r="D66" s="86">
        <f>SUM(D67:D73)</f>
        <v>0</v>
      </c>
      <c r="E66" s="97"/>
    </row>
    <row r="67" spans="1:5">
      <c r="A67" s="99">
        <v>2.1</v>
      </c>
      <c r="B67" s="243" t="s">
        <v>89</v>
      </c>
      <c r="C67" s="244"/>
      <c r="D67" s="22"/>
      <c r="E67" s="97"/>
    </row>
    <row r="68" spans="1:5">
      <c r="A68" s="99">
        <v>2.2000000000000002</v>
      </c>
      <c r="B68" s="243" t="s">
        <v>389</v>
      </c>
      <c r="C68" s="244"/>
      <c r="D68" s="22"/>
      <c r="E68" s="97"/>
    </row>
    <row r="69" spans="1:5">
      <c r="A69" s="99">
        <v>2.2999999999999998</v>
      </c>
      <c r="B69" s="243" t="s">
        <v>93</v>
      </c>
      <c r="C69" s="244"/>
      <c r="D69" s="22"/>
      <c r="E69" s="97"/>
    </row>
    <row r="70" spans="1:5">
      <c r="A70" s="99">
        <v>2.4</v>
      </c>
      <c r="B70" s="243" t="s">
        <v>92</v>
      </c>
      <c r="C70" s="244"/>
      <c r="D70" s="22"/>
      <c r="E70" s="97"/>
    </row>
    <row r="71" spans="1:5">
      <c r="A71" s="99">
        <v>2.5</v>
      </c>
      <c r="B71" s="243" t="s">
        <v>390</v>
      </c>
      <c r="C71" s="244"/>
      <c r="D71" s="22"/>
      <c r="E71" s="97"/>
    </row>
    <row r="72" spans="1:5">
      <c r="A72" s="99">
        <v>2.6</v>
      </c>
      <c r="B72" s="243" t="s">
        <v>90</v>
      </c>
      <c r="C72" s="244"/>
      <c r="D72" s="22"/>
      <c r="E72" s="97"/>
    </row>
    <row r="73" spans="1:5">
      <c r="A73" s="99">
        <v>2.7</v>
      </c>
      <c r="B73" s="243" t="s">
        <v>91</v>
      </c>
      <c r="C73" s="245"/>
      <c r="D73" s="22"/>
      <c r="E73" s="97"/>
    </row>
    <row r="74" spans="1:5">
      <c r="A74" s="233">
        <v>3</v>
      </c>
      <c r="B74" s="233" t="s">
        <v>423</v>
      </c>
      <c r="C74" s="86"/>
      <c r="D74" s="22"/>
      <c r="E74" s="97"/>
    </row>
    <row r="75" spans="1:5">
      <c r="A75" s="233">
        <v>4</v>
      </c>
      <c r="B75" s="233" t="s">
        <v>240</v>
      </c>
      <c r="C75" s="86"/>
      <c r="D75" s="86">
        <f>SUM(D76:D77)</f>
        <v>0</v>
      </c>
      <c r="E75" s="97"/>
    </row>
    <row r="76" spans="1:5">
      <c r="A76" s="99">
        <v>4.0999999999999996</v>
      </c>
      <c r="B76" s="99" t="s">
        <v>241</v>
      </c>
      <c r="C76" s="244"/>
      <c r="D76" s="8"/>
      <c r="E76" s="97"/>
    </row>
    <row r="77" spans="1:5">
      <c r="A77" s="99">
        <v>4.2</v>
      </c>
      <c r="B77" s="99" t="s">
        <v>242</v>
      </c>
      <c r="C77" s="245"/>
      <c r="D77" s="8"/>
      <c r="E77" s="97"/>
    </row>
    <row r="78" spans="1:5">
      <c r="A78" s="233">
        <v>5</v>
      </c>
      <c r="B78" s="233" t="s">
        <v>267</v>
      </c>
      <c r="C78" s="268"/>
      <c r="D78" s="245"/>
      <c r="E78" s="97"/>
    </row>
    <row r="79" spans="1:5">
      <c r="B79" s="44"/>
    </row>
    <row r="80" spans="1:5">
      <c r="A80" s="609" t="s">
        <v>467</v>
      </c>
      <c r="B80" s="609"/>
      <c r="C80" s="609"/>
      <c r="D80" s="609"/>
      <c r="E80" s="5"/>
    </row>
    <row r="81" spans="1:9">
      <c r="B81" s="44"/>
    </row>
    <row r="82" spans="1:9" s="23" customFormat="1" ht="12.75"/>
    <row r="83" spans="1:9">
      <c r="A83" s="70" t="s">
        <v>96</v>
      </c>
      <c r="E83" s="5"/>
    </row>
    <row r="84" spans="1:9">
      <c r="E84"/>
      <c r="F84"/>
      <c r="G84"/>
      <c r="H84"/>
      <c r="I84"/>
    </row>
    <row r="85" spans="1:9">
      <c r="D85" s="12"/>
      <c r="E85"/>
      <c r="F85"/>
      <c r="G85"/>
      <c r="H85"/>
      <c r="I85"/>
    </row>
    <row r="86" spans="1:9">
      <c r="A86"/>
      <c r="B86" s="70" t="s">
        <v>420</v>
      </c>
      <c r="D86" s="12"/>
      <c r="E86"/>
      <c r="F86"/>
      <c r="G86"/>
      <c r="H86"/>
      <c r="I86"/>
    </row>
    <row r="87" spans="1:9">
      <c r="A87"/>
      <c r="B87" s="2" t="s">
        <v>421</v>
      </c>
      <c r="D87" s="12"/>
      <c r="E87"/>
      <c r="F87"/>
      <c r="G87"/>
      <c r="H87"/>
      <c r="I87"/>
    </row>
    <row r="88" spans="1:9" customFormat="1" ht="12.75">
      <c r="B88" s="66" t="s">
        <v>127</v>
      </c>
    </row>
    <row r="89" spans="1:9" s="23" customFormat="1" ht="12.75"/>
  </sheetData>
  <mergeCells count="3">
    <mergeCell ref="C1:D1"/>
    <mergeCell ref="C2:D2"/>
    <mergeCell ref="A80:D80"/>
  </mergeCells>
  <pageMargins left="0.19685039370078741" right="0.19685039370078741" top="0.19685039370078741" bottom="0.19685039370078741" header="0.15748031496062992" footer="0.15748031496062992"/>
  <pageSetup paperSize="9" scale="85" fitToHeight="2" orientation="portrait" r:id="rId1"/>
  <headerFooter alignWithMargins="0"/>
  <rowBreaks count="1" manualBreakCount="1">
    <brk id="54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showGridLines="0" view="pageBreakPreview" topLeftCell="A37" zoomScale="80" zoomScaleSheetLayoutView="80" workbookViewId="0">
      <selection activeCell="H15" sqref="H15"/>
    </sheetView>
  </sheetViews>
  <sheetFormatPr defaultRowHeight="15"/>
  <cols>
    <col min="1" max="1" width="15.710937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8" width="9.140625" style="21"/>
    <col min="9" max="9" width="12.7109375" style="21" bestFit="1" customWidth="1"/>
    <col min="10" max="10" width="9.140625" style="21"/>
    <col min="11" max="11" width="11.28515625" style="21" bestFit="1" customWidth="1"/>
    <col min="12" max="16384" width="9.140625" style="21"/>
  </cols>
  <sheetData>
    <row r="1" spans="1:11">
      <c r="A1" s="75" t="s">
        <v>290</v>
      </c>
      <c r="B1" s="115"/>
      <c r="C1" s="608" t="s">
        <v>97</v>
      </c>
      <c r="D1" s="608"/>
      <c r="E1" s="153"/>
    </row>
    <row r="2" spans="1:11">
      <c r="A2" s="77" t="s">
        <v>128</v>
      </c>
      <c r="B2" s="115"/>
      <c r="C2" s="606" t="s">
        <v>2743</v>
      </c>
      <c r="D2" s="607"/>
      <c r="E2" s="153"/>
    </row>
    <row r="3" spans="1:11">
      <c r="A3" s="77"/>
      <c r="B3" s="115"/>
      <c r="C3" s="346"/>
      <c r="D3" s="346"/>
      <c r="E3" s="153"/>
    </row>
    <row r="4" spans="1:11" s="2" customFormat="1">
      <c r="A4" s="78" t="s">
        <v>262</v>
      </c>
      <c r="B4" s="78"/>
      <c r="C4" s="77"/>
      <c r="D4" s="77"/>
      <c r="E4" s="109"/>
      <c r="K4" s="21"/>
    </row>
    <row r="5" spans="1:11" s="2" customFormat="1">
      <c r="A5" s="120" t="str">
        <f>'ფორმა N1'!D4</f>
        <v>მ.პ.გ. ქართული ოცნება - დემოკრატიული საქართველო</v>
      </c>
      <c r="B5" s="112"/>
      <c r="C5" s="59"/>
      <c r="D5" s="59"/>
      <c r="E5" s="109"/>
    </row>
    <row r="6" spans="1:11" s="2" customFormat="1">
      <c r="A6" s="78"/>
      <c r="B6" s="78"/>
      <c r="C6" s="77"/>
      <c r="D6" s="77"/>
      <c r="E6" s="109"/>
    </row>
    <row r="7" spans="1:11" s="6" customFormat="1">
      <c r="A7" s="345"/>
      <c r="B7" s="345"/>
      <c r="C7" s="79"/>
      <c r="D7" s="79"/>
      <c r="E7" s="154"/>
    </row>
    <row r="8" spans="1:11" s="6" customFormat="1" ht="30">
      <c r="A8" s="107" t="s">
        <v>64</v>
      </c>
      <c r="B8" s="80" t="s">
        <v>11</v>
      </c>
      <c r="C8" s="80" t="s">
        <v>10</v>
      </c>
      <c r="D8" s="80" t="s">
        <v>9</v>
      </c>
      <c r="E8" s="154"/>
    </row>
    <row r="9" spans="1:11" s="9" customFormat="1" ht="18">
      <c r="A9" s="13">
        <v>1</v>
      </c>
      <c r="B9" s="13" t="s">
        <v>57</v>
      </c>
      <c r="C9" s="83">
        <f>SUM(C10,C13,C53,C56,C57,C58,C75)</f>
        <v>5215930.62</v>
      </c>
      <c r="D9" s="83">
        <f>SUM(D10,D13,D53,D56,D57,D58,D64,D71,D72)</f>
        <v>5498360.7299999995</v>
      </c>
      <c r="E9" s="155"/>
    </row>
    <row r="10" spans="1:11" s="9" customFormat="1" ht="18">
      <c r="A10" s="14">
        <v>1.1000000000000001</v>
      </c>
      <c r="B10" s="14" t="s">
        <v>58</v>
      </c>
      <c r="C10" s="85">
        <f>SUM(C11:C12)</f>
        <v>48625</v>
      </c>
      <c r="D10" s="85">
        <f>SUM(D11:D12)</f>
        <v>0</v>
      </c>
      <c r="E10" s="155"/>
      <c r="J10" s="562"/>
    </row>
    <row r="11" spans="1:11" s="9" customFormat="1" ht="16.5" customHeight="1">
      <c r="A11" s="16" t="s">
        <v>30</v>
      </c>
      <c r="B11" s="16" t="s">
        <v>59</v>
      </c>
      <c r="C11" s="33">
        <v>48625</v>
      </c>
      <c r="D11" s="34"/>
      <c r="E11" s="155"/>
    </row>
    <row r="12" spans="1:11" ht="16.5" customHeight="1">
      <c r="A12" s="16" t="s">
        <v>31</v>
      </c>
      <c r="B12" s="16" t="s">
        <v>0</v>
      </c>
      <c r="C12" s="33"/>
      <c r="D12" s="34"/>
      <c r="E12" s="153"/>
    </row>
    <row r="13" spans="1:11">
      <c r="A13" s="14">
        <v>1.2</v>
      </c>
      <c r="B13" s="14" t="s">
        <v>60</v>
      </c>
      <c r="C13" s="85">
        <f>SUM(C14,C17,C29:C32,C35,C36,C43,C44,C45,C46,C47,C51,C52)</f>
        <v>4847357.63</v>
      </c>
      <c r="D13" s="85">
        <f>SUM(D14,D17,D29:D32,D35,D36,D43,D44,D45,D46,D47,D51,D52)</f>
        <v>5395250.2399999993</v>
      </c>
      <c r="E13" s="153"/>
    </row>
    <row r="14" spans="1:11">
      <c r="A14" s="16" t="s">
        <v>32</v>
      </c>
      <c r="B14" s="16" t="s">
        <v>1</v>
      </c>
      <c r="C14" s="84">
        <f>SUM(C15:C16)</f>
        <v>10758</v>
      </c>
      <c r="D14" s="84">
        <f>SUM(D15:D16)</f>
        <v>10758</v>
      </c>
      <c r="E14" s="153"/>
    </row>
    <row r="15" spans="1:11" ht="17.25" customHeight="1">
      <c r="A15" s="17" t="s">
        <v>87</v>
      </c>
      <c r="B15" s="17" t="s">
        <v>61</v>
      </c>
      <c r="C15" s="35"/>
      <c r="D15" s="36"/>
      <c r="E15" s="153"/>
    </row>
    <row r="16" spans="1:11" ht="17.25" customHeight="1">
      <c r="A16" s="17" t="s">
        <v>88</v>
      </c>
      <c r="B16" s="17" t="s">
        <v>62</v>
      </c>
      <c r="C16" s="35">
        <v>10758</v>
      </c>
      <c r="D16" s="420">
        <v>10758</v>
      </c>
      <c r="E16" s="153"/>
    </row>
    <row r="17" spans="1:8">
      <c r="A17" s="16" t="s">
        <v>33</v>
      </c>
      <c r="B17" s="16" t="s">
        <v>2</v>
      </c>
      <c r="C17" s="84">
        <f>SUM(C18:C23,C28)</f>
        <v>52124.6</v>
      </c>
      <c r="D17" s="84">
        <f>SUM(D18:D23,D28)</f>
        <v>47718.400000000001</v>
      </c>
      <c r="E17" s="153"/>
    </row>
    <row r="18" spans="1:8" ht="30">
      <c r="A18" s="17" t="s">
        <v>12</v>
      </c>
      <c r="B18" s="17" t="s">
        <v>238</v>
      </c>
      <c r="C18" s="37">
        <f>1785+4400</f>
        <v>6185</v>
      </c>
      <c r="D18" s="40">
        <v>6185</v>
      </c>
      <c r="E18" s="153"/>
    </row>
    <row r="19" spans="1:8">
      <c r="A19" s="17" t="s">
        <v>13</v>
      </c>
      <c r="B19" s="17" t="s">
        <v>14</v>
      </c>
      <c r="C19" s="37"/>
      <c r="D19" s="39"/>
      <c r="E19" s="153"/>
    </row>
    <row r="20" spans="1:8" ht="30">
      <c r="A20" s="17" t="s">
        <v>269</v>
      </c>
      <c r="B20" s="17" t="s">
        <v>22</v>
      </c>
      <c r="C20" s="37">
        <v>6964.4</v>
      </c>
      <c r="D20" s="40">
        <v>6964.4</v>
      </c>
      <c r="E20" s="153"/>
    </row>
    <row r="21" spans="1:8">
      <c r="A21" s="17" t="s">
        <v>270</v>
      </c>
      <c r="B21" s="17" t="s">
        <v>15</v>
      </c>
      <c r="C21" s="422">
        <v>16901.73</v>
      </c>
      <c r="D21" s="423">
        <v>12496</v>
      </c>
      <c r="E21" s="153"/>
      <c r="F21" s="425"/>
    </row>
    <row r="22" spans="1:8">
      <c r="A22" s="17" t="s">
        <v>271</v>
      </c>
      <c r="B22" s="17" t="s">
        <v>16</v>
      </c>
      <c r="C22" s="37"/>
      <c r="D22" s="40"/>
      <c r="E22" s="153"/>
    </row>
    <row r="23" spans="1:8">
      <c r="A23" s="17" t="s">
        <v>272</v>
      </c>
      <c r="B23" s="17" t="s">
        <v>17</v>
      </c>
      <c r="C23" s="118">
        <f>SUM(C24:C27)</f>
        <v>22073.47</v>
      </c>
      <c r="D23" s="118">
        <f>SUM(D24:D27)</f>
        <v>22073</v>
      </c>
      <c r="E23" s="153"/>
    </row>
    <row r="24" spans="1:8" ht="16.5" customHeight="1">
      <c r="A24" s="18" t="s">
        <v>273</v>
      </c>
      <c r="B24" s="18" t="s">
        <v>18</v>
      </c>
      <c r="C24" s="422">
        <v>20510.400000000001</v>
      </c>
      <c r="D24" s="423">
        <v>20510</v>
      </c>
      <c r="E24" s="153"/>
    </row>
    <row r="25" spans="1:8" ht="16.5" customHeight="1">
      <c r="A25" s="18" t="s">
        <v>274</v>
      </c>
      <c r="B25" s="18" t="s">
        <v>19</v>
      </c>
      <c r="C25" s="422">
        <v>1496.42</v>
      </c>
      <c r="D25" s="423">
        <v>1496</v>
      </c>
      <c r="E25" s="153"/>
    </row>
    <row r="26" spans="1:8" ht="16.5" customHeight="1">
      <c r="A26" s="18" t="s">
        <v>275</v>
      </c>
      <c r="B26" s="18" t="s">
        <v>20</v>
      </c>
      <c r="C26" s="422">
        <v>39.15</v>
      </c>
      <c r="D26" s="423">
        <v>39</v>
      </c>
      <c r="E26" s="153"/>
    </row>
    <row r="27" spans="1:8" ht="16.5" customHeight="1">
      <c r="A27" s="18" t="s">
        <v>276</v>
      </c>
      <c r="B27" s="18" t="s">
        <v>23</v>
      </c>
      <c r="C27" s="422">
        <v>27.5</v>
      </c>
      <c r="D27" s="424">
        <v>28</v>
      </c>
      <c r="E27" s="153"/>
    </row>
    <row r="28" spans="1:8">
      <c r="A28" s="17" t="s">
        <v>277</v>
      </c>
      <c r="B28" s="17" t="s">
        <v>21</v>
      </c>
      <c r="C28" s="37"/>
      <c r="D28" s="41"/>
      <c r="E28" s="153"/>
    </row>
    <row r="29" spans="1:8">
      <c r="A29" s="16" t="s">
        <v>34</v>
      </c>
      <c r="B29" s="16" t="s">
        <v>3</v>
      </c>
      <c r="C29" s="33">
        <v>5233.3900000000003</v>
      </c>
      <c r="D29" s="421">
        <v>7790</v>
      </c>
      <c r="E29" s="153"/>
      <c r="H29" s="427"/>
    </row>
    <row r="30" spans="1:8">
      <c r="A30" s="16" t="s">
        <v>35</v>
      </c>
      <c r="B30" s="16" t="s">
        <v>4</v>
      </c>
      <c r="C30" s="33"/>
      <c r="D30" s="34"/>
      <c r="E30" s="153"/>
    </row>
    <row r="31" spans="1:8">
      <c r="A31" s="16" t="s">
        <v>36</v>
      </c>
      <c r="B31" s="16" t="s">
        <v>5</v>
      </c>
      <c r="C31" s="33"/>
      <c r="D31" s="34"/>
      <c r="E31" s="153"/>
    </row>
    <row r="32" spans="1:8">
      <c r="A32" s="16" t="s">
        <v>37</v>
      </c>
      <c r="B32" s="16" t="s">
        <v>63</v>
      </c>
      <c r="C32" s="84">
        <f>SUM(C33:C34)</f>
        <v>7383.7699999999995</v>
      </c>
      <c r="D32" s="84">
        <f>SUM(D33:D34)</f>
        <v>266</v>
      </c>
      <c r="E32" s="153"/>
    </row>
    <row r="33" spans="1:9">
      <c r="A33" s="17" t="s">
        <v>278</v>
      </c>
      <c r="B33" s="17" t="s">
        <v>56</v>
      </c>
      <c r="C33" s="33">
        <v>7117.62</v>
      </c>
      <c r="D33" s="34"/>
      <c r="E33" s="153"/>
    </row>
    <row r="34" spans="1:9">
      <c r="A34" s="17" t="s">
        <v>279</v>
      </c>
      <c r="B34" s="17" t="s">
        <v>55</v>
      </c>
      <c r="C34" s="33">
        <v>266.14999999999998</v>
      </c>
      <c r="D34" s="34">
        <v>266</v>
      </c>
      <c r="E34" s="153"/>
    </row>
    <row r="35" spans="1:9">
      <c r="A35" s="16" t="s">
        <v>38</v>
      </c>
      <c r="B35" s="16" t="s">
        <v>49</v>
      </c>
      <c r="C35" s="33">
        <v>3926.85</v>
      </c>
      <c r="D35" s="34">
        <f>3103+78.2+468.68+276.74</f>
        <v>3926.62</v>
      </c>
      <c r="E35" s="153"/>
    </row>
    <row r="36" spans="1:9">
      <c r="A36" s="16" t="s">
        <v>39</v>
      </c>
      <c r="B36" s="16" t="s">
        <v>340</v>
      </c>
      <c r="C36" s="84">
        <f>SUM(C37:C42)</f>
        <v>3069134.32</v>
      </c>
      <c r="D36" s="84">
        <f>SUM(D37:D42)</f>
        <v>4052679.4599999995</v>
      </c>
      <c r="E36" s="153"/>
    </row>
    <row r="37" spans="1:9" ht="18">
      <c r="A37" s="17" t="s">
        <v>337</v>
      </c>
      <c r="B37" s="17" t="s">
        <v>341</v>
      </c>
      <c r="C37" s="33">
        <f>119563+1345984.64</f>
        <v>1465547.64</v>
      </c>
      <c r="D37" s="33">
        <f>1080000+119563</f>
        <v>1199563</v>
      </c>
      <c r="E37" s="153"/>
      <c r="I37" s="562"/>
    </row>
    <row r="38" spans="1:9">
      <c r="A38" s="17" t="s">
        <v>338</v>
      </c>
      <c r="B38" s="17" t="s">
        <v>342</v>
      </c>
      <c r="C38" s="33"/>
      <c r="D38" s="33">
        <v>6500</v>
      </c>
      <c r="E38" s="153"/>
    </row>
    <row r="39" spans="1:9">
      <c r="A39" s="17" t="s">
        <v>339</v>
      </c>
      <c r="B39" s="17" t="s">
        <v>345</v>
      </c>
      <c r="C39" s="33">
        <v>171286.53</v>
      </c>
      <c r="D39" s="34">
        <f>13649+32033.66</f>
        <v>45682.66</v>
      </c>
      <c r="E39" s="153"/>
    </row>
    <row r="40" spans="1:9">
      <c r="A40" s="17" t="s">
        <v>344</v>
      </c>
      <c r="B40" s="17" t="s">
        <v>346</v>
      </c>
      <c r="C40" s="33"/>
      <c r="D40" s="34"/>
      <c r="E40" s="153"/>
    </row>
    <row r="41" spans="1:9">
      <c r="A41" s="17" t="s">
        <v>347</v>
      </c>
      <c r="B41" s="17" t="s">
        <v>465</v>
      </c>
      <c r="C41" s="33">
        <f>1498102.86-171286.53+874.79</f>
        <v>1327691.1200000001</v>
      </c>
      <c r="D41" s="421">
        <f>245248.1+1983504+335965.5-20563.2</f>
        <v>2544154.4</v>
      </c>
      <c r="E41" s="153"/>
      <c r="H41" s="427"/>
    </row>
    <row r="42" spans="1:9">
      <c r="A42" s="17" t="s">
        <v>466</v>
      </c>
      <c r="B42" s="17" t="s">
        <v>343</v>
      </c>
      <c r="C42" s="33">
        <v>104609.03</v>
      </c>
      <c r="D42" s="34">
        <f>256579.4+200</f>
        <v>256779.4</v>
      </c>
      <c r="E42" s="153"/>
    </row>
    <row r="43" spans="1:9" ht="30">
      <c r="A43" s="16" t="s">
        <v>40</v>
      </c>
      <c r="B43" s="16" t="s">
        <v>1029</v>
      </c>
      <c r="C43" s="33">
        <v>0</v>
      </c>
      <c r="D43" s="34">
        <v>38940</v>
      </c>
      <c r="E43" s="153"/>
    </row>
    <row r="44" spans="1:9">
      <c r="A44" s="16" t="s">
        <v>41</v>
      </c>
      <c r="B44" s="16" t="s">
        <v>24</v>
      </c>
      <c r="C44" s="33">
        <f>708.3+6250+2474.24+6250+275</f>
        <v>15957.54</v>
      </c>
      <c r="D44" s="34">
        <f>18158+496944.5</f>
        <v>515102.5</v>
      </c>
      <c r="E44" s="153"/>
    </row>
    <row r="45" spans="1:9">
      <c r="A45" s="16" t="s">
        <v>42</v>
      </c>
      <c r="B45" s="16" t="s">
        <v>25</v>
      </c>
      <c r="C45" s="33"/>
      <c r="D45" s="34"/>
      <c r="E45" s="153"/>
    </row>
    <row r="46" spans="1:9">
      <c r="A46" s="16" t="s">
        <v>43</v>
      </c>
      <c r="B46" s="16" t="s">
        <v>26</v>
      </c>
      <c r="C46" s="33">
        <v>318</v>
      </c>
      <c r="D46" s="34">
        <v>318</v>
      </c>
      <c r="E46" s="153"/>
    </row>
    <row r="47" spans="1:9">
      <c r="A47" s="16" t="s">
        <v>44</v>
      </c>
      <c r="B47" s="16" t="s">
        <v>284</v>
      </c>
      <c r="C47" s="84">
        <f>SUM(C48:C50)</f>
        <v>219612.86</v>
      </c>
      <c r="D47" s="84">
        <f>SUM(D48:D50)</f>
        <v>139223</v>
      </c>
      <c r="E47" s="153"/>
    </row>
    <row r="48" spans="1:9">
      <c r="A48" s="98" t="s">
        <v>352</v>
      </c>
      <c r="B48" s="98" t="s">
        <v>355</v>
      </c>
      <c r="C48" s="33">
        <v>204369.11</v>
      </c>
      <c r="D48" s="34">
        <v>125798</v>
      </c>
      <c r="E48" s="153"/>
      <c r="H48" s="427"/>
    </row>
    <row r="49" spans="1:5">
      <c r="A49" s="98" t="s">
        <v>353</v>
      </c>
      <c r="B49" s="98" t="s">
        <v>354</v>
      </c>
      <c r="C49" s="426">
        <f>4243.75+3000</f>
        <v>7243.75</v>
      </c>
      <c r="D49" s="421">
        <v>5425</v>
      </c>
      <c r="E49" s="153"/>
    </row>
    <row r="50" spans="1:5">
      <c r="A50" s="98" t="s">
        <v>356</v>
      </c>
      <c r="B50" s="98" t="s">
        <v>357</v>
      </c>
      <c r="C50" s="33">
        <v>8000</v>
      </c>
      <c r="D50" s="34">
        <v>8000</v>
      </c>
      <c r="E50" s="153"/>
    </row>
    <row r="51" spans="1:5" ht="26.25" customHeight="1">
      <c r="A51" s="16" t="s">
        <v>45</v>
      </c>
      <c r="B51" s="16" t="s">
        <v>29</v>
      </c>
      <c r="C51" s="33"/>
      <c r="D51" s="34"/>
      <c r="E51" s="153"/>
    </row>
    <row r="52" spans="1:5">
      <c r="A52" s="16" t="s">
        <v>46</v>
      </c>
      <c r="B52" s="16" t="s">
        <v>6</v>
      </c>
      <c r="C52" s="33">
        <f>238189.22+1327.5+29646.49-15683+40297+350326.09+801750+4750+8835-3212.5+6957.5-275</f>
        <v>1462908.3</v>
      </c>
      <c r="D52" s="34">
        <f>265966.2+9375+38284.52+5441.22+45746.68+63773.38+118672.2+6250+11370+13649.06</f>
        <v>578528.26</v>
      </c>
      <c r="E52" s="153"/>
    </row>
    <row r="53" spans="1:5" ht="30">
      <c r="A53" s="14">
        <v>1.3</v>
      </c>
      <c r="B53" s="88" t="s">
        <v>391</v>
      </c>
      <c r="C53" s="85">
        <f>SUM(C54:C55)</f>
        <v>318636.5</v>
      </c>
      <c r="D53" s="85">
        <f>SUM(D54:D55)</f>
        <v>85304</v>
      </c>
      <c r="E53" s="153"/>
    </row>
    <row r="54" spans="1:5" ht="30">
      <c r="A54" s="16" t="s">
        <v>50</v>
      </c>
      <c r="B54" s="16" t="s">
        <v>48</v>
      </c>
      <c r="C54" s="33">
        <v>318636.5</v>
      </c>
      <c r="D54" s="34">
        <v>85304</v>
      </c>
      <c r="E54" s="153"/>
    </row>
    <row r="55" spans="1:5">
      <c r="A55" s="16" t="s">
        <v>51</v>
      </c>
      <c r="B55" s="16" t="s">
        <v>47</v>
      </c>
      <c r="C55" s="33"/>
      <c r="D55" s="34"/>
      <c r="E55" s="153"/>
    </row>
    <row r="56" spans="1:5">
      <c r="A56" s="14">
        <v>1.4</v>
      </c>
      <c r="B56" s="14" t="s">
        <v>393</v>
      </c>
      <c r="C56" s="33"/>
      <c r="D56" s="34"/>
      <c r="E56" s="153"/>
    </row>
    <row r="57" spans="1:5">
      <c r="A57" s="14">
        <v>1.5</v>
      </c>
      <c r="B57" s="14" t="s">
        <v>7</v>
      </c>
      <c r="C57" s="37"/>
      <c r="D57" s="40"/>
      <c r="E57" s="153"/>
    </row>
    <row r="58" spans="1:5">
      <c r="A58" s="14">
        <v>1.6</v>
      </c>
      <c r="B58" s="45" t="s">
        <v>8</v>
      </c>
      <c r="C58" s="85">
        <f>SUM(C59:C63)</f>
        <v>1311.49</v>
      </c>
      <c r="D58" s="85">
        <f>SUM(D59:D63)</f>
        <v>1311.49</v>
      </c>
      <c r="E58" s="153"/>
    </row>
    <row r="59" spans="1:5">
      <c r="A59" s="16" t="s">
        <v>285</v>
      </c>
      <c r="B59" s="46" t="s">
        <v>52</v>
      </c>
      <c r="C59" s="37"/>
      <c r="D59" s="40"/>
      <c r="E59" s="153"/>
    </row>
    <row r="60" spans="1:5" ht="30">
      <c r="A60" s="16" t="s">
        <v>286</v>
      </c>
      <c r="B60" s="46" t="s">
        <v>54</v>
      </c>
      <c r="C60" s="37"/>
      <c r="D60" s="40"/>
      <c r="E60" s="153"/>
    </row>
    <row r="61" spans="1:5">
      <c r="A61" s="16" t="s">
        <v>287</v>
      </c>
      <c r="B61" s="46" t="s">
        <v>53</v>
      </c>
      <c r="C61" s="40"/>
      <c r="D61" s="40"/>
      <c r="E61" s="153"/>
    </row>
    <row r="62" spans="1:5">
      <c r="A62" s="16" t="s">
        <v>288</v>
      </c>
      <c r="B62" s="46" t="s">
        <v>1044</v>
      </c>
      <c r="C62" s="37">
        <v>0</v>
      </c>
      <c r="D62" s="40">
        <v>0</v>
      </c>
      <c r="E62" s="153"/>
    </row>
    <row r="63" spans="1:5">
      <c r="A63" s="16" t="s">
        <v>323</v>
      </c>
      <c r="B63" s="215" t="s">
        <v>324</v>
      </c>
      <c r="C63" s="37">
        <v>1311.49</v>
      </c>
      <c r="D63" s="216">
        <v>1311.49</v>
      </c>
      <c r="E63" s="153"/>
    </row>
    <row r="64" spans="1:5">
      <c r="A64" s="13">
        <v>2</v>
      </c>
      <c r="B64" s="47" t="s">
        <v>95</v>
      </c>
      <c r="C64" s="271"/>
      <c r="D64" s="119">
        <f>SUM(D65:D70)</f>
        <v>16495</v>
      </c>
      <c r="E64" s="153"/>
    </row>
    <row r="65" spans="1:5">
      <c r="A65" s="15">
        <v>2.1</v>
      </c>
      <c r="B65" s="48" t="s">
        <v>89</v>
      </c>
      <c r="C65" s="271"/>
      <c r="D65" s="42"/>
      <c r="E65" s="153"/>
    </row>
    <row r="66" spans="1:5">
      <c r="A66" s="15">
        <v>2.2000000000000002</v>
      </c>
      <c r="B66" s="48" t="s">
        <v>93</v>
      </c>
      <c r="C66" s="273"/>
      <c r="D66" s="43"/>
      <c r="E66" s="153"/>
    </row>
    <row r="67" spans="1:5">
      <c r="A67" s="15">
        <v>2.2999999999999998</v>
      </c>
      <c r="B67" s="48" t="s">
        <v>92</v>
      </c>
      <c r="C67" s="273"/>
      <c r="D67" s="43"/>
      <c r="E67" s="153"/>
    </row>
    <row r="68" spans="1:5">
      <c r="A68" s="15">
        <v>2.4</v>
      </c>
      <c r="B68" s="48" t="s">
        <v>94</v>
      </c>
      <c r="C68" s="273"/>
      <c r="D68" s="43">
        <v>16495</v>
      </c>
      <c r="E68" s="153"/>
    </row>
    <row r="69" spans="1:5">
      <c r="A69" s="15">
        <v>2.5</v>
      </c>
      <c r="B69" s="48" t="s">
        <v>90</v>
      </c>
      <c r="C69" s="273"/>
      <c r="D69" s="43">
        <v>0</v>
      </c>
      <c r="E69" s="153"/>
    </row>
    <row r="70" spans="1:5">
      <c r="A70" s="15">
        <v>2.6</v>
      </c>
      <c r="B70" s="48" t="s">
        <v>91</v>
      </c>
      <c r="C70" s="273"/>
      <c r="D70" s="43"/>
      <c r="E70" s="153"/>
    </row>
    <row r="71" spans="1:5" s="2" customFormat="1">
      <c r="A71" s="13">
        <v>3</v>
      </c>
      <c r="B71" s="269" t="s">
        <v>423</v>
      </c>
      <c r="C71" s="272"/>
      <c r="D71" s="270"/>
      <c r="E71" s="106"/>
    </row>
    <row r="72" spans="1:5" s="2" customFormat="1">
      <c r="A72" s="13">
        <v>4</v>
      </c>
      <c r="B72" s="13" t="s">
        <v>240</v>
      </c>
      <c r="C72" s="272">
        <f>SUM(C73:C74)</f>
        <v>0</v>
      </c>
      <c r="D72" s="86">
        <f>SUM(D73:D74)</f>
        <v>0</v>
      </c>
      <c r="E72" s="106"/>
    </row>
    <row r="73" spans="1:5" s="2" customFormat="1">
      <c r="A73" s="15">
        <v>4.0999999999999996</v>
      </c>
      <c r="B73" s="15" t="s">
        <v>241</v>
      </c>
      <c r="C73" s="8"/>
      <c r="D73" s="8"/>
      <c r="E73" s="106"/>
    </row>
    <row r="74" spans="1:5" s="2" customFormat="1">
      <c r="A74" s="15">
        <v>4.2</v>
      </c>
      <c r="B74" s="15" t="s">
        <v>242</v>
      </c>
      <c r="C74" s="8"/>
      <c r="D74" s="8"/>
      <c r="E74" s="106"/>
    </row>
    <row r="75" spans="1:5" s="2" customFormat="1">
      <c r="A75" s="13">
        <v>5</v>
      </c>
      <c r="B75" s="267" t="s">
        <v>267</v>
      </c>
      <c r="C75" s="8"/>
      <c r="D75" s="86"/>
      <c r="E75" s="106"/>
    </row>
    <row r="76" spans="1:5" s="2" customFormat="1">
      <c r="A76" s="348"/>
      <c r="B76" s="348"/>
      <c r="C76" s="12"/>
      <c r="D76" s="12"/>
      <c r="E76" s="106"/>
    </row>
    <row r="77" spans="1:5" s="2" customFormat="1">
      <c r="A77" s="609" t="s">
        <v>467</v>
      </c>
      <c r="B77" s="609"/>
      <c r="C77" s="609"/>
      <c r="D77" s="609"/>
      <c r="E77" s="106"/>
    </row>
    <row r="78" spans="1:5" s="2" customFormat="1">
      <c r="A78" s="348"/>
      <c r="B78" s="348"/>
      <c r="C78" s="12"/>
      <c r="D78" s="12"/>
      <c r="E78" s="106"/>
    </row>
    <row r="79" spans="1:5" s="23" customFormat="1" ht="12.75"/>
    <row r="80" spans="1:5" s="2" customFormat="1">
      <c r="A80" s="70" t="s">
        <v>96</v>
      </c>
      <c r="E80" s="5"/>
    </row>
    <row r="81" spans="1:8" s="2" customFormat="1">
      <c r="E81"/>
      <c r="F81"/>
      <c r="G81"/>
      <c r="H81"/>
    </row>
    <row r="82" spans="1:8" s="2" customFormat="1">
      <c r="D82" s="12"/>
      <c r="E82"/>
      <c r="F82"/>
      <c r="G82"/>
      <c r="H82"/>
    </row>
    <row r="83" spans="1:8" s="2" customFormat="1">
      <c r="A83"/>
      <c r="B83" s="44" t="s">
        <v>468</v>
      </c>
      <c r="D83" s="12"/>
      <c r="E83"/>
      <c r="F83"/>
      <c r="G83"/>
      <c r="H83"/>
    </row>
    <row r="84" spans="1:8" s="2" customFormat="1">
      <c r="A84"/>
      <c r="B84" s="610" t="s">
        <v>469</v>
      </c>
      <c r="C84" s="610"/>
      <c r="D84" s="610"/>
      <c r="E84"/>
      <c r="F84"/>
      <c r="G84"/>
      <c r="H84"/>
    </row>
    <row r="85" spans="1:8" customFormat="1" ht="12.75">
      <c r="B85" s="66" t="s">
        <v>470</v>
      </c>
    </row>
    <row r="86" spans="1:8" s="2" customFormat="1">
      <c r="A86" s="11"/>
      <c r="B86" s="610" t="s">
        <v>471</v>
      </c>
      <c r="C86" s="610"/>
      <c r="D86" s="610"/>
    </row>
    <row r="87" spans="1:8" s="23" customFormat="1" ht="12.75"/>
    <row r="88" spans="1:8" s="23" customFormat="1" ht="12.75"/>
  </sheetData>
  <mergeCells count="5">
    <mergeCell ref="C1:D1"/>
    <mergeCell ref="C2:D2"/>
    <mergeCell ref="A77:D77"/>
    <mergeCell ref="B84:D84"/>
    <mergeCell ref="B86:D86"/>
  </mergeCells>
  <printOptions gridLines="1"/>
  <pageMargins left="1" right="1" top="1" bottom="1" header="0.5" footer="0.5"/>
  <pageSetup paperSize="9" scale="69" fitToHeight="2" orientation="portrait" r:id="rId1"/>
  <headerFooter alignWithMargins="0"/>
  <rowBreaks count="1" manualBreakCount="1">
    <brk id="57" max="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showGridLines="0" view="pageBreakPreview" topLeftCell="A13" zoomScale="80" zoomScaleNormal="100" zoomScaleSheetLayoutView="80" workbookViewId="0">
      <selection activeCell="D26" sqref="D26"/>
    </sheetView>
  </sheetViews>
  <sheetFormatPr defaultRowHeight="15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5" t="s">
        <v>321</v>
      </c>
      <c r="B1" s="78"/>
      <c r="C1" s="608" t="s">
        <v>97</v>
      </c>
      <c r="D1" s="608"/>
      <c r="E1" s="92"/>
    </row>
    <row r="2" spans="1:5" s="6" customFormat="1">
      <c r="A2" s="75" t="s">
        <v>315</v>
      </c>
      <c r="B2" s="78"/>
      <c r="C2" s="606" t="s">
        <v>2743</v>
      </c>
      <c r="D2" s="607"/>
      <c r="E2" s="92"/>
    </row>
    <row r="3" spans="1:5" s="6" customFormat="1">
      <c r="A3" s="77" t="s">
        <v>128</v>
      </c>
      <c r="B3" s="75"/>
      <c r="C3" s="162"/>
      <c r="D3" s="162"/>
      <c r="E3" s="92"/>
    </row>
    <row r="4" spans="1:5" s="6" customFormat="1">
      <c r="A4" s="77"/>
      <c r="B4" s="77"/>
      <c r="C4" s="162"/>
      <c r="D4" s="162"/>
      <c r="E4" s="92"/>
    </row>
    <row r="5" spans="1:5">
      <c r="A5" s="78" t="str">
        <f>'ფორმა N2'!A4</f>
        <v>ანგარიშვალდებული პირის დასახელება:</v>
      </c>
      <c r="B5" s="78"/>
      <c r="C5" s="77"/>
      <c r="D5" s="77"/>
      <c r="E5" s="93"/>
    </row>
    <row r="6" spans="1:5">
      <c r="A6" s="81" t="str">
        <f>'ფორმა N1'!D4</f>
        <v>მ.პ.გ. ქართული ოცნება - დემოკრატიული საქართველო</v>
      </c>
      <c r="B6" s="81"/>
      <c r="C6" s="82"/>
      <c r="D6" s="82"/>
      <c r="E6" s="93"/>
    </row>
    <row r="7" spans="1:5">
      <c r="A7" s="78"/>
      <c r="B7" s="78"/>
      <c r="C7" s="77"/>
      <c r="D7" s="77"/>
      <c r="E7" s="93"/>
    </row>
    <row r="8" spans="1:5" s="6" customFormat="1">
      <c r="A8" s="161"/>
      <c r="B8" s="161"/>
      <c r="C8" s="79"/>
      <c r="D8" s="79"/>
      <c r="E8" s="92"/>
    </row>
    <row r="9" spans="1:5" s="6" customFormat="1" ht="30">
      <c r="A9" s="90" t="s">
        <v>64</v>
      </c>
      <c r="B9" s="90" t="s">
        <v>320</v>
      </c>
      <c r="C9" s="80" t="s">
        <v>10</v>
      </c>
      <c r="D9" s="80" t="s">
        <v>9</v>
      </c>
      <c r="E9" s="92"/>
    </row>
    <row r="10" spans="1:5" s="9" customFormat="1" ht="18">
      <c r="A10" s="99" t="s">
        <v>316</v>
      </c>
      <c r="B10" s="99" t="s">
        <v>516</v>
      </c>
      <c r="C10" s="4"/>
      <c r="D10" s="4"/>
      <c r="E10" s="94"/>
    </row>
    <row r="11" spans="1:5" s="10" customFormat="1">
      <c r="A11" s="99" t="s">
        <v>317</v>
      </c>
      <c r="B11" s="99"/>
      <c r="C11" s="4"/>
      <c r="D11" s="4"/>
      <c r="E11" s="95"/>
    </row>
    <row r="12" spans="1:5" s="10" customFormat="1">
      <c r="A12" s="88" t="s">
        <v>266</v>
      </c>
      <c r="B12" s="88"/>
      <c r="C12" s="4"/>
      <c r="D12" s="4"/>
      <c r="E12" s="95"/>
    </row>
    <row r="13" spans="1:5" s="10" customFormat="1">
      <c r="A13" s="88" t="s">
        <v>266</v>
      </c>
      <c r="B13" s="88"/>
      <c r="C13" s="4"/>
      <c r="D13" s="4"/>
      <c r="E13" s="95"/>
    </row>
    <row r="14" spans="1:5" s="10" customFormat="1">
      <c r="A14" s="88" t="s">
        <v>266</v>
      </c>
      <c r="B14" s="88"/>
      <c r="C14" s="4"/>
      <c r="D14" s="442"/>
      <c r="E14" s="95"/>
    </row>
    <row r="15" spans="1:5" s="10" customFormat="1">
      <c r="A15" s="88" t="s">
        <v>266</v>
      </c>
      <c r="B15" s="88"/>
      <c r="C15" s="4"/>
      <c r="D15" s="442"/>
      <c r="E15" s="95"/>
    </row>
    <row r="16" spans="1:5" s="10" customFormat="1">
      <c r="A16" s="88" t="s">
        <v>266</v>
      </c>
      <c r="B16" s="88"/>
      <c r="C16" s="4"/>
      <c r="D16" s="442"/>
      <c r="E16" s="95"/>
    </row>
    <row r="17" spans="1:8" s="10" customFormat="1" ht="17.25" customHeight="1">
      <c r="A17" s="99" t="s">
        <v>318</v>
      </c>
      <c r="B17" s="88"/>
      <c r="C17" s="4"/>
      <c r="D17" s="4"/>
      <c r="E17" s="95"/>
    </row>
    <row r="18" spans="1:8" s="10" customFormat="1" ht="18" customHeight="1">
      <c r="A18" s="99" t="s">
        <v>319</v>
      </c>
      <c r="B18" s="88"/>
      <c r="C18" s="442"/>
      <c r="D18" s="4"/>
      <c r="E18" s="95"/>
    </row>
    <row r="19" spans="1:8" s="10" customFormat="1" ht="30">
      <c r="A19" s="99" t="s">
        <v>1031</v>
      </c>
      <c r="B19" s="534" t="s">
        <v>1475</v>
      </c>
      <c r="C19" s="442">
        <f>40297-35097+1050+1062.5+2160</f>
        <v>9472.5</v>
      </c>
      <c r="D19" s="4">
        <v>6250</v>
      </c>
      <c r="E19" s="95"/>
    </row>
    <row r="20" spans="1:8" s="10" customFormat="1" ht="30">
      <c r="A20" s="99" t="s">
        <v>1032</v>
      </c>
      <c r="B20" s="534" t="s">
        <v>2791</v>
      </c>
      <c r="C20" s="442">
        <f>238189.22+28264.52</f>
        <v>266453.74</v>
      </c>
      <c r="D20" s="4">
        <f>38284.52+118672.2</f>
        <v>156956.72</v>
      </c>
      <c r="E20" s="95"/>
    </row>
    <row r="21" spans="1:8" s="10" customFormat="1" ht="30">
      <c r="A21" s="99" t="s">
        <v>1033</v>
      </c>
      <c r="B21" s="534" t="s">
        <v>2806</v>
      </c>
      <c r="C21" s="442">
        <v>1327.5</v>
      </c>
      <c r="D21" s="4"/>
      <c r="E21" s="95"/>
      <c r="H21" s="537"/>
    </row>
    <row r="22" spans="1:8" s="10" customFormat="1" ht="30">
      <c r="A22" s="99" t="s">
        <v>1034</v>
      </c>
      <c r="B22" s="534" t="s">
        <v>1028</v>
      </c>
      <c r="C22" s="442">
        <f>40297-5200+350326.09-5441.22-123946.91-126506.76-10000-1050-28264.52+5620+250</f>
        <v>96083.680000000051</v>
      </c>
      <c r="D22" s="4">
        <f>45746.68+11370</f>
        <v>57116.68</v>
      </c>
      <c r="E22" s="95"/>
      <c r="H22" s="538"/>
    </row>
    <row r="23" spans="1:8" s="10" customFormat="1" ht="30">
      <c r="A23" s="99" t="s">
        <v>1035</v>
      </c>
      <c r="B23" s="534" t="s">
        <v>2944</v>
      </c>
      <c r="C23" s="442">
        <v>2212.5</v>
      </c>
      <c r="D23" s="4"/>
      <c r="E23" s="95"/>
    </row>
    <row r="24" spans="1:8" s="3" customFormat="1" ht="30">
      <c r="A24" s="99" t="s">
        <v>1036</v>
      </c>
      <c r="B24" s="534" t="s">
        <v>1043</v>
      </c>
      <c r="C24" s="442">
        <f>13963.49-4589</f>
        <v>9374.49</v>
      </c>
      <c r="D24" s="4">
        <v>9375</v>
      </c>
      <c r="E24" s="96"/>
    </row>
    <row r="25" spans="1:8" s="3" customFormat="1" ht="30">
      <c r="A25" s="99" t="s">
        <v>1037</v>
      </c>
      <c r="B25" s="534" t="s">
        <v>2945</v>
      </c>
      <c r="C25" s="4">
        <v>1000</v>
      </c>
      <c r="D25" s="442"/>
      <c r="E25" s="96"/>
    </row>
    <row r="26" spans="1:8" s="3" customFormat="1" ht="30">
      <c r="A26" s="99" t="s">
        <v>1038</v>
      </c>
      <c r="B26" s="534" t="s">
        <v>1639</v>
      </c>
      <c r="C26" s="4"/>
      <c r="D26" s="442"/>
      <c r="E26" s="96"/>
    </row>
    <row r="27" spans="1:8" s="3" customFormat="1" ht="30">
      <c r="A27" s="99" t="s">
        <v>1039</v>
      </c>
      <c r="B27" s="534" t="s">
        <v>2943</v>
      </c>
      <c r="C27" s="4">
        <v>801750</v>
      </c>
      <c r="D27" s="442"/>
      <c r="E27" s="96"/>
      <c r="G27" s="237"/>
    </row>
    <row r="28" spans="1:8" s="3" customFormat="1" ht="30">
      <c r="A28" s="99" t="s">
        <v>1040</v>
      </c>
      <c r="B28" s="534" t="s">
        <v>2792</v>
      </c>
      <c r="C28" s="4">
        <f>13963.49-9374+123946.91+126506.76+10000+4750</f>
        <v>269793.16000000003</v>
      </c>
      <c r="D28" s="4">
        <f>265966.2+63773.38</f>
        <v>329739.58</v>
      </c>
      <c r="E28" s="96"/>
    </row>
    <row r="29" spans="1:8" s="3" customFormat="1" ht="30">
      <c r="A29" s="99" t="s">
        <v>1041</v>
      </c>
      <c r="B29" s="535" t="s">
        <v>2793</v>
      </c>
      <c r="C29" s="536">
        <v>5441.22</v>
      </c>
      <c r="D29" s="533">
        <f>5441.22+13649.06</f>
        <v>19090.28</v>
      </c>
      <c r="E29" s="96"/>
    </row>
    <row r="30" spans="1:8" s="3" customFormat="1" ht="30">
      <c r="A30" s="99" t="s">
        <v>1042</v>
      </c>
      <c r="B30" s="418"/>
      <c r="C30" s="4"/>
      <c r="D30" s="4"/>
      <c r="E30" s="96"/>
    </row>
    <row r="31" spans="1:8" s="3" customFormat="1" ht="30">
      <c r="A31" s="99" t="s">
        <v>1476</v>
      </c>
      <c r="B31" s="418"/>
      <c r="C31" s="4"/>
      <c r="D31" s="4"/>
      <c r="E31" s="96"/>
    </row>
    <row r="32" spans="1:8">
      <c r="A32" s="100"/>
      <c r="B32" s="100" t="s">
        <v>322</v>
      </c>
      <c r="C32" s="87">
        <f>SUM(C10:C30)</f>
        <v>1462908.7900000003</v>
      </c>
      <c r="D32" s="87">
        <f>SUM(D10:D31)</f>
        <v>578528.26</v>
      </c>
      <c r="E32" s="97"/>
    </row>
    <row r="33" spans="1:9">
      <c r="A33" s="44"/>
      <c r="B33" s="44"/>
    </row>
    <row r="34" spans="1:9">
      <c r="A34" s="2" t="s">
        <v>411</v>
      </c>
      <c r="E34" s="5"/>
    </row>
    <row r="35" spans="1:9">
      <c r="A35" s="2" t="s">
        <v>395</v>
      </c>
    </row>
    <row r="36" spans="1:9">
      <c r="A36" s="214" t="s">
        <v>396</v>
      </c>
    </row>
    <row r="37" spans="1:9">
      <c r="A37" s="214"/>
    </row>
    <row r="38" spans="1:9">
      <c r="A38" s="214" t="s">
        <v>335</v>
      </c>
    </row>
    <row r="39" spans="1:9" s="23" customFormat="1" ht="12.75"/>
    <row r="40" spans="1:9">
      <c r="A40" s="70" t="s">
        <v>96</v>
      </c>
      <c r="E40" s="5"/>
    </row>
    <row r="41" spans="1:9">
      <c r="E41"/>
      <c r="F41"/>
      <c r="G41"/>
      <c r="H41"/>
      <c r="I41"/>
    </row>
    <row r="42" spans="1:9">
      <c r="D42" s="12"/>
      <c r="E42"/>
      <c r="F42"/>
      <c r="G42"/>
      <c r="H42"/>
      <c r="I42"/>
    </row>
    <row r="43" spans="1:9">
      <c r="A43" s="70"/>
      <c r="B43" s="70" t="s">
        <v>259</v>
      </c>
      <c r="D43" s="12"/>
      <c r="E43"/>
      <c r="F43"/>
      <c r="G43"/>
      <c r="H43"/>
      <c r="I43"/>
    </row>
    <row r="44" spans="1:9">
      <c r="B44" s="2" t="s">
        <v>258</v>
      </c>
      <c r="D44" s="12"/>
      <c r="E44"/>
      <c r="F44"/>
      <c r="G44"/>
      <c r="H44"/>
      <c r="I44"/>
    </row>
    <row r="45" spans="1:9" customFormat="1" ht="12.75">
      <c r="A45" s="66"/>
      <c r="B45" s="66" t="s">
        <v>127</v>
      </c>
    </row>
    <row r="46" spans="1:9" s="23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view="pageBreakPreview" topLeftCell="A22" zoomScale="80" zoomScaleSheetLayoutView="80" workbookViewId="0">
      <selection activeCell="H9" sqref="H9"/>
    </sheetView>
  </sheetViews>
  <sheetFormatPr defaultRowHeight="12.75"/>
  <cols>
    <col min="1" max="1" width="5.42578125" style="184" customWidth="1"/>
    <col min="2" max="2" width="20.85546875" style="184" customWidth="1"/>
    <col min="3" max="3" width="26" style="184" customWidth="1"/>
    <col min="4" max="4" width="17" style="184" customWidth="1"/>
    <col min="5" max="5" width="18.140625" style="184" customWidth="1"/>
    <col min="6" max="6" width="14.7109375" style="184" customWidth="1"/>
    <col min="7" max="7" width="15.5703125" style="184" customWidth="1"/>
    <col min="8" max="8" width="14.7109375" style="184" customWidth="1"/>
    <col min="9" max="9" width="29.7109375" style="184" customWidth="1"/>
    <col min="10" max="10" width="0" style="184" hidden="1" customWidth="1"/>
    <col min="11" max="16384" width="9.140625" style="184"/>
  </cols>
  <sheetData>
    <row r="1" spans="1:16" ht="15">
      <c r="A1" s="75" t="s">
        <v>442</v>
      </c>
      <c r="B1" s="75"/>
      <c r="C1" s="78"/>
      <c r="D1" s="78"/>
      <c r="E1" s="78"/>
      <c r="F1" s="78"/>
      <c r="G1" s="277"/>
      <c r="H1" s="277"/>
      <c r="I1" s="608" t="s">
        <v>97</v>
      </c>
      <c r="J1" s="608"/>
    </row>
    <row r="2" spans="1:16" ht="15">
      <c r="A2" s="77" t="s">
        <v>128</v>
      </c>
      <c r="B2" s="75"/>
      <c r="C2" s="78"/>
      <c r="D2" s="78"/>
      <c r="E2" s="78"/>
      <c r="F2" s="78"/>
      <c r="G2" s="277"/>
      <c r="H2" s="277"/>
      <c r="I2" s="606" t="s">
        <v>2743</v>
      </c>
      <c r="J2" s="607"/>
    </row>
    <row r="3" spans="1:16" ht="15">
      <c r="A3" s="77"/>
      <c r="B3" s="77"/>
      <c r="C3" s="75"/>
      <c r="D3" s="75"/>
      <c r="E3" s="75"/>
      <c r="F3" s="75"/>
      <c r="G3" s="277"/>
      <c r="H3" s="277"/>
      <c r="I3" s="277"/>
    </row>
    <row r="4" spans="1:16" ht="15">
      <c r="A4" s="78" t="s">
        <v>262</v>
      </c>
      <c r="B4" s="78"/>
      <c r="C4" s="78"/>
      <c r="D4" s="78"/>
      <c r="E4" s="78"/>
      <c r="F4" s="78"/>
      <c r="G4" s="77"/>
      <c r="H4" s="77"/>
      <c r="I4" s="77"/>
    </row>
    <row r="5" spans="1:16" ht="15">
      <c r="A5" s="81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81"/>
      <c r="F5" s="81"/>
      <c r="G5" s="82"/>
      <c r="H5" s="82"/>
      <c r="I5" s="82"/>
    </row>
    <row r="6" spans="1:16" ht="15">
      <c r="A6" s="78"/>
      <c r="B6" s="78"/>
      <c r="C6" s="78"/>
      <c r="D6" s="78"/>
      <c r="E6" s="78"/>
      <c r="F6" s="78"/>
      <c r="G6" s="77"/>
      <c r="H6" s="77"/>
      <c r="I6" s="77"/>
    </row>
    <row r="7" spans="1:16" ht="15">
      <c r="A7" s="276"/>
      <c r="B7" s="276"/>
      <c r="C7" s="276"/>
      <c r="D7" s="276"/>
      <c r="E7" s="276"/>
      <c r="F7" s="276"/>
      <c r="G7" s="79"/>
      <c r="H7" s="79"/>
      <c r="I7" s="79"/>
    </row>
    <row r="8" spans="1:16" ht="45">
      <c r="A8" s="91" t="s">
        <v>64</v>
      </c>
      <c r="B8" s="91" t="s">
        <v>326</v>
      </c>
      <c r="C8" s="91" t="s">
        <v>327</v>
      </c>
      <c r="D8" s="91" t="s">
        <v>215</v>
      </c>
      <c r="E8" s="91" t="s">
        <v>331</v>
      </c>
      <c r="F8" s="91" t="s">
        <v>334</v>
      </c>
      <c r="G8" s="80" t="s">
        <v>10</v>
      </c>
      <c r="H8" s="80" t="s">
        <v>9</v>
      </c>
      <c r="I8" s="80" t="s">
        <v>377</v>
      </c>
      <c r="J8" s="224" t="s">
        <v>333</v>
      </c>
    </row>
    <row r="9" spans="1:16" ht="15">
      <c r="A9" s="99">
        <v>1</v>
      </c>
      <c r="B9" s="487" t="s">
        <v>504</v>
      </c>
      <c r="C9" s="487" t="s">
        <v>505</v>
      </c>
      <c r="D9" s="402" t="s">
        <v>506</v>
      </c>
      <c r="E9" s="99" t="s">
        <v>507</v>
      </c>
      <c r="F9" s="99" t="s">
        <v>333</v>
      </c>
      <c r="G9" s="442">
        <v>2500</v>
      </c>
      <c r="H9" s="442"/>
      <c r="I9" s="442">
        <f>H9*0.2</f>
        <v>0</v>
      </c>
      <c r="J9" s="224" t="s">
        <v>0</v>
      </c>
    </row>
    <row r="10" spans="1:16" ht="15">
      <c r="A10" s="99">
        <v>2</v>
      </c>
      <c r="B10" s="487" t="s">
        <v>508</v>
      </c>
      <c r="C10" s="487" t="s">
        <v>509</v>
      </c>
      <c r="D10" s="402" t="s">
        <v>510</v>
      </c>
      <c r="E10" s="99" t="s">
        <v>511</v>
      </c>
      <c r="F10" s="99" t="s">
        <v>333</v>
      </c>
      <c r="G10" s="442">
        <v>1250</v>
      </c>
      <c r="H10" s="442"/>
      <c r="I10" s="442">
        <f t="shared" ref="I10:I30" si="0">H10*0.2</f>
        <v>0</v>
      </c>
    </row>
    <row r="11" spans="1:16" ht="30">
      <c r="A11" s="99">
        <v>3</v>
      </c>
      <c r="B11" s="487" t="s">
        <v>512</v>
      </c>
      <c r="C11" s="487" t="s">
        <v>513</v>
      </c>
      <c r="D11" s="402" t="s">
        <v>514</v>
      </c>
      <c r="E11" s="99" t="s">
        <v>515</v>
      </c>
      <c r="F11" s="99" t="s">
        <v>333</v>
      </c>
      <c r="G11" s="442">
        <v>5000</v>
      </c>
      <c r="H11" s="442"/>
      <c r="I11" s="442">
        <f t="shared" si="0"/>
        <v>0</v>
      </c>
    </row>
    <row r="12" spans="1:16" ht="45">
      <c r="A12" s="99">
        <v>4</v>
      </c>
      <c r="B12" s="99" t="s">
        <v>1025</v>
      </c>
      <c r="C12" s="99" t="s">
        <v>1026</v>
      </c>
      <c r="D12" s="402" t="s">
        <v>1023</v>
      </c>
      <c r="E12" s="99" t="s">
        <v>1027</v>
      </c>
      <c r="F12" s="99" t="s">
        <v>333</v>
      </c>
      <c r="G12" s="442">
        <v>3750</v>
      </c>
      <c r="H12" s="442"/>
      <c r="I12" s="442">
        <f t="shared" si="0"/>
        <v>0</v>
      </c>
    </row>
    <row r="13" spans="1:16" ht="90" customHeight="1">
      <c r="A13" s="99">
        <v>5</v>
      </c>
      <c r="B13" s="99" t="s">
        <v>1030</v>
      </c>
      <c r="C13" s="99" t="s">
        <v>1452</v>
      </c>
      <c r="D13" s="99" t="s">
        <v>1466</v>
      </c>
      <c r="E13" s="99" t="s">
        <v>1480</v>
      </c>
      <c r="F13" s="99" t="s">
        <v>333</v>
      </c>
      <c r="G13" s="442">
        <v>1875</v>
      </c>
      <c r="H13" s="442"/>
      <c r="I13" s="442">
        <f t="shared" si="0"/>
        <v>0</v>
      </c>
      <c r="M13"/>
      <c r="N13"/>
      <c r="O13"/>
      <c r="P13" s="443"/>
    </row>
    <row r="14" spans="1:16" ht="60">
      <c r="A14" s="99">
        <v>6</v>
      </c>
      <c r="B14" s="99" t="s">
        <v>1453</v>
      </c>
      <c r="C14" s="99" t="s">
        <v>1454</v>
      </c>
      <c r="D14" s="99" t="s">
        <v>1468</v>
      </c>
      <c r="E14" s="99" t="s">
        <v>1481</v>
      </c>
      <c r="F14" s="99" t="s">
        <v>333</v>
      </c>
      <c r="G14" s="442">
        <v>1250</v>
      </c>
      <c r="H14" s="442"/>
      <c r="I14" s="442">
        <f t="shared" si="0"/>
        <v>0</v>
      </c>
      <c r="M14"/>
      <c r="N14"/>
      <c r="O14"/>
      <c r="P14" s="443"/>
    </row>
    <row r="15" spans="1:16" ht="15">
      <c r="A15" s="99">
        <v>7</v>
      </c>
      <c r="B15" s="99" t="s">
        <v>801</v>
      </c>
      <c r="C15" s="99" t="s">
        <v>1455</v>
      </c>
      <c r="D15" s="99" t="s">
        <v>1469</v>
      </c>
      <c r="E15" s="488" t="s">
        <v>1483</v>
      </c>
      <c r="F15" s="99" t="s">
        <v>333</v>
      </c>
      <c r="G15" s="442">
        <v>2500</v>
      </c>
      <c r="H15" s="442"/>
      <c r="I15" s="442">
        <f t="shared" si="0"/>
        <v>0</v>
      </c>
      <c r="M15"/>
      <c r="N15"/>
      <c r="O15"/>
      <c r="P15" s="443"/>
    </row>
    <row r="16" spans="1:16" ht="30">
      <c r="A16" s="99">
        <v>8</v>
      </c>
      <c r="B16" s="99" t="s">
        <v>1030</v>
      </c>
      <c r="C16" s="99" t="s">
        <v>1456</v>
      </c>
      <c r="D16" s="99" t="s">
        <v>1473</v>
      </c>
      <c r="E16" s="99" t="s">
        <v>1482</v>
      </c>
      <c r="F16" s="99" t="s">
        <v>333</v>
      </c>
      <c r="G16" s="442">
        <v>1875</v>
      </c>
      <c r="H16" s="442"/>
      <c r="I16" s="442">
        <f t="shared" si="0"/>
        <v>0</v>
      </c>
      <c r="M16"/>
      <c r="N16"/>
      <c r="O16"/>
      <c r="P16" s="443"/>
    </row>
    <row r="17" spans="1:16" ht="30">
      <c r="A17" s="99">
        <v>9</v>
      </c>
      <c r="B17" s="99" t="s">
        <v>798</v>
      </c>
      <c r="C17" s="99" t="s">
        <v>1457</v>
      </c>
      <c r="D17" s="99" t="s">
        <v>1474</v>
      </c>
      <c r="E17" s="99" t="s">
        <v>1482</v>
      </c>
      <c r="F17" s="99" t="s">
        <v>333</v>
      </c>
      <c r="G17" s="442">
        <v>1875</v>
      </c>
      <c r="H17" s="442"/>
      <c r="I17" s="442">
        <f t="shared" si="0"/>
        <v>0</v>
      </c>
      <c r="M17"/>
      <c r="N17"/>
      <c r="O17"/>
      <c r="P17" s="443"/>
    </row>
    <row r="18" spans="1:16" ht="15">
      <c r="A18" s="99">
        <v>10</v>
      </c>
      <c r="B18" s="99" t="s">
        <v>1458</v>
      </c>
      <c r="C18" s="99" t="s">
        <v>1459</v>
      </c>
      <c r="D18" s="99" t="s">
        <v>1470</v>
      </c>
      <c r="E18" s="488" t="s">
        <v>1483</v>
      </c>
      <c r="F18" s="99" t="s">
        <v>333</v>
      </c>
      <c r="G18" s="442">
        <v>1500</v>
      </c>
      <c r="H18" s="442"/>
      <c r="I18" s="442">
        <f t="shared" si="0"/>
        <v>0</v>
      </c>
      <c r="M18"/>
      <c r="N18"/>
      <c r="O18"/>
      <c r="P18" s="443"/>
    </row>
    <row r="19" spans="1:16" ht="60">
      <c r="A19" s="99">
        <v>11</v>
      </c>
      <c r="B19" s="99" t="s">
        <v>1460</v>
      </c>
      <c r="C19" s="99" t="s">
        <v>1461</v>
      </c>
      <c r="D19" s="99" t="s">
        <v>1467</v>
      </c>
      <c r="E19" s="99" t="s">
        <v>1480</v>
      </c>
      <c r="F19" s="99" t="s">
        <v>333</v>
      </c>
      <c r="G19" s="442">
        <v>1250</v>
      </c>
      <c r="H19" s="442"/>
      <c r="I19" s="442">
        <f t="shared" si="0"/>
        <v>0</v>
      </c>
      <c r="M19"/>
      <c r="N19"/>
      <c r="O19"/>
      <c r="P19" s="443"/>
    </row>
    <row r="20" spans="1:16" ht="45">
      <c r="A20" s="99">
        <v>12</v>
      </c>
      <c r="B20" s="99" t="s">
        <v>504</v>
      </c>
      <c r="C20" s="99" t="s">
        <v>1462</v>
      </c>
      <c r="D20" s="99" t="s">
        <v>1465</v>
      </c>
      <c r="E20" s="99" t="s">
        <v>1484</v>
      </c>
      <c r="F20" s="99" t="s">
        <v>333</v>
      </c>
      <c r="G20" s="442">
        <v>3750</v>
      </c>
      <c r="H20" s="442"/>
      <c r="I20" s="442">
        <f t="shared" si="0"/>
        <v>0</v>
      </c>
      <c r="M20"/>
      <c r="N20"/>
      <c r="O20"/>
      <c r="P20" s="443"/>
    </row>
    <row r="21" spans="1:16" ht="15">
      <c r="A21" s="99">
        <v>13</v>
      </c>
      <c r="B21" s="99" t="s">
        <v>512</v>
      </c>
      <c r="C21" s="99" t="s">
        <v>1463</v>
      </c>
      <c r="D21" s="99" t="s">
        <v>1471</v>
      </c>
      <c r="E21" s="488" t="s">
        <v>1483</v>
      </c>
      <c r="F21" s="99" t="s">
        <v>333</v>
      </c>
      <c r="G21" s="442">
        <v>2500</v>
      </c>
      <c r="H21" s="442"/>
      <c r="I21" s="442">
        <f t="shared" si="0"/>
        <v>0</v>
      </c>
      <c r="M21"/>
      <c r="N21"/>
      <c r="O21"/>
      <c r="P21" s="443"/>
    </row>
    <row r="22" spans="1:16" ht="15">
      <c r="A22" s="99">
        <v>14</v>
      </c>
      <c r="B22" s="99" t="s">
        <v>967</v>
      </c>
      <c r="C22" s="99" t="s">
        <v>1464</v>
      </c>
      <c r="D22" s="99" t="s">
        <v>1472</v>
      </c>
      <c r="E22" s="488" t="s">
        <v>1483</v>
      </c>
      <c r="F22" s="99" t="s">
        <v>333</v>
      </c>
      <c r="G22" s="442">
        <v>2500</v>
      </c>
      <c r="H22" s="442"/>
      <c r="I22" s="442">
        <f t="shared" si="0"/>
        <v>0</v>
      </c>
      <c r="M22"/>
      <c r="N22"/>
      <c r="O22"/>
      <c r="P22" s="443"/>
    </row>
    <row r="23" spans="1:16" ht="45">
      <c r="A23" s="99">
        <v>15</v>
      </c>
      <c r="B23" s="99" t="s">
        <v>1640</v>
      </c>
      <c r="C23" s="99" t="s">
        <v>1491</v>
      </c>
      <c r="D23" s="402" t="s">
        <v>1652</v>
      </c>
      <c r="E23" s="99" t="s">
        <v>1660</v>
      </c>
      <c r="F23" s="99" t="s">
        <v>333</v>
      </c>
      <c r="G23" s="442">
        <v>1875</v>
      </c>
      <c r="H23" s="442"/>
      <c r="I23" s="442">
        <f t="shared" si="0"/>
        <v>0</v>
      </c>
      <c r="M23"/>
      <c r="N23"/>
      <c r="O23"/>
      <c r="P23" s="443"/>
    </row>
    <row r="24" spans="1:16" ht="45">
      <c r="A24" s="99">
        <v>16</v>
      </c>
      <c r="B24" s="99" t="s">
        <v>1641</v>
      </c>
      <c r="C24" s="99" t="s">
        <v>1642</v>
      </c>
      <c r="D24" s="402" t="s">
        <v>1653</v>
      </c>
      <c r="E24" s="99" t="s">
        <v>1661</v>
      </c>
      <c r="F24" s="99" t="s">
        <v>333</v>
      </c>
      <c r="G24" s="442">
        <v>1500</v>
      </c>
      <c r="H24" s="442"/>
      <c r="I24" s="442">
        <f t="shared" si="0"/>
        <v>0</v>
      </c>
      <c r="M24"/>
      <c r="N24"/>
      <c r="O24"/>
      <c r="P24" s="443"/>
    </row>
    <row r="25" spans="1:16" ht="47.25" customHeight="1">
      <c r="A25" s="99">
        <v>17</v>
      </c>
      <c r="B25" s="99" t="s">
        <v>1643</v>
      </c>
      <c r="C25" s="99" t="s">
        <v>1644</v>
      </c>
      <c r="D25" s="402" t="s">
        <v>1654</v>
      </c>
      <c r="E25" s="99" t="s">
        <v>1662</v>
      </c>
      <c r="F25" s="99" t="s">
        <v>333</v>
      </c>
      <c r="G25" s="442">
        <v>2500</v>
      </c>
      <c r="H25" s="442"/>
      <c r="I25" s="442">
        <f t="shared" si="0"/>
        <v>0</v>
      </c>
      <c r="M25"/>
      <c r="N25"/>
      <c r="O25"/>
      <c r="P25" s="443"/>
    </row>
    <row r="26" spans="1:16" ht="30">
      <c r="A26" s="99">
        <v>18</v>
      </c>
      <c r="B26" s="99" t="s">
        <v>1641</v>
      </c>
      <c r="C26" s="99" t="s">
        <v>1645</v>
      </c>
      <c r="D26" s="402" t="s">
        <v>1655</v>
      </c>
      <c r="E26" s="99" t="s">
        <v>1663</v>
      </c>
      <c r="F26" s="99" t="s">
        <v>333</v>
      </c>
      <c r="G26" s="442">
        <v>1875</v>
      </c>
      <c r="H26" s="442"/>
      <c r="I26" s="442">
        <f t="shared" si="0"/>
        <v>0</v>
      </c>
      <c r="M26"/>
      <c r="N26"/>
      <c r="O26"/>
      <c r="P26" s="443"/>
    </row>
    <row r="27" spans="1:16" ht="30">
      <c r="A27" s="99">
        <v>19</v>
      </c>
      <c r="B27" s="99" t="s">
        <v>1646</v>
      </c>
      <c r="C27" s="99" t="s">
        <v>1647</v>
      </c>
      <c r="D27" s="402" t="s">
        <v>1656</v>
      </c>
      <c r="E27" s="99" t="s">
        <v>1482</v>
      </c>
      <c r="F27" s="99" t="s">
        <v>333</v>
      </c>
      <c r="G27" s="442">
        <v>1875</v>
      </c>
      <c r="H27" s="442"/>
      <c r="I27" s="442">
        <f t="shared" si="0"/>
        <v>0</v>
      </c>
      <c r="M27"/>
      <c r="N27"/>
      <c r="O27"/>
      <c r="P27" s="443"/>
    </row>
    <row r="28" spans="1:16" ht="30">
      <c r="A28" s="99">
        <v>20</v>
      </c>
      <c r="B28" s="99" t="s">
        <v>1648</v>
      </c>
      <c r="C28" s="99" t="s">
        <v>1649</v>
      </c>
      <c r="D28" s="402" t="s">
        <v>1657</v>
      </c>
      <c r="E28" s="99" t="s">
        <v>1482</v>
      </c>
      <c r="F28" s="99" t="s">
        <v>333</v>
      </c>
      <c r="G28" s="442">
        <v>1875</v>
      </c>
      <c r="H28" s="442"/>
      <c r="I28" s="442">
        <f t="shared" si="0"/>
        <v>0</v>
      </c>
      <c r="M28"/>
      <c r="N28"/>
      <c r="O28"/>
      <c r="P28" s="443"/>
    </row>
    <row r="29" spans="1:16" ht="45">
      <c r="A29" s="99">
        <v>21</v>
      </c>
      <c r="B29" s="99" t="s">
        <v>810</v>
      </c>
      <c r="C29" s="99" t="s">
        <v>1650</v>
      </c>
      <c r="D29" s="402" t="s">
        <v>1658</v>
      </c>
      <c r="E29" s="99" t="s">
        <v>1664</v>
      </c>
      <c r="F29" s="99" t="s">
        <v>333</v>
      </c>
      <c r="G29" s="442">
        <v>1875</v>
      </c>
      <c r="H29" s="442"/>
      <c r="I29" s="442">
        <f t="shared" si="0"/>
        <v>0</v>
      </c>
    </row>
    <row r="30" spans="1:16" ht="60">
      <c r="A30" s="99">
        <v>22</v>
      </c>
      <c r="B30" s="99" t="s">
        <v>849</v>
      </c>
      <c r="C30" s="99" t="s">
        <v>1651</v>
      </c>
      <c r="D30" s="402" t="s">
        <v>1659</v>
      </c>
      <c r="E30" s="99" t="s">
        <v>1665</v>
      </c>
      <c r="F30" s="99" t="s">
        <v>333</v>
      </c>
      <c r="G30" s="442">
        <v>1875</v>
      </c>
      <c r="H30" s="442"/>
      <c r="I30" s="442">
        <f t="shared" si="0"/>
        <v>0</v>
      </c>
    </row>
    <row r="31" spans="1:16" ht="15">
      <c r="A31" s="88" t="s">
        <v>264</v>
      </c>
      <c r="B31" s="88"/>
      <c r="C31" s="88"/>
      <c r="D31" s="88"/>
      <c r="E31" s="88"/>
      <c r="F31" s="99"/>
      <c r="G31" s="4"/>
      <c r="H31" s="4"/>
      <c r="I31" s="4"/>
    </row>
    <row r="32" spans="1:16" ht="15">
      <c r="A32" s="88"/>
      <c r="B32" s="100"/>
      <c r="C32" s="100"/>
      <c r="D32" s="100"/>
      <c r="E32" s="100"/>
      <c r="F32" s="88" t="s">
        <v>428</v>
      </c>
      <c r="G32" s="87">
        <f>SUM(G9:G31)</f>
        <v>48625</v>
      </c>
      <c r="H32" s="87">
        <f>SUM(H9:H31)</f>
        <v>0</v>
      </c>
      <c r="I32" s="87">
        <f>SUM(I9:I31)</f>
        <v>0</v>
      </c>
    </row>
    <row r="33" spans="1:9" ht="15">
      <c r="A33" s="222"/>
      <c r="B33" s="222"/>
      <c r="C33" s="222"/>
      <c r="D33" s="222"/>
      <c r="E33" s="222"/>
      <c r="F33" s="222"/>
      <c r="G33" s="222"/>
      <c r="H33" s="183"/>
      <c r="I33" s="183"/>
    </row>
    <row r="34" spans="1:9" ht="15">
      <c r="A34" s="223" t="s">
        <v>443</v>
      </c>
      <c r="B34" s="223"/>
      <c r="C34" s="222"/>
      <c r="D34" s="222"/>
      <c r="E34" s="222"/>
      <c r="F34" s="222"/>
      <c r="G34" s="222"/>
      <c r="H34" s="183"/>
      <c r="I34" s="183"/>
    </row>
    <row r="35" spans="1:9" ht="15">
      <c r="A35" s="223"/>
      <c r="B35" s="223"/>
      <c r="C35" s="222"/>
      <c r="D35" s="222"/>
      <c r="E35" s="222"/>
      <c r="F35" s="222"/>
      <c r="G35" s="222"/>
      <c r="H35" s="183"/>
      <c r="I35" s="183"/>
    </row>
    <row r="36" spans="1:9" ht="15">
      <c r="A36" s="223"/>
      <c r="B36" s="223"/>
      <c r="C36" s="183"/>
      <c r="D36" s="183"/>
      <c r="E36" s="183"/>
      <c r="F36" s="183"/>
      <c r="G36" s="183"/>
      <c r="H36" s="183"/>
      <c r="I36" s="183"/>
    </row>
    <row r="37" spans="1:9" ht="15">
      <c r="A37" s="223"/>
      <c r="B37" s="223"/>
      <c r="C37" s="183"/>
      <c r="D37" s="183"/>
      <c r="E37" s="183"/>
      <c r="F37" s="183"/>
      <c r="G37" s="183"/>
      <c r="H37" s="183"/>
      <c r="I37" s="183"/>
    </row>
    <row r="38" spans="1:9">
      <c r="A38" s="221"/>
      <c r="B38" s="221"/>
      <c r="C38" s="221"/>
      <c r="D38" s="221"/>
      <c r="E38" s="221"/>
      <c r="F38" s="221"/>
      <c r="G38" s="221"/>
      <c r="H38" s="221"/>
      <c r="I38" s="221"/>
    </row>
    <row r="39" spans="1:9" ht="15">
      <c r="A39" s="189" t="s">
        <v>96</v>
      </c>
      <c r="B39" s="189"/>
      <c r="C39" s="183"/>
      <c r="D39" s="183"/>
      <c r="E39" s="183"/>
      <c r="F39" s="183"/>
      <c r="G39" s="183"/>
      <c r="H39" s="183"/>
      <c r="I39" s="183"/>
    </row>
    <row r="40" spans="1:9" ht="15">
      <c r="A40" s="183"/>
      <c r="B40" s="183"/>
      <c r="C40" s="183"/>
      <c r="D40" s="183"/>
      <c r="E40" s="183"/>
      <c r="F40" s="183"/>
      <c r="G40" s="183"/>
      <c r="H40" s="183"/>
      <c r="I40" s="183"/>
    </row>
    <row r="41" spans="1:9" ht="15">
      <c r="A41" s="183"/>
      <c r="B41" s="183"/>
      <c r="C41" s="183"/>
      <c r="D41" s="183"/>
      <c r="E41" s="187"/>
      <c r="F41" s="187"/>
      <c r="G41" s="187"/>
      <c r="H41" s="183"/>
      <c r="I41" s="183"/>
    </row>
    <row r="42" spans="1:9" ht="15">
      <c r="A42" s="189"/>
      <c r="B42" s="189"/>
      <c r="C42" s="189" t="s">
        <v>376</v>
      </c>
      <c r="D42" s="189"/>
      <c r="E42" s="189"/>
      <c r="F42" s="189"/>
      <c r="G42" s="189"/>
      <c r="H42" s="183"/>
      <c r="I42" s="183"/>
    </row>
    <row r="43" spans="1:9" ht="15">
      <c r="A43" s="183"/>
      <c r="B43" s="183"/>
      <c r="C43" s="183" t="s">
        <v>375</v>
      </c>
      <c r="D43" s="183"/>
      <c r="E43" s="183"/>
      <c r="F43" s="183"/>
      <c r="G43" s="183"/>
      <c r="H43" s="183"/>
      <c r="I43" s="183"/>
    </row>
    <row r="44" spans="1:9">
      <c r="A44" s="191"/>
      <c r="B44" s="191"/>
      <c r="C44" s="191" t="s">
        <v>127</v>
      </c>
      <c r="D44" s="191"/>
      <c r="E44" s="191"/>
      <c r="F44" s="191"/>
      <c r="G44" s="191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6"/>
  <sheetViews>
    <sheetView view="pageBreakPreview" topLeftCell="A10" zoomScale="80" zoomScaleSheetLayoutView="80" workbookViewId="0">
      <selection activeCell="D15" sqref="D15"/>
    </sheetView>
  </sheetViews>
  <sheetFormatPr defaultRowHeight="12.75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12" ht="15">
      <c r="A1" s="75" t="s">
        <v>444</v>
      </c>
      <c r="B1" s="78"/>
      <c r="C1" s="78"/>
      <c r="D1" s="78"/>
      <c r="E1" s="78"/>
      <c r="F1" s="78"/>
      <c r="G1" s="608" t="s">
        <v>97</v>
      </c>
      <c r="H1" s="608"/>
      <c r="I1" s="353"/>
    </row>
    <row r="2" spans="1:12" ht="15">
      <c r="A2" s="77" t="s">
        <v>128</v>
      </c>
      <c r="B2" s="78"/>
      <c r="C2" s="78"/>
      <c r="D2" s="78"/>
      <c r="E2" s="78"/>
      <c r="F2" s="78"/>
      <c r="G2" s="606" t="s">
        <v>2743</v>
      </c>
      <c r="H2" s="607"/>
      <c r="I2" s="77"/>
    </row>
    <row r="3" spans="1:12" ht="15">
      <c r="A3" s="77"/>
      <c r="B3" s="77"/>
      <c r="C3" s="77"/>
      <c r="D3" s="77"/>
      <c r="E3" s="77"/>
      <c r="F3" s="77"/>
      <c r="G3" s="277"/>
      <c r="H3" s="277"/>
      <c r="I3" s="353"/>
    </row>
    <row r="4" spans="1:12" ht="15">
      <c r="A4" s="78" t="s">
        <v>262</v>
      </c>
      <c r="B4" s="78"/>
      <c r="C4" s="78"/>
      <c r="D4" s="78"/>
      <c r="E4" s="78"/>
      <c r="F4" s="78"/>
      <c r="G4" s="77"/>
      <c r="H4" s="77"/>
      <c r="I4" s="77"/>
    </row>
    <row r="5" spans="1:12" ht="15">
      <c r="A5" s="81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81"/>
      <c r="F5" s="81"/>
      <c r="G5" s="82"/>
      <c r="H5" s="82"/>
      <c r="I5" s="82"/>
    </row>
    <row r="6" spans="1:12" ht="15">
      <c r="A6" s="78"/>
      <c r="B6" s="78"/>
      <c r="C6" s="78"/>
      <c r="D6" s="78"/>
      <c r="E6" s="78"/>
      <c r="F6" s="78"/>
      <c r="G6" s="77"/>
      <c r="H6" s="77"/>
      <c r="I6" s="77"/>
    </row>
    <row r="7" spans="1:12" ht="15">
      <c r="A7" s="276"/>
      <c r="B7" s="276"/>
      <c r="C7" s="276"/>
      <c r="D7" s="276"/>
      <c r="E7" s="276"/>
      <c r="F7" s="276"/>
      <c r="G7" s="79"/>
      <c r="H7" s="79"/>
      <c r="I7" s="353"/>
    </row>
    <row r="8" spans="1:12" ht="45">
      <c r="A8" s="349" t="s">
        <v>64</v>
      </c>
      <c r="B8" s="80" t="s">
        <v>326</v>
      </c>
      <c r="C8" s="91" t="s">
        <v>327</v>
      </c>
      <c r="D8" s="91" t="s">
        <v>215</v>
      </c>
      <c r="E8" s="91" t="s">
        <v>330</v>
      </c>
      <c r="F8" s="91" t="s">
        <v>329</v>
      </c>
      <c r="G8" s="91" t="s">
        <v>371</v>
      </c>
      <c r="H8" s="80" t="s">
        <v>10</v>
      </c>
      <c r="I8" s="80" t="s">
        <v>9</v>
      </c>
    </row>
    <row r="9" spans="1:12" ht="30">
      <c r="A9" s="350"/>
      <c r="B9" s="351" t="s">
        <v>806</v>
      </c>
      <c r="C9" s="99" t="s">
        <v>2794</v>
      </c>
      <c r="D9" s="478" t="s">
        <v>2801</v>
      </c>
      <c r="E9" s="99" t="s">
        <v>2802</v>
      </c>
      <c r="F9" s="99" t="s">
        <v>2803</v>
      </c>
      <c r="G9" s="417">
        <v>2</v>
      </c>
      <c r="H9" s="442">
        <v>255.26</v>
      </c>
      <c r="I9" s="442">
        <v>255.26</v>
      </c>
      <c r="L9" s="419"/>
    </row>
    <row r="10" spans="1:12" ht="30">
      <c r="A10" s="350"/>
      <c r="B10" s="351" t="s">
        <v>2795</v>
      </c>
      <c r="C10" s="99" t="s">
        <v>2796</v>
      </c>
      <c r="D10" s="402" t="s">
        <v>2799</v>
      </c>
      <c r="E10" s="99" t="s">
        <v>2802</v>
      </c>
      <c r="F10" s="99" t="s">
        <v>2803</v>
      </c>
      <c r="G10" s="417">
        <v>2</v>
      </c>
      <c r="H10" s="442">
        <f>255.26+2776+698</f>
        <v>3729.26</v>
      </c>
      <c r="I10" s="442">
        <f>255.26+2776+698</f>
        <v>3729.26</v>
      </c>
      <c r="L10" s="419"/>
    </row>
    <row r="11" spans="1:12" ht="30">
      <c r="A11" s="350"/>
      <c r="B11" s="351" t="s">
        <v>828</v>
      </c>
      <c r="C11" s="88" t="s">
        <v>2797</v>
      </c>
      <c r="D11" s="88">
        <v>1031000485</v>
      </c>
      <c r="E11" s="99" t="s">
        <v>2802</v>
      </c>
      <c r="F11" s="88" t="s">
        <v>2804</v>
      </c>
      <c r="G11" s="437">
        <v>4</v>
      </c>
      <c r="H11" s="4">
        <f>3268+692.07</f>
        <v>3960.07</v>
      </c>
      <c r="I11" s="4">
        <f>3268+692.07</f>
        <v>3960.07</v>
      </c>
    </row>
    <row r="12" spans="1:12" ht="30">
      <c r="A12" s="350"/>
      <c r="B12" s="351" t="s">
        <v>1030</v>
      </c>
      <c r="C12" s="88" t="s">
        <v>2798</v>
      </c>
      <c r="D12" s="402" t="s">
        <v>2800</v>
      </c>
      <c r="E12" s="99" t="s">
        <v>2802</v>
      </c>
      <c r="F12" s="99" t="s">
        <v>2803</v>
      </c>
      <c r="G12" s="437">
        <v>2</v>
      </c>
      <c r="H12" s="4">
        <f>995+455</f>
        <v>1450</v>
      </c>
      <c r="I12" s="4">
        <f>995+455</f>
        <v>1450</v>
      </c>
    </row>
    <row r="13" spans="1:12" ht="30">
      <c r="A13" s="350"/>
      <c r="B13" s="351" t="s">
        <v>806</v>
      </c>
      <c r="C13" s="99" t="s">
        <v>2794</v>
      </c>
      <c r="D13" s="478" t="s">
        <v>2801</v>
      </c>
      <c r="E13" s="99" t="s">
        <v>2802</v>
      </c>
      <c r="F13" s="88" t="s">
        <v>2805</v>
      </c>
      <c r="G13" s="437">
        <v>2</v>
      </c>
      <c r="H13" s="4">
        <v>1363.37</v>
      </c>
      <c r="I13" s="4">
        <v>1363.37</v>
      </c>
    </row>
    <row r="14" spans="1:12" ht="15">
      <c r="A14" s="350"/>
      <c r="B14" s="351"/>
      <c r="C14" s="88"/>
      <c r="D14" s="88"/>
      <c r="E14" s="88"/>
      <c r="F14" s="88"/>
      <c r="G14" s="88"/>
      <c r="H14" s="4"/>
      <c r="I14" s="4"/>
    </row>
    <row r="15" spans="1:12" ht="15">
      <c r="A15" s="350"/>
      <c r="B15" s="351"/>
      <c r="C15" s="88"/>
      <c r="D15" s="88"/>
      <c r="E15" s="88"/>
      <c r="F15" s="88"/>
      <c r="G15" s="88"/>
      <c r="H15" s="4"/>
      <c r="I15" s="4"/>
    </row>
    <row r="16" spans="1:12" ht="15">
      <c r="A16" s="350"/>
      <c r="B16" s="351"/>
      <c r="C16" s="88"/>
      <c r="D16" s="88"/>
      <c r="E16" s="88"/>
      <c r="F16" s="88"/>
      <c r="G16" s="88"/>
      <c r="H16" s="4"/>
      <c r="I16" s="4"/>
    </row>
    <row r="17" spans="1:9" ht="15">
      <c r="A17" s="350"/>
      <c r="B17" s="351"/>
      <c r="C17" s="88"/>
      <c r="D17" s="88"/>
      <c r="E17" s="88"/>
      <c r="F17" s="88"/>
      <c r="G17" s="88"/>
      <c r="H17" s="4"/>
      <c r="I17" s="4"/>
    </row>
    <row r="18" spans="1:9" ht="15">
      <c r="A18" s="350"/>
      <c r="B18" s="351"/>
      <c r="C18" s="88"/>
      <c r="D18" s="88"/>
      <c r="E18" s="88"/>
      <c r="F18" s="88"/>
      <c r="G18" s="88"/>
      <c r="H18" s="4"/>
      <c r="I18" s="4"/>
    </row>
    <row r="19" spans="1:9" ht="15">
      <c r="A19" s="350"/>
      <c r="B19" s="351"/>
      <c r="C19" s="88"/>
      <c r="D19" s="88"/>
      <c r="E19" s="88"/>
      <c r="F19" s="88"/>
      <c r="G19" s="88"/>
      <c r="H19" s="4"/>
      <c r="I19" s="4"/>
    </row>
    <row r="20" spans="1:9" ht="15">
      <c r="A20" s="350"/>
      <c r="B20" s="351"/>
      <c r="C20" s="88"/>
      <c r="D20" s="88"/>
      <c r="E20" s="88"/>
      <c r="F20" s="88"/>
      <c r="G20" s="88"/>
      <c r="H20" s="4"/>
      <c r="I20" s="4"/>
    </row>
    <row r="21" spans="1:9" ht="15">
      <c r="A21" s="350"/>
      <c r="B21" s="351"/>
      <c r="C21" s="88"/>
      <c r="D21" s="88"/>
      <c r="E21" s="88"/>
      <c r="F21" s="88"/>
      <c r="G21" s="88"/>
      <c r="H21" s="4"/>
      <c r="I21" s="4"/>
    </row>
    <row r="22" spans="1:9" ht="15">
      <c r="A22" s="350"/>
      <c r="B22" s="351"/>
      <c r="C22" s="88"/>
      <c r="D22" s="88"/>
      <c r="E22" s="88"/>
      <c r="F22" s="88"/>
      <c r="G22" s="88"/>
      <c r="H22" s="4"/>
      <c r="I22" s="4"/>
    </row>
    <row r="23" spans="1:9" ht="15">
      <c r="A23" s="350"/>
      <c r="B23" s="351"/>
      <c r="C23" s="88"/>
      <c r="D23" s="88"/>
      <c r="E23" s="88"/>
      <c r="F23" s="88"/>
      <c r="G23" s="88"/>
      <c r="H23" s="4"/>
      <c r="I23" s="4"/>
    </row>
    <row r="24" spans="1:9" ht="15">
      <c r="A24" s="350"/>
      <c r="B24" s="351"/>
      <c r="C24" s="88"/>
      <c r="D24" s="88"/>
      <c r="E24" s="88"/>
      <c r="F24" s="88"/>
      <c r="G24" s="88"/>
      <c r="H24" s="4"/>
      <c r="I24" s="4"/>
    </row>
    <row r="25" spans="1:9" ht="15">
      <c r="A25" s="350"/>
      <c r="B25" s="351"/>
      <c r="C25" s="88"/>
      <c r="D25" s="88"/>
      <c r="E25" s="88"/>
      <c r="F25" s="88"/>
      <c r="G25" s="88"/>
      <c r="H25" s="4"/>
      <c r="I25" s="4"/>
    </row>
    <row r="26" spans="1:9" ht="15">
      <c r="A26" s="350"/>
      <c r="B26" s="351"/>
      <c r="C26" s="88"/>
      <c r="D26" s="88"/>
      <c r="E26" s="88"/>
      <c r="F26" s="88"/>
      <c r="G26" s="88"/>
      <c r="H26" s="4"/>
      <c r="I26" s="4"/>
    </row>
    <row r="27" spans="1:9" ht="15">
      <c r="A27" s="350"/>
      <c r="B27" s="351"/>
      <c r="C27" s="88"/>
      <c r="D27" s="88"/>
      <c r="E27" s="88"/>
      <c r="F27" s="88"/>
      <c r="G27" s="88"/>
      <c r="H27" s="4"/>
      <c r="I27" s="4"/>
    </row>
    <row r="28" spans="1:9" ht="15">
      <c r="A28" s="350"/>
      <c r="B28" s="351"/>
      <c r="C28" s="88"/>
      <c r="D28" s="88"/>
      <c r="E28" s="88"/>
      <c r="F28" s="88"/>
      <c r="G28" s="88"/>
      <c r="H28" s="4"/>
      <c r="I28" s="4"/>
    </row>
    <row r="29" spans="1:9" ht="15">
      <c r="A29" s="350"/>
      <c r="B29" s="351"/>
      <c r="C29" s="88"/>
      <c r="D29" s="88"/>
      <c r="E29" s="88"/>
      <c r="F29" s="88"/>
      <c r="G29" s="88"/>
      <c r="H29" s="4"/>
      <c r="I29" s="4"/>
    </row>
    <row r="30" spans="1:9" ht="15">
      <c r="A30" s="350"/>
      <c r="B30" s="351"/>
      <c r="C30" s="88"/>
      <c r="D30" s="88"/>
      <c r="E30" s="88"/>
      <c r="F30" s="88"/>
      <c r="G30" s="88"/>
      <c r="H30" s="4"/>
      <c r="I30" s="4"/>
    </row>
    <row r="31" spans="1:9" ht="15">
      <c r="A31" s="350"/>
      <c r="B31" s="351"/>
      <c r="C31" s="88"/>
      <c r="D31" s="88"/>
      <c r="E31" s="88"/>
      <c r="F31" s="88"/>
      <c r="G31" s="88"/>
      <c r="H31" s="4"/>
      <c r="I31" s="4"/>
    </row>
    <row r="32" spans="1:9" ht="15">
      <c r="A32" s="350"/>
      <c r="B32" s="351"/>
      <c r="C32" s="88"/>
      <c r="D32" s="88"/>
      <c r="E32" s="88"/>
      <c r="F32" s="88"/>
      <c r="G32" s="88"/>
      <c r="H32" s="4"/>
      <c r="I32" s="4"/>
    </row>
    <row r="33" spans="1:9" ht="15">
      <c r="A33" s="350"/>
      <c r="B33" s="351"/>
      <c r="C33" s="88"/>
      <c r="D33" s="88"/>
      <c r="E33" s="88"/>
      <c r="F33" s="88"/>
      <c r="G33" s="88"/>
      <c r="H33" s="4"/>
      <c r="I33" s="4"/>
    </row>
    <row r="34" spans="1:9" ht="15">
      <c r="A34" s="350"/>
      <c r="B34" s="352"/>
      <c r="C34" s="100"/>
      <c r="D34" s="100"/>
      <c r="E34" s="100"/>
      <c r="F34" s="100"/>
      <c r="G34" s="100" t="s">
        <v>325</v>
      </c>
      <c r="H34" s="87">
        <f>SUM(H9:H33)</f>
        <v>10757.96</v>
      </c>
      <c r="I34" s="87">
        <f>SUM(I9:I33)</f>
        <v>10757.96</v>
      </c>
    </row>
    <row r="35" spans="1:9" ht="15">
      <c r="A35" s="44"/>
      <c r="B35" s="44"/>
      <c r="C35" s="44"/>
      <c r="D35" s="44"/>
      <c r="E35" s="44"/>
      <c r="F35" s="44"/>
      <c r="G35" s="2"/>
      <c r="H35" s="2"/>
    </row>
    <row r="36" spans="1:9" ht="15">
      <c r="A36" s="214" t="s">
        <v>445</v>
      </c>
      <c r="B36" s="44"/>
      <c r="C36" s="44"/>
      <c r="D36" s="44"/>
      <c r="E36" s="44"/>
      <c r="F36" s="44"/>
      <c r="G36" s="2"/>
      <c r="H36" s="2"/>
    </row>
    <row r="37" spans="1:9" ht="15">
      <c r="A37" s="214"/>
      <c r="B37" s="44"/>
      <c r="C37" s="44"/>
      <c r="D37" s="44"/>
      <c r="E37" s="44"/>
      <c r="F37" s="44"/>
      <c r="G37" s="2"/>
      <c r="H37" s="2"/>
    </row>
    <row r="38" spans="1:9" ht="15">
      <c r="A38" s="214"/>
      <c r="B38" s="2"/>
      <c r="C38" s="2"/>
      <c r="D38" s="2"/>
      <c r="E38" s="2"/>
      <c r="F38" s="2"/>
      <c r="G38" s="2"/>
      <c r="H38" s="2"/>
    </row>
    <row r="39" spans="1:9" ht="15">
      <c r="A39" s="214"/>
      <c r="B39" s="2"/>
      <c r="C39" s="2"/>
      <c r="D39" s="2"/>
      <c r="E39" s="2"/>
      <c r="F39" s="2"/>
      <c r="G39" s="2"/>
      <c r="H39" s="2"/>
    </row>
    <row r="40" spans="1:9">
      <c r="A40" s="23"/>
      <c r="B40" s="23"/>
      <c r="C40" s="23"/>
      <c r="D40" s="23"/>
      <c r="E40" s="23"/>
      <c r="F40" s="23"/>
      <c r="G40" s="23"/>
      <c r="H40" s="23"/>
    </row>
    <row r="41" spans="1:9" ht="15">
      <c r="A41" s="70" t="s">
        <v>96</v>
      </c>
      <c r="B41" s="2"/>
      <c r="C41" s="2"/>
      <c r="D41" s="2"/>
      <c r="E41" s="2"/>
      <c r="F41" s="2"/>
      <c r="G41" s="2"/>
      <c r="H41" s="2"/>
    </row>
    <row r="42" spans="1:9" ht="15">
      <c r="A42" s="2"/>
      <c r="B42" s="2"/>
      <c r="C42" s="2"/>
      <c r="D42" s="2"/>
      <c r="E42" s="2"/>
      <c r="F42" s="2"/>
      <c r="G42" s="2"/>
      <c r="H42" s="2"/>
    </row>
    <row r="43" spans="1:9" ht="15">
      <c r="A43" s="2"/>
      <c r="B43" s="2"/>
      <c r="C43" s="2"/>
      <c r="D43" s="2"/>
      <c r="E43" s="2"/>
      <c r="F43" s="2"/>
      <c r="G43" s="2"/>
      <c r="H43" s="12"/>
    </row>
    <row r="44" spans="1:9" ht="15">
      <c r="A44" s="70"/>
      <c r="B44" s="70" t="s">
        <v>259</v>
      </c>
      <c r="C44" s="70"/>
      <c r="D44" s="70"/>
      <c r="E44" s="70"/>
      <c r="F44" s="70"/>
      <c r="G44" s="2"/>
      <c r="H44" s="12"/>
    </row>
    <row r="45" spans="1:9" ht="15">
      <c r="A45" s="2"/>
      <c r="B45" s="2" t="s">
        <v>258</v>
      </c>
      <c r="C45" s="2"/>
      <c r="D45" s="2"/>
      <c r="E45" s="2"/>
      <c r="F45" s="2"/>
      <c r="G45" s="2"/>
      <c r="H45" s="12"/>
    </row>
    <row r="46" spans="1:9">
      <c r="A46" s="66"/>
      <c r="B46" s="66" t="s">
        <v>127</v>
      </c>
      <c r="C46" s="66"/>
      <c r="D46" s="66"/>
      <c r="E46" s="66"/>
      <c r="F46" s="66"/>
    </row>
  </sheetData>
  <mergeCells count="2">
    <mergeCell ref="G1:H1"/>
    <mergeCell ref="G2:H2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SheetLayoutView="80" workbookViewId="0">
      <selection activeCell="G2" sqref="G2:H2"/>
    </sheetView>
  </sheetViews>
  <sheetFormatPr defaultRowHeight="12.75"/>
  <cols>
    <col min="1" max="1" width="5.42578125" style="184" customWidth="1"/>
    <col min="2" max="2" width="13.140625" style="184" customWidth="1"/>
    <col min="3" max="3" width="15.140625" style="184" customWidth="1"/>
    <col min="4" max="4" width="18" style="184" customWidth="1"/>
    <col min="5" max="5" width="20.5703125" style="184" customWidth="1"/>
    <col min="6" max="6" width="21.28515625" style="184" customWidth="1"/>
    <col min="7" max="7" width="15.140625" style="184" customWidth="1"/>
    <col min="8" max="8" width="15.5703125" style="184" customWidth="1"/>
    <col min="9" max="9" width="13.42578125" style="184" customWidth="1"/>
    <col min="10" max="10" width="0" style="184" hidden="1" customWidth="1"/>
    <col min="11" max="16384" width="9.140625" style="184"/>
  </cols>
  <sheetData>
    <row r="1" spans="1:10" ht="15">
      <c r="A1" s="75" t="s">
        <v>446</v>
      </c>
      <c r="B1" s="75"/>
      <c r="C1" s="78"/>
      <c r="D1" s="78"/>
      <c r="E1" s="78"/>
      <c r="F1" s="78"/>
      <c r="G1" s="608" t="s">
        <v>97</v>
      </c>
      <c r="H1" s="608"/>
    </row>
    <row r="2" spans="1:10" ht="15">
      <c r="A2" s="77" t="s">
        <v>128</v>
      </c>
      <c r="B2" s="75"/>
      <c r="C2" s="78"/>
      <c r="D2" s="78"/>
      <c r="E2" s="78"/>
      <c r="F2" s="78"/>
      <c r="G2" s="606" t="s">
        <v>2743</v>
      </c>
      <c r="H2" s="607"/>
    </row>
    <row r="3" spans="1:10" ht="15">
      <c r="A3" s="77"/>
      <c r="B3" s="77"/>
      <c r="C3" s="77"/>
      <c r="D3" s="77"/>
      <c r="E3" s="77"/>
      <c r="F3" s="77"/>
      <c r="G3" s="277"/>
      <c r="H3" s="277"/>
    </row>
    <row r="4" spans="1:10" ht="15">
      <c r="A4" s="78" t="s">
        <v>262</v>
      </c>
      <c r="B4" s="78"/>
      <c r="C4" s="78"/>
      <c r="D4" s="78"/>
      <c r="E4" s="78"/>
      <c r="F4" s="78"/>
      <c r="G4" s="77"/>
      <c r="H4" s="77"/>
    </row>
    <row r="5" spans="1:10" ht="15">
      <c r="A5" s="81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81"/>
      <c r="F5" s="81"/>
      <c r="G5" s="82"/>
      <c r="H5" s="82"/>
    </row>
    <row r="6" spans="1:10" ht="15">
      <c r="A6" s="78"/>
      <c r="B6" s="78"/>
      <c r="C6" s="78"/>
      <c r="D6" s="78"/>
      <c r="E6" s="78"/>
      <c r="F6" s="78"/>
      <c r="G6" s="77"/>
      <c r="H6" s="77"/>
    </row>
    <row r="7" spans="1:10" ht="15">
      <c r="A7" s="276"/>
      <c r="B7" s="276"/>
      <c r="C7" s="276"/>
      <c r="D7" s="276"/>
      <c r="E7" s="276"/>
      <c r="F7" s="276"/>
      <c r="G7" s="79"/>
      <c r="H7" s="79"/>
    </row>
    <row r="8" spans="1:10" ht="30">
      <c r="A8" s="91" t="s">
        <v>64</v>
      </c>
      <c r="B8" s="91" t="s">
        <v>326</v>
      </c>
      <c r="C8" s="91" t="s">
        <v>327</v>
      </c>
      <c r="D8" s="91" t="s">
        <v>215</v>
      </c>
      <c r="E8" s="91" t="s">
        <v>334</v>
      </c>
      <c r="F8" s="91" t="s">
        <v>328</v>
      </c>
      <c r="G8" s="80" t="s">
        <v>10</v>
      </c>
      <c r="H8" s="80" t="s">
        <v>9</v>
      </c>
      <c r="J8" s="224" t="s">
        <v>333</v>
      </c>
    </row>
    <row r="9" spans="1:10" ht="15">
      <c r="A9" s="99"/>
      <c r="B9" s="99"/>
      <c r="C9" s="99"/>
      <c r="D9" s="99"/>
      <c r="E9" s="99"/>
      <c r="F9" s="99"/>
      <c r="G9" s="4"/>
      <c r="H9" s="4"/>
      <c r="J9" s="224" t="s">
        <v>0</v>
      </c>
    </row>
    <row r="10" spans="1:10" ht="15">
      <c r="A10" s="99"/>
      <c r="B10" s="99"/>
      <c r="C10" s="99"/>
      <c r="D10" s="99"/>
      <c r="E10" s="99"/>
      <c r="F10" s="99"/>
      <c r="G10" s="4"/>
      <c r="H10" s="4"/>
    </row>
    <row r="11" spans="1:10" ht="15">
      <c r="A11" s="88"/>
      <c r="B11" s="88"/>
      <c r="C11" s="88"/>
      <c r="D11" s="88"/>
      <c r="E11" s="88"/>
      <c r="F11" s="88"/>
      <c r="G11" s="4"/>
      <c r="H11" s="4"/>
    </row>
    <row r="12" spans="1:10" ht="15">
      <c r="A12" s="88"/>
      <c r="B12" s="88"/>
      <c r="C12" s="88"/>
      <c r="D12" s="88"/>
      <c r="E12" s="88"/>
      <c r="F12" s="88"/>
      <c r="G12" s="4"/>
      <c r="H12" s="4"/>
    </row>
    <row r="13" spans="1:10" ht="15">
      <c r="A13" s="88"/>
      <c r="B13" s="88"/>
      <c r="C13" s="88"/>
      <c r="D13" s="88"/>
      <c r="E13" s="88"/>
      <c r="F13" s="88"/>
      <c r="G13" s="4"/>
      <c r="H13" s="4"/>
    </row>
    <row r="14" spans="1:10" ht="15">
      <c r="A14" s="88"/>
      <c r="B14" s="88"/>
      <c r="C14" s="88"/>
      <c r="D14" s="88"/>
      <c r="E14" s="88"/>
      <c r="F14" s="88"/>
      <c r="G14" s="4"/>
      <c r="H14" s="4"/>
    </row>
    <row r="15" spans="1:10" ht="15">
      <c r="A15" s="88"/>
      <c r="B15" s="88"/>
      <c r="C15" s="88"/>
      <c r="D15" s="88"/>
      <c r="E15" s="88"/>
      <c r="F15" s="88"/>
      <c r="G15" s="4"/>
      <c r="H15" s="4"/>
    </row>
    <row r="16" spans="1:10" ht="15">
      <c r="A16" s="88"/>
      <c r="B16" s="88"/>
      <c r="C16" s="88"/>
      <c r="D16" s="88"/>
      <c r="E16" s="88"/>
      <c r="F16" s="88"/>
      <c r="G16" s="4"/>
      <c r="H16" s="4"/>
    </row>
    <row r="17" spans="1:8" ht="15">
      <c r="A17" s="88"/>
      <c r="B17" s="88"/>
      <c r="C17" s="88"/>
      <c r="D17" s="88"/>
      <c r="E17" s="88"/>
      <c r="F17" s="88"/>
      <c r="G17" s="4"/>
      <c r="H17" s="4"/>
    </row>
    <row r="18" spans="1:8" ht="15">
      <c r="A18" s="88"/>
      <c r="B18" s="88"/>
      <c r="C18" s="88"/>
      <c r="D18" s="88"/>
      <c r="E18" s="88"/>
      <c r="F18" s="88"/>
      <c r="G18" s="4"/>
      <c r="H18" s="4"/>
    </row>
    <row r="19" spans="1:8" ht="15">
      <c r="A19" s="88"/>
      <c r="B19" s="88"/>
      <c r="C19" s="88"/>
      <c r="D19" s="88"/>
      <c r="E19" s="88"/>
      <c r="F19" s="88"/>
      <c r="G19" s="4"/>
      <c r="H19" s="4"/>
    </row>
    <row r="20" spans="1:8" ht="15">
      <c r="A20" s="88"/>
      <c r="B20" s="88"/>
      <c r="C20" s="88"/>
      <c r="D20" s="88"/>
      <c r="E20" s="88"/>
      <c r="F20" s="88"/>
      <c r="G20" s="4"/>
      <c r="H20" s="4"/>
    </row>
    <row r="21" spans="1:8" ht="15">
      <c r="A21" s="88"/>
      <c r="B21" s="88"/>
      <c r="C21" s="88"/>
      <c r="D21" s="88"/>
      <c r="E21" s="88"/>
      <c r="F21" s="88"/>
      <c r="G21" s="4"/>
      <c r="H21" s="4"/>
    </row>
    <row r="22" spans="1:8" ht="15">
      <c r="A22" s="88"/>
      <c r="B22" s="88"/>
      <c r="C22" s="88"/>
      <c r="D22" s="88"/>
      <c r="E22" s="88"/>
      <c r="F22" s="88"/>
      <c r="G22" s="4"/>
      <c r="H22" s="4"/>
    </row>
    <row r="23" spans="1:8" ht="15">
      <c r="A23" s="88"/>
      <c r="B23" s="88"/>
      <c r="C23" s="88"/>
      <c r="D23" s="88"/>
      <c r="E23" s="88"/>
      <c r="F23" s="88"/>
      <c r="G23" s="4"/>
      <c r="H23" s="4"/>
    </row>
    <row r="24" spans="1:8" ht="15">
      <c r="A24" s="88"/>
      <c r="B24" s="88"/>
      <c r="C24" s="88"/>
      <c r="D24" s="88"/>
      <c r="E24" s="88"/>
      <c r="F24" s="88"/>
      <c r="G24" s="4"/>
      <c r="H24" s="4"/>
    </row>
    <row r="25" spans="1:8" ht="15">
      <c r="A25" s="88"/>
      <c r="B25" s="88"/>
      <c r="C25" s="88"/>
      <c r="D25" s="88"/>
      <c r="E25" s="88"/>
      <c r="F25" s="88"/>
      <c r="G25" s="4"/>
      <c r="H25" s="4"/>
    </row>
    <row r="26" spans="1:8" ht="15">
      <c r="A26" s="88"/>
      <c r="B26" s="88"/>
      <c r="C26" s="88"/>
      <c r="D26" s="88"/>
      <c r="E26" s="88"/>
      <c r="F26" s="88"/>
      <c r="G26" s="4"/>
      <c r="H26" s="4"/>
    </row>
    <row r="27" spans="1:8" ht="15">
      <c r="A27" s="88"/>
      <c r="B27" s="88"/>
      <c r="C27" s="88"/>
      <c r="D27" s="88"/>
      <c r="E27" s="88"/>
      <c r="F27" s="88"/>
      <c r="G27" s="4"/>
      <c r="H27" s="4"/>
    </row>
    <row r="28" spans="1:8" ht="15">
      <c r="A28" s="88"/>
      <c r="B28" s="88"/>
      <c r="C28" s="88"/>
      <c r="D28" s="88"/>
      <c r="E28" s="88"/>
      <c r="F28" s="88"/>
      <c r="G28" s="4"/>
      <c r="H28" s="4"/>
    </row>
    <row r="29" spans="1:8" ht="15">
      <c r="A29" s="88"/>
      <c r="B29" s="88"/>
      <c r="C29" s="88"/>
      <c r="D29" s="88"/>
      <c r="E29" s="88"/>
      <c r="F29" s="88"/>
      <c r="G29" s="4"/>
      <c r="H29" s="4"/>
    </row>
    <row r="30" spans="1:8" ht="15">
      <c r="A30" s="88"/>
      <c r="B30" s="88"/>
      <c r="C30" s="88"/>
      <c r="D30" s="88"/>
      <c r="E30" s="88"/>
      <c r="F30" s="88"/>
      <c r="G30" s="4"/>
      <c r="H30" s="4"/>
    </row>
    <row r="31" spans="1:8" ht="15">
      <c r="A31" s="88"/>
      <c r="B31" s="88"/>
      <c r="C31" s="88"/>
      <c r="D31" s="88"/>
      <c r="E31" s="88"/>
      <c r="F31" s="88"/>
      <c r="G31" s="4"/>
      <c r="H31" s="4"/>
    </row>
    <row r="32" spans="1:8" ht="15">
      <c r="A32" s="88"/>
      <c r="B32" s="88"/>
      <c r="C32" s="88"/>
      <c r="D32" s="88"/>
      <c r="E32" s="88"/>
      <c r="F32" s="88"/>
      <c r="G32" s="4"/>
      <c r="H32" s="4"/>
    </row>
    <row r="33" spans="1:9" ht="15">
      <c r="A33" s="88"/>
      <c r="B33" s="88"/>
      <c r="C33" s="88"/>
      <c r="D33" s="88"/>
      <c r="E33" s="88"/>
      <c r="F33" s="88"/>
      <c r="G33" s="4"/>
      <c r="H33" s="4"/>
    </row>
    <row r="34" spans="1:9" ht="15">
      <c r="A34" s="88"/>
      <c r="B34" s="100"/>
      <c r="C34" s="100"/>
      <c r="D34" s="100"/>
      <c r="E34" s="100"/>
      <c r="F34" s="100" t="s">
        <v>332</v>
      </c>
      <c r="G34" s="87">
        <f>SUM(G9:G33)</f>
        <v>0</v>
      </c>
      <c r="H34" s="87">
        <f>SUM(H9:H33)</f>
        <v>0</v>
      </c>
    </row>
    <row r="35" spans="1:9" ht="15">
      <c r="A35" s="222"/>
      <c r="B35" s="222"/>
      <c r="C35" s="222"/>
      <c r="D35" s="222"/>
      <c r="E35" s="222"/>
      <c r="F35" s="222"/>
      <c r="G35" s="222"/>
      <c r="H35" s="183"/>
      <c r="I35" s="183"/>
    </row>
    <row r="36" spans="1:9" ht="15">
      <c r="A36" s="223" t="s">
        <v>447</v>
      </c>
      <c r="B36" s="223"/>
      <c r="C36" s="222"/>
      <c r="D36" s="222"/>
      <c r="E36" s="222"/>
      <c r="F36" s="222"/>
      <c r="G36" s="222"/>
      <c r="H36" s="183"/>
      <c r="I36" s="183"/>
    </row>
    <row r="37" spans="1:9" ht="15">
      <c r="A37" s="223"/>
      <c r="B37" s="223"/>
      <c r="C37" s="222"/>
      <c r="D37" s="222"/>
      <c r="E37" s="222"/>
      <c r="F37" s="222"/>
      <c r="G37" s="222"/>
      <c r="H37" s="183"/>
      <c r="I37" s="183"/>
    </row>
    <row r="38" spans="1:9" ht="15">
      <c r="A38" s="223"/>
      <c r="B38" s="223"/>
      <c r="C38" s="183"/>
      <c r="D38" s="183"/>
      <c r="E38" s="183"/>
      <c r="F38" s="183"/>
      <c r="G38" s="183"/>
      <c r="H38" s="183"/>
      <c r="I38" s="183"/>
    </row>
    <row r="39" spans="1:9" ht="15">
      <c r="A39" s="223"/>
      <c r="B39" s="223"/>
      <c r="C39" s="183"/>
      <c r="D39" s="183"/>
      <c r="E39" s="183"/>
      <c r="F39" s="183"/>
      <c r="G39" s="183"/>
      <c r="H39" s="183"/>
      <c r="I39" s="183"/>
    </row>
    <row r="40" spans="1:9">
      <c r="A40" s="221"/>
      <c r="B40" s="221"/>
      <c r="C40" s="221"/>
      <c r="D40" s="221"/>
      <c r="E40" s="221"/>
      <c r="F40" s="221"/>
      <c r="G40" s="221"/>
      <c r="H40" s="221"/>
      <c r="I40" s="221"/>
    </row>
    <row r="41" spans="1:9" ht="15">
      <c r="A41" s="189" t="s">
        <v>96</v>
      </c>
      <c r="B41" s="189"/>
      <c r="C41" s="183"/>
      <c r="D41" s="183"/>
      <c r="E41" s="183"/>
      <c r="F41" s="183"/>
      <c r="G41" s="183"/>
      <c r="H41" s="183"/>
      <c r="I41" s="183"/>
    </row>
    <row r="42" spans="1:9" ht="15">
      <c r="A42" s="183"/>
      <c r="B42" s="183"/>
      <c r="C42" s="183"/>
      <c r="D42" s="183"/>
      <c r="E42" s="183"/>
      <c r="F42" s="183"/>
      <c r="G42" s="183"/>
      <c r="H42" s="183"/>
      <c r="I42" s="183"/>
    </row>
    <row r="43" spans="1:9" ht="15">
      <c r="A43" s="183"/>
      <c r="B43" s="183"/>
      <c r="C43" s="183"/>
      <c r="D43" s="183"/>
      <c r="E43" s="183"/>
      <c r="F43" s="183"/>
      <c r="G43" s="183"/>
      <c r="H43" s="183"/>
      <c r="I43" s="190"/>
    </row>
    <row r="44" spans="1:9" ht="15">
      <c r="A44" s="189"/>
      <c r="B44" s="189"/>
      <c r="C44" s="189" t="s">
        <v>410</v>
      </c>
      <c r="D44" s="189"/>
      <c r="E44" s="222"/>
      <c r="F44" s="189"/>
      <c r="G44" s="189"/>
      <c r="H44" s="183"/>
      <c r="I44" s="190"/>
    </row>
    <row r="45" spans="1:9" ht="15">
      <c r="A45" s="183"/>
      <c r="B45" s="183"/>
      <c r="C45" s="183" t="s">
        <v>258</v>
      </c>
      <c r="D45" s="183"/>
      <c r="E45" s="183"/>
      <c r="F45" s="183"/>
      <c r="G45" s="183"/>
      <c r="H45" s="183"/>
      <c r="I45" s="190"/>
    </row>
    <row r="46" spans="1:9">
      <c r="A46" s="191"/>
      <c r="B46" s="191"/>
      <c r="C46" s="191" t="s">
        <v>127</v>
      </c>
      <c r="D46" s="191"/>
      <c r="E46" s="191"/>
      <c r="F46" s="191"/>
      <c r="G46" s="191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FD812"/>
  <sheetViews>
    <sheetView view="pageBreakPreview" topLeftCell="A795" zoomScale="80" zoomScaleSheetLayoutView="80" workbookViewId="0">
      <selection activeCell="E798" sqref="E798"/>
    </sheetView>
  </sheetViews>
  <sheetFormatPr defaultRowHeight="12.75"/>
  <cols>
    <col min="1" max="1" width="6.5703125" style="184" customWidth="1"/>
    <col min="2" max="2" width="27.5703125" style="184" customWidth="1"/>
    <col min="3" max="3" width="19.28515625" style="184" customWidth="1"/>
    <col min="4" max="4" width="16.85546875" style="184" customWidth="1"/>
    <col min="5" max="5" width="13.140625" style="184" customWidth="1"/>
    <col min="6" max="6" width="17" style="184" customWidth="1"/>
    <col min="7" max="7" width="13.7109375" style="184" customWidth="1"/>
    <col min="8" max="8" width="19.42578125" style="184" bestFit="1" customWidth="1"/>
    <col min="9" max="9" width="18.5703125" style="184" bestFit="1" customWidth="1"/>
    <col min="10" max="10" width="16.7109375" style="184" customWidth="1"/>
    <col min="11" max="11" width="17.5703125" style="184" customWidth="1"/>
    <col min="12" max="12" width="27.7109375" style="184" customWidth="1"/>
    <col min="13" max="50" width="9.140625" style="188"/>
    <col min="51" max="16384" width="9.140625" style="184"/>
  </cols>
  <sheetData>
    <row r="2" spans="1:12" ht="15">
      <c r="A2" s="612" t="s">
        <v>448</v>
      </c>
      <c r="B2" s="612"/>
      <c r="C2" s="612"/>
      <c r="D2" s="612"/>
      <c r="E2" s="404"/>
      <c r="F2" s="78"/>
      <c r="G2" s="78"/>
      <c r="H2" s="78"/>
      <c r="I2" s="78"/>
      <c r="J2" s="406"/>
      <c r="K2" s="405"/>
      <c r="L2" s="405" t="s">
        <v>97</v>
      </c>
    </row>
    <row r="3" spans="1:12" ht="15">
      <c r="A3" s="77" t="s">
        <v>128</v>
      </c>
      <c r="B3" s="75"/>
      <c r="C3" s="78"/>
      <c r="D3" s="78"/>
      <c r="E3" s="78"/>
      <c r="F3" s="78"/>
      <c r="G3" s="78"/>
      <c r="H3" s="78"/>
      <c r="I3" s="78"/>
      <c r="J3" s="406"/>
      <c r="K3" s="606" t="s">
        <v>2743</v>
      </c>
      <c r="L3" s="607"/>
    </row>
    <row r="4" spans="1:12" ht="15">
      <c r="A4" s="77"/>
      <c r="B4" s="77"/>
      <c r="C4" s="75"/>
      <c r="D4" s="75"/>
      <c r="E4" s="75"/>
      <c r="F4" s="75"/>
      <c r="G4" s="75"/>
      <c r="H4" s="75"/>
      <c r="I4" s="75"/>
      <c r="J4" s="406"/>
      <c r="K4" s="406"/>
      <c r="L4" s="406"/>
    </row>
    <row r="5" spans="1:12" ht="15">
      <c r="A5" s="78" t="s">
        <v>262</v>
      </c>
      <c r="B5" s="78"/>
      <c r="C5" s="78"/>
      <c r="D5" s="78"/>
      <c r="E5" s="78"/>
      <c r="F5" s="78"/>
      <c r="G5" s="78"/>
      <c r="H5" s="78"/>
      <c r="I5" s="78"/>
      <c r="J5" s="77"/>
      <c r="K5" s="77"/>
      <c r="L5" s="77"/>
    </row>
    <row r="6" spans="1:12" ht="15">
      <c r="A6" s="81" t="str">
        <f>'[2]ფორმა N1'!D4</f>
        <v>მ.პ.გ. ქართული ოცნება - დემოკრატიული საქართველო</v>
      </c>
      <c r="B6" s="81"/>
      <c r="C6" s="81"/>
      <c r="D6" s="81"/>
      <c r="E6" s="81"/>
      <c r="F6" s="81"/>
      <c r="G6" s="81"/>
      <c r="H6" s="81"/>
      <c r="I6" s="81"/>
      <c r="J6" s="82"/>
      <c r="K6" s="82"/>
    </row>
    <row r="7" spans="1:12" ht="15">
      <c r="A7" s="78"/>
      <c r="B7" s="78"/>
      <c r="C7" s="78"/>
      <c r="D7" s="78"/>
      <c r="E7" s="78"/>
      <c r="F7" s="78"/>
      <c r="G7" s="78"/>
      <c r="H7" s="78"/>
      <c r="I7" s="78"/>
      <c r="J7" s="77"/>
      <c r="K7" s="77"/>
      <c r="L7" s="77"/>
    </row>
    <row r="8" spans="1:12" ht="15">
      <c r="A8" s="403"/>
      <c r="B8" s="403"/>
      <c r="C8" s="403"/>
      <c r="D8" s="403"/>
      <c r="E8" s="403"/>
      <c r="F8" s="403"/>
      <c r="G8" s="403"/>
      <c r="H8" s="403"/>
      <c r="I8" s="403"/>
      <c r="J8" s="79"/>
      <c r="K8" s="79"/>
      <c r="L8" s="79"/>
    </row>
    <row r="9" spans="1:12" ht="45">
      <c r="A9" s="91" t="s">
        <v>64</v>
      </c>
      <c r="B9" s="91" t="s">
        <v>449</v>
      </c>
      <c r="C9" s="91" t="s">
        <v>450</v>
      </c>
      <c r="D9" s="91" t="s">
        <v>451</v>
      </c>
      <c r="E9" s="91" t="s">
        <v>452</v>
      </c>
      <c r="F9" s="91" t="s">
        <v>453</v>
      </c>
      <c r="G9" s="91" t="s">
        <v>454</v>
      </c>
      <c r="H9" s="91" t="s">
        <v>455</v>
      </c>
      <c r="I9" s="91" t="s">
        <v>456</v>
      </c>
      <c r="J9" s="91" t="s">
        <v>457</v>
      </c>
      <c r="K9" s="91" t="s">
        <v>458</v>
      </c>
      <c r="L9" s="545" t="s">
        <v>306</v>
      </c>
    </row>
    <row r="10" spans="1:12" ht="45">
      <c r="A10" s="99">
        <v>1</v>
      </c>
      <c r="B10" s="347" t="s">
        <v>853</v>
      </c>
      <c r="C10" s="99" t="s">
        <v>854</v>
      </c>
      <c r="D10" s="99">
        <v>404975452</v>
      </c>
      <c r="E10" s="99" t="s">
        <v>855</v>
      </c>
      <c r="F10" s="99" t="s">
        <v>856</v>
      </c>
      <c r="G10" s="99" t="s">
        <v>858</v>
      </c>
      <c r="H10" s="99" t="s">
        <v>855</v>
      </c>
      <c r="I10" s="99" t="s">
        <v>857</v>
      </c>
      <c r="J10" s="4">
        <f>K10/91</f>
        <v>287.16241758241756</v>
      </c>
      <c r="K10" s="4">
        <v>26131.78</v>
      </c>
      <c r="L10" s="546" t="s">
        <v>861</v>
      </c>
    </row>
    <row r="11" spans="1:12" ht="45">
      <c r="A11" s="99">
        <v>2</v>
      </c>
      <c r="B11" s="347" t="s">
        <v>853</v>
      </c>
      <c r="C11" s="99" t="s">
        <v>854</v>
      </c>
      <c r="D11" s="99">
        <v>404975452</v>
      </c>
      <c r="E11" s="99" t="s">
        <v>855</v>
      </c>
      <c r="F11" s="99" t="s">
        <v>856</v>
      </c>
      <c r="G11" s="99" t="s">
        <v>859</v>
      </c>
      <c r="H11" s="99" t="s">
        <v>855</v>
      </c>
      <c r="I11" s="99" t="s">
        <v>857</v>
      </c>
      <c r="J11" s="4">
        <f>K11/91</f>
        <v>70.142857142857139</v>
      </c>
      <c r="K11" s="4">
        <v>6383</v>
      </c>
      <c r="L11" s="546" t="s">
        <v>860</v>
      </c>
    </row>
    <row r="12" spans="1:12" ht="45">
      <c r="A12" s="99">
        <v>3</v>
      </c>
      <c r="B12" s="347" t="s">
        <v>853</v>
      </c>
      <c r="C12" s="99" t="s">
        <v>854</v>
      </c>
      <c r="D12" s="99">
        <v>404975452</v>
      </c>
      <c r="E12" s="99" t="s">
        <v>855</v>
      </c>
      <c r="F12" s="99" t="s">
        <v>856</v>
      </c>
      <c r="G12" s="88" t="s">
        <v>862</v>
      </c>
      <c r="H12" s="99" t="s">
        <v>855</v>
      </c>
      <c r="I12" s="99" t="s">
        <v>857</v>
      </c>
      <c r="J12" s="4">
        <f t="shared" ref="J12:J67" si="0">K12/91</f>
        <v>168.97857142857143</v>
      </c>
      <c r="K12" s="4">
        <v>15377.05</v>
      </c>
      <c r="L12" s="546" t="s">
        <v>863</v>
      </c>
    </row>
    <row r="13" spans="1:12" ht="45">
      <c r="A13" s="99">
        <v>4</v>
      </c>
      <c r="B13" s="347" t="s">
        <v>853</v>
      </c>
      <c r="C13" s="99" t="s">
        <v>854</v>
      </c>
      <c r="D13" s="99">
        <v>404975452</v>
      </c>
      <c r="E13" s="99" t="s">
        <v>855</v>
      </c>
      <c r="F13" s="99" t="s">
        <v>856</v>
      </c>
      <c r="G13" s="88" t="s">
        <v>864</v>
      </c>
      <c r="H13" s="99" t="s">
        <v>855</v>
      </c>
      <c r="I13" s="99" t="s">
        <v>857</v>
      </c>
      <c r="J13" s="4">
        <f t="shared" si="0"/>
        <v>80.747802197802201</v>
      </c>
      <c r="K13" s="4">
        <v>7348.05</v>
      </c>
      <c r="L13" s="547" t="s">
        <v>866</v>
      </c>
    </row>
    <row r="14" spans="1:12" ht="45">
      <c r="A14" s="99">
        <v>5</v>
      </c>
      <c r="B14" s="347" t="s">
        <v>853</v>
      </c>
      <c r="C14" s="99" t="s">
        <v>854</v>
      </c>
      <c r="D14" s="99">
        <v>404975452</v>
      </c>
      <c r="E14" s="99" t="s">
        <v>855</v>
      </c>
      <c r="F14" s="99" t="s">
        <v>856</v>
      </c>
      <c r="G14" s="88" t="s">
        <v>865</v>
      </c>
      <c r="H14" s="99" t="s">
        <v>855</v>
      </c>
      <c r="I14" s="99" t="s">
        <v>857</v>
      </c>
      <c r="J14" s="4">
        <f t="shared" si="0"/>
        <v>22.411868131868133</v>
      </c>
      <c r="K14" s="4">
        <v>2039.48</v>
      </c>
      <c r="L14" s="547" t="s">
        <v>867</v>
      </c>
    </row>
    <row r="15" spans="1:12" ht="45">
      <c r="A15" s="99">
        <v>6</v>
      </c>
      <c r="B15" s="347" t="s">
        <v>853</v>
      </c>
      <c r="C15" s="99" t="s">
        <v>854</v>
      </c>
      <c r="D15" s="99">
        <v>404975452</v>
      </c>
      <c r="E15" s="99" t="s">
        <v>855</v>
      </c>
      <c r="F15" s="99" t="s">
        <v>856</v>
      </c>
      <c r="G15" s="88" t="s">
        <v>868</v>
      </c>
      <c r="H15" s="99" t="s">
        <v>855</v>
      </c>
      <c r="I15" s="99" t="s">
        <v>857</v>
      </c>
      <c r="J15" s="4">
        <f t="shared" si="0"/>
        <v>20.158681318681321</v>
      </c>
      <c r="K15" s="4">
        <v>1834.44</v>
      </c>
      <c r="L15" s="546" t="s">
        <v>869</v>
      </c>
    </row>
    <row r="16" spans="1:12" ht="45">
      <c r="A16" s="99">
        <v>7</v>
      </c>
      <c r="B16" s="347" t="s">
        <v>853</v>
      </c>
      <c r="C16" s="99" t="s">
        <v>854</v>
      </c>
      <c r="D16" s="99">
        <v>404975452</v>
      </c>
      <c r="E16" s="99" t="s">
        <v>855</v>
      </c>
      <c r="F16" s="99" t="s">
        <v>856</v>
      </c>
      <c r="G16" s="88" t="s">
        <v>870</v>
      </c>
      <c r="H16" s="99" t="s">
        <v>855</v>
      </c>
      <c r="I16" s="99" t="s">
        <v>857</v>
      </c>
      <c r="J16" s="4">
        <f t="shared" si="0"/>
        <v>43.578571428571429</v>
      </c>
      <c r="K16" s="4">
        <v>3965.65</v>
      </c>
      <c r="L16" s="546" t="s">
        <v>871</v>
      </c>
    </row>
    <row r="17" spans="1:12" ht="45">
      <c r="A17" s="99">
        <v>8</v>
      </c>
      <c r="B17" s="347" t="s">
        <v>853</v>
      </c>
      <c r="C17" s="99" t="s">
        <v>854</v>
      </c>
      <c r="D17" s="99">
        <v>404975452</v>
      </c>
      <c r="E17" s="99" t="s">
        <v>855</v>
      </c>
      <c r="F17" s="99" t="s">
        <v>856</v>
      </c>
      <c r="G17" s="88" t="s">
        <v>872</v>
      </c>
      <c r="H17" s="99" t="s">
        <v>855</v>
      </c>
      <c r="I17" s="99" t="s">
        <v>857</v>
      </c>
      <c r="J17" s="4">
        <f t="shared" si="0"/>
        <v>18.676373626373625</v>
      </c>
      <c r="K17" s="4">
        <v>1699.55</v>
      </c>
      <c r="L17" s="547" t="s">
        <v>873</v>
      </c>
    </row>
    <row r="18" spans="1:12" ht="45">
      <c r="A18" s="99">
        <v>9</v>
      </c>
      <c r="B18" s="347" t="s">
        <v>853</v>
      </c>
      <c r="C18" s="99" t="s">
        <v>854</v>
      </c>
      <c r="D18" s="99">
        <v>404975452</v>
      </c>
      <c r="E18" s="99" t="s">
        <v>855</v>
      </c>
      <c r="F18" s="99" t="s">
        <v>856</v>
      </c>
      <c r="G18" s="88" t="s">
        <v>874</v>
      </c>
      <c r="H18" s="99" t="s">
        <v>855</v>
      </c>
      <c r="I18" s="99" t="s">
        <v>857</v>
      </c>
      <c r="J18" s="4">
        <f t="shared" si="0"/>
        <v>34.586153846153849</v>
      </c>
      <c r="K18" s="4">
        <v>3147.34</v>
      </c>
      <c r="L18" s="546" t="s">
        <v>875</v>
      </c>
    </row>
    <row r="19" spans="1:12" ht="45">
      <c r="A19" s="99">
        <v>10</v>
      </c>
      <c r="B19" s="347" t="s">
        <v>853</v>
      </c>
      <c r="C19" s="99" t="s">
        <v>854</v>
      </c>
      <c r="D19" s="99">
        <v>404975452</v>
      </c>
      <c r="E19" s="99" t="s">
        <v>855</v>
      </c>
      <c r="F19" s="99" t="s">
        <v>856</v>
      </c>
      <c r="G19" s="88" t="s">
        <v>870</v>
      </c>
      <c r="H19" s="99" t="s">
        <v>855</v>
      </c>
      <c r="I19" s="99" t="s">
        <v>857</v>
      </c>
      <c r="J19" s="4">
        <f t="shared" si="0"/>
        <v>38.687142857142859</v>
      </c>
      <c r="K19" s="4">
        <v>3520.53</v>
      </c>
      <c r="L19" s="546" t="s">
        <v>876</v>
      </c>
    </row>
    <row r="20" spans="1:12" ht="45">
      <c r="A20" s="99">
        <v>11</v>
      </c>
      <c r="B20" s="347" t="s">
        <v>853</v>
      </c>
      <c r="C20" s="99" t="s">
        <v>854</v>
      </c>
      <c r="D20" s="99">
        <v>404975452</v>
      </c>
      <c r="E20" s="99" t="s">
        <v>855</v>
      </c>
      <c r="F20" s="99" t="s">
        <v>856</v>
      </c>
      <c r="G20" s="88" t="s">
        <v>877</v>
      </c>
      <c r="H20" s="99" t="s">
        <v>855</v>
      </c>
      <c r="I20" s="99" t="s">
        <v>857</v>
      </c>
      <c r="J20" s="4">
        <f t="shared" si="0"/>
        <v>26.147362637362637</v>
      </c>
      <c r="K20" s="4">
        <v>2379.41</v>
      </c>
      <c r="L20" s="546" t="s">
        <v>878</v>
      </c>
    </row>
    <row r="21" spans="1:12" ht="45">
      <c r="A21" s="99">
        <v>12</v>
      </c>
      <c r="B21" s="347" t="s">
        <v>879</v>
      </c>
      <c r="C21" s="88" t="s">
        <v>880</v>
      </c>
      <c r="D21" s="88">
        <v>211326224</v>
      </c>
      <c r="E21" s="99" t="s">
        <v>855</v>
      </c>
      <c r="F21" s="99" t="s">
        <v>856</v>
      </c>
      <c r="G21" s="88">
        <v>6000</v>
      </c>
      <c r="H21" s="99" t="s">
        <v>855</v>
      </c>
      <c r="I21" s="88" t="s">
        <v>882</v>
      </c>
      <c r="J21" s="4">
        <f t="shared" si="0"/>
        <v>209.28571428571428</v>
      </c>
      <c r="K21" s="4">
        <v>19045</v>
      </c>
      <c r="L21" s="548" t="s">
        <v>881</v>
      </c>
    </row>
    <row r="22" spans="1:12" ht="45">
      <c r="A22" s="99">
        <v>13</v>
      </c>
      <c r="B22" s="347" t="s">
        <v>879</v>
      </c>
      <c r="C22" s="88" t="s">
        <v>880</v>
      </c>
      <c r="D22" s="88">
        <v>211326224</v>
      </c>
      <c r="E22" s="99" t="s">
        <v>855</v>
      </c>
      <c r="F22" s="99" t="s">
        <v>856</v>
      </c>
      <c r="G22" s="88">
        <v>500</v>
      </c>
      <c r="H22" s="99" t="s">
        <v>855</v>
      </c>
      <c r="I22" s="88" t="s">
        <v>882</v>
      </c>
      <c r="J22" s="4">
        <f t="shared" si="0"/>
        <v>25.837362637362634</v>
      </c>
      <c r="K22" s="4">
        <v>2351.1999999999998</v>
      </c>
      <c r="L22" s="548" t="s">
        <v>883</v>
      </c>
    </row>
    <row r="23" spans="1:12" ht="45">
      <c r="A23" s="99">
        <v>14</v>
      </c>
      <c r="B23" s="347" t="s">
        <v>879</v>
      </c>
      <c r="C23" s="88" t="s">
        <v>880</v>
      </c>
      <c r="D23" s="88">
        <v>211326224</v>
      </c>
      <c r="E23" s="99" t="s">
        <v>855</v>
      </c>
      <c r="F23" s="99" t="s">
        <v>856</v>
      </c>
      <c r="G23" s="88">
        <v>500</v>
      </c>
      <c r="H23" s="99" t="s">
        <v>855</v>
      </c>
      <c r="I23" s="88" t="s">
        <v>882</v>
      </c>
      <c r="J23" s="4">
        <f t="shared" si="0"/>
        <v>35.775824175824177</v>
      </c>
      <c r="K23" s="4">
        <v>3255.6</v>
      </c>
      <c r="L23" s="548" t="s">
        <v>884</v>
      </c>
    </row>
    <row r="24" spans="1:12" ht="45">
      <c r="A24" s="99">
        <v>15</v>
      </c>
      <c r="B24" s="347" t="s">
        <v>853</v>
      </c>
      <c r="C24" s="88" t="s">
        <v>885</v>
      </c>
      <c r="D24" s="88">
        <v>441994585</v>
      </c>
      <c r="E24" s="99" t="s">
        <v>855</v>
      </c>
      <c r="F24" s="99" t="s">
        <v>856</v>
      </c>
      <c r="G24" s="88" t="s">
        <v>886</v>
      </c>
      <c r="H24" s="99" t="s">
        <v>855</v>
      </c>
      <c r="I24" s="99" t="s">
        <v>857</v>
      </c>
      <c r="J24" s="4">
        <f t="shared" si="0"/>
        <v>46.153846153846153</v>
      </c>
      <c r="K24" s="4">
        <v>4200</v>
      </c>
      <c r="L24" s="546" t="s">
        <v>887</v>
      </c>
    </row>
    <row r="25" spans="1:12" ht="45">
      <c r="A25" s="99">
        <v>16</v>
      </c>
      <c r="B25" s="347" t="s">
        <v>879</v>
      </c>
      <c r="C25" s="88" t="s">
        <v>885</v>
      </c>
      <c r="D25" s="88">
        <v>441994585</v>
      </c>
      <c r="E25" s="99" t="s">
        <v>855</v>
      </c>
      <c r="F25" s="99" t="s">
        <v>856</v>
      </c>
      <c r="G25" s="88">
        <v>100</v>
      </c>
      <c r="H25" s="99" t="s">
        <v>855</v>
      </c>
      <c r="I25" s="88" t="s">
        <v>882</v>
      </c>
      <c r="J25" s="4">
        <f t="shared" si="0"/>
        <v>71.15384615384616</v>
      </c>
      <c r="K25" s="4">
        <v>6475</v>
      </c>
      <c r="L25" s="548" t="s">
        <v>889</v>
      </c>
    </row>
    <row r="26" spans="1:12" ht="45">
      <c r="A26" s="99">
        <v>17</v>
      </c>
      <c r="B26" s="347" t="s">
        <v>879</v>
      </c>
      <c r="C26" s="88" t="s">
        <v>885</v>
      </c>
      <c r="D26" s="88">
        <v>441994585</v>
      </c>
      <c r="E26" s="99" t="s">
        <v>855</v>
      </c>
      <c r="F26" s="99" t="s">
        <v>856</v>
      </c>
      <c r="G26" s="88">
        <v>1000</v>
      </c>
      <c r="H26" s="99" t="s">
        <v>855</v>
      </c>
      <c r="I26" s="88" t="s">
        <v>882</v>
      </c>
      <c r="J26" s="4">
        <f t="shared" si="0"/>
        <v>130.76923076923077</v>
      </c>
      <c r="K26" s="4">
        <v>11900</v>
      </c>
      <c r="L26" s="548" t="s">
        <v>889</v>
      </c>
    </row>
    <row r="27" spans="1:12" ht="45">
      <c r="A27" s="99">
        <v>18</v>
      </c>
      <c r="B27" s="347" t="s">
        <v>853</v>
      </c>
      <c r="C27" s="88" t="s">
        <v>885</v>
      </c>
      <c r="D27" s="88">
        <v>441994585</v>
      </c>
      <c r="E27" s="99" t="s">
        <v>855</v>
      </c>
      <c r="F27" s="99" t="s">
        <v>856</v>
      </c>
      <c r="G27" s="88"/>
      <c r="H27" s="99" t="s">
        <v>855</v>
      </c>
      <c r="I27" s="88"/>
      <c r="J27" s="4">
        <f t="shared" si="0"/>
        <v>26.373626373626372</v>
      </c>
      <c r="K27" s="4">
        <v>2400</v>
      </c>
      <c r="L27" s="546" t="s">
        <v>888</v>
      </c>
    </row>
    <row r="28" spans="1:12" ht="45">
      <c r="A28" s="99">
        <v>19</v>
      </c>
      <c r="B28" s="347" t="s">
        <v>853</v>
      </c>
      <c r="C28" s="88" t="s">
        <v>890</v>
      </c>
      <c r="D28" s="88">
        <v>206341010</v>
      </c>
      <c r="E28" s="99" t="s">
        <v>855</v>
      </c>
      <c r="F28" s="99" t="s">
        <v>856</v>
      </c>
      <c r="G28" s="88" t="s">
        <v>891</v>
      </c>
      <c r="H28" s="99" t="s">
        <v>855</v>
      </c>
      <c r="I28" s="99" t="s">
        <v>857</v>
      </c>
      <c r="J28" s="4">
        <f t="shared" si="0"/>
        <v>16.483516483516482</v>
      </c>
      <c r="K28" s="4">
        <v>1500</v>
      </c>
      <c r="L28" s="546" t="s">
        <v>892</v>
      </c>
    </row>
    <row r="29" spans="1:12" ht="45">
      <c r="A29" s="99">
        <v>20</v>
      </c>
      <c r="B29" s="347" t="s">
        <v>853</v>
      </c>
      <c r="C29" s="88" t="s">
        <v>890</v>
      </c>
      <c r="D29" s="88">
        <v>206341010</v>
      </c>
      <c r="E29" s="99" t="s">
        <v>855</v>
      </c>
      <c r="F29" s="99" t="s">
        <v>856</v>
      </c>
      <c r="G29" s="88" t="s">
        <v>893</v>
      </c>
      <c r="H29" s="99" t="s">
        <v>855</v>
      </c>
      <c r="I29" s="99" t="s">
        <v>857</v>
      </c>
      <c r="J29" s="4">
        <f t="shared" si="0"/>
        <v>9.8901098901098905</v>
      </c>
      <c r="K29" s="4">
        <v>900</v>
      </c>
      <c r="L29" s="546" t="s">
        <v>894</v>
      </c>
    </row>
    <row r="30" spans="1:12" ht="45">
      <c r="A30" s="99">
        <v>21</v>
      </c>
      <c r="B30" s="347" t="s">
        <v>853</v>
      </c>
      <c r="C30" s="88" t="s">
        <v>895</v>
      </c>
      <c r="D30" s="88">
        <v>211323735</v>
      </c>
      <c r="E30" s="99" t="s">
        <v>855</v>
      </c>
      <c r="F30" s="99" t="s">
        <v>856</v>
      </c>
      <c r="G30" s="88" t="s">
        <v>896</v>
      </c>
      <c r="H30" s="99" t="s">
        <v>855</v>
      </c>
      <c r="I30" s="99" t="s">
        <v>857</v>
      </c>
      <c r="J30" s="4">
        <f t="shared" si="0"/>
        <v>49.450549450549453</v>
      </c>
      <c r="K30" s="4">
        <v>4500</v>
      </c>
      <c r="L30" s="546" t="s">
        <v>897</v>
      </c>
    </row>
    <row r="31" spans="1:12" ht="45">
      <c r="A31" s="99">
        <v>22</v>
      </c>
      <c r="B31" s="347" t="s">
        <v>853</v>
      </c>
      <c r="C31" s="88" t="s">
        <v>895</v>
      </c>
      <c r="D31" s="88">
        <v>211323735</v>
      </c>
      <c r="E31" s="99" t="s">
        <v>855</v>
      </c>
      <c r="F31" s="99" t="s">
        <v>856</v>
      </c>
      <c r="G31" s="88"/>
      <c r="H31" s="99" t="s">
        <v>855</v>
      </c>
      <c r="I31" s="88"/>
      <c r="J31" s="4">
        <f t="shared" si="0"/>
        <v>32.967032967032964</v>
      </c>
      <c r="K31" s="4">
        <v>3000</v>
      </c>
      <c r="L31" s="546" t="s">
        <v>898</v>
      </c>
    </row>
    <row r="32" spans="1:12" ht="45">
      <c r="A32" s="99">
        <v>23</v>
      </c>
      <c r="B32" s="347" t="s">
        <v>853</v>
      </c>
      <c r="C32" s="88" t="s">
        <v>899</v>
      </c>
      <c r="D32" s="88">
        <v>400122648</v>
      </c>
      <c r="E32" s="99" t="s">
        <v>855</v>
      </c>
      <c r="F32" s="99" t="s">
        <v>856</v>
      </c>
      <c r="G32" s="88" t="s">
        <v>900</v>
      </c>
      <c r="H32" s="99" t="s">
        <v>855</v>
      </c>
      <c r="I32" s="99" t="s">
        <v>857</v>
      </c>
      <c r="J32" s="4">
        <f t="shared" si="0"/>
        <v>76.92307692307692</v>
      </c>
      <c r="K32" s="4">
        <v>7000</v>
      </c>
      <c r="L32" s="548" t="s">
        <v>901</v>
      </c>
    </row>
    <row r="33" spans="1:12" ht="45">
      <c r="A33" s="99">
        <v>24</v>
      </c>
      <c r="B33" s="347" t="s">
        <v>853</v>
      </c>
      <c r="C33" s="88" t="s">
        <v>899</v>
      </c>
      <c r="D33" s="88">
        <v>400122648</v>
      </c>
      <c r="E33" s="99" t="s">
        <v>855</v>
      </c>
      <c r="F33" s="99" t="s">
        <v>856</v>
      </c>
      <c r="G33" s="88"/>
      <c r="H33" s="99" t="s">
        <v>855</v>
      </c>
      <c r="I33" s="99"/>
      <c r="J33" s="4">
        <f t="shared" si="0"/>
        <v>27.472527472527471</v>
      </c>
      <c r="K33" s="4">
        <v>2500</v>
      </c>
      <c r="L33" s="548" t="s">
        <v>902</v>
      </c>
    </row>
    <row r="34" spans="1:12" ht="45">
      <c r="A34" s="99">
        <v>25</v>
      </c>
      <c r="B34" s="347" t="s">
        <v>853</v>
      </c>
      <c r="C34" s="407" t="s">
        <v>903</v>
      </c>
      <c r="D34" s="407">
        <v>419982978</v>
      </c>
      <c r="E34" s="99" t="s">
        <v>855</v>
      </c>
      <c r="F34" s="99" t="s">
        <v>856</v>
      </c>
      <c r="G34" s="88" t="s">
        <v>904</v>
      </c>
      <c r="H34" s="99" t="s">
        <v>855</v>
      </c>
      <c r="I34" s="99" t="s">
        <v>857</v>
      </c>
      <c r="J34" s="4">
        <f t="shared" si="0"/>
        <v>51.593406593406591</v>
      </c>
      <c r="K34" s="4">
        <v>4695</v>
      </c>
      <c r="L34" s="548" t="s">
        <v>905</v>
      </c>
    </row>
    <row r="35" spans="1:12" ht="45">
      <c r="A35" s="99">
        <v>26</v>
      </c>
      <c r="B35" s="347" t="s">
        <v>853</v>
      </c>
      <c r="C35" s="407" t="s">
        <v>903</v>
      </c>
      <c r="D35" s="407">
        <v>419982978</v>
      </c>
      <c r="E35" s="99" t="s">
        <v>855</v>
      </c>
      <c r="F35" s="99" t="s">
        <v>856</v>
      </c>
      <c r="G35" s="88"/>
      <c r="H35" s="99" t="s">
        <v>855</v>
      </c>
      <c r="I35" s="407"/>
      <c r="J35" s="4">
        <f t="shared" si="0"/>
        <v>41.406593406593409</v>
      </c>
      <c r="K35" s="4">
        <v>3768</v>
      </c>
      <c r="L35" s="547" t="s">
        <v>906</v>
      </c>
    </row>
    <row r="36" spans="1:12" ht="144.75" customHeight="1">
      <c r="A36" s="99">
        <v>27</v>
      </c>
      <c r="B36" s="408" t="s">
        <v>853</v>
      </c>
      <c r="C36" s="88" t="s">
        <v>907</v>
      </c>
      <c r="D36" s="88">
        <v>205271971</v>
      </c>
      <c r="E36" s="99" t="s">
        <v>855</v>
      </c>
      <c r="F36" s="99" t="s">
        <v>856</v>
      </c>
      <c r="G36" s="88" t="s">
        <v>908</v>
      </c>
      <c r="H36" s="99" t="s">
        <v>855</v>
      </c>
      <c r="I36" s="99" t="s">
        <v>857</v>
      </c>
      <c r="J36" s="4">
        <f t="shared" si="0"/>
        <v>67.00659340659341</v>
      </c>
      <c r="K36" s="4">
        <v>6097.6</v>
      </c>
      <c r="L36" s="548" t="s">
        <v>909</v>
      </c>
    </row>
    <row r="37" spans="1:12" ht="58.5" customHeight="1">
      <c r="A37" s="99">
        <v>28</v>
      </c>
      <c r="B37" s="408" t="s">
        <v>879</v>
      </c>
      <c r="C37" s="88" t="s">
        <v>907</v>
      </c>
      <c r="D37" s="88">
        <v>205271971</v>
      </c>
      <c r="E37" s="99" t="s">
        <v>855</v>
      </c>
      <c r="F37" s="99" t="s">
        <v>856</v>
      </c>
      <c r="G37" s="88">
        <v>1080</v>
      </c>
      <c r="H37" s="99" t="s">
        <v>855</v>
      </c>
      <c r="I37" s="88" t="s">
        <v>882</v>
      </c>
      <c r="J37" s="4">
        <f t="shared" si="0"/>
        <v>38.071978021978026</v>
      </c>
      <c r="K37" s="4">
        <v>3464.55</v>
      </c>
      <c r="L37" s="548" t="s">
        <v>910</v>
      </c>
    </row>
    <row r="38" spans="1:12" ht="45">
      <c r="A38" s="99">
        <v>29</v>
      </c>
      <c r="B38" s="408" t="s">
        <v>879</v>
      </c>
      <c r="C38" s="88" t="s">
        <v>911</v>
      </c>
      <c r="D38" s="88">
        <v>404396676</v>
      </c>
      <c r="E38" s="99" t="s">
        <v>855</v>
      </c>
      <c r="F38" s="99" t="s">
        <v>856</v>
      </c>
      <c r="G38" s="88">
        <v>5000</v>
      </c>
      <c r="H38" s="99" t="s">
        <v>855</v>
      </c>
      <c r="I38" s="88" t="s">
        <v>882</v>
      </c>
      <c r="J38" s="4">
        <f t="shared" si="0"/>
        <v>49.450549450549453</v>
      </c>
      <c r="K38" s="4">
        <v>4500</v>
      </c>
      <c r="L38" s="548" t="s">
        <v>912</v>
      </c>
    </row>
    <row r="39" spans="1:12" ht="45">
      <c r="A39" s="99">
        <v>30</v>
      </c>
      <c r="B39" s="408" t="s">
        <v>853</v>
      </c>
      <c r="C39" s="88" t="s">
        <v>911</v>
      </c>
      <c r="D39" s="88">
        <v>404396676</v>
      </c>
      <c r="E39" s="99" t="s">
        <v>855</v>
      </c>
      <c r="F39" s="99" t="s">
        <v>856</v>
      </c>
      <c r="G39" s="88">
        <v>5</v>
      </c>
      <c r="H39" s="99" t="s">
        <v>855</v>
      </c>
      <c r="I39" s="88" t="s">
        <v>914</v>
      </c>
      <c r="J39" s="4">
        <f t="shared" si="0"/>
        <v>5.4945054945054945</v>
      </c>
      <c r="K39" s="4">
        <v>500</v>
      </c>
      <c r="L39" s="547" t="s">
        <v>913</v>
      </c>
    </row>
    <row r="40" spans="1:12" ht="103.5" customHeight="1">
      <c r="A40" s="99">
        <v>31</v>
      </c>
      <c r="B40" s="408" t="s">
        <v>879</v>
      </c>
      <c r="C40" s="88" t="s">
        <v>911</v>
      </c>
      <c r="D40" s="88">
        <v>404396676</v>
      </c>
      <c r="E40" s="99" t="s">
        <v>855</v>
      </c>
      <c r="F40" s="99" t="s">
        <v>856</v>
      </c>
      <c r="G40" s="88">
        <v>500</v>
      </c>
      <c r="H40" s="99" t="s">
        <v>855</v>
      </c>
      <c r="I40" s="88" t="s">
        <v>882</v>
      </c>
      <c r="J40" s="4">
        <f t="shared" si="0"/>
        <v>10.989010989010989</v>
      </c>
      <c r="K40" s="4">
        <v>1000</v>
      </c>
      <c r="L40" s="548" t="s">
        <v>915</v>
      </c>
    </row>
    <row r="41" spans="1:12" ht="45">
      <c r="A41" s="99">
        <v>32</v>
      </c>
      <c r="B41" s="408" t="s">
        <v>853</v>
      </c>
      <c r="C41" s="88" t="s">
        <v>916</v>
      </c>
      <c r="D41" s="88">
        <v>202221577</v>
      </c>
      <c r="E41" s="99" t="s">
        <v>855</v>
      </c>
      <c r="F41" s="99" t="s">
        <v>856</v>
      </c>
      <c r="G41" s="88" t="s">
        <v>917</v>
      </c>
      <c r="H41" s="99" t="s">
        <v>855</v>
      </c>
      <c r="I41" s="99" t="s">
        <v>857</v>
      </c>
      <c r="J41" s="4">
        <f t="shared" si="0"/>
        <v>79.120879120879124</v>
      </c>
      <c r="K41" s="4">
        <v>7200</v>
      </c>
      <c r="L41" s="546" t="s">
        <v>918</v>
      </c>
    </row>
    <row r="42" spans="1:12" ht="45">
      <c r="A42" s="99">
        <v>33</v>
      </c>
      <c r="B42" s="408" t="s">
        <v>853</v>
      </c>
      <c r="C42" s="88" t="s">
        <v>916</v>
      </c>
      <c r="D42" s="88">
        <v>202221577</v>
      </c>
      <c r="E42" s="99" t="s">
        <v>855</v>
      </c>
      <c r="F42" s="99" t="s">
        <v>856</v>
      </c>
      <c r="G42" s="88"/>
      <c r="H42" s="99" t="s">
        <v>855</v>
      </c>
      <c r="I42" s="88"/>
      <c r="J42" s="4">
        <f t="shared" si="0"/>
        <v>85.714285714285708</v>
      </c>
      <c r="K42" s="4">
        <v>7800</v>
      </c>
      <c r="L42" s="547" t="s">
        <v>919</v>
      </c>
    </row>
    <row r="43" spans="1:12" ht="45">
      <c r="A43" s="99">
        <v>34</v>
      </c>
      <c r="B43" s="408" t="s">
        <v>853</v>
      </c>
      <c r="C43" s="88" t="s">
        <v>920</v>
      </c>
      <c r="D43" s="88">
        <v>401951189</v>
      </c>
      <c r="E43" s="99" t="s">
        <v>855</v>
      </c>
      <c r="F43" s="99" t="s">
        <v>856</v>
      </c>
      <c r="G43" s="88" t="s">
        <v>921</v>
      </c>
      <c r="H43" s="99" t="s">
        <v>855</v>
      </c>
      <c r="I43" s="99" t="s">
        <v>857</v>
      </c>
      <c r="J43" s="4">
        <f t="shared" si="0"/>
        <v>13.186813186813186</v>
      </c>
      <c r="K43" s="4">
        <v>1200</v>
      </c>
      <c r="L43" s="546" t="s">
        <v>922</v>
      </c>
    </row>
    <row r="44" spans="1:12" ht="45">
      <c r="A44" s="99">
        <v>35</v>
      </c>
      <c r="B44" s="408" t="s">
        <v>853</v>
      </c>
      <c r="C44" s="88" t="s">
        <v>920</v>
      </c>
      <c r="D44" s="88">
        <v>401951189</v>
      </c>
      <c r="E44" s="99" t="s">
        <v>855</v>
      </c>
      <c r="F44" s="99" t="s">
        <v>856</v>
      </c>
      <c r="G44" s="88"/>
      <c r="H44" s="99" t="s">
        <v>855</v>
      </c>
      <c r="I44" s="88"/>
      <c r="J44" s="4">
        <f t="shared" si="0"/>
        <v>13.186813186813186</v>
      </c>
      <c r="K44" s="4">
        <v>1200</v>
      </c>
      <c r="L44" s="548" t="s">
        <v>923</v>
      </c>
    </row>
    <row r="45" spans="1:12" ht="45">
      <c r="A45" s="99">
        <v>36</v>
      </c>
      <c r="B45" s="408" t="s">
        <v>853</v>
      </c>
      <c r="C45" s="88" t="s">
        <v>924</v>
      </c>
      <c r="D45" s="88">
        <v>404455166</v>
      </c>
      <c r="E45" s="99" t="s">
        <v>855</v>
      </c>
      <c r="F45" s="99" t="s">
        <v>856</v>
      </c>
      <c r="G45" s="88" t="s">
        <v>925</v>
      </c>
      <c r="H45" s="99" t="s">
        <v>855</v>
      </c>
      <c r="I45" s="99" t="s">
        <v>857</v>
      </c>
      <c r="J45" s="4">
        <f t="shared" si="0"/>
        <v>16.483516483516482</v>
      </c>
      <c r="K45" s="4">
        <v>1500</v>
      </c>
      <c r="L45" s="546" t="s">
        <v>926</v>
      </c>
    </row>
    <row r="46" spans="1:12" ht="45">
      <c r="A46" s="99">
        <v>37</v>
      </c>
      <c r="B46" s="408" t="s">
        <v>853</v>
      </c>
      <c r="C46" s="88" t="s">
        <v>924</v>
      </c>
      <c r="D46" s="88">
        <v>404455166</v>
      </c>
      <c r="E46" s="99" t="s">
        <v>855</v>
      </c>
      <c r="F46" s="99" t="s">
        <v>856</v>
      </c>
      <c r="G46" s="88"/>
      <c r="H46" s="99" t="s">
        <v>855</v>
      </c>
      <c r="I46" s="88"/>
      <c r="J46" s="4">
        <f t="shared" si="0"/>
        <v>42.857142857142854</v>
      </c>
      <c r="K46" s="4">
        <v>3900</v>
      </c>
      <c r="L46" s="546" t="s">
        <v>927</v>
      </c>
    </row>
    <row r="47" spans="1:12" ht="45">
      <c r="A47" s="99">
        <v>38</v>
      </c>
      <c r="B47" s="408" t="s">
        <v>853</v>
      </c>
      <c r="C47" s="88" t="s">
        <v>929</v>
      </c>
      <c r="D47" s="88">
        <v>406101668</v>
      </c>
      <c r="E47" s="99" t="s">
        <v>855</v>
      </c>
      <c r="F47" s="99" t="s">
        <v>856</v>
      </c>
      <c r="G47" s="88"/>
      <c r="H47" s="99" t="s">
        <v>855</v>
      </c>
      <c r="I47" s="88"/>
      <c r="J47" s="4">
        <f t="shared" si="0"/>
        <v>26.373626373626372</v>
      </c>
      <c r="K47" s="4">
        <v>2400</v>
      </c>
      <c r="L47" s="547" t="s">
        <v>928</v>
      </c>
    </row>
    <row r="48" spans="1:12" ht="45">
      <c r="A48" s="99">
        <v>39</v>
      </c>
      <c r="B48" s="408" t="s">
        <v>853</v>
      </c>
      <c r="C48" s="88" t="s">
        <v>933</v>
      </c>
      <c r="D48" s="88">
        <v>406157359</v>
      </c>
      <c r="E48" s="99" t="s">
        <v>855</v>
      </c>
      <c r="F48" s="99" t="s">
        <v>856</v>
      </c>
      <c r="G48" s="88" t="s">
        <v>930</v>
      </c>
      <c r="H48" s="99" t="s">
        <v>855</v>
      </c>
      <c r="I48" s="99" t="s">
        <v>857</v>
      </c>
      <c r="J48" s="4">
        <f t="shared" si="0"/>
        <v>23.076923076923077</v>
      </c>
      <c r="K48" s="4">
        <v>2100</v>
      </c>
      <c r="L48" s="546" t="s">
        <v>931</v>
      </c>
    </row>
    <row r="49" spans="1:12" ht="45">
      <c r="A49" s="99">
        <v>40</v>
      </c>
      <c r="B49" s="408" t="s">
        <v>853</v>
      </c>
      <c r="C49" s="88" t="s">
        <v>933</v>
      </c>
      <c r="D49" s="88">
        <v>406157359</v>
      </c>
      <c r="E49" s="99" t="s">
        <v>855</v>
      </c>
      <c r="F49" s="99" t="s">
        <v>856</v>
      </c>
      <c r="G49" s="88"/>
      <c r="H49" s="99" t="s">
        <v>855</v>
      </c>
      <c r="I49" s="88"/>
      <c r="J49" s="4">
        <f t="shared" si="0"/>
        <v>16.483516483516482</v>
      </c>
      <c r="K49" s="4">
        <v>1500</v>
      </c>
      <c r="L49" s="547" t="s">
        <v>932</v>
      </c>
    </row>
    <row r="50" spans="1:12" ht="75">
      <c r="A50" s="99">
        <v>41</v>
      </c>
      <c r="B50" s="408" t="s">
        <v>853</v>
      </c>
      <c r="C50" s="88" t="s">
        <v>934</v>
      </c>
      <c r="D50" s="88">
        <v>400176581</v>
      </c>
      <c r="E50" s="99" t="s">
        <v>855</v>
      </c>
      <c r="F50" s="99" t="s">
        <v>856</v>
      </c>
      <c r="G50" s="88" t="s">
        <v>935</v>
      </c>
      <c r="H50" s="99" t="s">
        <v>855</v>
      </c>
      <c r="I50" s="99" t="s">
        <v>857</v>
      </c>
      <c r="J50" s="4">
        <f t="shared" si="0"/>
        <v>16.483516483516482</v>
      </c>
      <c r="K50" s="4">
        <v>1500</v>
      </c>
      <c r="L50" s="546" t="s">
        <v>936</v>
      </c>
    </row>
    <row r="51" spans="1:12" ht="75">
      <c r="A51" s="99">
        <v>42</v>
      </c>
      <c r="B51" s="408" t="s">
        <v>853</v>
      </c>
      <c r="C51" s="88" t="s">
        <v>934</v>
      </c>
      <c r="D51" s="88">
        <v>400176581</v>
      </c>
      <c r="E51" s="99" t="s">
        <v>855</v>
      </c>
      <c r="F51" s="99" t="s">
        <v>856</v>
      </c>
      <c r="G51" s="88"/>
      <c r="H51" s="99" t="s">
        <v>855</v>
      </c>
      <c r="I51" s="88"/>
      <c r="J51" s="4">
        <f t="shared" si="0"/>
        <v>16.483516483516482</v>
      </c>
      <c r="K51" s="4">
        <v>1500</v>
      </c>
      <c r="L51" s="546" t="s">
        <v>937</v>
      </c>
    </row>
    <row r="52" spans="1:12" ht="45">
      <c r="A52" s="99">
        <v>43</v>
      </c>
      <c r="B52" s="408" t="s">
        <v>853</v>
      </c>
      <c r="C52" s="88" t="s">
        <v>938</v>
      </c>
      <c r="D52" s="88">
        <v>402006468</v>
      </c>
      <c r="E52" s="99" t="s">
        <v>855</v>
      </c>
      <c r="F52" s="99" t="s">
        <v>856</v>
      </c>
      <c r="G52" s="88" t="s">
        <v>939</v>
      </c>
      <c r="H52" s="99" t="s">
        <v>855</v>
      </c>
      <c r="I52" s="99" t="s">
        <v>857</v>
      </c>
      <c r="J52" s="4">
        <f t="shared" si="0"/>
        <v>16.483516483516482</v>
      </c>
      <c r="K52" s="4">
        <v>1500</v>
      </c>
      <c r="L52" s="546" t="s">
        <v>940</v>
      </c>
    </row>
    <row r="53" spans="1:12" ht="45">
      <c r="A53" s="99">
        <v>44</v>
      </c>
      <c r="B53" s="408" t="s">
        <v>853</v>
      </c>
      <c r="C53" s="88" t="s">
        <v>938</v>
      </c>
      <c r="D53" s="88">
        <v>402006468</v>
      </c>
      <c r="E53" s="99" t="s">
        <v>855</v>
      </c>
      <c r="F53" s="99" t="s">
        <v>856</v>
      </c>
      <c r="G53" s="88" t="s">
        <v>925</v>
      </c>
      <c r="H53" s="99" t="s">
        <v>855</v>
      </c>
      <c r="I53" s="99" t="s">
        <v>857</v>
      </c>
      <c r="J53" s="4">
        <f t="shared" si="0"/>
        <v>9.8901098901098905</v>
      </c>
      <c r="K53" s="4">
        <v>900</v>
      </c>
      <c r="L53" s="546" t="s">
        <v>941</v>
      </c>
    </row>
    <row r="54" spans="1:12" ht="45">
      <c r="A54" s="99">
        <v>45</v>
      </c>
      <c r="B54" s="408" t="s">
        <v>853</v>
      </c>
      <c r="C54" s="88" t="s">
        <v>938</v>
      </c>
      <c r="D54" s="88">
        <v>402006468</v>
      </c>
      <c r="E54" s="99" t="s">
        <v>855</v>
      </c>
      <c r="F54" s="99" t="s">
        <v>856</v>
      </c>
      <c r="G54" s="88"/>
      <c r="H54" s="99" t="s">
        <v>855</v>
      </c>
      <c r="I54" s="99"/>
      <c r="J54" s="4">
        <f t="shared" si="0"/>
        <v>9.8901098901098905</v>
      </c>
      <c r="K54" s="4">
        <v>900</v>
      </c>
      <c r="L54" s="546" t="s">
        <v>942</v>
      </c>
    </row>
    <row r="55" spans="1:12" ht="45">
      <c r="A55" s="99">
        <v>46</v>
      </c>
      <c r="B55" s="408" t="s">
        <v>853</v>
      </c>
      <c r="C55" s="88" t="s">
        <v>938</v>
      </c>
      <c r="D55" s="88">
        <v>402006468</v>
      </c>
      <c r="E55" s="99" t="s">
        <v>855</v>
      </c>
      <c r="F55" s="99" t="s">
        <v>856</v>
      </c>
      <c r="G55" s="88"/>
      <c r="H55" s="99" t="s">
        <v>855</v>
      </c>
      <c r="I55" s="99"/>
      <c r="J55" s="4">
        <f t="shared" si="0"/>
        <v>3.2967032967032965</v>
      </c>
      <c r="K55" s="4">
        <v>300</v>
      </c>
      <c r="L55" s="546" t="s">
        <v>943</v>
      </c>
    </row>
    <row r="56" spans="1:12" ht="94.5" customHeight="1">
      <c r="A56" s="99">
        <v>47</v>
      </c>
      <c r="B56" s="408" t="s">
        <v>853</v>
      </c>
      <c r="C56" s="88" t="s">
        <v>938</v>
      </c>
      <c r="D56" s="88">
        <v>402006468</v>
      </c>
      <c r="E56" s="99" t="s">
        <v>855</v>
      </c>
      <c r="F56" s="99" t="s">
        <v>856</v>
      </c>
      <c r="G56" s="88" t="s">
        <v>944</v>
      </c>
      <c r="H56" s="99" t="s">
        <v>855</v>
      </c>
      <c r="I56" s="99" t="s">
        <v>857</v>
      </c>
      <c r="J56" s="4">
        <f t="shared" si="0"/>
        <v>9.8901098901098905</v>
      </c>
      <c r="K56" s="4">
        <v>900</v>
      </c>
      <c r="L56" s="546" t="s">
        <v>945</v>
      </c>
    </row>
    <row r="57" spans="1:12" ht="45">
      <c r="A57" s="99">
        <v>48</v>
      </c>
      <c r="B57" s="408" t="s">
        <v>853</v>
      </c>
      <c r="C57" s="88" t="s">
        <v>938</v>
      </c>
      <c r="D57" s="88">
        <v>402006468</v>
      </c>
      <c r="E57" s="99" t="s">
        <v>855</v>
      </c>
      <c r="F57" s="99" t="s">
        <v>856</v>
      </c>
      <c r="G57" s="88"/>
      <c r="H57" s="99" t="s">
        <v>855</v>
      </c>
      <c r="I57" s="99"/>
      <c r="J57" s="4">
        <f t="shared" si="0"/>
        <v>6.5934065934065931</v>
      </c>
      <c r="K57" s="4">
        <v>600</v>
      </c>
      <c r="L57" s="546" t="s">
        <v>946</v>
      </c>
    </row>
    <row r="58" spans="1:12" ht="45">
      <c r="A58" s="99">
        <v>49</v>
      </c>
      <c r="B58" s="408" t="s">
        <v>853</v>
      </c>
      <c r="C58" s="88" t="s">
        <v>938</v>
      </c>
      <c r="D58" s="88">
        <v>402006468</v>
      </c>
      <c r="E58" s="99" t="s">
        <v>855</v>
      </c>
      <c r="F58" s="99" t="s">
        <v>856</v>
      </c>
      <c r="G58" s="88" t="s">
        <v>947</v>
      </c>
      <c r="H58" s="99" t="s">
        <v>855</v>
      </c>
      <c r="I58" s="99" t="s">
        <v>857</v>
      </c>
      <c r="J58" s="4">
        <f t="shared" si="0"/>
        <v>9.8901098901098905</v>
      </c>
      <c r="K58" s="4">
        <v>900</v>
      </c>
      <c r="L58" s="546" t="s">
        <v>948</v>
      </c>
    </row>
    <row r="59" spans="1:12" ht="45">
      <c r="A59" s="99">
        <v>50</v>
      </c>
      <c r="B59" s="408" t="s">
        <v>853</v>
      </c>
      <c r="C59" s="88" t="s">
        <v>938</v>
      </c>
      <c r="D59" s="88">
        <v>402006468</v>
      </c>
      <c r="E59" s="99" t="s">
        <v>855</v>
      </c>
      <c r="F59" s="99" t="s">
        <v>856</v>
      </c>
      <c r="G59" s="88"/>
      <c r="H59" s="99" t="s">
        <v>855</v>
      </c>
      <c r="I59" s="99"/>
      <c r="J59" s="4">
        <f t="shared" si="0"/>
        <v>6.5934065934065931</v>
      </c>
      <c r="K59" s="4">
        <v>600</v>
      </c>
      <c r="L59" s="546" t="s">
        <v>949</v>
      </c>
    </row>
    <row r="60" spans="1:12" ht="45">
      <c r="A60" s="99">
        <v>51</v>
      </c>
      <c r="B60" s="408" t="s">
        <v>853</v>
      </c>
      <c r="C60" s="88" t="s">
        <v>938</v>
      </c>
      <c r="D60" s="88">
        <v>402006468</v>
      </c>
      <c r="E60" s="99" t="s">
        <v>855</v>
      </c>
      <c r="F60" s="99" t="s">
        <v>856</v>
      </c>
      <c r="G60" s="88" t="s">
        <v>950</v>
      </c>
      <c r="H60" s="99" t="s">
        <v>855</v>
      </c>
      <c r="I60" s="99" t="s">
        <v>857</v>
      </c>
      <c r="J60" s="4">
        <f t="shared" si="0"/>
        <v>13.186813186813186</v>
      </c>
      <c r="K60" s="4">
        <v>1200</v>
      </c>
      <c r="L60" s="546" t="s">
        <v>951</v>
      </c>
    </row>
    <row r="61" spans="1:12" ht="45">
      <c r="A61" s="99">
        <v>52</v>
      </c>
      <c r="B61" s="408" t="s">
        <v>853</v>
      </c>
      <c r="C61" s="88" t="s">
        <v>938</v>
      </c>
      <c r="D61" s="88">
        <v>402006468</v>
      </c>
      <c r="E61" s="99" t="s">
        <v>855</v>
      </c>
      <c r="F61" s="99" t="s">
        <v>856</v>
      </c>
      <c r="G61" s="88"/>
      <c r="H61" s="99" t="s">
        <v>855</v>
      </c>
      <c r="I61" s="99"/>
      <c r="J61" s="4">
        <f t="shared" si="0"/>
        <v>9.8901098901098905</v>
      </c>
      <c r="K61" s="4">
        <v>900</v>
      </c>
      <c r="L61" s="547" t="s">
        <v>952</v>
      </c>
    </row>
    <row r="62" spans="1:12" ht="45">
      <c r="A62" s="99">
        <v>53</v>
      </c>
      <c r="B62" s="408" t="s">
        <v>879</v>
      </c>
      <c r="C62" s="88" t="s">
        <v>938</v>
      </c>
      <c r="D62" s="88">
        <v>402006468</v>
      </c>
      <c r="E62" s="99" t="s">
        <v>855</v>
      </c>
      <c r="F62" s="99" t="s">
        <v>856</v>
      </c>
      <c r="G62" s="88">
        <v>5000</v>
      </c>
      <c r="H62" s="99" t="s">
        <v>855</v>
      </c>
      <c r="I62" s="88" t="s">
        <v>882</v>
      </c>
      <c r="J62" s="4">
        <f t="shared" si="0"/>
        <v>38.46153846153846</v>
      </c>
      <c r="K62" s="4">
        <v>3500</v>
      </c>
      <c r="L62" s="548" t="s">
        <v>953</v>
      </c>
    </row>
    <row r="63" spans="1:12" ht="45">
      <c r="A63" s="99">
        <v>54</v>
      </c>
      <c r="B63" s="408" t="s">
        <v>853</v>
      </c>
      <c r="C63" s="88" t="s">
        <v>954</v>
      </c>
      <c r="D63" s="88">
        <v>405009146</v>
      </c>
      <c r="E63" s="99" t="s">
        <v>855</v>
      </c>
      <c r="F63" s="99" t="s">
        <v>856</v>
      </c>
      <c r="G63" s="88" t="s">
        <v>955</v>
      </c>
      <c r="H63" s="99" t="s">
        <v>855</v>
      </c>
      <c r="I63" s="99" t="s">
        <v>857</v>
      </c>
      <c r="J63" s="4">
        <f t="shared" si="0"/>
        <v>38.46153846153846</v>
      </c>
      <c r="K63" s="4">
        <v>3500</v>
      </c>
      <c r="L63" s="546" t="s">
        <v>956</v>
      </c>
    </row>
    <row r="64" spans="1:12" ht="45">
      <c r="A64" s="99">
        <v>55</v>
      </c>
      <c r="B64" s="408" t="s">
        <v>853</v>
      </c>
      <c r="C64" s="88" t="s">
        <v>954</v>
      </c>
      <c r="D64" s="88">
        <v>405009146</v>
      </c>
      <c r="E64" s="99" t="s">
        <v>855</v>
      </c>
      <c r="F64" s="99" t="s">
        <v>856</v>
      </c>
      <c r="G64" s="88" t="s">
        <v>955</v>
      </c>
      <c r="H64" s="99" t="s">
        <v>855</v>
      </c>
      <c r="I64" s="99" t="s">
        <v>857</v>
      </c>
      <c r="J64" s="4">
        <f t="shared" si="0"/>
        <v>38.46153846153846</v>
      </c>
      <c r="K64" s="4">
        <v>3500</v>
      </c>
      <c r="L64" s="546" t="s">
        <v>957</v>
      </c>
    </row>
    <row r="65" spans="1:12" ht="45">
      <c r="A65" s="99">
        <v>56</v>
      </c>
      <c r="B65" s="408" t="s">
        <v>853</v>
      </c>
      <c r="C65" s="88" t="s">
        <v>954</v>
      </c>
      <c r="D65" s="88">
        <v>405009146</v>
      </c>
      <c r="E65" s="99" t="s">
        <v>855</v>
      </c>
      <c r="F65" s="99" t="s">
        <v>856</v>
      </c>
      <c r="G65" s="88"/>
      <c r="H65" s="99" t="s">
        <v>855</v>
      </c>
      <c r="I65" s="88"/>
      <c r="J65" s="4">
        <f t="shared" si="0"/>
        <v>87.912087912087912</v>
      </c>
      <c r="K65" s="4">
        <v>8000</v>
      </c>
      <c r="L65" s="546" t="s">
        <v>958</v>
      </c>
    </row>
    <row r="66" spans="1:12" ht="45">
      <c r="A66" s="99">
        <v>57</v>
      </c>
      <c r="B66" s="408" t="s">
        <v>853</v>
      </c>
      <c r="C66" s="88" t="s">
        <v>959</v>
      </c>
      <c r="D66" s="88">
        <v>445471230</v>
      </c>
      <c r="E66" s="99" t="s">
        <v>855</v>
      </c>
      <c r="F66" s="99" t="s">
        <v>856</v>
      </c>
      <c r="G66" s="88" t="s">
        <v>891</v>
      </c>
      <c r="H66" s="99" t="s">
        <v>855</v>
      </c>
      <c r="I66" s="88" t="s">
        <v>857</v>
      </c>
      <c r="J66" s="4">
        <f t="shared" si="0"/>
        <v>11.538461538461538</v>
      </c>
      <c r="K66" s="4">
        <v>1050</v>
      </c>
      <c r="L66" s="546" t="s">
        <v>960</v>
      </c>
    </row>
    <row r="67" spans="1:12" ht="45">
      <c r="A67" s="99">
        <v>58</v>
      </c>
      <c r="B67" s="408" t="s">
        <v>853</v>
      </c>
      <c r="C67" s="88" t="s">
        <v>959</v>
      </c>
      <c r="D67" s="88">
        <v>445471230</v>
      </c>
      <c r="E67" s="99" t="s">
        <v>855</v>
      </c>
      <c r="F67" s="99" t="s">
        <v>856</v>
      </c>
      <c r="G67" s="88"/>
      <c r="H67" s="99" t="s">
        <v>855</v>
      </c>
      <c r="I67" s="88"/>
      <c r="J67" s="4">
        <f t="shared" si="0"/>
        <v>4.9450549450549453</v>
      </c>
      <c r="K67" s="4">
        <v>450</v>
      </c>
      <c r="L67" s="546" t="s">
        <v>961</v>
      </c>
    </row>
    <row r="68" spans="1:12" ht="45">
      <c r="A68" s="99">
        <v>59</v>
      </c>
      <c r="B68" s="408" t="s">
        <v>853</v>
      </c>
      <c r="C68" s="88" t="s">
        <v>962</v>
      </c>
      <c r="D68" s="88">
        <v>246955549</v>
      </c>
      <c r="E68" s="99" t="s">
        <v>855</v>
      </c>
      <c r="F68" s="99" t="s">
        <v>963</v>
      </c>
      <c r="G68" s="88" t="s">
        <v>935</v>
      </c>
      <c r="H68" s="99" t="s">
        <v>855</v>
      </c>
      <c r="I68" s="88" t="s">
        <v>857</v>
      </c>
      <c r="J68" s="4">
        <f>K68/90</f>
        <v>8.3333333333333339</v>
      </c>
      <c r="K68" s="4">
        <v>750</v>
      </c>
      <c r="L68" s="547" t="s">
        <v>964</v>
      </c>
    </row>
    <row r="69" spans="1:12" ht="45">
      <c r="A69" s="99">
        <v>60</v>
      </c>
      <c r="B69" s="408" t="s">
        <v>879</v>
      </c>
      <c r="C69" s="88" t="s">
        <v>962</v>
      </c>
      <c r="D69" s="88">
        <v>246955549</v>
      </c>
      <c r="E69" s="99" t="s">
        <v>855</v>
      </c>
      <c r="F69" s="99" t="s">
        <v>963</v>
      </c>
      <c r="G69" s="88">
        <v>3000</v>
      </c>
      <c r="H69" s="99" t="s">
        <v>855</v>
      </c>
      <c r="I69" s="88" t="s">
        <v>882</v>
      </c>
      <c r="J69" s="4">
        <f>K69/90</f>
        <v>8.3333333333333339</v>
      </c>
      <c r="K69" s="4">
        <v>750</v>
      </c>
      <c r="L69" s="548" t="s">
        <v>965</v>
      </c>
    </row>
    <row r="70" spans="1:12" ht="45">
      <c r="A70" s="99">
        <v>61</v>
      </c>
      <c r="B70" s="408" t="s">
        <v>879</v>
      </c>
      <c r="C70" s="88" t="s">
        <v>962</v>
      </c>
      <c r="D70" s="88">
        <v>246955549</v>
      </c>
      <c r="E70" s="99" t="s">
        <v>855</v>
      </c>
      <c r="F70" s="99" t="s">
        <v>963</v>
      </c>
      <c r="G70" s="88">
        <v>500</v>
      </c>
      <c r="H70" s="99" t="s">
        <v>855</v>
      </c>
      <c r="I70" s="88" t="s">
        <v>882</v>
      </c>
      <c r="J70" s="4">
        <f t="shared" ref="J70:J106" si="1">K70/90</f>
        <v>1.6666666666666667</v>
      </c>
      <c r="K70" s="4">
        <v>150</v>
      </c>
      <c r="L70" s="548" t="s">
        <v>965</v>
      </c>
    </row>
    <row r="71" spans="1:12" ht="45">
      <c r="A71" s="99">
        <v>62</v>
      </c>
      <c r="B71" s="408" t="s">
        <v>879</v>
      </c>
      <c r="C71" s="88" t="s">
        <v>962</v>
      </c>
      <c r="D71" s="88">
        <v>246955549</v>
      </c>
      <c r="E71" s="99" t="s">
        <v>855</v>
      </c>
      <c r="F71" s="99" t="s">
        <v>963</v>
      </c>
      <c r="G71" s="88">
        <v>1500</v>
      </c>
      <c r="H71" s="99" t="s">
        <v>855</v>
      </c>
      <c r="I71" s="88" t="s">
        <v>882</v>
      </c>
      <c r="J71" s="4">
        <f t="shared" si="1"/>
        <v>6.666666666666667</v>
      </c>
      <c r="K71" s="4">
        <v>600</v>
      </c>
      <c r="L71" s="548" t="s">
        <v>966</v>
      </c>
    </row>
    <row r="72" spans="1:12" ht="45">
      <c r="A72" s="99">
        <v>63</v>
      </c>
      <c r="B72" s="408" t="s">
        <v>853</v>
      </c>
      <c r="C72" s="88" t="s">
        <v>968</v>
      </c>
      <c r="D72" s="88">
        <v>224079388</v>
      </c>
      <c r="E72" s="99" t="s">
        <v>855</v>
      </c>
      <c r="F72" s="88" t="s">
        <v>969</v>
      </c>
      <c r="G72" s="88" t="s">
        <v>935</v>
      </c>
      <c r="H72" s="99" t="s">
        <v>855</v>
      </c>
      <c r="I72" s="88" t="s">
        <v>857</v>
      </c>
      <c r="J72" s="4">
        <f t="shared" si="1"/>
        <v>74.666666666666671</v>
      </c>
      <c r="K72" s="4">
        <v>6720</v>
      </c>
      <c r="L72" s="546" t="s">
        <v>970</v>
      </c>
    </row>
    <row r="73" spans="1:12" ht="45">
      <c r="A73" s="99">
        <v>64</v>
      </c>
      <c r="B73" s="408" t="s">
        <v>853</v>
      </c>
      <c r="C73" s="88" t="s">
        <v>968</v>
      </c>
      <c r="D73" s="88">
        <v>224079388</v>
      </c>
      <c r="E73" s="99" t="s">
        <v>855</v>
      </c>
      <c r="F73" s="88" t="s">
        <v>969</v>
      </c>
      <c r="G73" s="88"/>
      <c r="H73" s="99" t="s">
        <v>855</v>
      </c>
      <c r="I73" s="88"/>
      <c r="J73" s="4">
        <f t="shared" si="1"/>
        <v>46.666666666666664</v>
      </c>
      <c r="K73" s="4">
        <v>4200</v>
      </c>
      <c r="L73" s="546" t="s">
        <v>971</v>
      </c>
    </row>
    <row r="74" spans="1:12" ht="45">
      <c r="A74" s="99">
        <v>65</v>
      </c>
      <c r="B74" s="408" t="s">
        <v>879</v>
      </c>
      <c r="C74" s="88" t="s">
        <v>968</v>
      </c>
      <c r="D74" s="88">
        <v>224079388</v>
      </c>
      <c r="E74" s="99" t="s">
        <v>855</v>
      </c>
      <c r="F74" s="88" t="s">
        <v>969</v>
      </c>
      <c r="G74" s="88">
        <v>2220</v>
      </c>
      <c r="H74" s="99" t="s">
        <v>855</v>
      </c>
      <c r="I74" s="88" t="s">
        <v>882</v>
      </c>
      <c r="J74" s="4">
        <f t="shared" si="1"/>
        <v>74.666666666666671</v>
      </c>
      <c r="K74" s="4">
        <v>6720</v>
      </c>
      <c r="L74" s="548" t="s">
        <v>972</v>
      </c>
    </row>
    <row r="75" spans="1:12" ht="45">
      <c r="A75" s="99">
        <v>66</v>
      </c>
      <c r="B75" s="408" t="s">
        <v>853</v>
      </c>
      <c r="C75" s="88" t="s">
        <v>973</v>
      </c>
      <c r="D75" s="88">
        <v>212919797</v>
      </c>
      <c r="E75" s="99" t="s">
        <v>855</v>
      </c>
      <c r="F75" s="88" t="s">
        <v>969</v>
      </c>
      <c r="G75" s="88" t="s">
        <v>974</v>
      </c>
      <c r="H75" s="99" t="s">
        <v>855</v>
      </c>
      <c r="I75" s="88" t="s">
        <v>857</v>
      </c>
      <c r="J75" s="4">
        <f t="shared" si="1"/>
        <v>106.66666666666667</v>
      </c>
      <c r="K75" s="4">
        <v>9600</v>
      </c>
      <c r="L75" s="546" t="s">
        <v>975</v>
      </c>
    </row>
    <row r="76" spans="1:12" ht="45">
      <c r="A76" s="99">
        <v>67</v>
      </c>
      <c r="B76" s="408" t="s">
        <v>853</v>
      </c>
      <c r="C76" s="88" t="s">
        <v>973</v>
      </c>
      <c r="D76" s="88">
        <v>212919797</v>
      </c>
      <c r="E76" s="99" t="s">
        <v>855</v>
      </c>
      <c r="F76" s="88" t="s">
        <v>969</v>
      </c>
      <c r="G76" s="88"/>
      <c r="H76" s="99" t="s">
        <v>855</v>
      </c>
      <c r="I76" s="88"/>
      <c r="J76" s="4">
        <f t="shared" si="1"/>
        <v>33.333333333333336</v>
      </c>
      <c r="K76" s="4">
        <v>3000</v>
      </c>
      <c r="L76" s="546" t="s">
        <v>976</v>
      </c>
    </row>
    <row r="77" spans="1:12" ht="45">
      <c r="A77" s="99">
        <v>68</v>
      </c>
      <c r="B77" s="408" t="s">
        <v>879</v>
      </c>
      <c r="C77" s="88" t="s">
        <v>973</v>
      </c>
      <c r="D77" s="88">
        <v>212919797</v>
      </c>
      <c r="E77" s="99" t="s">
        <v>855</v>
      </c>
      <c r="F77" s="88" t="s">
        <v>969</v>
      </c>
      <c r="G77" s="88">
        <v>10000</v>
      </c>
      <c r="H77" s="99" t="s">
        <v>855</v>
      </c>
      <c r="I77" s="88" t="s">
        <v>882</v>
      </c>
      <c r="J77" s="4">
        <f t="shared" si="1"/>
        <v>55.555555555555557</v>
      </c>
      <c r="K77" s="4">
        <v>5000</v>
      </c>
      <c r="L77" s="548" t="s">
        <v>977</v>
      </c>
    </row>
    <row r="78" spans="1:12" ht="60">
      <c r="A78" s="99">
        <v>69</v>
      </c>
      <c r="B78" s="408" t="s">
        <v>853</v>
      </c>
      <c r="C78" s="88" t="s">
        <v>978</v>
      </c>
      <c r="D78" s="88">
        <v>249265806</v>
      </c>
      <c r="E78" s="99" t="s">
        <v>855</v>
      </c>
      <c r="F78" s="88" t="s">
        <v>969</v>
      </c>
      <c r="G78" s="88"/>
      <c r="H78" s="99" t="s">
        <v>855</v>
      </c>
      <c r="I78" s="88"/>
      <c r="J78" s="4">
        <f t="shared" si="1"/>
        <v>11.666666666666666</v>
      </c>
      <c r="K78" s="4">
        <v>1050</v>
      </c>
      <c r="L78" s="546" t="s">
        <v>979</v>
      </c>
    </row>
    <row r="79" spans="1:12" ht="45">
      <c r="A79" s="99">
        <v>70</v>
      </c>
      <c r="B79" s="408" t="s">
        <v>853</v>
      </c>
      <c r="C79" s="88" t="s">
        <v>980</v>
      </c>
      <c r="D79" s="88">
        <v>404473814</v>
      </c>
      <c r="E79" s="99" t="s">
        <v>855</v>
      </c>
      <c r="F79" s="88" t="s">
        <v>969</v>
      </c>
      <c r="G79" s="88" t="s">
        <v>981</v>
      </c>
      <c r="H79" s="99" t="s">
        <v>855</v>
      </c>
      <c r="I79" s="88" t="s">
        <v>857</v>
      </c>
      <c r="J79" s="4">
        <f t="shared" si="1"/>
        <v>33.333333333333336</v>
      </c>
      <c r="K79" s="4">
        <v>3000</v>
      </c>
      <c r="L79" s="546" t="s">
        <v>982</v>
      </c>
    </row>
    <row r="80" spans="1:12" ht="45">
      <c r="A80" s="99">
        <v>71</v>
      </c>
      <c r="B80" s="408" t="s">
        <v>853</v>
      </c>
      <c r="C80" s="88" t="s">
        <v>980</v>
      </c>
      <c r="D80" s="88">
        <v>404473814</v>
      </c>
      <c r="E80" s="99" t="s">
        <v>855</v>
      </c>
      <c r="F80" s="88" t="s">
        <v>969</v>
      </c>
      <c r="G80" s="88" t="s">
        <v>983</v>
      </c>
      <c r="H80" s="99" t="s">
        <v>855</v>
      </c>
      <c r="I80" s="88" t="s">
        <v>857</v>
      </c>
      <c r="J80" s="4">
        <f t="shared" si="1"/>
        <v>33.333333333333336</v>
      </c>
      <c r="K80" s="4">
        <v>3000</v>
      </c>
      <c r="L80" s="546" t="s">
        <v>984</v>
      </c>
    </row>
    <row r="81" spans="1:12" ht="45">
      <c r="A81" s="99">
        <v>72</v>
      </c>
      <c r="B81" s="408" t="s">
        <v>853</v>
      </c>
      <c r="C81" s="88" t="s">
        <v>980</v>
      </c>
      <c r="D81" s="88">
        <v>404473814</v>
      </c>
      <c r="E81" s="99" t="s">
        <v>855</v>
      </c>
      <c r="F81" s="88" t="s">
        <v>969</v>
      </c>
      <c r="G81" s="88"/>
      <c r="H81" s="99" t="s">
        <v>855</v>
      </c>
      <c r="I81" s="88"/>
      <c r="J81" s="4">
        <f t="shared" si="1"/>
        <v>14.444444444444445</v>
      </c>
      <c r="K81" s="4">
        <v>1300</v>
      </c>
      <c r="L81" s="546" t="s">
        <v>985</v>
      </c>
    </row>
    <row r="82" spans="1:12" ht="45">
      <c r="A82" s="99">
        <v>73</v>
      </c>
      <c r="B82" s="408" t="s">
        <v>343</v>
      </c>
      <c r="C82" s="88" t="s">
        <v>980</v>
      </c>
      <c r="D82" s="88">
        <v>404473814</v>
      </c>
      <c r="E82" s="99" t="s">
        <v>855</v>
      </c>
      <c r="F82" s="88" t="s">
        <v>969</v>
      </c>
      <c r="G82" s="88"/>
      <c r="H82" s="99" t="s">
        <v>855</v>
      </c>
      <c r="I82" s="88"/>
      <c r="J82" s="4">
        <f t="shared" si="1"/>
        <v>2.2222222222222223</v>
      </c>
      <c r="K82" s="4">
        <v>200</v>
      </c>
      <c r="L82" s="548" t="s">
        <v>986</v>
      </c>
    </row>
    <row r="83" spans="1:12" ht="45">
      <c r="A83" s="99">
        <v>74</v>
      </c>
      <c r="B83" s="408" t="s">
        <v>853</v>
      </c>
      <c r="C83" s="88" t="s">
        <v>987</v>
      </c>
      <c r="D83" s="88">
        <v>212822775</v>
      </c>
      <c r="E83" s="99" t="s">
        <v>855</v>
      </c>
      <c r="F83" s="88" t="s">
        <v>969</v>
      </c>
      <c r="G83" s="88" t="s">
        <v>988</v>
      </c>
      <c r="H83" s="99" t="s">
        <v>855</v>
      </c>
      <c r="I83" s="88" t="s">
        <v>857</v>
      </c>
      <c r="J83" s="4">
        <f t="shared" si="1"/>
        <v>27.444444444444443</v>
      </c>
      <c r="K83" s="4">
        <v>2470</v>
      </c>
      <c r="L83" s="546" t="s">
        <v>989</v>
      </c>
    </row>
    <row r="84" spans="1:12" ht="45">
      <c r="A84" s="99">
        <v>75</v>
      </c>
      <c r="B84" s="408" t="s">
        <v>853</v>
      </c>
      <c r="C84" s="88" t="s">
        <v>987</v>
      </c>
      <c r="D84" s="88">
        <v>212822775</v>
      </c>
      <c r="E84" s="99" t="s">
        <v>855</v>
      </c>
      <c r="F84" s="88" t="s">
        <v>969</v>
      </c>
      <c r="G84" s="88"/>
      <c r="H84" s="99" t="s">
        <v>855</v>
      </c>
      <c r="I84" s="88"/>
      <c r="J84" s="4">
        <f t="shared" si="1"/>
        <v>23.444444444444443</v>
      </c>
      <c r="K84" s="4">
        <v>2110</v>
      </c>
      <c r="L84" s="546" t="s">
        <v>990</v>
      </c>
    </row>
    <row r="85" spans="1:12" ht="144.75" customHeight="1">
      <c r="A85" s="99">
        <v>76</v>
      </c>
      <c r="B85" s="408" t="s">
        <v>853</v>
      </c>
      <c r="C85" s="88" t="s">
        <v>987</v>
      </c>
      <c r="D85" s="88">
        <v>212822775</v>
      </c>
      <c r="E85" s="99" t="s">
        <v>855</v>
      </c>
      <c r="F85" s="88" t="s">
        <v>969</v>
      </c>
      <c r="G85" s="88"/>
      <c r="H85" s="99" t="s">
        <v>855</v>
      </c>
      <c r="I85" s="88"/>
      <c r="J85" s="4">
        <f t="shared" si="1"/>
        <v>19.555555555555557</v>
      </c>
      <c r="K85" s="4">
        <v>1760</v>
      </c>
      <c r="L85" s="546" t="s">
        <v>991</v>
      </c>
    </row>
    <row r="86" spans="1:12" ht="45">
      <c r="A86" s="99">
        <v>77</v>
      </c>
      <c r="B86" s="408" t="s">
        <v>879</v>
      </c>
      <c r="C86" s="88" t="s">
        <v>987</v>
      </c>
      <c r="D86" s="88">
        <v>212822775</v>
      </c>
      <c r="E86" s="99" t="s">
        <v>855</v>
      </c>
      <c r="F86" s="88" t="s">
        <v>969</v>
      </c>
      <c r="G86" s="88">
        <v>6000</v>
      </c>
      <c r="H86" s="99" t="s">
        <v>855</v>
      </c>
      <c r="I86" s="88" t="s">
        <v>882</v>
      </c>
      <c r="J86" s="4">
        <f t="shared" si="1"/>
        <v>19.555555555555557</v>
      </c>
      <c r="K86" s="4">
        <v>1760</v>
      </c>
      <c r="L86" s="548" t="s">
        <v>992</v>
      </c>
    </row>
    <row r="87" spans="1:12" ht="60">
      <c r="A87" s="99">
        <v>78</v>
      </c>
      <c r="B87" s="408" t="s">
        <v>853</v>
      </c>
      <c r="C87" s="88" t="s">
        <v>993</v>
      </c>
      <c r="D87" s="88">
        <v>400115969</v>
      </c>
      <c r="E87" s="99" t="s">
        <v>855</v>
      </c>
      <c r="F87" s="88" t="s">
        <v>969</v>
      </c>
      <c r="G87" s="88" t="s">
        <v>994</v>
      </c>
      <c r="H87" s="99" t="s">
        <v>855</v>
      </c>
      <c r="I87" s="88" t="s">
        <v>857</v>
      </c>
      <c r="J87" s="4">
        <f t="shared" si="1"/>
        <v>10</v>
      </c>
      <c r="K87" s="4">
        <v>900</v>
      </c>
      <c r="L87" s="546" t="s">
        <v>995</v>
      </c>
    </row>
    <row r="88" spans="1:12" ht="60">
      <c r="A88" s="99">
        <v>79</v>
      </c>
      <c r="B88" s="408" t="s">
        <v>853</v>
      </c>
      <c r="C88" s="88" t="s">
        <v>993</v>
      </c>
      <c r="D88" s="88">
        <v>400115969</v>
      </c>
      <c r="E88" s="99" t="s">
        <v>855</v>
      </c>
      <c r="F88" s="88" t="s">
        <v>969</v>
      </c>
      <c r="G88" s="88"/>
      <c r="H88" s="99" t="s">
        <v>855</v>
      </c>
      <c r="I88" s="88"/>
      <c r="J88" s="4">
        <f t="shared" si="1"/>
        <v>6.666666666666667</v>
      </c>
      <c r="K88" s="4">
        <v>600</v>
      </c>
      <c r="L88" s="546" t="s">
        <v>996</v>
      </c>
    </row>
    <row r="89" spans="1:12" ht="45">
      <c r="A89" s="99">
        <v>80</v>
      </c>
      <c r="B89" s="408" t="s">
        <v>853</v>
      </c>
      <c r="C89" s="88" t="s">
        <v>997</v>
      </c>
      <c r="D89" s="88">
        <v>227725511</v>
      </c>
      <c r="E89" s="99" t="s">
        <v>855</v>
      </c>
      <c r="F89" s="88" t="s">
        <v>969</v>
      </c>
      <c r="G89" s="88" t="s">
        <v>998</v>
      </c>
      <c r="H89" s="99" t="s">
        <v>855</v>
      </c>
      <c r="I89" s="88" t="s">
        <v>857</v>
      </c>
      <c r="J89" s="4">
        <f t="shared" si="1"/>
        <v>26.666666666666668</v>
      </c>
      <c r="K89" s="4">
        <v>2400</v>
      </c>
      <c r="L89" s="546" t="s">
        <v>999</v>
      </c>
    </row>
    <row r="90" spans="1:12" ht="45">
      <c r="A90" s="99">
        <v>81</v>
      </c>
      <c r="B90" s="408" t="s">
        <v>853</v>
      </c>
      <c r="C90" s="88" t="s">
        <v>997</v>
      </c>
      <c r="D90" s="88">
        <v>227725511</v>
      </c>
      <c r="E90" s="99" t="s">
        <v>855</v>
      </c>
      <c r="F90" s="88" t="s">
        <v>969</v>
      </c>
      <c r="G90" s="88"/>
      <c r="H90" s="99" t="s">
        <v>855</v>
      </c>
      <c r="I90" s="88"/>
      <c r="J90" s="4">
        <f t="shared" si="1"/>
        <v>33.333333333333336</v>
      </c>
      <c r="K90" s="4">
        <v>3000</v>
      </c>
      <c r="L90" s="546" t="s">
        <v>1000</v>
      </c>
    </row>
    <row r="91" spans="1:12" ht="45">
      <c r="A91" s="99">
        <v>82</v>
      </c>
      <c r="B91" s="408" t="s">
        <v>879</v>
      </c>
      <c r="C91" s="88" t="s">
        <v>997</v>
      </c>
      <c r="D91" s="88">
        <v>227725511</v>
      </c>
      <c r="E91" s="99" t="s">
        <v>855</v>
      </c>
      <c r="F91" s="88" t="s">
        <v>969</v>
      </c>
      <c r="G91" s="88">
        <v>2400</v>
      </c>
      <c r="H91" s="99" t="s">
        <v>855</v>
      </c>
      <c r="I91" s="88" t="s">
        <v>882</v>
      </c>
      <c r="J91" s="4">
        <f t="shared" si="1"/>
        <v>124.77777777777777</v>
      </c>
      <c r="K91" s="4">
        <v>11230</v>
      </c>
      <c r="L91" s="548" t="s">
        <v>1001</v>
      </c>
    </row>
    <row r="92" spans="1:12" ht="96" customHeight="1">
      <c r="A92" s="99">
        <v>83</v>
      </c>
      <c r="B92" s="408" t="s">
        <v>853</v>
      </c>
      <c r="C92" s="88" t="s">
        <v>1002</v>
      </c>
      <c r="D92" s="88">
        <v>404467420</v>
      </c>
      <c r="E92" s="99" t="s">
        <v>855</v>
      </c>
      <c r="F92" s="88" t="s">
        <v>969</v>
      </c>
      <c r="G92" s="88" t="s">
        <v>930</v>
      </c>
      <c r="H92" s="99" t="s">
        <v>855</v>
      </c>
      <c r="I92" s="88" t="s">
        <v>857</v>
      </c>
      <c r="J92" s="4">
        <f t="shared" si="1"/>
        <v>11.666666666666666</v>
      </c>
      <c r="K92" s="4">
        <v>1050</v>
      </c>
      <c r="L92" s="546" t="s">
        <v>1003</v>
      </c>
    </row>
    <row r="93" spans="1:12" ht="77.25" customHeight="1">
      <c r="A93" s="99">
        <v>84</v>
      </c>
      <c r="B93" s="408" t="s">
        <v>853</v>
      </c>
      <c r="C93" s="88" t="s">
        <v>1002</v>
      </c>
      <c r="D93" s="88">
        <v>404467420</v>
      </c>
      <c r="E93" s="99" t="s">
        <v>855</v>
      </c>
      <c r="F93" s="88" t="s">
        <v>969</v>
      </c>
      <c r="G93" s="88"/>
      <c r="H93" s="99" t="s">
        <v>855</v>
      </c>
      <c r="I93" s="88"/>
      <c r="J93" s="4">
        <f t="shared" si="1"/>
        <v>10</v>
      </c>
      <c r="K93" s="4">
        <v>900</v>
      </c>
      <c r="L93" s="546" t="s">
        <v>1004</v>
      </c>
    </row>
    <row r="94" spans="1:12" ht="60">
      <c r="A94" s="99">
        <v>85</v>
      </c>
      <c r="B94" s="408" t="s">
        <v>853</v>
      </c>
      <c r="C94" s="88" t="s">
        <v>1002</v>
      </c>
      <c r="D94" s="88">
        <v>404467420</v>
      </c>
      <c r="E94" s="99" t="s">
        <v>855</v>
      </c>
      <c r="F94" s="88" t="s">
        <v>969</v>
      </c>
      <c r="G94" s="88"/>
      <c r="H94" s="99" t="s">
        <v>855</v>
      </c>
      <c r="I94" s="88"/>
      <c r="J94" s="4">
        <f t="shared" si="1"/>
        <v>6.666666666666667</v>
      </c>
      <c r="K94" s="4">
        <v>600</v>
      </c>
      <c r="L94" s="546" t="s">
        <v>1005</v>
      </c>
    </row>
    <row r="95" spans="1:12" ht="60">
      <c r="A95" s="99">
        <v>86</v>
      </c>
      <c r="B95" s="408" t="s">
        <v>853</v>
      </c>
      <c r="C95" s="88" t="s">
        <v>1006</v>
      </c>
      <c r="D95" s="88">
        <v>405156762</v>
      </c>
      <c r="E95" s="99" t="s">
        <v>855</v>
      </c>
      <c r="F95" s="88" t="s">
        <v>969</v>
      </c>
      <c r="G95" s="88" t="s">
        <v>1007</v>
      </c>
      <c r="H95" s="99" t="s">
        <v>855</v>
      </c>
      <c r="I95" s="88" t="s">
        <v>857</v>
      </c>
      <c r="J95" s="4">
        <f t="shared" si="1"/>
        <v>63.7</v>
      </c>
      <c r="K95" s="4">
        <v>5733</v>
      </c>
      <c r="L95" s="546" t="s">
        <v>1008</v>
      </c>
    </row>
    <row r="96" spans="1:12" ht="60">
      <c r="A96" s="99">
        <v>87</v>
      </c>
      <c r="B96" s="408" t="s">
        <v>853</v>
      </c>
      <c r="C96" s="88" t="s">
        <v>1006</v>
      </c>
      <c r="D96" s="88">
        <v>405156762</v>
      </c>
      <c r="E96" s="99" t="s">
        <v>855</v>
      </c>
      <c r="F96" s="88" t="s">
        <v>969</v>
      </c>
      <c r="G96" s="88"/>
      <c r="H96" s="99" t="s">
        <v>855</v>
      </c>
      <c r="I96" s="88"/>
      <c r="J96" s="4">
        <f t="shared" si="1"/>
        <v>19.5</v>
      </c>
      <c r="K96" s="4">
        <v>1755</v>
      </c>
      <c r="L96" s="546" t="s">
        <v>1009</v>
      </c>
    </row>
    <row r="97" spans="1:12" ht="45">
      <c r="A97" s="99">
        <v>88</v>
      </c>
      <c r="B97" s="408" t="s">
        <v>853</v>
      </c>
      <c r="C97" s="88" t="s">
        <v>1010</v>
      </c>
      <c r="D97" s="88">
        <v>204447651</v>
      </c>
      <c r="E97" s="99" t="s">
        <v>855</v>
      </c>
      <c r="F97" s="88" t="s">
        <v>969</v>
      </c>
      <c r="G97" s="88" t="s">
        <v>935</v>
      </c>
      <c r="H97" s="99" t="s">
        <v>855</v>
      </c>
      <c r="I97" s="88" t="s">
        <v>857</v>
      </c>
      <c r="J97" s="4">
        <f t="shared" si="1"/>
        <v>88.137222222222221</v>
      </c>
      <c r="K97" s="4">
        <v>7932.35</v>
      </c>
      <c r="L97" s="546" t="s">
        <v>1011</v>
      </c>
    </row>
    <row r="98" spans="1:12" ht="45">
      <c r="A98" s="99">
        <v>89</v>
      </c>
      <c r="B98" s="408" t="s">
        <v>853</v>
      </c>
      <c r="C98" s="88" t="s">
        <v>1010</v>
      </c>
      <c r="D98" s="88">
        <v>204447651</v>
      </c>
      <c r="E98" s="99" t="s">
        <v>855</v>
      </c>
      <c r="F98" s="88" t="s">
        <v>969</v>
      </c>
      <c r="G98" s="88"/>
      <c r="H98" s="99" t="s">
        <v>855</v>
      </c>
      <c r="I98" s="88"/>
      <c r="J98" s="4">
        <f t="shared" si="1"/>
        <v>41.865222222222222</v>
      </c>
      <c r="K98" s="4">
        <v>3767.87</v>
      </c>
      <c r="L98" s="546" t="s">
        <v>1014</v>
      </c>
    </row>
    <row r="99" spans="1:12" ht="45">
      <c r="A99" s="99">
        <v>90</v>
      </c>
      <c r="B99" s="408" t="s">
        <v>853</v>
      </c>
      <c r="C99" s="88" t="s">
        <v>1010</v>
      </c>
      <c r="D99" s="88">
        <v>204447651</v>
      </c>
      <c r="E99" s="99" t="s">
        <v>855</v>
      </c>
      <c r="F99" s="88" t="s">
        <v>969</v>
      </c>
      <c r="G99" s="88" t="s">
        <v>935</v>
      </c>
      <c r="H99" s="99" t="s">
        <v>855</v>
      </c>
      <c r="I99" s="88" t="s">
        <v>857</v>
      </c>
      <c r="J99" s="4">
        <f t="shared" si="1"/>
        <v>44.068555555555555</v>
      </c>
      <c r="K99" s="4">
        <v>3966.17</v>
      </c>
      <c r="L99" s="546" t="s">
        <v>1012</v>
      </c>
    </row>
    <row r="100" spans="1:12" ht="45">
      <c r="A100" s="99">
        <v>91</v>
      </c>
      <c r="B100" s="408" t="s">
        <v>853</v>
      </c>
      <c r="C100" s="88" t="s">
        <v>1010</v>
      </c>
      <c r="D100" s="88">
        <v>204447651</v>
      </c>
      <c r="E100" s="99" t="s">
        <v>855</v>
      </c>
      <c r="F100" s="88" t="s">
        <v>969</v>
      </c>
      <c r="G100" s="88"/>
      <c r="H100" s="99" t="s">
        <v>855</v>
      </c>
      <c r="I100" s="88"/>
      <c r="J100" s="4">
        <f t="shared" si="1"/>
        <v>20.932555555555556</v>
      </c>
      <c r="K100" s="4">
        <v>1883.93</v>
      </c>
      <c r="L100" s="546" t="s">
        <v>1013</v>
      </c>
    </row>
    <row r="101" spans="1:12" ht="45">
      <c r="A101" s="99">
        <v>92</v>
      </c>
      <c r="B101" s="408" t="s">
        <v>879</v>
      </c>
      <c r="C101" s="88" t="s">
        <v>1010</v>
      </c>
      <c r="D101" s="88">
        <v>204447651</v>
      </c>
      <c r="E101" s="99" t="s">
        <v>855</v>
      </c>
      <c r="F101" s="88" t="s">
        <v>969</v>
      </c>
      <c r="G101" s="88">
        <v>3500</v>
      </c>
      <c r="H101" s="99" t="s">
        <v>855</v>
      </c>
      <c r="I101" s="88" t="s">
        <v>882</v>
      </c>
      <c r="J101" s="4">
        <f t="shared" si="1"/>
        <v>68.551111111111112</v>
      </c>
      <c r="K101" s="4">
        <v>6169.6</v>
      </c>
      <c r="L101" s="548" t="s">
        <v>1015</v>
      </c>
    </row>
    <row r="102" spans="1:12" ht="45">
      <c r="A102" s="99">
        <v>93</v>
      </c>
      <c r="B102" s="408" t="s">
        <v>879</v>
      </c>
      <c r="C102" s="88" t="s">
        <v>1010</v>
      </c>
      <c r="D102" s="88">
        <v>204447651</v>
      </c>
      <c r="E102" s="99" t="s">
        <v>855</v>
      </c>
      <c r="F102" s="88" t="s">
        <v>969</v>
      </c>
      <c r="G102" s="88">
        <v>210</v>
      </c>
      <c r="H102" s="99" t="s">
        <v>855</v>
      </c>
      <c r="I102" s="88" t="s">
        <v>882</v>
      </c>
      <c r="J102" s="4">
        <f t="shared" si="1"/>
        <v>30.848000000000003</v>
      </c>
      <c r="K102" s="4">
        <v>2776.32</v>
      </c>
      <c r="L102" s="548" t="s">
        <v>1015</v>
      </c>
    </row>
    <row r="103" spans="1:12" ht="45">
      <c r="A103" s="99">
        <v>94</v>
      </c>
      <c r="B103" s="408" t="s">
        <v>853</v>
      </c>
      <c r="C103" s="88" t="s">
        <v>1016</v>
      </c>
      <c r="D103" s="88">
        <v>429649561</v>
      </c>
      <c r="E103" s="99" t="s">
        <v>855</v>
      </c>
      <c r="F103" s="88" t="s">
        <v>969</v>
      </c>
      <c r="G103" s="88" t="s">
        <v>877</v>
      </c>
      <c r="H103" s="99" t="s">
        <v>855</v>
      </c>
      <c r="I103" s="88" t="s">
        <v>857</v>
      </c>
      <c r="J103" s="4">
        <f t="shared" si="1"/>
        <v>10</v>
      </c>
      <c r="K103" s="4">
        <v>900</v>
      </c>
      <c r="L103" s="546" t="s">
        <v>1017</v>
      </c>
    </row>
    <row r="104" spans="1:12" ht="45">
      <c r="A104" s="99">
        <v>95</v>
      </c>
      <c r="B104" s="408" t="s">
        <v>853</v>
      </c>
      <c r="C104" s="88" t="s">
        <v>1016</v>
      </c>
      <c r="D104" s="88">
        <v>429649561</v>
      </c>
      <c r="E104" s="99" t="s">
        <v>855</v>
      </c>
      <c r="F104" s="88" t="s">
        <v>969</v>
      </c>
      <c r="G104" s="88"/>
      <c r="H104" s="99" t="s">
        <v>855</v>
      </c>
      <c r="I104" s="88"/>
      <c r="J104" s="4">
        <f t="shared" si="1"/>
        <v>8.3333333333333339</v>
      </c>
      <c r="K104" s="4">
        <v>750</v>
      </c>
      <c r="L104" s="546" t="s">
        <v>1018</v>
      </c>
    </row>
    <row r="105" spans="1:12" ht="60">
      <c r="A105" s="99">
        <v>96</v>
      </c>
      <c r="B105" s="408" t="s">
        <v>853</v>
      </c>
      <c r="C105" s="88" t="s">
        <v>1019</v>
      </c>
      <c r="D105" s="88">
        <v>412703034</v>
      </c>
      <c r="E105" s="99" t="s">
        <v>855</v>
      </c>
      <c r="F105" s="88" t="s">
        <v>969</v>
      </c>
      <c r="G105" s="88" t="s">
        <v>1020</v>
      </c>
      <c r="H105" s="99" t="s">
        <v>855</v>
      </c>
      <c r="I105" s="88" t="s">
        <v>857</v>
      </c>
      <c r="J105" s="4">
        <f t="shared" si="1"/>
        <v>46.666666666666664</v>
      </c>
      <c r="K105" s="4">
        <v>4200</v>
      </c>
      <c r="L105" s="546" t="s">
        <v>1021</v>
      </c>
    </row>
    <row r="106" spans="1:12" ht="60">
      <c r="A106" s="99">
        <v>97</v>
      </c>
      <c r="B106" s="408" t="s">
        <v>853</v>
      </c>
      <c r="C106" s="88" t="s">
        <v>1019</v>
      </c>
      <c r="D106" s="88">
        <v>412703034</v>
      </c>
      <c r="E106" s="99" t="s">
        <v>855</v>
      </c>
      <c r="F106" s="88" t="s">
        <v>969</v>
      </c>
      <c r="G106" s="88"/>
      <c r="H106" s="99" t="s">
        <v>855</v>
      </c>
      <c r="I106" s="88"/>
      <c r="J106" s="4">
        <f t="shared" si="1"/>
        <v>33.333333333333336</v>
      </c>
      <c r="K106" s="4">
        <v>3000</v>
      </c>
      <c r="L106" s="546" t="s">
        <v>1022</v>
      </c>
    </row>
    <row r="107" spans="1:12" ht="60">
      <c r="A107" s="99">
        <v>98</v>
      </c>
      <c r="B107" s="476" t="s">
        <v>853</v>
      </c>
      <c r="C107" s="88" t="s">
        <v>1085</v>
      </c>
      <c r="D107" s="88">
        <v>227746259</v>
      </c>
      <c r="E107" s="99" t="s">
        <v>855</v>
      </c>
      <c r="F107" s="88" t="s">
        <v>1086</v>
      </c>
      <c r="G107" s="88" t="s">
        <v>1087</v>
      </c>
      <c r="H107" s="99" t="s">
        <v>855</v>
      </c>
      <c r="I107" s="88" t="s">
        <v>857</v>
      </c>
      <c r="J107" s="4">
        <f t="shared" ref="J107:J121" si="2">K107/88</f>
        <v>43.977272727272727</v>
      </c>
      <c r="K107" s="4">
        <v>3870</v>
      </c>
      <c r="L107" s="546" t="s">
        <v>1088</v>
      </c>
    </row>
    <row r="108" spans="1:12" ht="60">
      <c r="A108" s="99">
        <v>99</v>
      </c>
      <c r="B108" s="476" t="s">
        <v>853</v>
      </c>
      <c r="C108" s="88" t="s">
        <v>1085</v>
      </c>
      <c r="D108" s="88">
        <v>227746259</v>
      </c>
      <c r="E108" s="99" t="s">
        <v>855</v>
      </c>
      <c r="F108" s="88" t="s">
        <v>1086</v>
      </c>
      <c r="G108" s="88" t="s">
        <v>1089</v>
      </c>
      <c r="H108" s="99" t="s">
        <v>855</v>
      </c>
      <c r="I108" s="88" t="s">
        <v>857</v>
      </c>
      <c r="J108" s="4">
        <f t="shared" si="2"/>
        <v>20.454545454545453</v>
      </c>
      <c r="K108" s="4">
        <v>1800</v>
      </c>
      <c r="L108" s="546" t="s">
        <v>1090</v>
      </c>
    </row>
    <row r="109" spans="1:12" ht="60">
      <c r="A109" s="99">
        <v>100</v>
      </c>
      <c r="B109" s="476" t="s">
        <v>853</v>
      </c>
      <c r="C109" s="88" t="s">
        <v>1085</v>
      </c>
      <c r="D109" s="88">
        <v>227746259</v>
      </c>
      <c r="E109" s="99" t="s">
        <v>855</v>
      </c>
      <c r="F109" s="88" t="s">
        <v>1086</v>
      </c>
      <c r="G109" s="88"/>
      <c r="H109" s="99" t="s">
        <v>855</v>
      </c>
      <c r="I109" s="88"/>
      <c r="J109" s="4">
        <f t="shared" si="2"/>
        <v>21.732954545454547</v>
      </c>
      <c r="K109" s="4">
        <v>1912.5</v>
      </c>
      <c r="L109" s="546" t="s">
        <v>1091</v>
      </c>
    </row>
    <row r="110" spans="1:12" ht="60">
      <c r="A110" s="99">
        <v>101</v>
      </c>
      <c r="B110" s="476" t="s">
        <v>853</v>
      </c>
      <c r="C110" s="88" t="s">
        <v>1085</v>
      </c>
      <c r="D110" s="88">
        <v>227746259</v>
      </c>
      <c r="E110" s="99" t="s">
        <v>855</v>
      </c>
      <c r="F110" s="88" t="s">
        <v>1086</v>
      </c>
      <c r="G110" s="88"/>
      <c r="H110" s="99" t="s">
        <v>855</v>
      </c>
      <c r="I110" s="88"/>
      <c r="J110" s="4">
        <f t="shared" si="2"/>
        <v>21.732954545454547</v>
      </c>
      <c r="K110" s="4">
        <v>1912.5</v>
      </c>
      <c r="L110" s="546" t="s">
        <v>1092</v>
      </c>
    </row>
    <row r="111" spans="1:12" ht="45">
      <c r="A111" s="99">
        <v>102</v>
      </c>
      <c r="B111" s="476" t="s">
        <v>853</v>
      </c>
      <c r="C111" s="88" t="s">
        <v>1093</v>
      </c>
      <c r="D111" s="88">
        <v>218057224</v>
      </c>
      <c r="E111" s="99" t="s">
        <v>855</v>
      </c>
      <c r="F111" s="88" t="s">
        <v>1086</v>
      </c>
      <c r="G111" s="88" t="s">
        <v>904</v>
      </c>
      <c r="H111" s="99" t="s">
        <v>855</v>
      </c>
      <c r="I111" s="88" t="s">
        <v>857</v>
      </c>
      <c r="J111" s="4">
        <f t="shared" si="2"/>
        <v>13.636363636363637</v>
      </c>
      <c r="K111" s="4">
        <v>1200</v>
      </c>
      <c r="L111" s="546" t="s">
        <v>1094</v>
      </c>
    </row>
    <row r="112" spans="1:12" ht="45">
      <c r="A112" s="99">
        <v>103</v>
      </c>
      <c r="B112" s="476" t="s">
        <v>853</v>
      </c>
      <c r="C112" s="88" t="s">
        <v>1093</v>
      </c>
      <c r="D112" s="88">
        <v>218057224</v>
      </c>
      <c r="E112" s="99" t="s">
        <v>855</v>
      </c>
      <c r="F112" s="88" t="s">
        <v>1086</v>
      </c>
      <c r="G112" s="88"/>
      <c r="H112" s="99" t="s">
        <v>855</v>
      </c>
      <c r="I112" s="88"/>
      <c r="J112" s="4">
        <f t="shared" si="2"/>
        <v>6.8181818181818183</v>
      </c>
      <c r="K112" s="4">
        <v>600</v>
      </c>
      <c r="L112" s="546" t="s">
        <v>1095</v>
      </c>
    </row>
    <row r="113" spans="1:12" ht="45">
      <c r="A113" s="99">
        <v>104</v>
      </c>
      <c r="B113" s="476" t="s">
        <v>853</v>
      </c>
      <c r="C113" s="88" t="s">
        <v>1096</v>
      </c>
      <c r="D113" s="88">
        <v>204552466</v>
      </c>
      <c r="E113" s="99" t="s">
        <v>855</v>
      </c>
      <c r="F113" s="88" t="s">
        <v>1086</v>
      </c>
      <c r="G113" s="88" t="s">
        <v>1097</v>
      </c>
      <c r="H113" s="99" t="s">
        <v>855</v>
      </c>
      <c r="I113" s="88" t="s">
        <v>857</v>
      </c>
      <c r="J113" s="4">
        <f t="shared" si="2"/>
        <v>40.909090909090907</v>
      </c>
      <c r="K113" s="4">
        <v>3600</v>
      </c>
      <c r="L113" s="546" t="s">
        <v>1098</v>
      </c>
    </row>
    <row r="114" spans="1:12" ht="45">
      <c r="A114" s="99">
        <v>105</v>
      </c>
      <c r="B114" s="476" t="s">
        <v>853</v>
      </c>
      <c r="C114" s="88" t="s">
        <v>1096</v>
      </c>
      <c r="D114" s="88">
        <v>204552466</v>
      </c>
      <c r="E114" s="99" t="s">
        <v>855</v>
      </c>
      <c r="F114" s="88" t="s">
        <v>1086</v>
      </c>
      <c r="G114" s="88"/>
      <c r="H114" s="99" t="s">
        <v>855</v>
      </c>
      <c r="I114" s="88"/>
      <c r="J114" s="4">
        <f t="shared" si="2"/>
        <v>17.045454545454547</v>
      </c>
      <c r="K114" s="4">
        <v>1500</v>
      </c>
      <c r="L114" s="546" t="s">
        <v>1099</v>
      </c>
    </row>
    <row r="115" spans="1:12" ht="45">
      <c r="A115" s="99">
        <v>106</v>
      </c>
      <c r="B115" s="476" t="s">
        <v>853</v>
      </c>
      <c r="C115" s="88" t="s">
        <v>1100</v>
      </c>
      <c r="D115" s="88">
        <v>406069757</v>
      </c>
      <c r="E115" s="99" t="s">
        <v>855</v>
      </c>
      <c r="F115" s="88" t="s">
        <v>1086</v>
      </c>
      <c r="G115" s="88" t="s">
        <v>1101</v>
      </c>
      <c r="H115" s="99" t="s">
        <v>855</v>
      </c>
      <c r="I115" s="88" t="s">
        <v>857</v>
      </c>
      <c r="J115" s="4">
        <f t="shared" si="2"/>
        <v>44.31818181818182</v>
      </c>
      <c r="K115" s="4">
        <v>3900</v>
      </c>
      <c r="L115" s="546" t="s">
        <v>1102</v>
      </c>
    </row>
    <row r="116" spans="1:12" ht="45">
      <c r="A116" s="99">
        <v>107</v>
      </c>
      <c r="B116" s="476" t="s">
        <v>853</v>
      </c>
      <c r="C116" s="88" t="s">
        <v>1100</v>
      </c>
      <c r="D116" s="88">
        <v>406069757</v>
      </c>
      <c r="E116" s="99" t="s">
        <v>855</v>
      </c>
      <c r="F116" s="88" t="s">
        <v>1086</v>
      </c>
      <c r="G116" s="88"/>
      <c r="H116" s="99" t="s">
        <v>855</v>
      </c>
      <c r="I116" s="88"/>
      <c r="J116" s="4">
        <f t="shared" si="2"/>
        <v>23.863636363636363</v>
      </c>
      <c r="K116" s="4">
        <v>2100</v>
      </c>
      <c r="L116" s="546" t="s">
        <v>1103</v>
      </c>
    </row>
    <row r="117" spans="1:12" ht="45">
      <c r="A117" s="99">
        <v>108</v>
      </c>
      <c r="B117" s="476" t="s">
        <v>853</v>
      </c>
      <c r="C117" s="88" t="s">
        <v>1104</v>
      </c>
      <c r="D117" s="88">
        <v>406146237</v>
      </c>
      <c r="E117" s="99" t="s">
        <v>855</v>
      </c>
      <c r="F117" s="88" t="s">
        <v>1086</v>
      </c>
      <c r="G117" s="88" t="s">
        <v>1105</v>
      </c>
      <c r="H117" s="99" t="s">
        <v>855</v>
      </c>
      <c r="I117" s="88" t="s">
        <v>857</v>
      </c>
      <c r="J117" s="4">
        <f t="shared" si="2"/>
        <v>25.568181818181817</v>
      </c>
      <c r="K117" s="4">
        <v>2250</v>
      </c>
      <c r="L117" s="546" t="s">
        <v>1106</v>
      </c>
    </row>
    <row r="118" spans="1:12" ht="45">
      <c r="A118" s="99">
        <v>109</v>
      </c>
      <c r="B118" s="476" t="s">
        <v>853</v>
      </c>
      <c r="C118" s="88" t="s">
        <v>1104</v>
      </c>
      <c r="D118" s="88">
        <v>406146237</v>
      </c>
      <c r="E118" s="99" t="s">
        <v>855</v>
      </c>
      <c r="F118" s="88" t="s">
        <v>1086</v>
      </c>
      <c r="G118" s="88" t="s">
        <v>1105</v>
      </c>
      <c r="H118" s="99" t="s">
        <v>855</v>
      </c>
      <c r="I118" s="88" t="s">
        <v>857</v>
      </c>
      <c r="J118" s="4">
        <f t="shared" si="2"/>
        <v>25.568181818181817</v>
      </c>
      <c r="K118" s="4">
        <v>2250</v>
      </c>
      <c r="L118" s="546" t="s">
        <v>1107</v>
      </c>
    </row>
    <row r="119" spans="1:12" ht="45">
      <c r="A119" s="99">
        <v>110</v>
      </c>
      <c r="B119" s="476" t="s">
        <v>853</v>
      </c>
      <c r="C119" s="88" t="s">
        <v>1108</v>
      </c>
      <c r="D119" s="88">
        <v>404470363</v>
      </c>
      <c r="E119" s="99" t="s">
        <v>855</v>
      </c>
      <c r="F119" s="88" t="s">
        <v>1086</v>
      </c>
      <c r="G119" s="88" t="s">
        <v>1109</v>
      </c>
      <c r="H119" s="99" t="s">
        <v>855</v>
      </c>
      <c r="I119" s="88" t="s">
        <v>857</v>
      </c>
      <c r="J119" s="4">
        <f t="shared" si="2"/>
        <v>54.545454545454547</v>
      </c>
      <c r="K119" s="4">
        <v>4800</v>
      </c>
      <c r="L119" s="546" t="s">
        <v>1110</v>
      </c>
    </row>
    <row r="120" spans="1:12" ht="45">
      <c r="A120" s="99">
        <v>111</v>
      </c>
      <c r="B120" s="476" t="s">
        <v>853</v>
      </c>
      <c r="C120" s="88" t="s">
        <v>1108</v>
      </c>
      <c r="D120" s="88">
        <v>404470363</v>
      </c>
      <c r="E120" s="99" t="s">
        <v>855</v>
      </c>
      <c r="F120" s="88" t="s">
        <v>1086</v>
      </c>
      <c r="G120" s="88"/>
      <c r="H120" s="99" t="s">
        <v>855</v>
      </c>
      <c r="I120" s="88"/>
      <c r="J120" s="4">
        <f t="shared" si="2"/>
        <v>13.636363636363637</v>
      </c>
      <c r="K120" s="4">
        <v>1200</v>
      </c>
      <c r="L120" s="546" t="s">
        <v>1111</v>
      </c>
    </row>
    <row r="121" spans="1:12" ht="60">
      <c r="A121" s="99">
        <v>112</v>
      </c>
      <c r="B121" s="476" t="s">
        <v>853</v>
      </c>
      <c r="C121" s="88" t="s">
        <v>1112</v>
      </c>
      <c r="D121" s="88">
        <v>233109739</v>
      </c>
      <c r="E121" s="99" t="s">
        <v>855</v>
      </c>
      <c r="F121" s="88" t="s">
        <v>1086</v>
      </c>
      <c r="G121" s="88" t="s">
        <v>1113</v>
      </c>
      <c r="H121" s="99" t="s">
        <v>855</v>
      </c>
      <c r="I121" s="88" t="s">
        <v>857</v>
      </c>
      <c r="J121" s="4">
        <f t="shared" si="2"/>
        <v>113.63636363636364</v>
      </c>
      <c r="K121" s="4">
        <v>10000</v>
      </c>
      <c r="L121" s="546" t="s">
        <v>1114</v>
      </c>
    </row>
    <row r="122" spans="1:12" ht="45">
      <c r="A122" s="99">
        <v>113</v>
      </c>
      <c r="B122" s="408" t="s">
        <v>1115</v>
      </c>
      <c r="C122" s="88" t="s">
        <v>1116</v>
      </c>
      <c r="D122" s="88">
        <v>204873388</v>
      </c>
      <c r="E122" s="99" t="s">
        <v>855</v>
      </c>
      <c r="F122" s="88" t="s">
        <v>1117</v>
      </c>
      <c r="G122" s="434">
        <v>96</v>
      </c>
      <c r="H122" s="99" t="s">
        <v>855</v>
      </c>
      <c r="I122" s="433" t="s">
        <v>1118</v>
      </c>
      <c r="J122" s="4">
        <f>K122/106</f>
        <v>376.38883018867926</v>
      </c>
      <c r="K122" s="435">
        <v>39897.216</v>
      </c>
      <c r="L122" s="549" t="s">
        <v>1148</v>
      </c>
    </row>
    <row r="123" spans="1:12" ht="45">
      <c r="A123" s="99">
        <v>114</v>
      </c>
      <c r="B123" s="408" t="s">
        <v>1115</v>
      </c>
      <c r="C123" s="88" t="s">
        <v>1116</v>
      </c>
      <c r="D123" s="88">
        <v>204873388</v>
      </c>
      <c r="E123" s="99" t="s">
        <v>855</v>
      </c>
      <c r="F123" s="88" t="s">
        <v>1117</v>
      </c>
      <c r="G123" s="434">
        <v>60</v>
      </c>
      <c r="H123" s="99" t="s">
        <v>855</v>
      </c>
      <c r="I123" s="433" t="s">
        <v>1118</v>
      </c>
      <c r="J123" s="4">
        <f t="shared" ref="J123:J168" si="3">K123/106</f>
        <v>235.24301886792449</v>
      </c>
      <c r="K123" s="435">
        <v>24935.759999999995</v>
      </c>
      <c r="L123" s="549" t="s">
        <v>1149</v>
      </c>
    </row>
    <row r="124" spans="1:12" ht="45">
      <c r="A124" s="99">
        <v>115</v>
      </c>
      <c r="B124" s="408" t="s">
        <v>1115</v>
      </c>
      <c r="C124" s="88" t="s">
        <v>1116</v>
      </c>
      <c r="D124" s="88">
        <v>204873388</v>
      </c>
      <c r="E124" s="99" t="s">
        <v>855</v>
      </c>
      <c r="F124" s="88" t="s">
        <v>1117</v>
      </c>
      <c r="G124" s="434">
        <v>126</v>
      </c>
      <c r="H124" s="99" t="s">
        <v>855</v>
      </c>
      <c r="I124" s="433" t="s">
        <v>1118</v>
      </c>
      <c r="J124" s="4">
        <f t="shared" si="3"/>
        <v>494.01033962264148</v>
      </c>
      <c r="K124" s="435">
        <v>52365.095999999998</v>
      </c>
      <c r="L124" s="550" t="s">
        <v>1150</v>
      </c>
    </row>
    <row r="125" spans="1:12" ht="51">
      <c r="A125" s="99">
        <v>116</v>
      </c>
      <c r="B125" s="408" t="s">
        <v>1115</v>
      </c>
      <c r="C125" s="88" t="s">
        <v>1116</v>
      </c>
      <c r="D125" s="88">
        <v>204873388</v>
      </c>
      <c r="E125" s="99" t="s">
        <v>855</v>
      </c>
      <c r="F125" s="88" t="s">
        <v>1117</v>
      </c>
      <c r="G125" s="434">
        <v>80</v>
      </c>
      <c r="H125" s="99" t="s">
        <v>855</v>
      </c>
      <c r="I125" s="433" t="s">
        <v>1118</v>
      </c>
      <c r="J125" s="4">
        <f t="shared" si="3"/>
        <v>313.65735849056597</v>
      </c>
      <c r="K125" s="435">
        <v>33247.679999999993</v>
      </c>
      <c r="L125" s="549" t="s">
        <v>1151</v>
      </c>
    </row>
    <row r="126" spans="1:12" ht="45">
      <c r="A126" s="99">
        <v>117</v>
      </c>
      <c r="B126" s="408" t="s">
        <v>1115</v>
      </c>
      <c r="C126" s="88" t="s">
        <v>1116</v>
      </c>
      <c r="D126" s="88">
        <v>204873388</v>
      </c>
      <c r="E126" s="99" t="s">
        <v>855</v>
      </c>
      <c r="F126" s="88" t="s">
        <v>1117</v>
      </c>
      <c r="G126" s="434">
        <v>100</v>
      </c>
      <c r="H126" s="99" t="s">
        <v>855</v>
      </c>
      <c r="I126" s="433" t="s">
        <v>1118</v>
      </c>
      <c r="J126" s="4">
        <f t="shared" si="3"/>
        <v>392.07169811320756</v>
      </c>
      <c r="K126" s="435">
        <v>41559.599999999999</v>
      </c>
      <c r="L126" s="549" t="s">
        <v>1152</v>
      </c>
    </row>
    <row r="127" spans="1:12" ht="51">
      <c r="A127" s="99">
        <v>118</v>
      </c>
      <c r="B127" s="408" t="s">
        <v>1115</v>
      </c>
      <c r="C127" s="88" t="s">
        <v>1116</v>
      </c>
      <c r="D127" s="88">
        <v>204873388</v>
      </c>
      <c r="E127" s="99" t="s">
        <v>855</v>
      </c>
      <c r="F127" s="88" t="s">
        <v>1117</v>
      </c>
      <c r="G127" s="434">
        <v>80</v>
      </c>
      <c r="H127" s="99" t="s">
        <v>855</v>
      </c>
      <c r="I127" s="433" t="s">
        <v>1118</v>
      </c>
      <c r="J127" s="4">
        <f t="shared" si="3"/>
        <v>313.65735849056597</v>
      </c>
      <c r="K127" s="435">
        <v>33247.679999999993</v>
      </c>
      <c r="L127" s="550" t="s">
        <v>1153</v>
      </c>
    </row>
    <row r="128" spans="1:12" ht="45">
      <c r="A128" s="99">
        <v>119</v>
      </c>
      <c r="B128" s="408" t="s">
        <v>1115</v>
      </c>
      <c r="C128" s="88" t="s">
        <v>1116</v>
      </c>
      <c r="D128" s="88">
        <v>204873388</v>
      </c>
      <c r="E128" s="99" t="s">
        <v>855</v>
      </c>
      <c r="F128" s="88" t="s">
        <v>1117</v>
      </c>
      <c r="G128" s="434">
        <v>52</v>
      </c>
      <c r="H128" s="99" t="s">
        <v>855</v>
      </c>
      <c r="I128" s="433" t="s">
        <v>1118</v>
      </c>
      <c r="J128" s="4">
        <f t="shared" si="3"/>
        <v>203.87728301886784</v>
      </c>
      <c r="K128" s="435">
        <v>21610.991999999991</v>
      </c>
      <c r="L128" s="549" t="s">
        <v>1154</v>
      </c>
    </row>
    <row r="129" spans="1:12" ht="45">
      <c r="A129" s="99">
        <v>120</v>
      </c>
      <c r="B129" s="408" t="s">
        <v>1115</v>
      </c>
      <c r="C129" s="88" t="s">
        <v>1116</v>
      </c>
      <c r="D129" s="88">
        <v>204873388</v>
      </c>
      <c r="E129" s="99" t="s">
        <v>855</v>
      </c>
      <c r="F129" s="88" t="s">
        <v>1117</v>
      </c>
      <c r="G129" s="434">
        <v>150</v>
      </c>
      <c r="H129" s="99" t="s">
        <v>855</v>
      </c>
      <c r="I129" s="433" t="s">
        <v>1118</v>
      </c>
      <c r="J129" s="4">
        <f t="shared" si="3"/>
        <v>588.10754716981114</v>
      </c>
      <c r="K129" s="435">
        <v>62339.399999999987</v>
      </c>
      <c r="L129" s="549" t="s">
        <v>1155</v>
      </c>
    </row>
    <row r="130" spans="1:12" ht="45">
      <c r="A130" s="99">
        <v>121</v>
      </c>
      <c r="B130" s="408" t="s">
        <v>1115</v>
      </c>
      <c r="C130" s="88" t="s">
        <v>1116</v>
      </c>
      <c r="D130" s="88">
        <v>204873388</v>
      </c>
      <c r="E130" s="99" t="s">
        <v>855</v>
      </c>
      <c r="F130" s="88" t="s">
        <v>1117</v>
      </c>
      <c r="G130" s="434">
        <v>32</v>
      </c>
      <c r="H130" s="99" t="s">
        <v>855</v>
      </c>
      <c r="I130" s="433" t="s">
        <v>1118</v>
      </c>
      <c r="J130" s="4">
        <f t="shared" si="3"/>
        <v>125.46294339622642</v>
      </c>
      <c r="K130" s="435">
        <v>13299.072</v>
      </c>
      <c r="L130" s="549" t="s">
        <v>1156</v>
      </c>
    </row>
    <row r="131" spans="1:12" ht="51">
      <c r="A131" s="99">
        <v>122</v>
      </c>
      <c r="B131" s="408" t="s">
        <v>1115</v>
      </c>
      <c r="C131" s="88" t="s">
        <v>1116</v>
      </c>
      <c r="D131" s="88">
        <v>204873388</v>
      </c>
      <c r="E131" s="99" t="s">
        <v>855</v>
      </c>
      <c r="F131" s="88" t="s">
        <v>1117</v>
      </c>
      <c r="G131" s="434">
        <v>60</v>
      </c>
      <c r="H131" s="99" t="s">
        <v>855</v>
      </c>
      <c r="I131" s="433" t="s">
        <v>1118</v>
      </c>
      <c r="J131" s="4">
        <f t="shared" si="3"/>
        <v>235.24301886792449</v>
      </c>
      <c r="K131" s="435">
        <v>24935.759999999995</v>
      </c>
      <c r="L131" s="549" t="s">
        <v>1157</v>
      </c>
    </row>
    <row r="132" spans="1:12" ht="51">
      <c r="A132" s="99">
        <v>123</v>
      </c>
      <c r="B132" s="408" t="s">
        <v>1115</v>
      </c>
      <c r="C132" s="88" t="s">
        <v>1116</v>
      </c>
      <c r="D132" s="88">
        <v>204873388</v>
      </c>
      <c r="E132" s="99" t="s">
        <v>855</v>
      </c>
      <c r="F132" s="88" t="s">
        <v>1117</v>
      </c>
      <c r="G132" s="434">
        <v>60</v>
      </c>
      <c r="H132" s="99" t="s">
        <v>855</v>
      </c>
      <c r="I132" s="433" t="s">
        <v>1118</v>
      </c>
      <c r="J132" s="4">
        <f t="shared" si="3"/>
        <v>235.24301886792449</v>
      </c>
      <c r="K132" s="435">
        <v>24935.759999999995</v>
      </c>
      <c r="L132" s="549" t="s">
        <v>1158</v>
      </c>
    </row>
    <row r="133" spans="1:12" ht="45">
      <c r="A133" s="99">
        <v>124</v>
      </c>
      <c r="B133" s="408" t="s">
        <v>1115</v>
      </c>
      <c r="C133" s="88" t="s">
        <v>1116</v>
      </c>
      <c r="D133" s="88">
        <v>204873388</v>
      </c>
      <c r="E133" s="99" t="s">
        <v>855</v>
      </c>
      <c r="F133" s="88" t="s">
        <v>1117</v>
      </c>
      <c r="G133" s="434">
        <v>300</v>
      </c>
      <c r="H133" s="99" t="s">
        <v>855</v>
      </c>
      <c r="I133" s="433" t="s">
        <v>1118</v>
      </c>
      <c r="J133" s="4">
        <f t="shared" si="3"/>
        <v>1176.2150943396223</v>
      </c>
      <c r="K133" s="435">
        <v>124678.79999999997</v>
      </c>
      <c r="L133" s="550" t="s">
        <v>1159</v>
      </c>
    </row>
    <row r="134" spans="1:12" ht="45">
      <c r="A134" s="99">
        <v>125</v>
      </c>
      <c r="B134" s="408" t="s">
        <v>1115</v>
      </c>
      <c r="C134" s="88" t="s">
        <v>1116</v>
      </c>
      <c r="D134" s="88">
        <v>204873388</v>
      </c>
      <c r="E134" s="99" t="s">
        <v>855</v>
      </c>
      <c r="F134" s="88" t="s">
        <v>1117</v>
      </c>
      <c r="G134" s="434">
        <v>60</v>
      </c>
      <c r="H134" s="99" t="s">
        <v>855</v>
      </c>
      <c r="I134" s="433" t="s">
        <v>1118</v>
      </c>
      <c r="J134" s="4">
        <f t="shared" si="3"/>
        <v>235.24301886792449</v>
      </c>
      <c r="K134" s="435">
        <v>24935.759999999995</v>
      </c>
      <c r="L134" s="549" t="s">
        <v>1160</v>
      </c>
    </row>
    <row r="135" spans="1:12" ht="45">
      <c r="A135" s="99">
        <v>126</v>
      </c>
      <c r="B135" s="408" t="s">
        <v>1115</v>
      </c>
      <c r="C135" s="88" t="s">
        <v>1116</v>
      </c>
      <c r="D135" s="88">
        <v>204873388</v>
      </c>
      <c r="E135" s="99" t="s">
        <v>855</v>
      </c>
      <c r="F135" s="88" t="s">
        <v>1117</v>
      </c>
      <c r="G135" s="434">
        <v>200</v>
      </c>
      <c r="H135" s="99" t="s">
        <v>855</v>
      </c>
      <c r="I135" s="433" t="s">
        <v>1118</v>
      </c>
      <c r="J135" s="4">
        <f t="shared" si="3"/>
        <v>784.14339622641512</v>
      </c>
      <c r="K135" s="435">
        <v>83119.199999999997</v>
      </c>
      <c r="L135" s="549" t="s">
        <v>1161</v>
      </c>
    </row>
    <row r="136" spans="1:12" ht="45">
      <c r="A136" s="99">
        <v>127</v>
      </c>
      <c r="B136" s="408" t="s">
        <v>1115</v>
      </c>
      <c r="C136" s="88" t="s">
        <v>1116</v>
      </c>
      <c r="D136" s="88">
        <v>204873388</v>
      </c>
      <c r="E136" s="99" t="s">
        <v>855</v>
      </c>
      <c r="F136" s="88" t="s">
        <v>1117</v>
      </c>
      <c r="G136" s="434">
        <v>36</v>
      </c>
      <c r="H136" s="99" t="s">
        <v>855</v>
      </c>
      <c r="I136" s="433" t="s">
        <v>1118</v>
      </c>
      <c r="J136" s="4">
        <f t="shared" si="3"/>
        <v>141.14581132075469</v>
      </c>
      <c r="K136" s="435">
        <v>14961.455999999996</v>
      </c>
      <c r="L136" s="549" t="s">
        <v>1162</v>
      </c>
    </row>
    <row r="137" spans="1:12" ht="45">
      <c r="A137" s="99">
        <v>128</v>
      </c>
      <c r="B137" s="408" t="s">
        <v>1115</v>
      </c>
      <c r="C137" s="88" t="s">
        <v>1116</v>
      </c>
      <c r="D137" s="88">
        <v>204873388</v>
      </c>
      <c r="E137" s="99" t="s">
        <v>855</v>
      </c>
      <c r="F137" s="88" t="s">
        <v>1117</v>
      </c>
      <c r="G137" s="434">
        <v>54</v>
      </c>
      <c r="H137" s="99" t="s">
        <v>855</v>
      </c>
      <c r="I137" s="433" t="s">
        <v>1118</v>
      </c>
      <c r="J137" s="4">
        <f t="shared" si="3"/>
        <v>211.71871698113205</v>
      </c>
      <c r="K137" s="435">
        <v>22442.183999999997</v>
      </c>
      <c r="L137" s="550" t="s">
        <v>1163</v>
      </c>
    </row>
    <row r="138" spans="1:12" ht="45">
      <c r="A138" s="99">
        <v>129</v>
      </c>
      <c r="B138" s="408" t="s">
        <v>1115</v>
      </c>
      <c r="C138" s="88" t="s">
        <v>1116</v>
      </c>
      <c r="D138" s="88">
        <v>204873388</v>
      </c>
      <c r="E138" s="99" t="s">
        <v>855</v>
      </c>
      <c r="F138" s="88" t="s">
        <v>1117</v>
      </c>
      <c r="G138" s="434">
        <v>100</v>
      </c>
      <c r="H138" s="99" t="s">
        <v>855</v>
      </c>
      <c r="I138" s="433" t="s">
        <v>1118</v>
      </c>
      <c r="J138" s="4">
        <f t="shared" si="3"/>
        <v>392.07169811320756</v>
      </c>
      <c r="K138" s="435">
        <v>41559.599999999999</v>
      </c>
      <c r="L138" s="549" t="s">
        <v>1164</v>
      </c>
    </row>
    <row r="139" spans="1:12" ht="45">
      <c r="A139" s="99">
        <v>130</v>
      </c>
      <c r="B139" s="408" t="s">
        <v>1115</v>
      </c>
      <c r="C139" s="88" t="s">
        <v>1116</v>
      </c>
      <c r="D139" s="88">
        <v>204873388</v>
      </c>
      <c r="E139" s="99" t="s">
        <v>855</v>
      </c>
      <c r="F139" s="88" t="s">
        <v>1117</v>
      </c>
      <c r="G139" s="434">
        <v>32</v>
      </c>
      <c r="H139" s="99" t="s">
        <v>855</v>
      </c>
      <c r="I139" s="433" t="s">
        <v>1118</v>
      </c>
      <c r="J139" s="4">
        <f t="shared" si="3"/>
        <v>125.46294339622642</v>
      </c>
      <c r="K139" s="435">
        <v>13299.072</v>
      </c>
      <c r="L139" s="549" t="s">
        <v>1165</v>
      </c>
    </row>
    <row r="140" spans="1:12" ht="123.75" customHeight="1">
      <c r="A140" s="99">
        <v>131</v>
      </c>
      <c r="B140" s="408" t="s">
        <v>1115</v>
      </c>
      <c r="C140" s="88" t="s">
        <v>1116</v>
      </c>
      <c r="D140" s="88">
        <v>204873388</v>
      </c>
      <c r="E140" s="99" t="s">
        <v>855</v>
      </c>
      <c r="F140" s="88" t="s">
        <v>1117</v>
      </c>
      <c r="G140" s="436">
        <v>36</v>
      </c>
      <c r="H140" s="99" t="s">
        <v>855</v>
      </c>
      <c r="I140" s="433" t="s">
        <v>1118</v>
      </c>
      <c r="J140" s="4">
        <f t="shared" si="3"/>
        <v>108.21178867924526</v>
      </c>
      <c r="K140" s="435">
        <v>11470.449599999998</v>
      </c>
      <c r="L140" s="548" t="s">
        <v>1119</v>
      </c>
    </row>
    <row r="141" spans="1:12" ht="45">
      <c r="A141" s="99">
        <v>132</v>
      </c>
      <c r="B141" s="408" t="s">
        <v>1115</v>
      </c>
      <c r="C141" s="88" t="s">
        <v>1116</v>
      </c>
      <c r="D141" s="88">
        <v>204873388</v>
      </c>
      <c r="E141" s="99" t="s">
        <v>855</v>
      </c>
      <c r="F141" s="88" t="s">
        <v>1117</v>
      </c>
      <c r="G141" s="436">
        <v>18</v>
      </c>
      <c r="H141" s="99" t="s">
        <v>855</v>
      </c>
      <c r="I141" s="433" t="s">
        <v>1118</v>
      </c>
      <c r="J141" s="4">
        <f t="shared" si="3"/>
        <v>54.10589433962263</v>
      </c>
      <c r="K141" s="435">
        <v>5735.224799999999</v>
      </c>
      <c r="L141" s="548" t="s">
        <v>1120</v>
      </c>
    </row>
    <row r="142" spans="1:12" ht="45">
      <c r="A142" s="99">
        <v>133</v>
      </c>
      <c r="B142" s="408" t="s">
        <v>1115</v>
      </c>
      <c r="C142" s="88" t="s">
        <v>1116</v>
      </c>
      <c r="D142" s="88">
        <v>204873388</v>
      </c>
      <c r="E142" s="99" t="s">
        <v>855</v>
      </c>
      <c r="F142" s="88" t="s">
        <v>1117</v>
      </c>
      <c r="G142" s="436">
        <v>80</v>
      </c>
      <c r="H142" s="99" t="s">
        <v>855</v>
      </c>
      <c r="I142" s="433" t="s">
        <v>1118</v>
      </c>
      <c r="J142" s="4">
        <f t="shared" si="3"/>
        <v>240.47064150943396</v>
      </c>
      <c r="K142" s="435">
        <v>25489.887999999999</v>
      </c>
      <c r="L142" s="548" t="s">
        <v>1121</v>
      </c>
    </row>
    <row r="143" spans="1:12" ht="45">
      <c r="A143" s="99">
        <v>134</v>
      </c>
      <c r="B143" s="408" t="s">
        <v>1115</v>
      </c>
      <c r="C143" s="88" t="s">
        <v>1116</v>
      </c>
      <c r="D143" s="88">
        <v>204873388</v>
      </c>
      <c r="E143" s="99" t="s">
        <v>855</v>
      </c>
      <c r="F143" s="88" t="s">
        <v>1117</v>
      </c>
      <c r="G143" s="436">
        <v>36</v>
      </c>
      <c r="H143" s="99" t="s">
        <v>855</v>
      </c>
      <c r="I143" s="433" t="s">
        <v>1118</v>
      </c>
      <c r="J143" s="4">
        <f t="shared" si="3"/>
        <v>108.21178867924526</v>
      </c>
      <c r="K143" s="435">
        <v>11470.449599999998</v>
      </c>
      <c r="L143" s="548" t="s">
        <v>1122</v>
      </c>
    </row>
    <row r="144" spans="1:12" ht="60">
      <c r="A144" s="99">
        <v>135</v>
      </c>
      <c r="B144" s="408" t="s">
        <v>1115</v>
      </c>
      <c r="C144" s="88" t="s">
        <v>1116</v>
      </c>
      <c r="D144" s="88">
        <v>204873388</v>
      </c>
      <c r="E144" s="99" t="s">
        <v>855</v>
      </c>
      <c r="F144" s="88" t="s">
        <v>1117</v>
      </c>
      <c r="G144" s="436">
        <v>36</v>
      </c>
      <c r="H144" s="99" t="s">
        <v>855</v>
      </c>
      <c r="I144" s="433" t="s">
        <v>1118</v>
      </c>
      <c r="J144" s="4">
        <f t="shared" si="3"/>
        <v>108.21178867924526</v>
      </c>
      <c r="K144" s="435">
        <v>11470.449599999998</v>
      </c>
      <c r="L144" s="548" t="s">
        <v>1123</v>
      </c>
    </row>
    <row r="145" spans="1:12" ht="45">
      <c r="A145" s="99">
        <v>136</v>
      </c>
      <c r="B145" s="408" t="s">
        <v>1115</v>
      </c>
      <c r="C145" s="88" t="s">
        <v>1116</v>
      </c>
      <c r="D145" s="88">
        <v>204873388</v>
      </c>
      <c r="E145" s="99" t="s">
        <v>855</v>
      </c>
      <c r="F145" s="88" t="s">
        <v>1117</v>
      </c>
      <c r="G145" s="436">
        <v>36</v>
      </c>
      <c r="H145" s="99" t="s">
        <v>855</v>
      </c>
      <c r="I145" s="433" t="s">
        <v>1118</v>
      </c>
      <c r="J145" s="4">
        <f t="shared" si="3"/>
        <v>108.21178867924526</v>
      </c>
      <c r="K145" s="435">
        <v>11470.449599999998</v>
      </c>
      <c r="L145" s="548" t="s">
        <v>1124</v>
      </c>
    </row>
    <row r="146" spans="1:12" ht="75">
      <c r="A146" s="99">
        <v>137</v>
      </c>
      <c r="B146" s="408" t="s">
        <v>1115</v>
      </c>
      <c r="C146" s="88" t="s">
        <v>1116</v>
      </c>
      <c r="D146" s="88">
        <v>204873388</v>
      </c>
      <c r="E146" s="99" t="s">
        <v>855</v>
      </c>
      <c r="F146" s="88" t="s">
        <v>1117</v>
      </c>
      <c r="G146" s="436">
        <v>32</v>
      </c>
      <c r="H146" s="99" t="s">
        <v>855</v>
      </c>
      <c r="I146" s="433" t="s">
        <v>1118</v>
      </c>
      <c r="J146" s="4">
        <f t="shared" si="3"/>
        <v>96.188256603773567</v>
      </c>
      <c r="K146" s="435">
        <v>10195.955199999999</v>
      </c>
      <c r="L146" s="548" t="s">
        <v>1125</v>
      </c>
    </row>
    <row r="147" spans="1:12" ht="60">
      <c r="A147" s="99">
        <v>138</v>
      </c>
      <c r="B147" s="408" t="s">
        <v>1115</v>
      </c>
      <c r="C147" s="88" t="s">
        <v>1116</v>
      </c>
      <c r="D147" s="88">
        <v>204873388</v>
      </c>
      <c r="E147" s="99" t="s">
        <v>855</v>
      </c>
      <c r="F147" s="88" t="s">
        <v>1117</v>
      </c>
      <c r="G147" s="436">
        <v>36</v>
      </c>
      <c r="H147" s="99" t="s">
        <v>855</v>
      </c>
      <c r="I147" s="433" t="s">
        <v>1118</v>
      </c>
      <c r="J147" s="4">
        <f t="shared" si="3"/>
        <v>108.21178867924526</v>
      </c>
      <c r="K147" s="435">
        <v>11470.449599999998</v>
      </c>
      <c r="L147" s="548" t="s">
        <v>1126</v>
      </c>
    </row>
    <row r="148" spans="1:12" ht="45">
      <c r="A148" s="99">
        <v>139</v>
      </c>
      <c r="B148" s="408" t="s">
        <v>1115</v>
      </c>
      <c r="C148" s="88" t="s">
        <v>1116</v>
      </c>
      <c r="D148" s="88">
        <v>204873388</v>
      </c>
      <c r="E148" s="99" t="s">
        <v>855</v>
      </c>
      <c r="F148" s="88" t="s">
        <v>1117</v>
      </c>
      <c r="G148" s="436">
        <v>36</v>
      </c>
      <c r="H148" s="99" t="s">
        <v>855</v>
      </c>
      <c r="I148" s="433" t="s">
        <v>1118</v>
      </c>
      <c r="J148" s="4">
        <f t="shared" si="3"/>
        <v>108.21178867924526</v>
      </c>
      <c r="K148" s="435">
        <v>11470.449599999998</v>
      </c>
      <c r="L148" s="548" t="s">
        <v>1127</v>
      </c>
    </row>
    <row r="149" spans="1:12" ht="45">
      <c r="A149" s="99">
        <v>140</v>
      </c>
      <c r="B149" s="408" t="s">
        <v>1115</v>
      </c>
      <c r="C149" s="88" t="s">
        <v>1116</v>
      </c>
      <c r="D149" s="88">
        <v>204873388</v>
      </c>
      <c r="E149" s="99" t="s">
        <v>855</v>
      </c>
      <c r="F149" s="88" t="s">
        <v>1117</v>
      </c>
      <c r="G149" s="436">
        <v>18</v>
      </c>
      <c r="H149" s="99" t="s">
        <v>855</v>
      </c>
      <c r="I149" s="433" t="s">
        <v>1118</v>
      </c>
      <c r="J149" s="4">
        <f t="shared" si="3"/>
        <v>54.10589433962263</v>
      </c>
      <c r="K149" s="435">
        <v>5735.224799999999</v>
      </c>
      <c r="L149" s="548" t="s">
        <v>1128</v>
      </c>
    </row>
    <row r="150" spans="1:12" ht="45">
      <c r="A150" s="99">
        <v>141</v>
      </c>
      <c r="B150" s="408" t="s">
        <v>1115</v>
      </c>
      <c r="C150" s="88" t="s">
        <v>1116</v>
      </c>
      <c r="D150" s="88">
        <v>204873388</v>
      </c>
      <c r="E150" s="99" t="s">
        <v>855</v>
      </c>
      <c r="F150" s="88" t="s">
        <v>1117</v>
      </c>
      <c r="G150" s="436">
        <v>18</v>
      </c>
      <c r="H150" s="99" t="s">
        <v>855</v>
      </c>
      <c r="I150" s="433" t="s">
        <v>1118</v>
      </c>
      <c r="J150" s="4">
        <f t="shared" si="3"/>
        <v>54.10589433962263</v>
      </c>
      <c r="K150" s="435">
        <v>5735.224799999999</v>
      </c>
      <c r="L150" s="548" t="s">
        <v>1129</v>
      </c>
    </row>
    <row r="151" spans="1:12" ht="45">
      <c r="A151" s="99">
        <v>142</v>
      </c>
      <c r="B151" s="408" t="s">
        <v>1115</v>
      </c>
      <c r="C151" s="88" t="s">
        <v>1116</v>
      </c>
      <c r="D151" s="88">
        <v>204873388</v>
      </c>
      <c r="E151" s="99" t="s">
        <v>855</v>
      </c>
      <c r="F151" s="88" t="s">
        <v>1117</v>
      </c>
      <c r="G151" s="436">
        <v>36</v>
      </c>
      <c r="H151" s="99" t="s">
        <v>855</v>
      </c>
      <c r="I151" s="433" t="s">
        <v>1118</v>
      </c>
      <c r="J151" s="4">
        <f t="shared" si="3"/>
        <v>108.21178867924526</v>
      </c>
      <c r="K151" s="435">
        <v>11470.449599999998</v>
      </c>
      <c r="L151" s="548" t="s">
        <v>1130</v>
      </c>
    </row>
    <row r="152" spans="1:12" ht="45">
      <c r="A152" s="99">
        <v>143</v>
      </c>
      <c r="B152" s="408" t="s">
        <v>1115</v>
      </c>
      <c r="C152" s="88" t="s">
        <v>1116</v>
      </c>
      <c r="D152" s="88">
        <v>204873388</v>
      </c>
      <c r="E152" s="99" t="s">
        <v>855</v>
      </c>
      <c r="F152" s="88" t="s">
        <v>1117</v>
      </c>
      <c r="G152" s="436">
        <v>12</v>
      </c>
      <c r="H152" s="99" t="s">
        <v>855</v>
      </c>
      <c r="I152" s="433" t="s">
        <v>1118</v>
      </c>
      <c r="J152" s="4">
        <f t="shared" si="3"/>
        <v>36.070596226415084</v>
      </c>
      <c r="K152" s="435">
        <v>3823.4831999999988</v>
      </c>
      <c r="L152" s="548" t="s">
        <v>1131</v>
      </c>
    </row>
    <row r="153" spans="1:12" ht="45">
      <c r="A153" s="99">
        <v>144</v>
      </c>
      <c r="B153" s="408" t="s">
        <v>1115</v>
      </c>
      <c r="C153" s="88" t="s">
        <v>1116</v>
      </c>
      <c r="D153" s="88">
        <v>204873388</v>
      </c>
      <c r="E153" s="99" t="s">
        <v>855</v>
      </c>
      <c r="F153" s="88" t="s">
        <v>1117</v>
      </c>
      <c r="G153" s="436">
        <v>18</v>
      </c>
      <c r="H153" s="99" t="s">
        <v>855</v>
      </c>
      <c r="I153" s="433" t="s">
        <v>1118</v>
      </c>
      <c r="J153" s="4">
        <f t="shared" si="3"/>
        <v>54.10589433962263</v>
      </c>
      <c r="K153" s="435">
        <v>5735.224799999999</v>
      </c>
      <c r="L153" s="548" t="s">
        <v>1132</v>
      </c>
    </row>
    <row r="154" spans="1:12" ht="45">
      <c r="A154" s="99">
        <v>145</v>
      </c>
      <c r="B154" s="408" t="s">
        <v>1115</v>
      </c>
      <c r="C154" s="88" t="s">
        <v>1116</v>
      </c>
      <c r="D154" s="88">
        <v>204873388</v>
      </c>
      <c r="E154" s="99" t="s">
        <v>855</v>
      </c>
      <c r="F154" s="88" t="s">
        <v>1117</v>
      </c>
      <c r="G154" s="436">
        <v>18</v>
      </c>
      <c r="H154" s="99" t="s">
        <v>855</v>
      </c>
      <c r="I154" s="433" t="s">
        <v>1118</v>
      </c>
      <c r="J154" s="4">
        <f t="shared" si="3"/>
        <v>54.10589433962263</v>
      </c>
      <c r="K154" s="435">
        <v>5735.224799999999</v>
      </c>
      <c r="L154" s="548" t="s">
        <v>1133</v>
      </c>
    </row>
    <row r="155" spans="1:12" ht="60">
      <c r="A155" s="99">
        <v>146</v>
      </c>
      <c r="B155" s="408" t="s">
        <v>1115</v>
      </c>
      <c r="C155" s="88" t="s">
        <v>1116</v>
      </c>
      <c r="D155" s="88">
        <v>204873388</v>
      </c>
      <c r="E155" s="99" t="s">
        <v>855</v>
      </c>
      <c r="F155" s="88" t="s">
        <v>1117</v>
      </c>
      <c r="G155" s="436">
        <v>36</v>
      </c>
      <c r="H155" s="99" t="s">
        <v>855</v>
      </c>
      <c r="I155" s="433" t="s">
        <v>1118</v>
      </c>
      <c r="J155" s="4">
        <f t="shared" si="3"/>
        <v>108.21178867924526</v>
      </c>
      <c r="K155" s="435">
        <v>11470.449599999998</v>
      </c>
      <c r="L155" s="548" t="s">
        <v>1134</v>
      </c>
    </row>
    <row r="156" spans="1:12" ht="45">
      <c r="A156" s="99">
        <v>147</v>
      </c>
      <c r="B156" s="408" t="s">
        <v>1115</v>
      </c>
      <c r="C156" s="88" t="s">
        <v>1116</v>
      </c>
      <c r="D156" s="88">
        <v>204873388</v>
      </c>
      <c r="E156" s="99" t="s">
        <v>855</v>
      </c>
      <c r="F156" s="88" t="s">
        <v>1117</v>
      </c>
      <c r="G156" s="436">
        <v>120</v>
      </c>
      <c r="H156" s="99" t="s">
        <v>855</v>
      </c>
      <c r="I156" s="433" t="s">
        <v>1118</v>
      </c>
      <c r="J156" s="4">
        <f t="shared" si="3"/>
        <v>360.70596226415091</v>
      </c>
      <c r="K156" s="435">
        <v>38234.831999999995</v>
      </c>
      <c r="L156" s="548" t="s">
        <v>1135</v>
      </c>
    </row>
    <row r="157" spans="1:12" ht="45">
      <c r="A157" s="99">
        <v>148</v>
      </c>
      <c r="B157" s="408" t="s">
        <v>1115</v>
      </c>
      <c r="C157" s="88" t="s">
        <v>1116</v>
      </c>
      <c r="D157" s="88">
        <v>204873388</v>
      </c>
      <c r="E157" s="99" t="s">
        <v>855</v>
      </c>
      <c r="F157" s="88" t="s">
        <v>1117</v>
      </c>
      <c r="G157" s="436">
        <v>36</v>
      </c>
      <c r="H157" s="99" t="s">
        <v>855</v>
      </c>
      <c r="I157" s="433" t="s">
        <v>1118</v>
      </c>
      <c r="J157" s="4">
        <f t="shared" si="3"/>
        <v>108.21178867924526</v>
      </c>
      <c r="K157" s="435">
        <v>11470.449599999998</v>
      </c>
      <c r="L157" s="548" t="s">
        <v>1136</v>
      </c>
    </row>
    <row r="158" spans="1:12" ht="45">
      <c r="A158" s="99">
        <v>149</v>
      </c>
      <c r="B158" s="408" t="s">
        <v>1115</v>
      </c>
      <c r="C158" s="88" t="s">
        <v>1116</v>
      </c>
      <c r="D158" s="88">
        <v>204873388</v>
      </c>
      <c r="E158" s="99" t="s">
        <v>855</v>
      </c>
      <c r="F158" s="88" t="s">
        <v>1117</v>
      </c>
      <c r="G158" s="436">
        <v>36</v>
      </c>
      <c r="H158" s="99" t="s">
        <v>855</v>
      </c>
      <c r="I158" s="433" t="s">
        <v>1118</v>
      </c>
      <c r="J158" s="4">
        <f t="shared" si="3"/>
        <v>108.21178867924526</v>
      </c>
      <c r="K158" s="435">
        <v>11470.449599999998</v>
      </c>
      <c r="L158" s="548" t="s">
        <v>1137</v>
      </c>
    </row>
    <row r="159" spans="1:12" ht="45">
      <c r="A159" s="99">
        <v>150</v>
      </c>
      <c r="B159" s="408" t="s">
        <v>1115</v>
      </c>
      <c r="C159" s="88" t="s">
        <v>1116</v>
      </c>
      <c r="D159" s="88">
        <v>204873388</v>
      </c>
      <c r="E159" s="99" t="s">
        <v>855</v>
      </c>
      <c r="F159" s="88" t="s">
        <v>1117</v>
      </c>
      <c r="G159" s="436">
        <v>120</v>
      </c>
      <c r="H159" s="99" t="s">
        <v>855</v>
      </c>
      <c r="I159" s="433" t="s">
        <v>1118</v>
      </c>
      <c r="J159" s="4">
        <f t="shared" si="3"/>
        <v>360.70596226415091</v>
      </c>
      <c r="K159" s="435">
        <v>38234.831999999995</v>
      </c>
      <c r="L159" s="548" t="s">
        <v>1138</v>
      </c>
    </row>
    <row r="160" spans="1:12" ht="45">
      <c r="A160" s="99">
        <v>151</v>
      </c>
      <c r="B160" s="408" t="s">
        <v>1115</v>
      </c>
      <c r="C160" s="88" t="s">
        <v>1116</v>
      </c>
      <c r="D160" s="88">
        <v>204873388</v>
      </c>
      <c r="E160" s="99" t="s">
        <v>855</v>
      </c>
      <c r="F160" s="88" t="s">
        <v>1117</v>
      </c>
      <c r="G160" s="436">
        <v>80</v>
      </c>
      <c r="H160" s="99" t="s">
        <v>855</v>
      </c>
      <c r="I160" s="433" t="s">
        <v>1118</v>
      </c>
      <c r="J160" s="4">
        <f t="shared" si="3"/>
        <v>240.47064150943396</v>
      </c>
      <c r="K160" s="435">
        <v>25489.887999999999</v>
      </c>
      <c r="L160" s="548" t="s">
        <v>1139</v>
      </c>
    </row>
    <row r="161" spans="1:12" ht="45">
      <c r="A161" s="99">
        <v>152</v>
      </c>
      <c r="B161" s="408" t="s">
        <v>1115</v>
      </c>
      <c r="C161" s="88" t="s">
        <v>1116</v>
      </c>
      <c r="D161" s="88">
        <v>204873388</v>
      </c>
      <c r="E161" s="99" t="s">
        <v>855</v>
      </c>
      <c r="F161" s="88" t="s">
        <v>1117</v>
      </c>
      <c r="G161" s="436">
        <v>80</v>
      </c>
      <c r="H161" s="99" t="s">
        <v>855</v>
      </c>
      <c r="I161" s="433" t="s">
        <v>1118</v>
      </c>
      <c r="J161" s="4">
        <f t="shared" si="3"/>
        <v>240.47064150943396</v>
      </c>
      <c r="K161" s="435">
        <v>25489.887999999999</v>
      </c>
      <c r="L161" s="548" t="s">
        <v>1140</v>
      </c>
    </row>
    <row r="162" spans="1:12" ht="45">
      <c r="A162" s="99">
        <v>153</v>
      </c>
      <c r="B162" s="408" t="s">
        <v>1115</v>
      </c>
      <c r="C162" s="88" t="s">
        <v>1116</v>
      </c>
      <c r="D162" s="88">
        <v>204873388</v>
      </c>
      <c r="E162" s="99" t="s">
        <v>855</v>
      </c>
      <c r="F162" s="88" t="s">
        <v>1117</v>
      </c>
      <c r="G162" s="436">
        <v>80</v>
      </c>
      <c r="H162" s="99" t="s">
        <v>855</v>
      </c>
      <c r="I162" s="433" t="s">
        <v>1118</v>
      </c>
      <c r="J162" s="4">
        <f t="shared" si="3"/>
        <v>240.47064150943396</v>
      </c>
      <c r="K162" s="435">
        <v>25489.887999999999</v>
      </c>
      <c r="L162" s="548" t="s">
        <v>1141</v>
      </c>
    </row>
    <row r="163" spans="1:12" ht="45">
      <c r="A163" s="99">
        <v>154</v>
      </c>
      <c r="B163" s="408" t="s">
        <v>1115</v>
      </c>
      <c r="C163" s="88" t="s">
        <v>1116</v>
      </c>
      <c r="D163" s="88">
        <v>204873388</v>
      </c>
      <c r="E163" s="99" t="s">
        <v>855</v>
      </c>
      <c r="F163" s="88" t="s">
        <v>1117</v>
      </c>
      <c r="G163" s="436">
        <v>36</v>
      </c>
      <c r="H163" s="99" t="s">
        <v>855</v>
      </c>
      <c r="I163" s="433" t="s">
        <v>1118</v>
      </c>
      <c r="J163" s="4">
        <f t="shared" si="3"/>
        <v>108.21178867924526</v>
      </c>
      <c r="K163" s="435">
        <v>11470.449599999998</v>
      </c>
      <c r="L163" s="548" t="s">
        <v>1142</v>
      </c>
    </row>
    <row r="164" spans="1:12" ht="45">
      <c r="A164" s="99">
        <v>155</v>
      </c>
      <c r="B164" s="408" t="s">
        <v>1115</v>
      </c>
      <c r="C164" s="88" t="s">
        <v>1116</v>
      </c>
      <c r="D164" s="88">
        <v>204873388</v>
      </c>
      <c r="E164" s="99" t="s">
        <v>855</v>
      </c>
      <c r="F164" s="88" t="s">
        <v>1117</v>
      </c>
      <c r="G164" s="436">
        <v>36</v>
      </c>
      <c r="H164" s="99" t="s">
        <v>855</v>
      </c>
      <c r="I164" s="433" t="s">
        <v>1118</v>
      </c>
      <c r="J164" s="4">
        <f t="shared" si="3"/>
        <v>141.14581132075469</v>
      </c>
      <c r="K164" s="435">
        <v>14961.455999999996</v>
      </c>
      <c r="L164" s="548" t="s">
        <v>1143</v>
      </c>
    </row>
    <row r="165" spans="1:12" ht="45">
      <c r="A165" s="99">
        <v>156</v>
      </c>
      <c r="B165" s="408" t="s">
        <v>1115</v>
      </c>
      <c r="C165" s="88" t="s">
        <v>1116</v>
      </c>
      <c r="D165" s="88">
        <v>204873388</v>
      </c>
      <c r="E165" s="99" t="s">
        <v>855</v>
      </c>
      <c r="F165" s="88" t="s">
        <v>1117</v>
      </c>
      <c r="G165" s="436">
        <v>36</v>
      </c>
      <c r="H165" s="99" t="s">
        <v>855</v>
      </c>
      <c r="I165" s="433" t="s">
        <v>1118</v>
      </c>
      <c r="J165" s="4">
        <f t="shared" si="3"/>
        <v>141.14581132075469</v>
      </c>
      <c r="K165" s="435">
        <v>14961.455999999996</v>
      </c>
      <c r="L165" s="548" t="s">
        <v>1144</v>
      </c>
    </row>
    <row r="166" spans="1:12" ht="45">
      <c r="A166" s="99">
        <v>157</v>
      </c>
      <c r="B166" s="408" t="s">
        <v>1115</v>
      </c>
      <c r="C166" s="88" t="s">
        <v>1116</v>
      </c>
      <c r="D166" s="88">
        <v>204873388</v>
      </c>
      <c r="E166" s="99" t="s">
        <v>855</v>
      </c>
      <c r="F166" s="88" t="s">
        <v>1117</v>
      </c>
      <c r="G166" s="436">
        <v>36</v>
      </c>
      <c r="H166" s="99" t="s">
        <v>855</v>
      </c>
      <c r="I166" s="433" t="s">
        <v>1118</v>
      </c>
      <c r="J166" s="4">
        <f t="shared" si="3"/>
        <v>141.14581132075469</v>
      </c>
      <c r="K166" s="435">
        <v>14961.455999999996</v>
      </c>
      <c r="L166" s="548" t="s">
        <v>1145</v>
      </c>
    </row>
    <row r="167" spans="1:12" ht="45">
      <c r="A167" s="99">
        <v>158</v>
      </c>
      <c r="B167" s="408" t="s">
        <v>1115</v>
      </c>
      <c r="C167" s="88" t="s">
        <v>1116</v>
      </c>
      <c r="D167" s="88">
        <v>204873388</v>
      </c>
      <c r="E167" s="99" t="s">
        <v>855</v>
      </c>
      <c r="F167" s="88" t="s">
        <v>1117</v>
      </c>
      <c r="G167" s="436">
        <v>36</v>
      </c>
      <c r="H167" s="99" t="s">
        <v>855</v>
      </c>
      <c r="I167" s="433" t="s">
        <v>1118</v>
      </c>
      <c r="J167" s="4">
        <f t="shared" si="3"/>
        <v>141.14581132075469</v>
      </c>
      <c r="K167" s="435">
        <v>14961.455999999996</v>
      </c>
      <c r="L167" s="548" t="s">
        <v>1146</v>
      </c>
    </row>
    <row r="168" spans="1:12" ht="45">
      <c r="A168" s="99">
        <v>159</v>
      </c>
      <c r="B168" s="408" t="s">
        <v>1115</v>
      </c>
      <c r="C168" s="88" t="s">
        <v>1116</v>
      </c>
      <c r="D168" s="88">
        <v>204873388</v>
      </c>
      <c r="E168" s="99" t="s">
        <v>855</v>
      </c>
      <c r="F168" s="88" t="s">
        <v>1117</v>
      </c>
      <c r="G168" s="436">
        <v>32</v>
      </c>
      <c r="H168" s="99" t="s">
        <v>855</v>
      </c>
      <c r="I168" s="433" t="s">
        <v>1118</v>
      </c>
      <c r="J168" s="4">
        <f t="shared" si="3"/>
        <v>125.46294339622642</v>
      </c>
      <c r="K168" s="435">
        <v>13299.072</v>
      </c>
      <c r="L168" s="548" t="s">
        <v>1147</v>
      </c>
    </row>
    <row r="169" spans="1:12" ht="45">
      <c r="A169" s="99">
        <v>160</v>
      </c>
      <c r="B169" s="408" t="s">
        <v>1115</v>
      </c>
      <c r="C169" s="88" t="s">
        <v>1116</v>
      </c>
      <c r="D169" s="88">
        <v>204873388</v>
      </c>
      <c r="E169" s="99" t="s">
        <v>855</v>
      </c>
      <c r="F169" s="88" t="s">
        <v>1166</v>
      </c>
      <c r="G169" s="436">
        <v>64</v>
      </c>
      <c r="H169" s="99" t="s">
        <v>855</v>
      </c>
      <c r="I169" s="433" t="s">
        <v>1118</v>
      </c>
      <c r="J169" s="4">
        <f>K169/75</f>
        <v>260.07074133333327</v>
      </c>
      <c r="K169" s="4">
        <v>19505.305599999996</v>
      </c>
      <c r="L169" s="548" t="s">
        <v>1167</v>
      </c>
    </row>
    <row r="170" spans="1:12" ht="45">
      <c r="A170" s="99">
        <v>161</v>
      </c>
      <c r="B170" s="408" t="s">
        <v>1115</v>
      </c>
      <c r="C170" s="88" t="s">
        <v>1116</v>
      </c>
      <c r="D170" s="88">
        <v>204873388</v>
      </c>
      <c r="E170" s="99" t="s">
        <v>855</v>
      </c>
      <c r="F170" s="88" t="s">
        <v>1166</v>
      </c>
      <c r="G170" s="437">
        <v>32</v>
      </c>
      <c r="H170" s="99" t="s">
        <v>855</v>
      </c>
      <c r="I170" s="433" t="s">
        <v>1118</v>
      </c>
      <c r="J170" s="4">
        <f t="shared" ref="J170:J201" si="4">K170/75</f>
        <v>130.03537066666664</v>
      </c>
      <c r="K170" s="4">
        <v>9752.652799999998</v>
      </c>
      <c r="L170" s="548" t="s">
        <v>1168</v>
      </c>
    </row>
    <row r="171" spans="1:12" ht="45">
      <c r="A171" s="99">
        <v>162</v>
      </c>
      <c r="B171" s="408" t="s">
        <v>1115</v>
      </c>
      <c r="C171" s="88" t="s">
        <v>1116</v>
      </c>
      <c r="D171" s="88">
        <v>204873388</v>
      </c>
      <c r="E171" s="99" t="s">
        <v>855</v>
      </c>
      <c r="F171" s="88" t="s">
        <v>1166</v>
      </c>
      <c r="G171" s="437">
        <v>64</v>
      </c>
      <c r="H171" s="99" t="s">
        <v>855</v>
      </c>
      <c r="I171" s="433" t="s">
        <v>1118</v>
      </c>
      <c r="J171" s="4">
        <f t="shared" si="4"/>
        <v>260.07074133333327</v>
      </c>
      <c r="K171" s="4">
        <v>19505.305599999996</v>
      </c>
      <c r="L171" s="548" t="s">
        <v>1169</v>
      </c>
    </row>
    <row r="172" spans="1:12" ht="75">
      <c r="A172" s="99">
        <v>163</v>
      </c>
      <c r="B172" s="408" t="s">
        <v>1115</v>
      </c>
      <c r="C172" s="88" t="s">
        <v>1116</v>
      </c>
      <c r="D172" s="88">
        <v>204873388</v>
      </c>
      <c r="E172" s="99" t="s">
        <v>855</v>
      </c>
      <c r="F172" s="88" t="s">
        <v>1166</v>
      </c>
      <c r="G172" s="437">
        <v>27</v>
      </c>
      <c r="H172" s="99" t="s">
        <v>855</v>
      </c>
      <c r="I172" s="433" t="s">
        <v>1118</v>
      </c>
      <c r="J172" s="4">
        <f t="shared" si="4"/>
        <v>109.71734399999998</v>
      </c>
      <c r="K172" s="4">
        <v>8228.8007999999991</v>
      </c>
      <c r="L172" s="548" t="s">
        <v>1170</v>
      </c>
    </row>
    <row r="173" spans="1:12" ht="45">
      <c r="A173" s="99">
        <v>164</v>
      </c>
      <c r="B173" s="408" t="s">
        <v>1115</v>
      </c>
      <c r="C173" s="88" t="s">
        <v>1116</v>
      </c>
      <c r="D173" s="88">
        <v>204873388</v>
      </c>
      <c r="E173" s="99" t="s">
        <v>855</v>
      </c>
      <c r="F173" s="88" t="s">
        <v>1166</v>
      </c>
      <c r="G173" s="437">
        <v>64</v>
      </c>
      <c r="H173" s="99" t="s">
        <v>855</v>
      </c>
      <c r="I173" s="433" t="s">
        <v>1118</v>
      </c>
      <c r="J173" s="4">
        <f t="shared" si="4"/>
        <v>260.07074133333327</v>
      </c>
      <c r="K173" s="4">
        <v>19505.305599999996</v>
      </c>
      <c r="L173" s="548" t="s">
        <v>1171</v>
      </c>
    </row>
    <row r="174" spans="1:12" ht="45">
      <c r="A174" s="99">
        <v>165</v>
      </c>
      <c r="B174" s="408" t="s">
        <v>1115</v>
      </c>
      <c r="C174" s="88" t="s">
        <v>1116</v>
      </c>
      <c r="D174" s="88">
        <v>204873388</v>
      </c>
      <c r="E174" s="99" t="s">
        <v>855</v>
      </c>
      <c r="F174" s="88" t="s">
        <v>1166</v>
      </c>
      <c r="G174" s="437">
        <v>32</v>
      </c>
      <c r="H174" s="99" t="s">
        <v>855</v>
      </c>
      <c r="I174" s="433" t="s">
        <v>1118</v>
      </c>
      <c r="J174" s="4">
        <f t="shared" si="4"/>
        <v>130.03537066666664</v>
      </c>
      <c r="K174" s="4">
        <v>9752.652799999998</v>
      </c>
      <c r="L174" s="548" t="s">
        <v>1172</v>
      </c>
    </row>
    <row r="175" spans="1:12" ht="45">
      <c r="A175" s="99">
        <v>166</v>
      </c>
      <c r="B175" s="408" t="s">
        <v>1115</v>
      </c>
      <c r="C175" s="88" t="s">
        <v>1116</v>
      </c>
      <c r="D175" s="88">
        <v>204873388</v>
      </c>
      <c r="E175" s="99" t="s">
        <v>855</v>
      </c>
      <c r="F175" s="88" t="s">
        <v>1166</v>
      </c>
      <c r="G175" s="437">
        <v>36</v>
      </c>
      <c r="H175" s="99" t="s">
        <v>855</v>
      </c>
      <c r="I175" s="433" t="s">
        <v>1118</v>
      </c>
      <c r="J175" s="4">
        <f t="shared" si="4"/>
        <v>146.28979200000001</v>
      </c>
      <c r="K175" s="4">
        <v>10971.734399999999</v>
      </c>
      <c r="L175" s="548" t="s">
        <v>1173</v>
      </c>
    </row>
    <row r="176" spans="1:12" ht="45">
      <c r="A176" s="99">
        <v>167</v>
      </c>
      <c r="B176" s="408" t="s">
        <v>1115</v>
      </c>
      <c r="C176" s="88" t="s">
        <v>1116</v>
      </c>
      <c r="D176" s="88">
        <v>204873388</v>
      </c>
      <c r="E176" s="99" t="s">
        <v>855</v>
      </c>
      <c r="F176" s="88" t="s">
        <v>1166</v>
      </c>
      <c r="G176" s="437">
        <v>32</v>
      </c>
      <c r="H176" s="99" t="s">
        <v>855</v>
      </c>
      <c r="I176" s="433" t="s">
        <v>1118</v>
      </c>
      <c r="J176" s="4">
        <f t="shared" si="4"/>
        <v>130.03537066666664</v>
      </c>
      <c r="K176" s="4">
        <v>9752.652799999998</v>
      </c>
      <c r="L176" s="548" t="s">
        <v>1174</v>
      </c>
    </row>
    <row r="177" spans="1:12" ht="45">
      <c r="A177" s="99">
        <v>168</v>
      </c>
      <c r="B177" s="408" t="s">
        <v>1115</v>
      </c>
      <c r="C177" s="88" t="s">
        <v>1116</v>
      </c>
      <c r="D177" s="88">
        <v>204873388</v>
      </c>
      <c r="E177" s="99" t="s">
        <v>855</v>
      </c>
      <c r="F177" s="88" t="s">
        <v>1166</v>
      </c>
      <c r="G177" s="437">
        <v>72</v>
      </c>
      <c r="H177" s="99" t="s">
        <v>855</v>
      </c>
      <c r="I177" s="433" t="s">
        <v>1118</v>
      </c>
      <c r="J177" s="4">
        <f t="shared" si="4"/>
        <v>292.57958400000001</v>
      </c>
      <c r="K177" s="4">
        <v>21943.468799999999</v>
      </c>
      <c r="L177" s="548" t="s">
        <v>1175</v>
      </c>
    </row>
    <row r="178" spans="1:12" ht="45">
      <c r="A178" s="99">
        <v>169</v>
      </c>
      <c r="B178" s="408" t="s">
        <v>1115</v>
      </c>
      <c r="C178" s="88" t="s">
        <v>1116</v>
      </c>
      <c r="D178" s="88">
        <v>204873388</v>
      </c>
      <c r="E178" s="99" t="s">
        <v>855</v>
      </c>
      <c r="F178" s="88" t="s">
        <v>1166</v>
      </c>
      <c r="G178" s="437">
        <v>18</v>
      </c>
      <c r="H178" s="99" t="s">
        <v>855</v>
      </c>
      <c r="I178" s="433" t="s">
        <v>1118</v>
      </c>
      <c r="J178" s="442">
        <f t="shared" si="4"/>
        <v>56.521066666666663</v>
      </c>
      <c r="K178" s="442">
        <v>4239.08</v>
      </c>
      <c r="L178" s="548" t="s">
        <v>1477</v>
      </c>
    </row>
    <row r="179" spans="1:12" ht="75">
      <c r="A179" s="99">
        <v>170</v>
      </c>
      <c r="B179" s="408" t="s">
        <v>1115</v>
      </c>
      <c r="C179" s="88" t="s">
        <v>1116</v>
      </c>
      <c r="D179" s="88">
        <v>204873388</v>
      </c>
      <c r="E179" s="99" t="s">
        <v>855</v>
      </c>
      <c r="F179" s="88" t="s">
        <v>1166</v>
      </c>
      <c r="G179" s="437">
        <v>36</v>
      </c>
      <c r="H179" s="99" t="s">
        <v>855</v>
      </c>
      <c r="I179" s="433" t="s">
        <v>1118</v>
      </c>
      <c r="J179" s="4">
        <f t="shared" si="4"/>
        <v>113.04211199999997</v>
      </c>
      <c r="K179" s="4">
        <v>8478.1583999999984</v>
      </c>
      <c r="L179" s="548" t="s">
        <v>1176</v>
      </c>
    </row>
    <row r="180" spans="1:12" ht="45">
      <c r="A180" s="99">
        <v>171</v>
      </c>
      <c r="B180" s="408" t="s">
        <v>1115</v>
      </c>
      <c r="C180" s="88" t="s">
        <v>1116</v>
      </c>
      <c r="D180" s="88">
        <v>204873388</v>
      </c>
      <c r="E180" s="99" t="s">
        <v>855</v>
      </c>
      <c r="F180" s="88" t="s">
        <v>1166</v>
      </c>
      <c r="G180" s="437">
        <v>36</v>
      </c>
      <c r="H180" s="99" t="s">
        <v>855</v>
      </c>
      <c r="I180" s="433" t="s">
        <v>1118</v>
      </c>
      <c r="J180" s="4">
        <f t="shared" si="4"/>
        <v>113.04211199999997</v>
      </c>
      <c r="K180" s="4">
        <v>8478.1583999999984</v>
      </c>
      <c r="L180" s="548" t="s">
        <v>1177</v>
      </c>
    </row>
    <row r="181" spans="1:12" ht="45">
      <c r="A181" s="99">
        <v>172</v>
      </c>
      <c r="B181" s="408" t="s">
        <v>1115</v>
      </c>
      <c r="C181" s="88" t="s">
        <v>1116</v>
      </c>
      <c r="D181" s="88">
        <v>204873388</v>
      </c>
      <c r="E181" s="99" t="s">
        <v>855</v>
      </c>
      <c r="F181" s="88" t="s">
        <v>1166</v>
      </c>
      <c r="G181" s="437">
        <v>36</v>
      </c>
      <c r="H181" s="99" t="s">
        <v>855</v>
      </c>
      <c r="I181" s="433" t="s">
        <v>1118</v>
      </c>
      <c r="J181" s="4">
        <f t="shared" si="4"/>
        <v>113.04211199999997</v>
      </c>
      <c r="K181" s="4">
        <v>8478.1583999999984</v>
      </c>
      <c r="L181" s="548" t="s">
        <v>1178</v>
      </c>
    </row>
    <row r="182" spans="1:12" ht="45">
      <c r="A182" s="99">
        <v>173</v>
      </c>
      <c r="B182" s="408" t="s">
        <v>1115</v>
      </c>
      <c r="C182" s="88" t="s">
        <v>1116</v>
      </c>
      <c r="D182" s="88">
        <v>204873388</v>
      </c>
      <c r="E182" s="99" t="s">
        <v>855</v>
      </c>
      <c r="F182" s="88" t="s">
        <v>1166</v>
      </c>
      <c r="G182" s="437">
        <v>36</v>
      </c>
      <c r="H182" s="99" t="s">
        <v>855</v>
      </c>
      <c r="I182" s="433" t="s">
        <v>1118</v>
      </c>
      <c r="J182" s="4">
        <f t="shared" si="4"/>
        <v>113.04211199999997</v>
      </c>
      <c r="K182" s="4">
        <v>8478.1583999999984</v>
      </c>
      <c r="L182" s="548" t="s">
        <v>1179</v>
      </c>
    </row>
    <row r="183" spans="1:12" ht="45">
      <c r="A183" s="99">
        <v>174</v>
      </c>
      <c r="B183" s="408" t="s">
        <v>1115</v>
      </c>
      <c r="C183" s="88" t="s">
        <v>1116</v>
      </c>
      <c r="D183" s="88">
        <v>204873388</v>
      </c>
      <c r="E183" s="99" t="s">
        <v>855</v>
      </c>
      <c r="F183" s="88" t="s">
        <v>1166</v>
      </c>
      <c r="G183" s="437">
        <v>18</v>
      </c>
      <c r="H183" s="99" t="s">
        <v>855</v>
      </c>
      <c r="I183" s="433" t="s">
        <v>1118</v>
      </c>
      <c r="J183" s="4">
        <f t="shared" si="4"/>
        <v>56.521055999999987</v>
      </c>
      <c r="K183" s="4">
        <v>4239.0791999999992</v>
      </c>
      <c r="L183" s="548" t="s">
        <v>1478</v>
      </c>
    </row>
    <row r="184" spans="1:12" ht="45">
      <c r="A184" s="99">
        <v>175</v>
      </c>
      <c r="B184" s="408" t="s">
        <v>1115</v>
      </c>
      <c r="C184" s="88" t="s">
        <v>1116</v>
      </c>
      <c r="D184" s="88">
        <v>204873388</v>
      </c>
      <c r="E184" s="99" t="s">
        <v>855</v>
      </c>
      <c r="F184" s="88" t="s">
        <v>1166</v>
      </c>
      <c r="G184" s="437">
        <v>36</v>
      </c>
      <c r="H184" s="99" t="s">
        <v>855</v>
      </c>
      <c r="I184" s="433" t="s">
        <v>1118</v>
      </c>
      <c r="J184" s="4">
        <f t="shared" si="4"/>
        <v>113.04213333333333</v>
      </c>
      <c r="K184" s="4">
        <v>8478.16</v>
      </c>
      <c r="L184" s="548" t="s">
        <v>1479</v>
      </c>
    </row>
    <row r="185" spans="1:12" ht="45">
      <c r="A185" s="99">
        <v>176</v>
      </c>
      <c r="B185" s="408" t="s">
        <v>1115</v>
      </c>
      <c r="C185" s="88" t="s">
        <v>1116</v>
      </c>
      <c r="D185" s="88">
        <v>204873388</v>
      </c>
      <c r="E185" s="99" t="s">
        <v>855</v>
      </c>
      <c r="F185" s="88" t="s">
        <v>1166</v>
      </c>
      <c r="G185" s="437">
        <v>36</v>
      </c>
      <c r="H185" s="99" t="s">
        <v>855</v>
      </c>
      <c r="I185" s="433" t="s">
        <v>1118</v>
      </c>
      <c r="J185" s="4">
        <f t="shared" si="4"/>
        <v>113.04211199999997</v>
      </c>
      <c r="K185" s="4">
        <v>8478.1583999999984</v>
      </c>
      <c r="L185" s="548" t="s">
        <v>1180</v>
      </c>
    </row>
    <row r="186" spans="1:12" ht="45">
      <c r="A186" s="99">
        <v>177</v>
      </c>
      <c r="B186" s="408" t="s">
        <v>1115</v>
      </c>
      <c r="C186" s="88" t="s">
        <v>1116</v>
      </c>
      <c r="D186" s="88">
        <v>204873388</v>
      </c>
      <c r="E186" s="99" t="s">
        <v>855</v>
      </c>
      <c r="F186" s="88" t="s">
        <v>1166</v>
      </c>
      <c r="G186" s="437">
        <v>18</v>
      </c>
      <c r="H186" s="99" t="s">
        <v>855</v>
      </c>
      <c r="I186" s="433" t="s">
        <v>1118</v>
      </c>
      <c r="J186" s="4">
        <f t="shared" si="4"/>
        <v>56.521055999999987</v>
      </c>
      <c r="K186" s="4">
        <v>4239.0791999999992</v>
      </c>
      <c r="L186" s="548" t="s">
        <v>1181</v>
      </c>
    </row>
    <row r="187" spans="1:12" ht="45">
      <c r="A187" s="99">
        <v>178</v>
      </c>
      <c r="B187" s="408" t="s">
        <v>1115</v>
      </c>
      <c r="C187" s="88" t="s">
        <v>1116</v>
      </c>
      <c r="D187" s="88">
        <v>204873388</v>
      </c>
      <c r="E187" s="99" t="s">
        <v>855</v>
      </c>
      <c r="F187" s="88" t="s">
        <v>1166</v>
      </c>
      <c r="G187" s="437">
        <v>24</v>
      </c>
      <c r="H187" s="99" t="s">
        <v>855</v>
      </c>
      <c r="I187" s="433" t="s">
        <v>1118</v>
      </c>
      <c r="J187" s="4">
        <f t="shared" si="4"/>
        <v>75.361407999999983</v>
      </c>
      <c r="K187" s="4">
        <v>5652.105599999999</v>
      </c>
      <c r="L187" s="548" t="s">
        <v>1182</v>
      </c>
    </row>
    <row r="188" spans="1:12" ht="45">
      <c r="A188" s="99">
        <v>179</v>
      </c>
      <c r="B188" s="408" t="s">
        <v>1115</v>
      </c>
      <c r="C188" s="88" t="s">
        <v>1116</v>
      </c>
      <c r="D188" s="88">
        <v>204873388</v>
      </c>
      <c r="E188" s="99" t="s">
        <v>855</v>
      </c>
      <c r="F188" s="88" t="s">
        <v>1166</v>
      </c>
      <c r="G188" s="437">
        <v>36</v>
      </c>
      <c r="H188" s="99" t="s">
        <v>855</v>
      </c>
      <c r="I188" s="433" t="s">
        <v>1118</v>
      </c>
      <c r="J188" s="4">
        <f t="shared" si="4"/>
        <v>113.04211199999997</v>
      </c>
      <c r="K188" s="4">
        <v>8478.1583999999984</v>
      </c>
      <c r="L188" s="548" t="s">
        <v>1183</v>
      </c>
    </row>
    <row r="189" spans="1:12" ht="45">
      <c r="A189" s="99">
        <v>180</v>
      </c>
      <c r="B189" s="408" t="s">
        <v>1115</v>
      </c>
      <c r="C189" s="88" t="s">
        <v>1116</v>
      </c>
      <c r="D189" s="88">
        <v>204873388</v>
      </c>
      <c r="E189" s="99" t="s">
        <v>855</v>
      </c>
      <c r="F189" s="88" t="s">
        <v>1166</v>
      </c>
      <c r="G189" s="437">
        <v>36</v>
      </c>
      <c r="H189" s="99" t="s">
        <v>855</v>
      </c>
      <c r="I189" s="433" t="s">
        <v>1118</v>
      </c>
      <c r="J189" s="4">
        <f t="shared" si="4"/>
        <v>113.04211199999997</v>
      </c>
      <c r="K189" s="4">
        <v>8478.1583999999984</v>
      </c>
      <c r="L189" s="548" t="s">
        <v>1184</v>
      </c>
    </row>
    <row r="190" spans="1:12" ht="45">
      <c r="A190" s="99">
        <v>181</v>
      </c>
      <c r="B190" s="408" t="s">
        <v>1115</v>
      </c>
      <c r="C190" s="88" t="s">
        <v>1116</v>
      </c>
      <c r="D190" s="88">
        <v>204873388</v>
      </c>
      <c r="E190" s="99" t="s">
        <v>855</v>
      </c>
      <c r="F190" s="88" t="s">
        <v>1166</v>
      </c>
      <c r="G190" s="437">
        <v>36</v>
      </c>
      <c r="H190" s="99" t="s">
        <v>855</v>
      </c>
      <c r="I190" s="433" t="s">
        <v>1118</v>
      </c>
      <c r="J190" s="4">
        <f t="shared" si="4"/>
        <v>113.04211199999997</v>
      </c>
      <c r="K190" s="4">
        <v>8478.1583999999984</v>
      </c>
      <c r="L190" s="548" t="s">
        <v>1185</v>
      </c>
    </row>
    <row r="191" spans="1:12" ht="45">
      <c r="A191" s="99">
        <v>182</v>
      </c>
      <c r="B191" s="408" t="s">
        <v>1115</v>
      </c>
      <c r="C191" s="88" t="s">
        <v>1116</v>
      </c>
      <c r="D191" s="88">
        <v>204873388</v>
      </c>
      <c r="E191" s="99" t="s">
        <v>855</v>
      </c>
      <c r="F191" s="88" t="s">
        <v>1166</v>
      </c>
      <c r="G191" s="437">
        <v>36</v>
      </c>
      <c r="H191" s="99" t="s">
        <v>855</v>
      </c>
      <c r="I191" s="433" t="s">
        <v>1118</v>
      </c>
      <c r="J191" s="4">
        <f t="shared" si="4"/>
        <v>113.04211199999997</v>
      </c>
      <c r="K191" s="4">
        <v>8478.1583999999984</v>
      </c>
      <c r="L191" s="548" t="s">
        <v>1186</v>
      </c>
    </row>
    <row r="192" spans="1:12" ht="45">
      <c r="A192" s="99">
        <v>183</v>
      </c>
      <c r="B192" s="408" t="s">
        <v>1115</v>
      </c>
      <c r="C192" s="88" t="s">
        <v>1116</v>
      </c>
      <c r="D192" s="88">
        <v>204873388</v>
      </c>
      <c r="E192" s="99" t="s">
        <v>855</v>
      </c>
      <c r="F192" s="88" t="s">
        <v>1166</v>
      </c>
      <c r="G192" s="437">
        <v>36</v>
      </c>
      <c r="H192" s="99" t="s">
        <v>855</v>
      </c>
      <c r="I192" s="433" t="s">
        <v>1118</v>
      </c>
      <c r="J192" s="4">
        <f t="shared" si="4"/>
        <v>146.28979200000001</v>
      </c>
      <c r="K192" s="4">
        <v>10971.734399999999</v>
      </c>
      <c r="L192" s="548" t="s">
        <v>1187</v>
      </c>
    </row>
    <row r="193" spans="1:12" ht="45">
      <c r="A193" s="99">
        <v>184</v>
      </c>
      <c r="B193" s="408" t="s">
        <v>1115</v>
      </c>
      <c r="C193" s="88" t="s">
        <v>1116</v>
      </c>
      <c r="D193" s="88">
        <v>204873388</v>
      </c>
      <c r="E193" s="99" t="s">
        <v>855</v>
      </c>
      <c r="F193" s="88" t="s">
        <v>1166</v>
      </c>
      <c r="G193" s="437">
        <v>18</v>
      </c>
      <c r="H193" s="99" t="s">
        <v>855</v>
      </c>
      <c r="I193" s="433" t="s">
        <v>1118</v>
      </c>
      <c r="J193" s="4">
        <f t="shared" si="4"/>
        <v>56.521055999999987</v>
      </c>
      <c r="K193" s="4">
        <v>4239.0791999999992</v>
      </c>
      <c r="L193" s="548" t="s">
        <v>1188</v>
      </c>
    </row>
    <row r="194" spans="1:12" ht="45">
      <c r="A194" s="99">
        <v>185</v>
      </c>
      <c r="B194" s="408" t="s">
        <v>1115</v>
      </c>
      <c r="C194" s="88" t="s">
        <v>1116</v>
      </c>
      <c r="D194" s="88">
        <v>204873388</v>
      </c>
      <c r="E194" s="99" t="s">
        <v>855</v>
      </c>
      <c r="F194" s="88" t="s">
        <v>1166</v>
      </c>
      <c r="G194" s="437">
        <v>36</v>
      </c>
      <c r="H194" s="99" t="s">
        <v>855</v>
      </c>
      <c r="I194" s="433" t="s">
        <v>1118</v>
      </c>
      <c r="J194" s="4">
        <f t="shared" si="4"/>
        <v>113.04211199999997</v>
      </c>
      <c r="K194" s="4">
        <v>8478.1583999999984</v>
      </c>
      <c r="L194" s="548" t="s">
        <v>1189</v>
      </c>
    </row>
    <row r="195" spans="1:12" ht="45">
      <c r="A195" s="99">
        <v>186</v>
      </c>
      <c r="B195" s="408" t="s">
        <v>1115</v>
      </c>
      <c r="C195" s="88" t="s">
        <v>1116</v>
      </c>
      <c r="D195" s="88">
        <v>204873388</v>
      </c>
      <c r="E195" s="99" t="s">
        <v>855</v>
      </c>
      <c r="F195" s="88" t="s">
        <v>1166</v>
      </c>
      <c r="G195" s="437">
        <v>36</v>
      </c>
      <c r="H195" s="99" t="s">
        <v>855</v>
      </c>
      <c r="I195" s="433" t="s">
        <v>1118</v>
      </c>
      <c r="J195" s="4">
        <f t="shared" si="4"/>
        <v>113.04211199999997</v>
      </c>
      <c r="K195" s="4">
        <v>8478.1583999999984</v>
      </c>
      <c r="L195" s="548" t="s">
        <v>1190</v>
      </c>
    </row>
    <row r="196" spans="1:12" ht="45">
      <c r="A196" s="99">
        <v>187</v>
      </c>
      <c r="B196" s="408" t="s">
        <v>1115</v>
      </c>
      <c r="C196" s="88" t="s">
        <v>1116</v>
      </c>
      <c r="D196" s="88">
        <v>204873388</v>
      </c>
      <c r="E196" s="99" t="s">
        <v>855</v>
      </c>
      <c r="F196" s="88" t="s">
        <v>1166</v>
      </c>
      <c r="G196" s="437">
        <v>36</v>
      </c>
      <c r="H196" s="99" t="s">
        <v>855</v>
      </c>
      <c r="I196" s="433" t="s">
        <v>1118</v>
      </c>
      <c r="J196" s="4">
        <f t="shared" si="4"/>
        <v>113.04211199999997</v>
      </c>
      <c r="K196" s="4">
        <v>8478.1583999999984</v>
      </c>
      <c r="L196" s="548" t="s">
        <v>1191</v>
      </c>
    </row>
    <row r="197" spans="1:12" ht="45">
      <c r="A197" s="99">
        <v>188</v>
      </c>
      <c r="B197" s="408" t="s">
        <v>1115</v>
      </c>
      <c r="C197" s="88" t="s">
        <v>1116</v>
      </c>
      <c r="D197" s="88">
        <v>204873388</v>
      </c>
      <c r="E197" s="99" t="s">
        <v>855</v>
      </c>
      <c r="F197" s="88" t="s">
        <v>1166</v>
      </c>
      <c r="G197" s="437">
        <v>36</v>
      </c>
      <c r="H197" s="99" t="s">
        <v>855</v>
      </c>
      <c r="I197" s="433" t="s">
        <v>1118</v>
      </c>
      <c r="J197" s="4">
        <f t="shared" si="4"/>
        <v>113.04211199999997</v>
      </c>
      <c r="K197" s="4">
        <v>8478.1583999999984</v>
      </c>
      <c r="L197" s="548" t="s">
        <v>1192</v>
      </c>
    </row>
    <row r="198" spans="1:12" ht="45">
      <c r="A198" s="99">
        <v>189</v>
      </c>
      <c r="B198" s="408" t="s">
        <v>1115</v>
      </c>
      <c r="C198" s="88" t="s">
        <v>1116</v>
      </c>
      <c r="D198" s="88">
        <v>204873388</v>
      </c>
      <c r="E198" s="99" t="s">
        <v>855</v>
      </c>
      <c r="F198" s="88" t="s">
        <v>1166</v>
      </c>
      <c r="G198" s="437">
        <v>32</v>
      </c>
      <c r="H198" s="99" t="s">
        <v>855</v>
      </c>
      <c r="I198" s="433" t="s">
        <v>1118</v>
      </c>
      <c r="J198" s="4">
        <f t="shared" si="4"/>
        <v>100.48187733333333</v>
      </c>
      <c r="K198" s="4">
        <v>7536.1407999999992</v>
      </c>
      <c r="L198" s="548" t="s">
        <v>1193</v>
      </c>
    </row>
    <row r="199" spans="1:12" ht="45">
      <c r="A199" s="99">
        <v>190</v>
      </c>
      <c r="B199" s="408" t="s">
        <v>1115</v>
      </c>
      <c r="C199" s="88" t="s">
        <v>1116</v>
      </c>
      <c r="D199" s="88">
        <v>204873388</v>
      </c>
      <c r="E199" s="99" t="s">
        <v>855</v>
      </c>
      <c r="F199" s="88" t="s">
        <v>1166</v>
      </c>
      <c r="G199" s="437">
        <v>32</v>
      </c>
      <c r="H199" s="99" t="s">
        <v>855</v>
      </c>
      <c r="I199" s="433" t="s">
        <v>1118</v>
      </c>
      <c r="J199" s="4">
        <f t="shared" si="4"/>
        <v>100.48187733333333</v>
      </c>
      <c r="K199" s="4">
        <v>7536.1407999999992</v>
      </c>
      <c r="L199" s="548" t="s">
        <v>1194</v>
      </c>
    </row>
    <row r="200" spans="1:12" ht="45">
      <c r="A200" s="99">
        <v>191</v>
      </c>
      <c r="B200" s="408" t="s">
        <v>1115</v>
      </c>
      <c r="C200" s="88" t="s">
        <v>1116</v>
      </c>
      <c r="D200" s="88">
        <v>204873388</v>
      </c>
      <c r="E200" s="99" t="s">
        <v>855</v>
      </c>
      <c r="F200" s="88" t="s">
        <v>1166</v>
      </c>
      <c r="G200" s="437">
        <v>43.064999999999998</v>
      </c>
      <c r="H200" s="99" t="s">
        <v>855</v>
      </c>
      <c r="I200" s="433" t="s">
        <v>1118</v>
      </c>
      <c r="J200" s="4">
        <f t="shared" si="4"/>
        <v>174.99916367999992</v>
      </c>
      <c r="K200" s="4">
        <v>13124.937275999995</v>
      </c>
      <c r="L200" s="548" t="s">
        <v>1195</v>
      </c>
    </row>
    <row r="201" spans="1:12" ht="45">
      <c r="A201" s="99">
        <v>192</v>
      </c>
      <c r="B201" s="408" t="s">
        <v>1115</v>
      </c>
      <c r="C201" s="88" t="s">
        <v>1116</v>
      </c>
      <c r="D201" s="88">
        <v>204873388</v>
      </c>
      <c r="E201" s="99" t="s">
        <v>855</v>
      </c>
      <c r="F201" s="88" t="s">
        <v>1166</v>
      </c>
      <c r="G201" s="437">
        <v>36</v>
      </c>
      <c r="H201" s="99" t="s">
        <v>855</v>
      </c>
      <c r="I201" s="433" t="s">
        <v>1118</v>
      </c>
      <c r="J201" s="4">
        <f t="shared" si="4"/>
        <v>113.04211199999997</v>
      </c>
      <c r="K201" s="4">
        <v>8478.1583999999984</v>
      </c>
      <c r="L201" s="548" t="s">
        <v>1196</v>
      </c>
    </row>
    <row r="202" spans="1:12" ht="45">
      <c r="A202" s="99">
        <v>193</v>
      </c>
      <c r="B202" s="408" t="s">
        <v>1115</v>
      </c>
      <c r="C202" s="88" t="s">
        <v>1116</v>
      </c>
      <c r="D202" s="88">
        <v>204873388</v>
      </c>
      <c r="E202" s="99" t="s">
        <v>855</v>
      </c>
      <c r="F202" s="88" t="s">
        <v>1229</v>
      </c>
      <c r="G202" s="88">
        <v>36</v>
      </c>
      <c r="H202" s="99" t="s">
        <v>855</v>
      </c>
      <c r="I202" s="433" t="s">
        <v>1118</v>
      </c>
      <c r="J202" s="4">
        <f>K202/47</f>
        <v>148.55346382978723</v>
      </c>
      <c r="K202" s="4">
        <v>6982.0127999999995</v>
      </c>
      <c r="L202" s="548" t="s">
        <v>1197</v>
      </c>
    </row>
    <row r="203" spans="1:12" ht="45">
      <c r="A203" s="99">
        <v>194</v>
      </c>
      <c r="B203" s="408" t="s">
        <v>1115</v>
      </c>
      <c r="C203" s="88" t="s">
        <v>1116</v>
      </c>
      <c r="D203" s="88">
        <v>204873388</v>
      </c>
      <c r="E203" s="99" t="s">
        <v>855</v>
      </c>
      <c r="F203" s="88" t="s">
        <v>1229</v>
      </c>
      <c r="G203" s="88">
        <v>36</v>
      </c>
      <c r="H203" s="99" t="s">
        <v>855</v>
      </c>
      <c r="I203" s="433" t="s">
        <v>1118</v>
      </c>
      <c r="J203" s="4">
        <f t="shared" ref="J203:J233" si="5">K203/47</f>
        <v>148.55346382978723</v>
      </c>
      <c r="K203" s="4">
        <v>6982.0127999999995</v>
      </c>
      <c r="L203" s="548" t="s">
        <v>1198</v>
      </c>
    </row>
    <row r="204" spans="1:12" ht="45">
      <c r="A204" s="99">
        <v>195</v>
      </c>
      <c r="B204" s="408" t="s">
        <v>1115</v>
      </c>
      <c r="C204" s="88" t="s">
        <v>1116</v>
      </c>
      <c r="D204" s="88">
        <v>204873388</v>
      </c>
      <c r="E204" s="99" t="s">
        <v>855</v>
      </c>
      <c r="F204" s="88" t="s">
        <v>1229</v>
      </c>
      <c r="G204" s="88">
        <v>18</v>
      </c>
      <c r="H204" s="99" t="s">
        <v>855</v>
      </c>
      <c r="I204" s="433" t="s">
        <v>1118</v>
      </c>
      <c r="J204" s="4">
        <f t="shared" si="5"/>
        <v>74.276731914893617</v>
      </c>
      <c r="K204" s="4">
        <v>3491.0063999999998</v>
      </c>
      <c r="L204" s="548" t="s">
        <v>1199</v>
      </c>
    </row>
    <row r="205" spans="1:12" ht="45">
      <c r="A205" s="99">
        <v>196</v>
      </c>
      <c r="B205" s="408" t="s">
        <v>1115</v>
      </c>
      <c r="C205" s="88" t="s">
        <v>1116</v>
      </c>
      <c r="D205" s="88">
        <v>204873388</v>
      </c>
      <c r="E205" s="99" t="s">
        <v>855</v>
      </c>
      <c r="F205" s="88" t="s">
        <v>1229</v>
      </c>
      <c r="G205" s="88">
        <v>36</v>
      </c>
      <c r="H205" s="99" t="s">
        <v>855</v>
      </c>
      <c r="I205" s="433" t="s">
        <v>1118</v>
      </c>
      <c r="J205" s="4">
        <f t="shared" si="5"/>
        <v>148.55346382978723</v>
      </c>
      <c r="K205" s="4">
        <v>6982.0127999999995</v>
      </c>
      <c r="L205" s="548" t="s">
        <v>1200</v>
      </c>
    </row>
    <row r="206" spans="1:12" ht="45">
      <c r="A206" s="99">
        <v>197</v>
      </c>
      <c r="B206" s="408" t="s">
        <v>1115</v>
      </c>
      <c r="C206" s="88" t="s">
        <v>1116</v>
      </c>
      <c r="D206" s="88">
        <v>204873388</v>
      </c>
      <c r="E206" s="99" t="s">
        <v>855</v>
      </c>
      <c r="F206" s="88" t="s">
        <v>1229</v>
      </c>
      <c r="G206" s="88">
        <v>36</v>
      </c>
      <c r="H206" s="99" t="s">
        <v>855</v>
      </c>
      <c r="I206" s="433" t="s">
        <v>1118</v>
      </c>
      <c r="J206" s="4">
        <f t="shared" si="5"/>
        <v>148.55346382978723</v>
      </c>
      <c r="K206" s="4">
        <v>6982.0127999999995</v>
      </c>
      <c r="L206" s="548" t="s">
        <v>1201</v>
      </c>
    </row>
    <row r="207" spans="1:12" ht="60">
      <c r="A207" s="99">
        <v>198</v>
      </c>
      <c r="B207" s="408" t="s">
        <v>1115</v>
      </c>
      <c r="C207" s="88" t="s">
        <v>1116</v>
      </c>
      <c r="D207" s="88">
        <v>204873388</v>
      </c>
      <c r="E207" s="99" t="s">
        <v>855</v>
      </c>
      <c r="F207" s="88" t="s">
        <v>1229</v>
      </c>
      <c r="G207" s="88">
        <v>36</v>
      </c>
      <c r="H207" s="99" t="s">
        <v>855</v>
      </c>
      <c r="I207" s="433" t="s">
        <v>1118</v>
      </c>
      <c r="J207" s="4">
        <f t="shared" si="5"/>
        <v>148.55346382978723</v>
      </c>
      <c r="K207" s="4">
        <v>6982.0127999999995</v>
      </c>
      <c r="L207" s="548" t="s">
        <v>1202</v>
      </c>
    </row>
    <row r="208" spans="1:12" ht="60">
      <c r="A208" s="99">
        <v>199</v>
      </c>
      <c r="B208" s="408" t="s">
        <v>1115</v>
      </c>
      <c r="C208" s="88" t="s">
        <v>1116</v>
      </c>
      <c r="D208" s="88">
        <v>204873388</v>
      </c>
      <c r="E208" s="99" t="s">
        <v>855</v>
      </c>
      <c r="F208" s="88" t="s">
        <v>1229</v>
      </c>
      <c r="G208" s="88">
        <v>18</v>
      </c>
      <c r="H208" s="99" t="s">
        <v>855</v>
      </c>
      <c r="I208" s="433" t="s">
        <v>1118</v>
      </c>
      <c r="J208" s="4">
        <f t="shared" si="5"/>
        <v>74.276731914893617</v>
      </c>
      <c r="K208" s="4">
        <v>3491.0063999999998</v>
      </c>
      <c r="L208" s="548" t="s">
        <v>1203</v>
      </c>
    </row>
    <row r="209" spans="1:12" ht="45">
      <c r="A209" s="99">
        <v>200</v>
      </c>
      <c r="B209" s="408" t="s">
        <v>1115</v>
      </c>
      <c r="C209" s="88" t="s">
        <v>1116</v>
      </c>
      <c r="D209" s="88">
        <v>204873388</v>
      </c>
      <c r="E209" s="99" t="s">
        <v>855</v>
      </c>
      <c r="F209" s="88" t="s">
        <v>1229</v>
      </c>
      <c r="G209" s="88">
        <v>36</v>
      </c>
      <c r="H209" s="99" t="s">
        <v>855</v>
      </c>
      <c r="I209" s="433" t="s">
        <v>1118</v>
      </c>
      <c r="J209" s="4">
        <f t="shared" si="5"/>
        <v>148.55346382978723</v>
      </c>
      <c r="K209" s="4">
        <v>6982.0127999999995</v>
      </c>
      <c r="L209" s="548" t="s">
        <v>1204</v>
      </c>
    </row>
    <row r="210" spans="1:12" ht="60">
      <c r="A210" s="99">
        <v>201</v>
      </c>
      <c r="B210" s="408" t="s">
        <v>1115</v>
      </c>
      <c r="C210" s="88" t="s">
        <v>1116</v>
      </c>
      <c r="D210" s="88">
        <v>204873388</v>
      </c>
      <c r="E210" s="99" t="s">
        <v>855</v>
      </c>
      <c r="F210" s="88" t="s">
        <v>1229</v>
      </c>
      <c r="G210" s="88">
        <v>18</v>
      </c>
      <c r="H210" s="99" t="s">
        <v>855</v>
      </c>
      <c r="I210" s="433" t="s">
        <v>1118</v>
      </c>
      <c r="J210" s="4">
        <f t="shared" si="5"/>
        <v>74.276731914893617</v>
      </c>
      <c r="K210" s="4">
        <v>3491.0063999999998</v>
      </c>
      <c r="L210" s="548" t="s">
        <v>1205</v>
      </c>
    </row>
    <row r="211" spans="1:12" ht="60">
      <c r="A211" s="99">
        <v>202</v>
      </c>
      <c r="B211" s="408" t="s">
        <v>1115</v>
      </c>
      <c r="C211" s="88" t="s">
        <v>1116</v>
      </c>
      <c r="D211" s="88">
        <v>204873388</v>
      </c>
      <c r="E211" s="99" t="s">
        <v>855</v>
      </c>
      <c r="F211" s="88" t="s">
        <v>1229</v>
      </c>
      <c r="G211" s="88">
        <v>36</v>
      </c>
      <c r="H211" s="99" t="s">
        <v>855</v>
      </c>
      <c r="I211" s="433" t="s">
        <v>1118</v>
      </c>
      <c r="J211" s="4">
        <f t="shared" si="5"/>
        <v>148.55346382978723</v>
      </c>
      <c r="K211" s="4">
        <v>6982.0127999999995</v>
      </c>
      <c r="L211" s="548" t="s">
        <v>1206</v>
      </c>
    </row>
    <row r="212" spans="1:12" ht="45">
      <c r="A212" s="99">
        <v>203</v>
      </c>
      <c r="B212" s="408" t="s">
        <v>1115</v>
      </c>
      <c r="C212" s="88" t="s">
        <v>1116</v>
      </c>
      <c r="D212" s="88">
        <v>204873388</v>
      </c>
      <c r="E212" s="99" t="s">
        <v>855</v>
      </c>
      <c r="F212" s="88" t="s">
        <v>1229</v>
      </c>
      <c r="G212" s="88">
        <v>18</v>
      </c>
      <c r="H212" s="99" t="s">
        <v>855</v>
      </c>
      <c r="I212" s="433" t="s">
        <v>1118</v>
      </c>
      <c r="J212" s="4">
        <f t="shared" si="5"/>
        <v>74.276731914893617</v>
      </c>
      <c r="K212" s="4">
        <v>3491.0063999999998</v>
      </c>
      <c r="L212" s="548" t="s">
        <v>1207</v>
      </c>
    </row>
    <row r="213" spans="1:12" ht="45">
      <c r="A213" s="99">
        <v>204</v>
      </c>
      <c r="B213" s="408" t="s">
        <v>1115</v>
      </c>
      <c r="C213" s="88" t="s">
        <v>1116</v>
      </c>
      <c r="D213" s="88">
        <v>204873388</v>
      </c>
      <c r="E213" s="99" t="s">
        <v>855</v>
      </c>
      <c r="F213" s="88" t="s">
        <v>1229</v>
      </c>
      <c r="G213" s="88">
        <v>18</v>
      </c>
      <c r="H213" s="99" t="s">
        <v>855</v>
      </c>
      <c r="I213" s="433" t="s">
        <v>1118</v>
      </c>
      <c r="J213" s="4">
        <f t="shared" si="5"/>
        <v>74.276731914893617</v>
      </c>
      <c r="K213" s="4">
        <v>3491.0063999999998</v>
      </c>
      <c r="L213" s="548" t="s">
        <v>1208</v>
      </c>
    </row>
    <row r="214" spans="1:12" ht="60">
      <c r="A214" s="99">
        <v>205</v>
      </c>
      <c r="B214" s="408" t="s">
        <v>1115</v>
      </c>
      <c r="C214" s="88" t="s">
        <v>1116</v>
      </c>
      <c r="D214" s="88">
        <v>204873388</v>
      </c>
      <c r="E214" s="99" t="s">
        <v>855</v>
      </c>
      <c r="F214" s="88" t="s">
        <v>1229</v>
      </c>
      <c r="G214" s="88">
        <v>36</v>
      </c>
      <c r="H214" s="99" t="s">
        <v>855</v>
      </c>
      <c r="I214" s="433" t="s">
        <v>1118</v>
      </c>
      <c r="J214" s="4">
        <f t="shared" si="5"/>
        <v>148.55346382978723</v>
      </c>
      <c r="K214" s="4">
        <v>6982.0127999999995</v>
      </c>
      <c r="L214" s="548" t="s">
        <v>1209</v>
      </c>
    </row>
    <row r="215" spans="1:12" ht="60">
      <c r="A215" s="99">
        <v>206</v>
      </c>
      <c r="B215" s="408" t="s">
        <v>1115</v>
      </c>
      <c r="C215" s="88" t="s">
        <v>1116</v>
      </c>
      <c r="D215" s="88">
        <v>204873388</v>
      </c>
      <c r="E215" s="99" t="s">
        <v>855</v>
      </c>
      <c r="F215" s="88" t="s">
        <v>1229</v>
      </c>
      <c r="G215" s="88">
        <v>36</v>
      </c>
      <c r="H215" s="99" t="s">
        <v>855</v>
      </c>
      <c r="I215" s="433" t="s">
        <v>1118</v>
      </c>
      <c r="J215" s="4">
        <f t="shared" si="5"/>
        <v>148.55346382978723</v>
      </c>
      <c r="K215" s="4">
        <v>6982.0127999999995</v>
      </c>
      <c r="L215" s="548" t="s">
        <v>1210</v>
      </c>
    </row>
    <row r="216" spans="1:12" ht="45">
      <c r="A216" s="99">
        <v>207</v>
      </c>
      <c r="B216" s="408" t="s">
        <v>1115</v>
      </c>
      <c r="C216" s="88" t="s">
        <v>1116</v>
      </c>
      <c r="D216" s="88">
        <v>204873388</v>
      </c>
      <c r="E216" s="99" t="s">
        <v>855</v>
      </c>
      <c r="F216" s="88" t="s">
        <v>1229</v>
      </c>
      <c r="G216" s="88">
        <v>36</v>
      </c>
      <c r="H216" s="99" t="s">
        <v>855</v>
      </c>
      <c r="I216" s="433" t="s">
        <v>1118</v>
      </c>
      <c r="J216" s="4">
        <f t="shared" si="5"/>
        <v>148.55346382978723</v>
      </c>
      <c r="K216" s="4">
        <v>6982.0127999999995</v>
      </c>
      <c r="L216" s="548" t="s">
        <v>1211</v>
      </c>
    </row>
    <row r="217" spans="1:12" ht="60">
      <c r="A217" s="99">
        <v>208</v>
      </c>
      <c r="B217" s="408" t="s">
        <v>1115</v>
      </c>
      <c r="C217" s="88" t="s">
        <v>1116</v>
      </c>
      <c r="D217" s="88">
        <v>204873388</v>
      </c>
      <c r="E217" s="99" t="s">
        <v>855</v>
      </c>
      <c r="F217" s="88" t="s">
        <v>1229</v>
      </c>
      <c r="G217" s="88">
        <v>36</v>
      </c>
      <c r="H217" s="99" t="s">
        <v>855</v>
      </c>
      <c r="I217" s="433" t="s">
        <v>1118</v>
      </c>
      <c r="J217" s="4">
        <f t="shared" si="5"/>
        <v>148.55346382978723</v>
      </c>
      <c r="K217" s="4">
        <v>6982.0127999999995</v>
      </c>
      <c r="L217" s="548" t="s">
        <v>1212</v>
      </c>
    </row>
    <row r="218" spans="1:12" ht="45">
      <c r="A218" s="99">
        <v>209</v>
      </c>
      <c r="B218" s="408" t="s">
        <v>1115</v>
      </c>
      <c r="C218" s="88" t="s">
        <v>1116</v>
      </c>
      <c r="D218" s="88">
        <v>204873388</v>
      </c>
      <c r="E218" s="99" t="s">
        <v>855</v>
      </c>
      <c r="F218" s="88" t="s">
        <v>1229</v>
      </c>
      <c r="G218" s="88">
        <v>54</v>
      </c>
      <c r="H218" s="99" t="s">
        <v>855</v>
      </c>
      <c r="I218" s="433" t="s">
        <v>1118</v>
      </c>
      <c r="J218" s="4">
        <f t="shared" si="5"/>
        <v>222.83019574468082</v>
      </c>
      <c r="K218" s="4">
        <v>10473.019199999999</v>
      </c>
      <c r="L218" s="548" t="s">
        <v>1213</v>
      </c>
    </row>
    <row r="219" spans="1:12" ht="45">
      <c r="A219" s="99">
        <v>210</v>
      </c>
      <c r="B219" s="408" t="s">
        <v>1115</v>
      </c>
      <c r="C219" s="88" t="s">
        <v>1116</v>
      </c>
      <c r="D219" s="88">
        <v>204873388</v>
      </c>
      <c r="E219" s="99" t="s">
        <v>855</v>
      </c>
      <c r="F219" s="88" t="s">
        <v>1229</v>
      </c>
      <c r="G219" s="88">
        <v>36</v>
      </c>
      <c r="H219" s="99" t="s">
        <v>855</v>
      </c>
      <c r="I219" s="433" t="s">
        <v>1118</v>
      </c>
      <c r="J219" s="4">
        <f t="shared" si="5"/>
        <v>148.55346382978723</v>
      </c>
      <c r="K219" s="4">
        <v>6982.0127999999995</v>
      </c>
      <c r="L219" s="548" t="s">
        <v>1214</v>
      </c>
    </row>
    <row r="220" spans="1:12" ht="60">
      <c r="A220" s="99">
        <v>211</v>
      </c>
      <c r="B220" s="408" t="s">
        <v>1115</v>
      </c>
      <c r="C220" s="88" t="s">
        <v>1116</v>
      </c>
      <c r="D220" s="88">
        <v>204873388</v>
      </c>
      <c r="E220" s="99" t="s">
        <v>855</v>
      </c>
      <c r="F220" s="88" t="s">
        <v>1229</v>
      </c>
      <c r="G220" s="88">
        <v>18</v>
      </c>
      <c r="H220" s="99" t="s">
        <v>855</v>
      </c>
      <c r="I220" s="433" t="s">
        <v>1118</v>
      </c>
      <c r="J220" s="4">
        <f t="shared" si="5"/>
        <v>74.276731914893617</v>
      </c>
      <c r="K220" s="4">
        <v>3491.0063999999998</v>
      </c>
      <c r="L220" s="548" t="s">
        <v>1215</v>
      </c>
    </row>
    <row r="221" spans="1:12" ht="45">
      <c r="A221" s="99">
        <v>212</v>
      </c>
      <c r="B221" s="408" t="s">
        <v>1115</v>
      </c>
      <c r="C221" s="88" t="s">
        <v>1116</v>
      </c>
      <c r="D221" s="88">
        <v>204873388</v>
      </c>
      <c r="E221" s="99" t="s">
        <v>855</v>
      </c>
      <c r="F221" s="88" t="s">
        <v>1229</v>
      </c>
      <c r="G221" s="88">
        <v>36</v>
      </c>
      <c r="H221" s="99" t="s">
        <v>855</v>
      </c>
      <c r="I221" s="433" t="s">
        <v>1118</v>
      </c>
      <c r="J221" s="4">
        <f t="shared" si="5"/>
        <v>148.55346382978723</v>
      </c>
      <c r="K221" s="4">
        <v>6982.0127999999995</v>
      </c>
      <c r="L221" s="548" t="s">
        <v>1216</v>
      </c>
    </row>
    <row r="222" spans="1:12" ht="45">
      <c r="A222" s="99">
        <v>213</v>
      </c>
      <c r="B222" s="408" t="s">
        <v>1115</v>
      </c>
      <c r="C222" s="88" t="s">
        <v>1116</v>
      </c>
      <c r="D222" s="88">
        <v>204873388</v>
      </c>
      <c r="E222" s="99" t="s">
        <v>855</v>
      </c>
      <c r="F222" s="88" t="s">
        <v>1229</v>
      </c>
      <c r="G222" s="88">
        <v>36</v>
      </c>
      <c r="H222" s="99" t="s">
        <v>855</v>
      </c>
      <c r="I222" s="433" t="s">
        <v>1118</v>
      </c>
      <c r="J222" s="4">
        <f t="shared" si="5"/>
        <v>148.55346382978723</v>
      </c>
      <c r="K222" s="4">
        <v>6982.0127999999995</v>
      </c>
      <c r="L222" s="548" t="s">
        <v>1217</v>
      </c>
    </row>
    <row r="223" spans="1:12" ht="60">
      <c r="A223" s="99">
        <v>214</v>
      </c>
      <c r="B223" s="408" t="s">
        <v>1115</v>
      </c>
      <c r="C223" s="88" t="s">
        <v>1116</v>
      </c>
      <c r="D223" s="88">
        <v>204873388</v>
      </c>
      <c r="E223" s="99" t="s">
        <v>855</v>
      </c>
      <c r="F223" s="88" t="s">
        <v>1229</v>
      </c>
      <c r="G223" s="88">
        <v>36</v>
      </c>
      <c r="H223" s="99" t="s">
        <v>855</v>
      </c>
      <c r="I223" s="433" t="s">
        <v>1118</v>
      </c>
      <c r="J223" s="4">
        <f t="shared" si="5"/>
        <v>148.55346382978723</v>
      </c>
      <c r="K223" s="4">
        <v>6982.0127999999995</v>
      </c>
      <c r="L223" s="548" t="s">
        <v>1218</v>
      </c>
    </row>
    <row r="224" spans="1:12" ht="60">
      <c r="A224" s="99">
        <v>215</v>
      </c>
      <c r="B224" s="408" t="s">
        <v>1115</v>
      </c>
      <c r="C224" s="88" t="s">
        <v>1116</v>
      </c>
      <c r="D224" s="88">
        <v>204873388</v>
      </c>
      <c r="E224" s="99" t="s">
        <v>855</v>
      </c>
      <c r="F224" s="88" t="s">
        <v>1229</v>
      </c>
      <c r="G224" s="88">
        <v>36</v>
      </c>
      <c r="H224" s="99" t="s">
        <v>855</v>
      </c>
      <c r="I224" s="433" t="s">
        <v>1118</v>
      </c>
      <c r="J224" s="4">
        <f t="shared" si="5"/>
        <v>148.55346382978723</v>
      </c>
      <c r="K224" s="4">
        <v>6982.0127999999995</v>
      </c>
      <c r="L224" s="548" t="s">
        <v>1219</v>
      </c>
    </row>
    <row r="225" spans="1:12" ht="45">
      <c r="A225" s="99">
        <v>216</v>
      </c>
      <c r="B225" s="408" t="s">
        <v>1115</v>
      </c>
      <c r="C225" s="88" t="s">
        <v>1116</v>
      </c>
      <c r="D225" s="88">
        <v>204873388</v>
      </c>
      <c r="E225" s="99" t="s">
        <v>855</v>
      </c>
      <c r="F225" s="88" t="s">
        <v>1229</v>
      </c>
      <c r="G225" s="88">
        <v>36</v>
      </c>
      <c r="H225" s="99" t="s">
        <v>855</v>
      </c>
      <c r="I225" s="433" t="s">
        <v>1118</v>
      </c>
      <c r="J225" s="4">
        <f t="shared" si="5"/>
        <v>148.55346382978723</v>
      </c>
      <c r="K225" s="4">
        <v>6982.0127999999995</v>
      </c>
      <c r="L225" s="548" t="s">
        <v>1220</v>
      </c>
    </row>
    <row r="226" spans="1:12" ht="45">
      <c r="A226" s="99">
        <v>217</v>
      </c>
      <c r="B226" s="408" t="s">
        <v>1115</v>
      </c>
      <c r="C226" s="88" t="s">
        <v>1116</v>
      </c>
      <c r="D226" s="88">
        <v>204873388</v>
      </c>
      <c r="E226" s="99" t="s">
        <v>855</v>
      </c>
      <c r="F226" s="88" t="s">
        <v>1229</v>
      </c>
      <c r="G226" s="88">
        <v>36</v>
      </c>
      <c r="H226" s="99" t="s">
        <v>855</v>
      </c>
      <c r="I226" s="433" t="s">
        <v>1118</v>
      </c>
      <c r="J226" s="4">
        <f t="shared" si="5"/>
        <v>148.55346382978723</v>
      </c>
      <c r="K226" s="4">
        <v>6982.0127999999995</v>
      </c>
      <c r="L226" s="548" t="s">
        <v>1221</v>
      </c>
    </row>
    <row r="227" spans="1:12" ht="45">
      <c r="A227" s="99">
        <v>218</v>
      </c>
      <c r="B227" s="408" t="s">
        <v>1115</v>
      </c>
      <c r="C227" s="88" t="s">
        <v>1116</v>
      </c>
      <c r="D227" s="88">
        <v>204873388</v>
      </c>
      <c r="E227" s="99" t="s">
        <v>855</v>
      </c>
      <c r="F227" s="88" t="s">
        <v>1229</v>
      </c>
      <c r="G227" s="88">
        <v>36</v>
      </c>
      <c r="H227" s="99" t="s">
        <v>855</v>
      </c>
      <c r="I227" s="433" t="s">
        <v>1118</v>
      </c>
      <c r="J227" s="4">
        <f t="shared" si="5"/>
        <v>148.55346382978723</v>
      </c>
      <c r="K227" s="4">
        <v>6982.0127999999995</v>
      </c>
      <c r="L227" s="548" t="s">
        <v>1222</v>
      </c>
    </row>
    <row r="228" spans="1:12" ht="45">
      <c r="A228" s="99">
        <v>219</v>
      </c>
      <c r="B228" s="408" t="s">
        <v>1115</v>
      </c>
      <c r="C228" s="88" t="s">
        <v>1116</v>
      </c>
      <c r="D228" s="88">
        <v>204873388</v>
      </c>
      <c r="E228" s="99" t="s">
        <v>855</v>
      </c>
      <c r="F228" s="88" t="s">
        <v>1229</v>
      </c>
      <c r="G228" s="88">
        <v>36</v>
      </c>
      <c r="H228" s="99" t="s">
        <v>855</v>
      </c>
      <c r="I228" s="433" t="s">
        <v>1118</v>
      </c>
      <c r="J228" s="4">
        <f t="shared" si="5"/>
        <v>148.55346382978723</v>
      </c>
      <c r="K228" s="4">
        <v>6982.0127999999995</v>
      </c>
      <c r="L228" s="548" t="s">
        <v>1223</v>
      </c>
    </row>
    <row r="229" spans="1:12" ht="45">
      <c r="A229" s="99">
        <v>220</v>
      </c>
      <c r="B229" s="408" t="s">
        <v>1115</v>
      </c>
      <c r="C229" s="88" t="s">
        <v>1116</v>
      </c>
      <c r="D229" s="88">
        <v>204873388</v>
      </c>
      <c r="E229" s="99" t="s">
        <v>855</v>
      </c>
      <c r="F229" s="88" t="s">
        <v>1229</v>
      </c>
      <c r="G229" s="88">
        <v>36</v>
      </c>
      <c r="H229" s="99" t="s">
        <v>855</v>
      </c>
      <c r="I229" s="433" t="s">
        <v>1118</v>
      </c>
      <c r="J229" s="4">
        <f t="shared" si="5"/>
        <v>148.55346382978723</v>
      </c>
      <c r="K229" s="4">
        <v>6982.0127999999995</v>
      </c>
      <c r="L229" s="548" t="s">
        <v>1224</v>
      </c>
    </row>
    <row r="230" spans="1:12" ht="45">
      <c r="A230" s="99">
        <v>221</v>
      </c>
      <c r="B230" s="408" t="s">
        <v>1115</v>
      </c>
      <c r="C230" s="88" t="s">
        <v>1116</v>
      </c>
      <c r="D230" s="88">
        <v>204873388</v>
      </c>
      <c r="E230" s="99" t="s">
        <v>855</v>
      </c>
      <c r="F230" s="88" t="s">
        <v>1229</v>
      </c>
      <c r="G230" s="88">
        <v>36</v>
      </c>
      <c r="H230" s="99" t="s">
        <v>855</v>
      </c>
      <c r="I230" s="433" t="s">
        <v>1118</v>
      </c>
      <c r="J230" s="4">
        <f t="shared" si="5"/>
        <v>148.55346382978723</v>
      </c>
      <c r="K230" s="4">
        <v>6982.0127999999995</v>
      </c>
      <c r="L230" s="548" t="s">
        <v>1225</v>
      </c>
    </row>
    <row r="231" spans="1:12" ht="45">
      <c r="A231" s="99">
        <v>222</v>
      </c>
      <c r="B231" s="408" t="s">
        <v>1115</v>
      </c>
      <c r="C231" s="88" t="s">
        <v>1116</v>
      </c>
      <c r="D231" s="88">
        <v>204873388</v>
      </c>
      <c r="E231" s="99" t="s">
        <v>855</v>
      </c>
      <c r="F231" s="88" t="s">
        <v>1229</v>
      </c>
      <c r="G231" s="88">
        <v>36</v>
      </c>
      <c r="H231" s="99" t="s">
        <v>855</v>
      </c>
      <c r="I231" s="433" t="s">
        <v>1118</v>
      </c>
      <c r="J231" s="4">
        <f t="shared" si="5"/>
        <v>148.55346382978723</v>
      </c>
      <c r="K231" s="4">
        <v>6982.0127999999995</v>
      </c>
      <c r="L231" s="548" t="s">
        <v>1226</v>
      </c>
    </row>
    <row r="232" spans="1:12" ht="45">
      <c r="A232" s="99">
        <v>223</v>
      </c>
      <c r="B232" s="408" t="s">
        <v>1115</v>
      </c>
      <c r="C232" s="88" t="s">
        <v>1116</v>
      </c>
      <c r="D232" s="88">
        <v>204873388</v>
      </c>
      <c r="E232" s="99" t="s">
        <v>855</v>
      </c>
      <c r="F232" s="88" t="s">
        <v>1229</v>
      </c>
      <c r="G232" s="88">
        <v>72</v>
      </c>
      <c r="H232" s="99" t="s">
        <v>855</v>
      </c>
      <c r="I232" s="433" t="s">
        <v>1118</v>
      </c>
      <c r="J232" s="4">
        <f t="shared" si="5"/>
        <v>297.10692765957447</v>
      </c>
      <c r="K232" s="4">
        <v>13964.025599999999</v>
      </c>
      <c r="L232" s="548" t="s">
        <v>1227</v>
      </c>
    </row>
    <row r="233" spans="1:12" ht="45">
      <c r="A233" s="99">
        <v>224</v>
      </c>
      <c r="B233" s="408" t="s">
        <v>1115</v>
      </c>
      <c r="C233" s="88" t="s">
        <v>1116</v>
      </c>
      <c r="D233" s="88">
        <v>204873388</v>
      </c>
      <c r="E233" s="99" t="s">
        <v>855</v>
      </c>
      <c r="F233" s="88" t="s">
        <v>1229</v>
      </c>
      <c r="G233" s="88">
        <v>36</v>
      </c>
      <c r="H233" s="99" t="s">
        <v>855</v>
      </c>
      <c r="I233" s="433" t="s">
        <v>1118</v>
      </c>
      <c r="J233" s="4">
        <f t="shared" si="5"/>
        <v>148.55346382978723</v>
      </c>
      <c r="K233" s="4">
        <v>6982.0127999999995</v>
      </c>
      <c r="L233" s="548" t="s">
        <v>1228</v>
      </c>
    </row>
    <row r="234" spans="1:12" ht="45">
      <c r="A234" s="99">
        <v>225</v>
      </c>
      <c r="B234" s="408" t="s">
        <v>1115</v>
      </c>
      <c r="C234" s="88" t="s">
        <v>1251</v>
      </c>
      <c r="D234" s="88">
        <v>404974104</v>
      </c>
      <c r="E234" s="99" t="s">
        <v>855</v>
      </c>
      <c r="F234" s="88" t="s">
        <v>1117</v>
      </c>
      <c r="G234" s="88">
        <v>49.5</v>
      </c>
      <c r="H234" s="99" t="s">
        <v>855</v>
      </c>
      <c r="I234" s="433" t="s">
        <v>1118</v>
      </c>
      <c r="J234" s="4">
        <f>K234/107</f>
        <v>2.5634893457943919</v>
      </c>
      <c r="K234" s="4">
        <v>274.29335999999995</v>
      </c>
      <c r="L234" s="548" t="s">
        <v>1230</v>
      </c>
    </row>
    <row r="235" spans="1:12" ht="45">
      <c r="A235" s="99">
        <v>226</v>
      </c>
      <c r="B235" s="408" t="s">
        <v>1115</v>
      </c>
      <c r="C235" s="88" t="s">
        <v>1251</v>
      </c>
      <c r="D235" s="88">
        <v>404974104</v>
      </c>
      <c r="E235" s="99" t="s">
        <v>855</v>
      </c>
      <c r="F235" s="88" t="s">
        <v>1117</v>
      </c>
      <c r="G235" s="88">
        <v>72</v>
      </c>
      <c r="H235" s="99" t="s">
        <v>855</v>
      </c>
      <c r="I235" s="433" t="s">
        <v>1118</v>
      </c>
      <c r="J235" s="4">
        <f t="shared" ref="J235:J267" si="6">K235/107</f>
        <v>3.7287117757009343</v>
      </c>
      <c r="K235" s="4">
        <v>398.97215999999997</v>
      </c>
      <c r="L235" s="548" t="s">
        <v>1231</v>
      </c>
    </row>
    <row r="236" spans="1:12" ht="45">
      <c r="A236" s="99">
        <v>227</v>
      </c>
      <c r="B236" s="408" t="s">
        <v>1115</v>
      </c>
      <c r="C236" s="88" t="s">
        <v>1251</v>
      </c>
      <c r="D236" s="88">
        <v>404974104</v>
      </c>
      <c r="E236" s="99" t="s">
        <v>855</v>
      </c>
      <c r="F236" s="88" t="s">
        <v>1117</v>
      </c>
      <c r="G236" s="88">
        <v>30</v>
      </c>
      <c r="H236" s="99" t="s">
        <v>855</v>
      </c>
      <c r="I236" s="433" t="s">
        <v>1118</v>
      </c>
      <c r="J236" s="4">
        <f t="shared" si="6"/>
        <v>1.553629906542056</v>
      </c>
      <c r="K236" s="4">
        <v>166.23839999999998</v>
      </c>
      <c r="L236" s="548" t="s">
        <v>1232</v>
      </c>
    </row>
    <row r="237" spans="1:12" ht="45">
      <c r="A237" s="99">
        <v>228</v>
      </c>
      <c r="B237" s="408" t="s">
        <v>1115</v>
      </c>
      <c r="C237" s="88" t="s">
        <v>1251</v>
      </c>
      <c r="D237" s="88">
        <v>404974104</v>
      </c>
      <c r="E237" s="99" t="s">
        <v>855</v>
      </c>
      <c r="F237" s="88" t="s">
        <v>1117</v>
      </c>
      <c r="G237" s="88">
        <v>46</v>
      </c>
      <c r="H237" s="99" t="s">
        <v>855</v>
      </c>
      <c r="I237" s="433" t="s">
        <v>1118</v>
      </c>
      <c r="J237" s="4">
        <f t="shared" si="6"/>
        <v>2.3822325233644861</v>
      </c>
      <c r="K237" s="4">
        <v>254.89887999999999</v>
      </c>
      <c r="L237" s="548" t="s">
        <v>1233</v>
      </c>
    </row>
    <row r="238" spans="1:12" ht="45">
      <c r="A238" s="99">
        <v>229</v>
      </c>
      <c r="B238" s="408" t="s">
        <v>1115</v>
      </c>
      <c r="C238" s="88" t="s">
        <v>1251</v>
      </c>
      <c r="D238" s="88">
        <v>404974104</v>
      </c>
      <c r="E238" s="99" t="s">
        <v>855</v>
      </c>
      <c r="F238" s="88" t="s">
        <v>1117</v>
      </c>
      <c r="G238" s="88">
        <v>40</v>
      </c>
      <c r="H238" s="99" t="s">
        <v>855</v>
      </c>
      <c r="I238" s="433" t="s">
        <v>1118</v>
      </c>
      <c r="J238" s="4">
        <f t="shared" si="6"/>
        <v>2.0715065420560745</v>
      </c>
      <c r="K238" s="4">
        <v>221.65119999999999</v>
      </c>
      <c r="L238" s="548" t="s">
        <v>1234</v>
      </c>
    </row>
    <row r="239" spans="1:12" ht="45">
      <c r="A239" s="99">
        <v>230</v>
      </c>
      <c r="B239" s="408" t="s">
        <v>1115</v>
      </c>
      <c r="C239" s="88" t="s">
        <v>1251</v>
      </c>
      <c r="D239" s="88">
        <v>404974104</v>
      </c>
      <c r="E239" s="99" t="s">
        <v>855</v>
      </c>
      <c r="F239" s="88" t="s">
        <v>1117</v>
      </c>
      <c r="G239" s="88">
        <v>48</v>
      </c>
      <c r="H239" s="99" t="s">
        <v>855</v>
      </c>
      <c r="I239" s="433" t="s">
        <v>1118</v>
      </c>
      <c r="J239" s="4">
        <f t="shared" si="6"/>
        <v>2.4858078504672894</v>
      </c>
      <c r="K239" s="4">
        <v>265.98143999999996</v>
      </c>
      <c r="L239" s="548" t="s">
        <v>1235</v>
      </c>
    </row>
    <row r="240" spans="1:12" ht="45">
      <c r="A240" s="99">
        <v>231</v>
      </c>
      <c r="B240" s="408" t="s">
        <v>1115</v>
      </c>
      <c r="C240" s="88" t="s">
        <v>1251</v>
      </c>
      <c r="D240" s="88">
        <v>404974104</v>
      </c>
      <c r="E240" s="99" t="s">
        <v>855</v>
      </c>
      <c r="F240" s="88" t="s">
        <v>1117</v>
      </c>
      <c r="G240" s="88">
        <v>75</v>
      </c>
      <c r="H240" s="99" t="s">
        <v>855</v>
      </c>
      <c r="I240" s="433" t="s">
        <v>1118</v>
      </c>
      <c r="J240" s="4">
        <f t="shared" si="6"/>
        <v>3.8840747663551403</v>
      </c>
      <c r="K240" s="4">
        <v>415.596</v>
      </c>
      <c r="L240" s="548" t="s">
        <v>1236</v>
      </c>
    </row>
    <row r="241" spans="1:12" ht="45">
      <c r="A241" s="99">
        <v>232</v>
      </c>
      <c r="B241" s="408" t="s">
        <v>1115</v>
      </c>
      <c r="C241" s="88" t="s">
        <v>1251</v>
      </c>
      <c r="D241" s="88">
        <v>404974104</v>
      </c>
      <c r="E241" s="99" t="s">
        <v>855</v>
      </c>
      <c r="F241" s="88" t="s">
        <v>1117</v>
      </c>
      <c r="G241" s="88">
        <v>41.6</v>
      </c>
      <c r="H241" s="99" t="s">
        <v>855</v>
      </c>
      <c r="I241" s="433" t="s">
        <v>1118</v>
      </c>
      <c r="J241" s="4">
        <f t="shared" si="6"/>
        <v>2.1544545794392524</v>
      </c>
      <c r="K241" s="4">
        <v>230.52664000000001</v>
      </c>
      <c r="L241" s="548" t="s">
        <v>1237</v>
      </c>
    </row>
    <row r="242" spans="1:12" ht="45">
      <c r="A242" s="99">
        <v>233</v>
      </c>
      <c r="B242" s="408" t="s">
        <v>1115</v>
      </c>
      <c r="C242" s="88" t="s">
        <v>1251</v>
      </c>
      <c r="D242" s="88">
        <v>404974104</v>
      </c>
      <c r="E242" s="99" t="s">
        <v>855</v>
      </c>
      <c r="F242" s="88" t="s">
        <v>1117</v>
      </c>
      <c r="G242" s="88">
        <v>79.2</v>
      </c>
      <c r="H242" s="99" t="s">
        <v>855</v>
      </c>
      <c r="I242" s="433" t="s">
        <v>1118</v>
      </c>
      <c r="J242" s="4">
        <f t="shared" si="6"/>
        <v>4.1015390654205603</v>
      </c>
      <c r="K242" s="4">
        <v>438.86467999999996</v>
      </c>
      <c r="L242" s="548" t="s">
        <v>1238</v>
      </c>
    </row>
    <row r="243" spans="1:12" ht="45">
      <c r="A243" s="99">
        <v>234</v>
      </c>
      <c r="B243" s="408" t="s">
        <v>1115</v>
      </c>
      <c r="C243" s="88" t="s">
        <v>1251</v>
      </c>
      <c r="D243" s="88">
        <v>404974104</v>
      </c>
      <c r="E243" s="99" t="s">
        <v>855</v>
      </c>
      <c r="F243" s="88" t="s">
        <v>1117</v>
      </c>
      <c r="G243" s="88">
        <v>60</v>
      </c>
      <c r="H243" s="99" t="s">
        <v>855</v>
      </c>
      <c r="I243" s="433" t="s">
        <v>1118</v>
      </c>
      <c r="J243" s="4">
        <f t="shared" si="6"/>
        <v>3.107259813084112</v>
      </c>
      <c r="K243" s="4">
        <v>332.47679999999997</v>
      </c>
      <c r="L243" s="548" t="s">
        <v>1239</v>
      </c>
    </row>
    <row r="244" spans="1:12" ht="45">
      <c r="A244" s="99">
        <v>235</v>
      </c>
      <c r="B244" s="408" t="s">
        <v>1115</v>
      </c>
      <c r="C244" s="88" t="s">
        <v>1251</v>
      </c>
      <c r="D244" s="88">
        <v>404974104</v>
      </c>
      <c r="E244" s="99" t="s">
        <v>855</v>
      </c>
      <c r="F244" s="88" t="s">
        <v>1117</v>
      </c>
      <c r="G244" s="88">
        <v>33</v>
      </c>
      <c r="H244" s="99" t="s">
        <v>855</v>
      </c>
      <c r="I244" s="433" t="s">
        <v>1118</v>
      </c>
      <c r="J244" s="4">
        <f t="shared" si="6"/>
        <v>1.7089928971962616</v>
      </c>
      <c r="K244" s="4">
        <v>182.86223999999999</v>
      </c>
      <c r="L244" s="548" t="s">
        <v>1240</v>
      </c>
    </row>
    <row r="245" spans="1:12" ht="60">
      <c r="A245" s="99">
        <v>236</v>
      </c>
      <c r="B245" s="408" t="s">
        <v>1115</v>
      </c>
      <c r="C245" s="88" t="s">
        <v>1251</v>
      </c>
      <c r="D245" s="88">
        <v>404974104</v>
      </c>
      <c r="E245" s="99" t="s">
        <v>855</v>
      </c>
      <c r="F245" s="88" t="s">
        <v>1117</v>
      </c>
      <c r="G245" s="88">
        <v>43.75</v>
      </c>
      <c r="H245" s="99" t="s">
        <v>855</v>
      </c>
      <c r="I245" s="433" t="s">
        <v>1118</v>
      </c>
      <c r="J245" s="4">
        <f t="shared" si="6"/>
        <v>2.2657102803738316</v>
      </c>
      <c r="K245" s="4">
        <v>242.43099999999998</v>
      </c>
      <c r="L245" s="548" t="s">
        <v>1241</v>
      </c>
    </row>
    <row r="246" spans="1:12" ht="45">
      <c r="A246" s="99">
        <v>237</v>
      </c>
      <c r="B246" s="408" t="s">
        <v>1115</v>
      </c>
      <c r="C246" s="88" t="s">
        <v>1251</v>
      </c>
      <c r="D246" s="88">
        <v>404974104</v>
      </c>
      <c r="E246" s="99" t="s">
        <v>855</v>
      </c>
      <c r="F246" s="88" t="s">
        <v>1117</v>
      </c>
      <c r="G246" s="88">
        <v>108</v>
      </c>
      <c r="H246" s="99" t="s">
        <v>855</v>
      </c>
      <c r="I246" s="433" t="s">
        <v>1118</v>
      </c>
      <c r="J246" s="4">
        <f t="shared" si="6"/>
        <v>5.5930676635514009</v>
      </c>
      <c r="K246" s="4">
        <v>598.45823999999993</v>
      </c>
      <c r="L246" s="548" t="s">
        <v>1242</v>
      </c>
    </row>
    <row r="247" spans="1:12" ht="45">
      <c r="A247" s="99">
        <v>238</v>
      </c>
      <c r="B247" s="408" t="s">
        <v>1115</v>
      </c>
      <c r="C247" s="88" t="s">
        <v>1251</v>
      </c>
      <c r="D247" s="88">
        <v>404974104</v>
      </c>
      <c r="E247" s="99" t="s">
        <v>855</v>
      </c>
      <c r="F247" s="88" t="s">
        <v>1117</v>
      </c>
      <c r="G247" s="88">
        <v>112</v>
      </c>
      <c r="H247" s="99" t="s">
        <v>855</v>
      </c>
      <c r="I247" s="433" t="s">
        <v>1118</v>
      </c>
      <c r="J247" s="4">
        <f t="shared" si="6"/>
        <v>5.8002183177570084</v>
      </c>
      <c r="K247" s="4">
        <v>620.62335999999993</v>
      </c>
      <c r="L247" s="548" t="s">
        <v>1243</v>
      </c>
    </row>
    <row r="248" spans="1:12" ht="45">
      <c r="A248" s="99">
        <v>239</v>
      </c>
      <c r="B248" s="408" t="s">
        <v>1115</v>
      </c>
      <c r="C248" s="88" t="s">
        <v>1251</v>
      </c>
      <c r="D248" s="88">
        <v>404974104</v>
      </c>
      <c r="E248" s="99" t="s">
        <v>855</v>
      </c>
      <c r="F248" s="88" t="s">
        <v>1117</v>
      </c>
      <c r="G248" s="88">
        <v>52</v>
      </c>
      <c r="H248" s="99" t="s">
        <v>855</v>
      </c>
      <c r="I248" s="433" t="s">
        <v>1118</v>
      </c>
      <c r="J248" s="4">
        <f t="shared" si="6"/>
        <v>2.6929585046728968</v>
      </c>
      <c r="K248" s="4">
        <v>288.14655999999997</v>
      </c>
      <c r="L248" s="548" t="s">
        <v>1244</v>
      </c>
    </row>
    <row r="249" spans="1:12" ht="45">
      <c r="A249" s="99">
        <v>240</v>
      </c>
      <c r="B249" s="408" t="s">
        <v>1115</v>
      </c>
      <c r="C249" s="88" t="s">
        <v>1251</v>
      </c>
      <c r="D249" s="88">
        <v>404974104</v>
      </c>
      <c r="E249" s="99" t="s">
        <v>855</v>
      </c>
      <c r="F249" s="88" t="s">
        <v>1117</v>
      </c>
      <c r="G249" s="88">
        <v>195.5</v>
      </c>
      <c r="H249" s="99" t="s">
        <v>855</v>
      </c>
      <c r="I249" s="433" t="s">
        <v>1118</v>
      </c>
      <c r="J249" s="4">
        <f t="shared" si="6"/>
        <v>10.124488224299066</v>
      </c>
      <c r="K249" s="4">
        <v>1083.32024</v>
      </c>
      <c r="L249" s="548" t="s">
        <v>1245</v>
      </c>
    </row>
    <row r="250" spans="1:12" ht="45">
      <c r="A250" s="99">
        <v>241</v>
      </c>
      <c r="B250" s="408" t="s">
        <v>1115</v>
      </c>
      <c r="C250" s="88" t="s">
        <v>1251</v>
      </c>
      <c r="D250" s="88">
        <v>404974104</v>
      </c>
      <c r="E250" s="99" t="s">
        <v>855</v>
      </c>
      <c r="F250" s="88" t="s">
        <v>1117</v>
      </c>
      <c r="G250" s="88">
        <v>40</v>
      </c>
      <c r="H250" s="99" t="s">
        <v>855</v>
      </c>
      <c r="I250" s="433" t="s">
        <v>1118</v>
      </c>
      <c r="J250" s="4">
        <f t="shared" si="6"/>
        <v>2.0715065420560745</v>
      </c>
      <c r="K250" s="4">
        <v>221.65119999999999</v>
      </c>
      <c r="L250" s="548" t="s">
        <v>1246</v>
      </c>
    </row>
    <row r="251" spans="1:12" ht="60">
      <c r="A251" s="99">
        <v>242</v>
      </c>
      <c r="B251" s="408" t="s">
        <v>1115</v>
      </c>
      <c r="C251" s="88" t="s">
        <v>1251</v>
      </c>
      <c r="D251" s="88">
        <v>404974104</v>
      </c>
      <c r="E251" s="99" t="s">
        <v>855</v>
      </c>
      <c r="F251" s="88" t="s">
        <v>1117</v>
      </c>
      <c r="G251" s="88">
        <v>120</v>
      </c>
      <c r="H251" s="99" t="s">
        <v>855</v>
      </c>
      <c r="I251" s="433" t="s">
        <v>1118</v>
      </c>
      <c r="J251" s="4">
        <f t="shared" si="6"/>
        <v>6.2145196261682241</v>
      </c>
      <c r="K251" s="4">
        <v>664.95359999999994</v>
      </c>
      <c r="L251" s="548" t="s">
        <v>1516</v>
      </c>
    </row>
    <row r="252" spans="1:12" ht="90">
      <c r="A252" s="99">
        <v>243</v>
      </c>
      <c r="B252" s="408" t="s">
        <v>1115</v>
      </c>
      <c r="C252" s="88" t="s">
        <v>1251</v>
      </c>
      <c r="D252" s="88">
        <v>404974104</v>
      </c>
      <c r="E252" s="99" t="s">
        <v>855</v>
      </c>
      <c r="F252" s="88" t="s">
        <v>1117</v>
      </c>
      <c r="G252" s="88">
        <v>95.76</v>
      </c>
      <c r="H252" s="99" t="s">
        <v>855</v>
      </c>
      <c r="I252" s="433" t="s">
        <v>1118</v>
      </c>
      <c r="J252" s="4">
        <f t="shared" si="6"/>
        <v>4.9591076635514018</v>
      </c>
      <c r="K252" s="4">
        <v>530.62451999999996</v>
      </c>
      <c r="L252" s="548" t="s">
        <v>1515</v>
      </c>
    </row>
    <row r="253" spans="1:12" ht="45">
      <c r="A253" s="99">
        <v>244</v>
      </c>
      <c r="B253" s="408" t="s">
        <v>1115</v>
      </c>
      <c r="C253" s="88" t="s">
        <v>1251</v>
      </c>
      <c r="D253" s="88">
        <v>404974104</v>
      </c>
      <c r="E253" s="99" t="s">
        <v>855</v>
      </c>
      <c r="F253" s="88" t="s">
        <v>1117</v>
      </c>
      <c r="G253" s="88">
        <v>80</v>
      </c>
      <c r="H253" s="99" t="s">
        <v>855</v>
      </c>
      <c r="I253" s="433" t="s">
        <v>1118</v>
      </c>
      <c r="J253" s="4">
        <f t="shared" si="6"/>
        <v>4.1430130841121491</v>
      </c>
      <c r="K253" s="4">
        <v>443.30239999999998</v>
      </c>
      <c r="L253" s="548" t="s">
        <v>1514</v>
      </c>
    </row>
    <row r="254" spans="1:12" ht="90">
      <c r="A254" s="99">
        <v>245</v>
      </c>
      <c r="B254" s="408" t="s">
        <v>1115</v>
      </c>
      <c r="C254" s="88" t="s">
        <v>1251</v>
      </c>
      <c r="D254" s="88">
        <v>404974104</v>
      </c>
      <c r="E254" s="99" t="s">
        <v>855</v>
      </c>
      <c r="F254" s="88" t="s">
        <v>1117</v>
      </c>
      <c r="G254" s="88">
        <v>84</v>
      </c>
      <c r="H254" s="99" t="s">
        <v>855</v>
      </c>
      <c r="I254" s="433" t="s">
        <v>1118</v>
      </c>
      <c r="J254" s="4">
        <f t="shared" si="6"/>
        <v>4.3501637383177565</v>
      </c>
      <c r="K254" s="4">
        <v>465.46751999999998</v>
      </c>
      <c r="L254" s="548" t="s">
        <v>1513</v>
      </c>
    </row>
    <row r="255" spans="1:12" ht="45">
      <c r="A255" s="99">
        <v>246</v>
      </c>
      <c r="B255" s="408" t="s">
        <v>1115</v>
      </c>
      <c r="C255" s="88" t="s">
        <v>1251</v>
      </c>
      <c r="D255" s="88">
        <v>404974104</v>
      </c>
      <c r="E255" s="99" t="s">
        <v>855</v>
      </c>
      <c r="F255" s="88" t="s">
        <v>1117</v>
      </c>
      <c r="G255" s="88">
        <v>96</v>
      </c>
      <c r="H255" s="99" t="s">
        <v>855</v>
      </c>
      <c r="I255" s="433" t="s">
        <v>1118</v>
      </c>
      <c r="J255" s="4">
        <f t="shared" si="6"/>
        <v>4.9716157009345787</v>
      </c>
      <c r="K255" s="4">
        <v>531.96287999999993</v>
      </c>
      <c r="L255" s="548" t="s">
        <v>1512</v>
      </c>
    </row>
    <row r="256" spans="1:12" ht="45">
      <c r="A256" s="99">
        <v>247</v>
      </c>
      <c r="B256" s="408" t="s">
        <v>1115</v>
      </c>
      <c r="C256" s="88" t="s">
        <v>1251</v>
      </c>
      <c r="D256" s="88">
        <v>404974104</v>
      </c>
      <c r="E256" s="99" t="s">
        <v>855</v>
      </c>
      <c r="F256" s="88" t="s">
        <v>1117</v>
      </c>
      <c r="G256" s="88">
        <v>21</v>
      </c>
      <c r="H256" s="99" t="s">
        <v>855</v>
      </c>
      <c r="I256" s="433" t="s">
        <v>1118</v>
      </c>
      <c r="J256" s="4">
        <f t="shared" si="6"/>
        <v>1.0875409345794391</v>
      </c>
      <c r="K256" s="4">
        <v>116.36687999999999</v>
      </c>
      <c r="L256" s="548" t="s">
        <v>1511</v>
      </c>
    </row>
    <row r="257" spans="1:12" ht="45">
      <c r="A257" s="99">
        <v>248</v>
      </c>
      <c r="B257" s="408" t="s">
        <v>1115</v>
      </c>
      <c r="C257" s="88" t="s">
        <v>1251</v>
      </c>
      <c r="D257" s="88">
        <v>404974104</v>
      </c>
      <c r="E257" s="99" t="s">
        <v>855</v>
      </c>
      <c r="F257" s="88" t="s">
        <v>1117</v>
      </c>
      <c r="G257" s="88">
        <v>40</v>
      </c>
      <c r="H257" s="99" t="s">
        <v>855</v>
      </c>
      <c r="I257" s="433" t="s">
        <v>1118</v>
      </c>
      <c r="J257" s="4">
        <f t="shared" si="6"/>
        <v>2.0715065420560745</v>
      </c>
      <c r="K257" s="4">
        <v>221.65119999999999</v>
      </c>
      <c r="L257" s="548" t="s">
        <v>1510</v>
      </c>
    </row>
    <row r="258" spans="1:12" ht="45">
      <c r="A258" s="99">
        <v>249</v>
      </c>
      <c r="B258" s="408" t="s">
        <v>1115</v>
      </c>
      <c r="C258" s="88" t="s">
        <v>1251</v>
      </c>
      <c r="D258" s="88">
        <v>404974104</v>
      </c>
      <c r="E258" s="99" t="s">
        <v>855</v>
      </c>
      <c r="F258" s="88" t="s">
        <v>1117</v>
      </c>
      <c r="G258" s="88">
        <v>18</v>
      </c>
      <c r="H258" s="99" t="s">
        <v>855</v>
      </c>
      <c r="I258" s="433" t="s">
        <v>1118</v>
      </c>
      <c r="J258" s="4">
        <f t="shared" si="6"/>
        <v>0.93217794392523357</v>
      </c>
      <c r="K258" s="4">
        <v>99.743039999999993</v>
      </c>
      <c r="L258" s="548" t="s">
        <v>1509</v>
      </c>
    </row>
    <row r="259" spans="1:12" ht="45">
      <c r="A259" s="99">
        <v>250</v>
      </c>
      <c r="B259" s="408" t="s">
        <v>1115</v>
      </c>
      <c r="C259" s="88" t="s">
        <v>1251</v>
      </c>
      <c r="D259" s="88">
        <v>404974104</v>
      </c>
      <c r="E259" s="99" t="s">
        <v>855</v>
      </c>
      <c r="F259" s="88" t="s">
        <v>1117</v>
      </c>
      <c r="G259" s="88">
        <v>36</v>
      </c>
      <c r="H259" s="99" t="s">
        <v>855</v>
      </c>
      <c r="I259" s="433" t="s">
        <v>1118</v>
      </c>
      <c r="J259" s="4">
        <f t="shared" si="6"/>
        <v>1.8643558878504671</v>
      </c>
      <c r="K259" s="4">
        <v>199.48607999999999</v>
      </c>
      <c r="L259" s="548" t="s">
        <v>1508</v>
      </c>
    </row>
    <row r="260" spans="1:12" ht="45">
      <c r="A260" s="99">
        <v>251</v>
      </c>
      <c r="B260" s="408" t="s">
        <v>1115</v>
      </c>
      <c r="C260" s="88" t="s">
        <v>1251</v>
      </c>
      <c r="D260" s="88">
        <v>404974104</v>
      </c>
      <c r="E260" s="99" t="s">
        <v>855</v>
      </c>
      <c r="F260" s="88" t="s">
        <v>1117</v>
      </c>
      <c r="G260" s="88">
        <v>36</v>
      </c>
      <c r="H260" s="99" t="s">
        <v>855</v>
      </c>
      <c r="I260" s="433" t="s">
        <v>1118</v>
      </c>
      <c r="J260" s="4">
        <f t="shared" si="6"/>
        <v>1.8643558878504671</v>
      </c>
      <c r="K260" s="4">
        <v>199.48607999999999</v>
      </c>
      <c r="L260" s="548" t="s">
        <v>1507</v>
      </c>
    </row>
    <row r="261" spans="1:12" ht="45">
      <c r="A261" s="99">
        <v>252</v>
      </c>
      <c r="B261" s="408" t="s">
        <v>1115</v>
      </c>
      <c r="C261" s="88" t="s">
        <v>1251</v>
      </c>
      <c r="D261" s="88">
        <v>404974104</v>
      </c>
      <c r="E261" s="99" t="s">
        <v>855</v>
      </c>
      <c r="F261" s="88" t="s">
        <v>1117</v>
      </c>
      <c r="G261" s="88">
        <v>32</v>
      </c>
      <c r="H261" s="99" t="s">
        <v>855</v>
      </c>
      <c r="I261" s="433" t="s">
        <v>1118</v>
      </c>
      <c r="J261" s="4">
        <f t="shared" si="6"/>
        <v>1.6572052336448597</v>
      </c>
      <c r="K261" s="4">
        <v>177.32095999999999</v>
      </c>
      <c r="L261" s="548" t="s">
        <v>1506</v>
      </c>
    </row>
    <row r="262" spans="1:12" ht="75">
      <c r="A262" s="99">
        <v>253</v>
      </c>
      <c r="B262" s="408" t="s">
        <v>1115</v>
      </c>
      <c r="C262" s="88" t="s">
        <v>1251</v>
      </c>
      <c r="D262" s="88">
        <v>404974104</v>
      </c>
      <c r="E262" s="99" t="s">
        <v>855</v>
      </c>
      <c r="F262" s="88" t="s">
        <v>1117</v>
      </c>
      <c r="G262" s="88">
        <v>520.69999999999993</v>
      </c>
      <c r="H262" s="99" t="s">
        <v>855</v>
      </c>
      <c r="I262" s="433" t="s">
        <v>1118</v>
      </c>
      <c r="J262" s="4">
        <f t="shared" si="6"/>
        <v>26.965792523364485</v>
      </c>
      <c r="K262" s="4">
        <v>2885.3397999999997</v>
      </c>
      <c r="L262" s="548" t="s">
        <v>1505</v>
      </c>
    </row>
    <row r="263" spans="1:12" ht="45">
      <c r="A263" s="99">
        <v>254</v>
      </c>
      <c r="B263" s="408" t="s">
        <v>1115</v>
      </c>
      <c r="C263" s="88" t="s">
        <v>1251</v>
      </c>
      <c r="D263" s="88">
        <v>404974104</v>
      </c>
      <c r="E263" s="99" t="s">
        <v>855</v>
      </c>
      <c r="F263" s="88" t="s">
        <v>1117</v>
      </c>
      <c r="G263" s="88">
        <v>36</v>
      </c>
      <c r="H263" s="99" t="s">
        <v>855</v>
      </c>
      <c r="I263" s="433" t="s">
        <v>1118</v>
      </c>
      <c r="J263" s="4">
        <f t="shared" si="6"/>
        <v>1.8643558878504671</v>
      </c>
      <c r="K263" s="4">
        <v>199.48607999999999</v>
      </c>
      <c r="L263" s="548" t="s">
        <v>1504</v>
      </c>
    </row>
    <row r="264" spans="1:12" ht="45">
      <c r="A264" s="99">
        <v>255</v>
      </c>
      <c r="B264" s="408" t="s">
        <v>1115</v>
      </c>
      <c r="C264" s="88" t="s">
        <v>1251</v>
      </c>
      <c r="D264" s="88">
        <v>404974104</v>
      </c>
      <c r="E264" s="99" t="s">
        <v>855</v>
      </c>
      <c r="F264" s="88" t="s">
        <v>1117</v>
      </c>
      <c r="G264" s="88">
        <v>297</v>
      </c>
      <c r="H264" s="99" t="s">
        <v>855</v>
      </c>
      <c r="I264" s="433" t="s">
        <v>1118</v>
      </c>
      <c r="J264" s="4">
        <f t="shared" si="6"/>
        <v>15.380936074766353</v>
      </c>
      <c r="K264" s="4">
        <v>1645.7601599999998</v>
      </c>
      <c r="L264" s="548" t="s">
        <v>1247</v>
      </c>
    </row>
    <row r="265" spans="1:12" ht="45">
      <c r="A265" s="99">
        <v>256</v>
      </c>
      <c r="B265" s="408" t="s">
        <v>1115</v>
      </c>
      <c r="C265" s="88" t="s">
        <v>1251</v>
      </c>
      <c r="D265" s="88">
        <v>404974104</v>
      </c>
      <c r="E265" s="99" t="s">
        <v>855</v>
      </c>
      <c r="F265" s="88" t="s">
        <v>1117</v>
      </c>
      <c r="G265" s="88">
        <v>64</v>
      </c>
      <c r="H265" s="99" t="s">
        <v>855</v>
      </c>
      <c r="I265" s="433" t="s">
        <v>1118</v>
      </c>
      <c r="J265" s="4">
        <f t="shared" si="6"/>
        <v>3.3144104672897194</v>
      </c>
      <c r="K265" s="4">
        <v>354.64191999999997</v>
      </c>
      <c r="L265" s="548" t="s">
        <v>1248</v>
      </c>
    </row>
    <row r="266" spans="1:12" ht="45">
      <c r="A266" s="99">
        <v>257</v>
      </c>
      <c r="B266" s="408" t="s">
        <v>1115</v>
      </c>
      <c r="C266" s="88" t="s">
        <v>1251</v>
      </c>
      <c r="D266" s="88">
        <v>404974104</v>
      </c>
      <c r="E266" s="99" t="s">
        <v>855</v>
      </c>
      <c r="F266" s="88" t="s">
        <v>1117</v>
      </c>
      <c r="G266" s="88">
        <v>63.13</v>
      </c>
      <c r="H266" s="99" t="s">
        <v>855</v>
      </c>
      <c r="I266" s="433" t="s">
        <v>1118</v>
      </c>
      <c r="J266" s="4">
        <f t="shared" si="6"/>
        <v>3.269425420560748</v>
      </c>
      <c r="K266" s="4">
        <v>349.82852000000003</v>
      </c>
      <c r="L266" s="548" t="s">
        <v>1249</v>
      </c>
    </row>
    <row r="267" spans="1:12" ht="45">
      <c r="A267" s="99">
        <v>258</v>
      </c>
      <c r="B267" s="408" t="s">
        <v>1115</v>
      </c>
      <c r="C267" s="88" t="s">
        <v>1251</v>
      </c>
      <c r="D267" s="88">
        <v>404974104</v>
      </c>
      <c r="E267" s="99" t="s">
        <v>855</v>
      </c>
      <c r="F267" s="88" t="s">
        <v>1117</v>
      </c>
      <c r="G267" s="88">
        <v>18</v>
      </c>
      <c r="H267" s="99" t="s">
        <v>855</v>
      </c>
      <c r="I267" s="433" t="s">
        <v>1118</v>
      </c>
      <c r="J267" s="4">
        <f t="shared" si="6"/>
        <v>0.93217794392523357</v>
      </c>
      <c r="K267" s="4">
        <v>99.743039999999993</v>
      </c>
      <c r="L267" s="548" t="s">
        <v>1250</v>
      </c>
    </row>
    <row r="268" spans="1:12" ht="45">
      <c r="A268" s="99">
        <v>259</v>
      </c>
      <c r="B268" s="408" t="s">
        <v>1115</v>
      </c>
      <c r="C268" s="88" t="s">
        <v>1251</v>
      </c>
      <c r="D268" s="88">
        <v>404974104</v>
      </c>
      <c r="E268" s="99" t="s">
        <v>855</v>
      </c>
      <c r="F268" s="88" t="s">
        <v>1261</v>
      </c>
      <c r="G268" s="88">
        <v>60.2</v>
      </c>
      <c r="H268" s="99" t="s">
        <v>855</v>
      </c>
      <c r="I268" s="433" t="s">
        <v>1118</v>
      </c>
      <c r="J268" s="4">
        <f>K268/93</f>
        <v>3.5868855913978495</v>
      </c>
      <c r="K268" s="4">
        <v>333.58035999999998</v>
      </c>
      <c r="L268" s="548" t="s">
        <v>1252</v>
      </c>
    </row>
    <row r="269" spans="1:12" ht="45">
      <c r="A269" s="99">
        <v>260</v>
      </c>
      <c r="B269" s="408" t="s">
        <v>1115</v>
      </c>
      <c r="C269" s="88" t="s">
        <v>1251</v>
      </c>
      <c r="D269" s="88">
        <v>404974104</v>
      </c>
      <c r="E269" s="99" t="s">
        <v>855</v>
      </c>
      <c r="F269" s="88" t="s">
        <v>1261</v>
      </c>
      <c r="G269" s="88">
        <v>30</v>
      </c>
      <c r="H269" s="99" t="s">
        <v>855</v>
      </c>
      <c r="I269" s="433" t="s">
        <v>1118</v>
      </c>
      <c r="J269" s="4">
        <f t="shared" ref="J269:J276" si="7">K269/93</f>
        <v>1.7875096774193546</v>
      </c>
      <c r="K269" s="4">
        <v>166.23839999999998</v>
      </c>
      <c r="L269" s="548" t="s">
        <v>1253</v>
      </c>
    </row>
    <row r="270" spans="1:12" ht="45">
      <c r="A270" s="99">
        <v>261</v>
      </c>
      <c r="B270" s="408" t="s">
        <v>1115</v>
      </c>
      <c r="C270" s="88" t="s">
        <v>1251</v>
      </c>
      <c r="D270" s="88">
        <v>404974104</v>
      </c>
      <c r="E270" s="99" t="s">
        <v>855</v>
      </c>
      <c r="F270" s="88" t="s">
        <v>1261</v>
      </c>
      <c r="G270" s="88">
        <v>32</v>
      </c>
      <c r="H270" s="99" t="s">
        <v>855</v>
      </c>
      <c r="I270" s="433" t="s">
        <v>1118</v>
      </c>
      <c r="J270" s="4">
        <f t="shared" si="7"/>
        <v>1.9066769892473117</v>
      </c>
      <c r="K270" s="4">
        <v>177.32095999999999</v>
      </c>
      <c r="L270" s="548" t="s">
        <v>1254</v>
      </c>
    </row>
    <row r="271" spans="1:12" ht="45">
      <c r="A271" s="99">
        <v>262</v>
      </c>
      <c r="B271" s="408" t="s">
        <v>1115</v>
      </c>
      <c r="C271" s="88" t="s">
        <v>1251</v>
      </c>
      <c r="D271" s="88">
        <v>404974104</v>
      </c>
      <c r="E271" s="99" t="s">
        <v>855</v>
      </c>
      <c r="F271" s="88" t="s">
        <v>1261</v>
      </c>
      <c r="G271" s="88">
        <v>21.7</v>
      </c>
      <c r="H271" s="99" t="s">
        <v>855</v>
      </c>
      <c r="I271" s="433" t="s">
        <v>1118</v>
      </c>
      <c r="J271" s="4">
        <f t="shared" si="7"/>
        <v>1.2929148387096774</v>
      </c>
      <c r="K271" s="4">
        <v>120.24108</v>
      </c>
      <c r="L271" s="548" t="s">
        <v>1255</v>
      </c>
    </row>
    <row r="272" spans="1:12" ht="60">
      <c r="A272" s="99">
        <v>263</v>
      </c>
      <c r="B272" s="408" t="s">
        <v>1115</v>
      </c>
      <c r="C272" s="88" t="s">
        <v>1251</v>
      </c>
      <c r="D272" s="88">
        <v>404974104</v>
      </c>
      <c r="E272" s="99" t="s">
        <v>855</v>
      </c>
      <c r="F272" s="88" t="s">
        <v>1261</v>
      </c>
      <c r="G272" s="88">
        <v>52</v>
      </c>
      <c r="H272" s="99" t="s">
        <v>855</v>
      </c>
      <c r="I272" s="433" t="s">
        <v>1118</v>
      </c>
      <c r="J272" s="4">
        <f t="shared" si="7"/>
        <v>3.0983501075268816</v>
      </c>
      <c r="K272" s="4">
        <v>288.14655999999997</v>
      </c>
      <c r="L272" s="548" t="s">
        <v>1256</v>
      </c>
    </row>
    <row r="273" spans="1:12" ht="45">
      <c r="A273" s="99">
        <v>264</v>
      </c>
      <c r="B273" s="408" t="s">
        <v>1115</v>
      </c>
      <c r="C273" s="88" t="s">
        <v>1251</v>
      </c>
      <c r="D273" s="88">
        <v>404974104</v>
      </c>
      <c r="E273" s="99" t="s">
        <v>855</v>
      </c>
      <c r="F273" s="88" t="s">
        <v>1261</v>
      </c>
      <c r="G273" s="88">
        <v>18</v>
      </c>
      <c r="H273" s="99" t="s">
        <v>855</v>
      </c>
      <c r="I273" s="433" t="s">
        <v>1118</v>
      </c>
      <c r="J273" s="4">
        <f t="shared" si="7"/>
        <v>1.0725058064516129</v>
      </c>
      <c r="K273" s="4">
        <v>99.743039999999993</v>
      </c>
      <c r="L273" s="548" t="s">
        <v>1257</v>
      </c>
    </row>
    <row r="274" spans="1:12" ht="45">
      <c r="A274" s="99">
        <v>265</v>
      </c>
      <c r="B274" s="408" t="s">
        <v>1115</v>
      </c>
      <c r="C274" s="88" t="s">
        <v>1251</v>
      </c>
      <c r="D274" s="88">
        <v>404974104</v>
      </c>
      <c r="E274" s="99" t="s">
        <v>855</v>
      </c>
      <c r="F274" s="88" t="s">
        <v>1261</v>
      </c>
      <c r="G274" s="88">
        <v>36</v>
      </c>
      <c r="H274" s="99" t="s">
        <v>855</v>
      </c>
      <c r="I274" s="433" t="s">
        <v>1118</v>
      </c>
      <c r="J274" s="4">
        <f t="shared" si="7"/>
        <v>2.1450116129032257</v>
      </c>
      <c r="K274" s="4">
        <v>199.48607999999999</v>
      </c>
      <c r="L274" s="548" t="s">
        <v>1258</v>
      </c>
    </row>
    <row r="275" spans="1:12" ht="45">
      <c r="A275" s="99">
        <v>266</v>
      </c>
      <c r="B275" s="408" t="s">
        <v>1115</v>
      </c>
      <c r="C275" s="88" t="s">
        <v>1251</v>
      </c>
      <c r="D275" s="88">
        <v>404974104</v>
      </c>
      <c r="E275" s="99" t="s">
        <v>855</v>
      </c>
      <c r="F275" s="88" t="s">
        <v>1261</v>
      </c>
      <c r="G275" s="88">
        <v>36</v>
      </c>
      <c r="H275" s="99" t="s">
        <v>855</v>
      </c>
      <c r="I275" s="433" t="s">
        <v>1118</v>
      </c>
      <c r="J275" s="4">
        <f t="shared" si="7"/>
        <v>2.1450116129032257</v>
      </c>
      <c r="K275" s="4">
        <v>199.48607999999999</v>
      </c>
      <c r="L275" s="548" t="s">
        <v>1259</v>
      </c>
    </row>
    <row r="276" spans="1:12" ht="45">
      <c r="A276" s="99">
        <v>267</v>
      </c>
      <c r="B276" s="408" t="s">
        <v>1115</v>
      </c>
      <c r="C276" s="88" t="s">
        <v>1251</v>
      </c>
      <c r="D276" s="88">
        <v>404974104</v>
      </c>
      <c r="E276" s="99" t="s">
        <v>855</v>
      </c>
      <c r="F276" s="88" t="s">
        <v>1261</v>
      </c>
      <c r="G276" s="88">
        <v>27.9</v>
      </c>
      <c r="H276" s="99" t="s">
        <v>855</v>
      </c>
      <c r="I276" s="433" t="s">
        <v>1118</v>
      </c>
      <c r="J276" s="4">
        <f t="shared" si="7"/>
        <v>1.6622830107526883</v>
      </c>
      <c r="K276" s="4">
        <v>154.59232</v>
      </c>
      <c r="L276" s="548" t="s">
        <v>1260</v>
      </c>
    </row>
    <row r="277" spans="1:12" ht="45">
      <c r="A277" s="99">
        <v>268</v>
      </c>
      <c r="B277" s="408" t="s">
        <v>1115</v>
      </c>
      <c r="C277" s="88" t="s">
        <v>1287</v>
      </c>
      <c r="D277" s="88">
        <v>205255917</v>
      </c>
      <c r="E277" s="99" t="s">
        <v>855</v>
      </c>
      <c r="F277" s="88" t="s">
        <v>1117</v>
      </c>
      <c r="G277" s="88">
        <v>190.35000000000002</v>
      </c>
      <c r="H277" s="99" t="s">
        <v>855</v>
      </c>
      <c r="I277" s="433" t="s">
        <v>1118</v>
      </c>
      <c r="J277" s="4">
        <f>K277/107</f>
        <v>81.708182242990674</v>
      </c>
      <c r="K277" s="4">
        <v>8742.7755000000016</v>
      </c>
      <c r="L277" s="548" t="s">
        <v>1262</v>
      </c>
    </row>
    <row r="278" spans="1:12" ht="45">
      <c r="A278" s="99">
        <v>269</v>
      </c>
      <c r="B278" s="408" t="s">
        <v>1115</v>
      </c>
      <c r="C278" s="88" t="s">
        <v>1287</v>
      </c>
      <c r="D278" s="88">
        <v>205255917</v>
      </c>
      <c r="E278" s="99" t="s">
        <v>855</v>
      </c>
      <c r="F278" s="88" t="s">
        <v>1117</v>
      </c>
      <c r="G278" s="88">
        <v>64</v>
      </c>
      <c r="H278" s="99" t="s">
        <v>855</v>
      </c>
      <c r="I278" s="433" t="s">
        <v>1118</v>
      </c>
      <c r="J278" s="4">
        <f t="shared" ref="J278:J303" si="8">K278/107</f>
        <v>22.513644859813084</v>
      </c>
      <c r="K278" s="4">
        <v>2408.96</v>
      </c>
      <c r="L278" s="548" t="s">
        <v>1263</v>
      </c>
    </row>
    <row r="279" spans="1:12" ht="45">
      <c r="A279" s="99">
        <v>270</v>
      </c>
      <c r="B279" s="408" t="s">
        <v>1115</v>
      </c>
      <c r="C279" s="88" t="s">
        <v>1287</v>
      </c>
      <c r="D279" s="88">
        <v>205255917</v>
      </c>
      <c r="E279" s="99" t="s">
        <v>855</v>
      </c>
      <c r="F279" s="88" t="s">
        <v>1117</v>
      </c>
      <c r="G279" s="88">
        <v>29.639999999999997</v>
      </c>
      <c r="H279" s="99" t="s">
        <v>855</v>
      </c>
      <c r="I279" s="433" t="s">
        <v>1118</v>
      </c>
      <c r="J279" s="4">
        <f t="shared" si="8"/>
        <v>10.426631775700935</v>
      </c>
      <c r="K279" s="4">
        <v>1115.6496</v>
      </c>
      <c r="L279" s="548" t="s">
        <v>1264</v>
      </c>
    </row>
    <row r="280" spans="1:12" ht="45">
      <c r="A280" s="99">
        <v>271</v>
      </c>
      <c r="B280" s="408" t="s">
        <v>1115</v>
      </c>
      <c r="C280" s="88" t="s">
        <v>1287</v>
      </c>
      <c r="D280" s="88">
        <v>205255917</v>
      </c>
      <c r="E280" s="99" t="s">
        <v>855</v>
      </c>
      <c r="F280" s="88" t="s">
        <v>1117</v>
      </c>
      <c r="G280" s="88">
        <v>126.9</v>
      </c>
      <c r="H280" s="99" t="s">
        <v>855</v>
      </c>
      <c r="I280" s="433" t="s">
        <v>1118</v>
      </c>
      <c r="J280" s="4">
        <f t="shared" si="8"/>
        <v>54.472121495327102</v>
      </c>
      <c r="K280" s="4">
        <v>5828.5169999999998</v>
      </c>
      <c r="L280" s="548" t="s">
        <v>1265</v>
      </c>
    </row>
    <row r="281" spans="1:12" ht="45">
      <c r="A281" s="99">
        <v>272</v>
      </c>
      <c r="B281" s="408" t="s">
        <v>1115</v>
      </c>
      <c r="C281" s="88" t="s">
        <v>1287</v>
      </c>
      <c r="D281" s="88">
        <v>205255917</v>
      </c>
      <c r="E281" s="99" t="s">
        <v>855</v>
      </c>
      <c r="F281" s="88" t="s">
        <v>1117</v>
      </c>
      <c r="G281" s="88">
        <v>126.9</v>
      </c>
      <c r="H281" s="99" t="s">
        <v>855</v>
      </c>
      <c r="I281" s="433" t="s">
        <v>1118</v>
      </c>
      <c r="J281" s="4">
        <f t="shared" si="8"/>
        <v>54.472121495327102</v>
      </c>
      <c r="K281" s="4">
        <v>5828.5169999999998</v>
      </c>
      <c r="L281" s="548" t="s">
        <v>1266</v>
      </c>
    </row>
    <row r="282" spans="1:12" ht="60">
      <c r="A282" s="99">
        <v>273</v>
      </c>
      <c r="B282" s="408" t="s">
        <v>1115</v>
      </c>
      <c r="C282" s="88" t="s">
        <v>1287</v>
      </c>
      <c r="D282" s="88">
        <v>205255917</v>
      </c>
      <c r="E282" s="99" t="s">
        <v>855</v>
      </c>
      <c r="F282" s="88" t="s">
        <v>1117</v>
      </c>
      <c r="G282" s="88">
        <v>78.900000000000006</v>
      </c>
      <c r="H282" s="99" t="s">
        <v>855</v>
      </c>
      <c r="I282" s="433" t="s">
        <v>1118</v>
      </c>
      <c r="J282" s="4">
        <f t="shared" si="8"/>
        <v>27.755102803738321</v>
      </c>
      <c r="K282" s="4">
        <v>2969.7960000000003</v>
      </c>
      <c r="L282" s="548" t="s">
        <v>1267</v>
      </c>
    </row>
    <row r="283" spans="1:12" ht="60">
      <c r="A283" s="99">
        <v>274</v>
      </c>
      <c r="B283" s="408" t="s">
        <v>1115</v>
      </c>
      <c r="C283" s="88" t="s">
        <v>1287</v>
      </c>
      <c r="D283" s="88">
        <v>205255917</v>
      </c>
      <c r="E283" s="99" t="s">
        <v>855</v>
      </c>
      <c r="F283" s="88" t="s">
        <v>1117</v>
      </c>
      <c r="G283" s="88">
        <v>36</v>
      </c>
      <c r="H283" s="99" t="s">
        <v>855</v>
      </c>
      <c r="I283" s="433" t="s">
        <v>1118</v>
      </c>
      <c r="J283" s="4">
        <f t="shared" si="8"/>
        <v>12.663925233644859</v>
      </c>
      <c r="K283" s="4">
        <v>1355.04</v>
      </c>
      <c r="L283" s="548" t="s">
        <v>1268</v>
      </c>
    </row>
    <row r="284" spans="1:12" ht="60">
      <c r="A284" s="99">
        <v>275</v>
      </c>
      <c r="B284" s="408" t="s">
        <v>1115</v>
      </c>
      <c r="C284" s="88" t="s">
        <v>1287</v>
      </c>
      <c r="D284" s="88">
        <v>205255917</v>
      </c>
      <c r="E284" s="99" t="s">
        <v>855</v>
      </c>
      <c r="F284" s="88" t="s">
        <v>1117</v>
      </c>
      <c r="G284" s="88">
        <v>32.983999999999995</v>
      </c>
      <c r="H284" s="99" t="s">
        <v>855</v>
      </c>
      <c r="I284" s="433" t="s">
        <v>1118</v>
      </c>
      <c r="J284" s="4">
        <f t="shared" si="8"/>
        <v>11.602969719626167</v>
      </c>
      <c r="K284" s="4">
        <v>1241.5177599999997</v>
      </c>
      <c r="L284" s="548" t="s">
        <v>1269</v>
      </c>
    </row>
    <row r="285" spans="1:12" ht="60">
      <c r="A285" s="99">
        <v>276</v>
      </c>
      <c r="B285" s="408" t="s">
        <v>1115</v>
      </c>
      <c r="C285" s="88" t="s">
        <v>1287</v>
      </c>
      <c r="D285" s="88">
        <v>205255917</v>
      </c>
      <c r="E285" s="99" t="s">
        <v>855</v>
      </c>
      <c r="F285" s="88" t="s">
        <v>1117</v>
      </c>
      <c r="G285" s="88">
        <v>60</v>
      </c>
      <c r="H285" s="99" t="s">
        <v>855</v>
      </c>
      <c r="I285" s="433" t="s">
        <v>1118</v>
      </c>
      <c r="J285" s="4">
        <f t="shared" si="8"/>
        <v>21.106542056074769</v>
      </c>
      <c r="K285" s="4">
        <v>2258.4</v>
      </c>
      <c r="L285" s="548" t="s">
        <v>1270</v>
      </c>
    </row>
    <row r="286" spans="1:12" ht="45">
      <c r="A286" s="99">
        <v>277</v>
      </c>
      <c r="B286" s="408" t="s">
        <v>1115</v>
      </c>
      <c r="C286" s="88" t="s">
        <v>1287</v>
      </c>
      <c r="D286" s="88">
        <v>205255917</v>
      </c>
      <c r="E286" s="99" t="s">
        <v>855</v>
      </c>
      <c r="F286" s="88" t="s">
        <v>1117</v>
      </c>
      <c r="G286" s="88">
        <v>75</v>
      </c>
      <c r="H286" s="99" t="s">
        <v>855</v>
      </c>
      <c r="I286" s="433" t="s">
        <v>1118</v>
      </c>
      <c r="J286" s="4">
        <f t="shared" si="8"/>
        <v>26.383177570093459</v>
      </c>
      <c r="K286" s="4">
        <v>2823</v>
      </c>
      <c r="L286" s="548" t="s">
        <v>1271</v>
      </c>
    </row>
    <row r="287" spans="1:12" ht="60">
      <c r="A287" s="99">
        <v>278</v>
      </c>
      <c r="B287" s="408" t="s">
        <v>1115</v>
      </c>
      <c r="C287" s="88" t="s">
        <v>1287</v>
      </c>
      <c r="D287" s="88">
        <v>205255917</v>
      </c>
      <c r="E287" s="99" t="s">
        <v>855</v>
      </c>
      <c r="F287" s="88" t="s">
        <v>1117</v>
      </c>
      <c r="G287" s="88">
        <v>60</v>
      </c>
      <c r="H287" s="99" t="s">
        <v>855</v>
      </c>
      <c r="I287" s="433" t="s">
        <v>1118</v>
      </c>
      <c r="J287" s="4">
        <f t="shared" si="8"/>
        <v>21.106542056074769</v>
      </c>
      <c r="K287" s="4">
        <v>2258.4</v>
      </c>
      <c r="L287" s="548" t="s">
        <v>1272</v>
      </c>
    </row>
    <row r="288" spans="1:12" ht="45">
      <c r="A288" s="99">
        <v>279</v>
      </c>
      <c r="B288" s="408" t="s">
        <v>1115</v>
      </c>
      <c r="C288" s="88" t="s">
        <v>1287</v>
      </c>
      <c r="D288" s="88">
        <v>205255917</v>
      </c>
      <c r="E288" s="99" t="s">
        <v>855</v>
      </c>
      <c r="F288" s="88" t="s">
        <v>1117</v>
      </c>
      <c r="G288" s="88">
        <v>16.239999999999998</v>
      </c>
      <c r="H288" s="99" t="s">
        <v>855</v>
      </c>
      <c r="I288" s="433" t="s">
        <v>1118</v>
      </c>
      <c r="J288" s="4">
        <f t="shared" si="8"/>
        <v>5.7128373831775701</v>
      </c>
      <c r="K288" s="4">
        <v>611.27359999999999</v>
      </c>
      <c r="L288" s="548" t="s">
        <v>1273</v>
      </c>
    </row>
    <row r="289" spans="1:12" ht="45">
      <c r="A289" s="99">
        <v>280</v>
      </c>
      <c r="B289" s="408" t="s">
        <v>1115</v>
      </c>
      <c r="C289" s="88" t="s">
        <v>1287</v>
      </c>
      <c r="D289" s="88">
        <v>205255917</v>
      </c>
      <c r="E289" s="99" t="s">
        <v>855</v>
      </c>
      <c r="F289" s="88" t="s">
        <v>1117</v>
      </c>
      <c r="G289" s="88">
        <v>16.239999999999998</v>
      </c>
      <c r="H289" s="99" t="s">
        <v>855</v>
      </c>
      <c r="I289" s="433" t="s">
        <v>1118</v>
      </c>
      <c r="J289" s="4">
        <f t="shared" si="8"/>
        <v>5.7128373831775701</v>
      </c>
      <c r="K289" s="4">
        <v>611.27359999999999</v>
      </c>
      <c r="L289" s="548" t="s">
        <v>1274</v>
      </c>
    </row>
    <row r="290" spans="1:12" ht="60">
      <c r="A290" s="99">
        <v>281</v>
      </c>
      <c r="B290" s="408" t="s">
        <v>1115</v>
      </c>
      <c r="C290" s="88" t="s">
        <v>1287</v>
      </c>
      <c r="D290" s="88">
        <v>205255917</v>
      </c>
      <c r="E290" s="99" t="s">
        <v>855</v>
      </c>
      <c r="F290" s="88" t="s">
        <v>1117</v>
      </c>
      <c r="G290" s="88">
        <v>16.239999999999998</v>
      </c>
      <c r="H290" s="99" t="s">
        <v>855</v>
      </c>
      <c r="I290" s="433" t="s">
        <v>1118</v>
      </c>
      <c r="J290" s="4">
        <f t="shared" si="8"/>
        <v>5.7128373831775701</v>
      </c>
      <c r="K290" s="4">
        <v>611.27359999999999</v>
      </c>
      <c r="L290" s="548" t="s">
        <v>1275</v>
      </c>
    </row>
    <row r="291" spans="1:12" ht="75">
      <c r="A291" s="99">
        <v>282</v>
      </c>
      <c r="B291" s="408" t="s">
        <v>1115</v>
      </c>
      <c r="C291" s="88" t="s">
        <v>1287</v>
      </c>
      <c r="D291" s="88">
        <v>205255917</v>
      </c>
      <c r="E291" s="99" t="s">
        <v>855</v>
      </c>
      <c r="F291" s="88" t="s">
        <v>1117</v>
      </c>
      <c r="G291" s="88">
        <v>32.479999999999997</v>
      </c>
      <c r="H291" s="99" t="s">
        <v>855</v>
      </c>
      <c r="I291" s="433" t="s">
        <v>1118</v>
      </c>
      <c r="J291" s="4">
        <f t="shared" si="8"/>
        <v>11.42567476635514</v>
      </c>
      <c r="K291" s="4">
        <v>1222.5472</v>
      </c>
      <c r="L291" s="548" t="s">
        <v>1276</v>
      </c>
    </row>
    <row r="292" spans="1:12" ht="60">
      <c r="A292" s="99">
        <v>283</v>
      </c>
      <c r="B292" s="408" t="s">
        <v>1115</v>
      </c>
      <c r="C292" s="88" t="s">
        <v>1287</v>
      </c>
      <c r="D292" s="88">
        <v>205255917</v>
      </c>
      <c r="E292" s="99" t="s">
        <v>855</v>
      </c>
      <c r="F292" s="88" t="s">
        <v>1117</v>
      </c>
      <c r="G292" s="88">
        <v>72</v>
      </c>
      <c r="H292" s="99" t="s">
        <v>855</v>
      </c>
      <c r="I292" s="433" t="s">
        <v>1118</v>
      </c>
      <c r="J292" s="4">
        <f t="shared" si="8"/>
        <v>25.327850467289718</v>
      </c>
      <c r="K292" s="4">
        <v>2710.08</v>
      </c>
      <c r="L292" s="548" t="s">
        <v>1277</v>
      </c>
    </row>
    <row r="293" spans="1:12" ht="60">
      <c r="A293" s="99">
        <v>284</v>
      </c>
      <c r="B293" s="408" t="s">
        <v>1115</v>
      </c>
      <c r="C293" s="88" t="s">
        <v>1287</v>
      </c>
      <c r="D293" s="88">
        <v>205255917</v>
      </c>
      <c r="E293" s="99" t="s">
        <v>855</v>
      </c>
      <c r="F293" s="88" t="s">
        <v>1117</v>
      </c>
      <c r="G293" s="88">
        <v>72</v>
      </c>
      <c r="H293" s="99" t="s">
        <v>855</v>
      </c>
      <c r="I293" s="433" t="s">
        <v>1118</v>
      </c>
      <c r="J293" s="4">
        <f t="shared" si="8"/>
        <v>25.327850467289718</v>
      </c>
      <c r="K293" s="4">
        <v>2710.08</v>
      </c>
      <c r="L293" s="548" t="s">
        <v>1277</v>
      </c>
    </row>
    <row r="294" spans="1:12" ht="45">
      <c r="A294" s="99">
        <v>285</v>
      </c>
      <c r="B294" s="408" t="s">
        <v>1115</v>
      </c>
      <c r="C294" s="88" t="s">
        <v>1287</v>
      </c>
      <c r="D294" s="88">
        <v>205255917</v>
      </c>
      <c r="E294" s="99" t="s">
        <v>855</v>
      </c>
      <c r="F294" s="88" t="s">
        <v>1117</v>
      </c>
      <c r="G294" s="88">
        <v>108</v>
      </c>
      <c r="H294" s="99" t="s">
        <v>855</v>
      </c>
      <c r="I294" s="433" t="s">
        <v>1118</v>
      </c>
      <c r="J294" s="4">
        <f t="shared" si="8"/>
        <v>37.991775700934575</v>
      </c>
      <c r="K294" s="4">
        <v>4065.12</v>
      </c>
      <c r="L294" s="548" t="s">
        <v>1278</v>
      </c>
    </row>
    <row r="295" spans="1:12" ht="45">
      <c r="A295" s="99">
        <v>286</v>
      </c>
      <c r="B295" s="408" t="s">
        <v>1115</v>
      </c>
      <c r="C295" s="88" t="s">
        <v>1287</v>
      </c>
      <c r="D295" s="88">
        <v>205255917</v>
      </c>
      <c r="E295" s="99" t="s">
        <v>855</v>
      </c>
      <c r="F295" s="88" t="s">
        <v>1117</v>
      </c>
      <c r="G295" s="88">
        <v>65.967999999999989</v>
      </c>
      <c r="H295" s="99" t="s">
        <v>855</v>
      </c>
      <c r="I295" s="433" t="s">
        <v>1118</v>
      </c>
      <c r="J295" s="4">
        <f t="shared" si="8"/>
        <v>23.205939439252333</v>
      </c>
      <c r="K295" s="4">
        <v>2483.0355199999995</v>
      </c>
      <c r="L295" s="548" t="s">
        <v>1279</v>
      </c>
    </row>
    <row r="296" spans="1:12" ht="45">
      <c r="A296" s="99">
        <v>287</v>
      </c>
      <c r="B296" s="408" t="s">
        <v>1115</v>
      </c>
      <c r="C296" s="88" t="s">
        <v>1287</v>
      </c>
      <c r="D296" s="88">
        <v>205255917</v>
      </c>
      <c r="E296" s="99" t="s">
        <v>855</v>
      </c>
      <c r="F296" s="88" t="s">
        <v>1117</v>
      </c>
      <c r="G296" s="88">
        <v>66.08</v>
      </c>
      <c r="H296" s="99" t="s">
        <v>855</v>
      </c>
      <c r="I296" s="433" t="s">
        <v>1118</v>
      </c>
      <c r="J296" s="4">
        <f t="shared" si="8"/>
        <v>23.24533831775701</v>
      </c>
      <c r="K296" s="4">
        <v>2487.2512000000002</v>
      </c>
      <c r="L296" s="548" t="s">
        <v>1280</v>
      </c>
    </row>
    <row r="297" spans="1:12" ht="45">
      <c r="A297" s="99">
        <v>288</v>
      </c>
      <c r="B297" s="408" t="s">
        <v>1115</v>
      </c>
      <c r="C297" s="88" t="s">
        <v>1287</v>
      </c>
      <c r="D297" s="88">
        <v>205255917</v>
      </c>
      <c r="E297" s="99" t="s">
        <v>855</v>
      </c>
      <c r="F297" s="88" t="s">
        <v>1117</v>
      </c>
      <c r="G297" s="88">
        <v>66.08</v>
      </c>
      <c r="H297" s="99" t="s">
        <v>855</v>
      </c>
      <c r="I297" s="433" t="s">
        <v>1118</v>
      </c>
      <c r="J297" s="4">
        <f t="shared" si="8"/>
        <v>23.24533831775701</v>
      </c>
      <c r="K297" s="4">
        <v>2487.2512000000002</v>
      </c>
      <c r="L297" s="548" t="s">
        <v>1281</v>
      </c>
    </row>
    <row r="298" spans="1:12" ht="45">
      <c r="A298" s="99">
        <v>289</v>
      </c>
      <c r="B298" s="408" t="s">
        <v>1115</v>
      </c>
      <c r="C298" s="88" t="s">
        <v>1287</v>
      </c>
      <c r="D298" s="88">
        <v>205255917</v>
      </c>
      <c r="E298" s="99" t="s">
        <v>855</v>
      </c>
      <c r="F298" s="88" t="s">
        <v>1117</v>
      </c>
      <c r="G298" s="88">
        <v>18</v>
      </c>
      <c r="H298" s="99" t="s">
        <v>855</v>
      </c>
      <c r="I298" s="433" t="s">
        <v>1118</v>
      </c>
      <c r="J298" s="4">
        <f t="shared" si="8"/>
        <v>6.3319626168224294</v>
      </c>
      <c r="K298" s="4">
        <v>677.52</v>
      </c>
      <c r="L298" s="548" t="s">
        <v>1282</v>
      </c>
    </row>
    <row r="299" spans="1:12" ht="60">
      <c r="A299" s="99">
        <v>290</v>
      </c>
      <c r="B299" s="408" t="s">
        <v>1115</v>
      </c>
      <c r="C299" s="88" t="s">
        <v>1287</v>
      </c>
      <c r="D299" s="88">
        <v>205255917</v>
      </c>
      <c r="E299" s="99" t="s">
        <v>855</v>
      </c>
      <c r="F299" s="88" t="s">
        <v>1117</v>
      </c>
      <c r="G299" s="88">
        <v>18</v>
      </c>
      <c r="H299" s="99" t="s">
        <v>855</v>
      </c>
      <c r="I299" s="433" t="s">
        <v>1118</v>
      </c>
      <c r="J299" s="4">
        <f t="shared" si="8"/>
        <v>6.3319626168224294</v>
      </c>
      <c r="K299" s="4">
        <v>677.52</v>
      </c>
      <c r="L299" s="548" t="s">
        <v>1666</v>
      </c>
    </row>
    <row r="300" spans="1:12" ht="60">
      <c r="A300" s="99">
        <v>291</v>
      </c>
      <c r="B300" s="408" t="s">
        <v>1115</v>
      </c>
      <c r="C300" s="88" t="s">
        <v>1287</v>
      </c>
      <c r="D300" s="88">
        <v>205255917</v>
      </c>
      <c r="E300" s="99" t="s">
        <v>855</v>
      </c>
      <c r="F300" s="88" t="s">
        <v>1117</v>
      </c>
      <c r="G300" s="88">
        <v>18</v>
      </c>
      <c r="H300" s="99" t="s">
        <v>855</v>
      </c>
      <c r="I300" s="433" t="s">
        <v>1118</v>
      </c>
      <c r="J300" s="4">
        <f t="shared" si="8"/>
        <v>6.3319626168224294</v>
      </c>
      <c r="K300" s="4">
        <v>677.52</v>
      </c>
      <c r="L300" s="548" t="s">
        <v>1283</v>
      </c>
    </row>
    <row r="301" spans="1:12" ht="75">
      <c r="A301" s="99">
        <v>292</v>
      </c>
      <c r="B301" s="408" t="s">
        <v>1115</v>
      </c>
      <c r="C301" s="88" t="s">
        <v>1287</v>
      </c>
      <c r="D301" s="88">
        <v>205255917</v>
      </c>
      <c r="E301" s="99" t="s">
        <v>855</v>
      </c>
      <c r="F301" s="88" t="s">
        <v>1117</v>
      </c>
      <c r="G301" s="88">
        <v>18</v>
      </c>
      <c r="H301" s="99" t="s">
        <v>855</v>
      </c>
      <c r="I301" s="433" t="s">
        <v>1118</v>
      </c>
      <c r="J301" s="4">
        <f t="shared" si="8"/>
        <v>6.3319626168224294</v>
      </c>
      <c r="K301" s="4">
        <v>677.52</v>
      </c>
      <c r="L301" s="548" t="s">
        <v>1284</v>
      </c>
    </row>
    <row r="302" spans="1:12" ht="45">
      <c r="A302" s="99">
        <v>293</v>
      </c>
      <c r="B302" s="408" t="s">
        <v>1115</v>
      </c>
      <c r="C302" s="88" t="s">
        <v>1287</v>
      </c>
      <c r="D302" s="88">
        <v>205255917</v>
      </c>
      <c r="E302" s="99" t="s">
        <v>855</v>
      </c>
      <c r="F302" s="88" t="s">
        <v>1117</v>
      </c>
      <c r="G302" s="88">
        <v>36</v>
      </c>
      <c r="H302" s="99" t="s">
        <v>855</v>
      </c>
      <c r="I302" s="433" t="s">
        <v>1118</v>
      </c>
      <c r="J302" s="4">
        <f t="shared" si="8"/>
        <v>12.663925233644859</v>
      </c>
      <c r="K302" s="4">
        <v>1355.04</v>
      </c>
      <c r="L302" s="548" t="s">
        <v>1285</v>
      </c>
    </row>
    <row r="303" spans="1:12" ht="45">
      <c r="A303" s="99">
        <v>294</v>
      </c>
      <c r="B303" s="408" t="s">
        <v>1115</v>
      </c>
      <c r="C303" s="88" t="s">
        <v>1287</v>
      </c>
      <c r="D303" s="88">
        <v>205255917</v>
      </c>
      <c r="E303" s="99" t="s">
        <v>855</v>
      </c>
      <c r="F303" s="88" t="s">
        <v>1117</v>
      </c>
      <c r="G303" s="88">
        <v>36</v>
      </c>
      <c r="H303" s="99" t="s">
        <v>855</v>
      </c>
      <c r="I303" s="433" t="s">
        <v>1118</v>
      </c>
      <c r="J303" s="4">
        <f t="shared" si="8"/>
        <v>12.663925233644859</v>
      </c>
      <c r="K303" s="4">
        <v>1355.04</v>
      </c>
      <c r="L303" s="548" t="s">
        <v>1286</v>
      </c>
    </row>
    <row r="304" spans="1:12" ht="60">
      <c r="A304" s="99">
        <v>295</v>
      </c>
      <c r="B304" s="408" t="s">
        <v>1115</v>
      </c>
      <c r="C304" s="88" t="s">
        <v>1287</v>
      </c>
      <c r="D304" s="88">
        <v>205255917</v>
      </c>
      <c r="E304" s="99" t="s">
        <v>855</v>
      </c>
      <c r="F304" s="88" t="s">
        <v>1327</v>
      </c>
      <c r="G304" s="88">
        <v>18</v>
      </c>
      <c r="H304" s="99" t="s">
        <v>855</v>
      </c>
      <c r="I304" s="433" t="s">
        <v>1118</v>
      </c>
      <c r="J304" s="4">
        <f>K304/92</f>
        <v>7.3643478260869566</v>
      </c>
      <c r="K304" s="4">
        <v>677.52</v>
      </c>
      <c r="L304" s="548" t="s">
        <v>1288</v>
      </c>
    </row>
    <row r="305" spans="1:12" ht="60">
      <c r="A305" s="99">
        <v>296</v>
      </c>
      <c r="B305" s="408" t="s">
        <v>1115</v>
      </c>
      <c r="C305" s="88" t="s">
        <v>1287</v>
      </c>
      <c r="D305" s="88">
        <v>205255917</v>
      </c>
      <c r="E305" s="99" t="s">
        <v>855</v>
      </c>
      <c r="F305" s="88" t="s">
        <v>1327</v>
      </c>
      <c r="G305" s="88">
        <v>18</v>
      </c>
      <c r="H305" s="99" t="s">
        <v>855</v>
      </c>
      <c r="I305" s="433" t="s">
        <v>1118</v>
      </c>
      <c r="J305" s="4">
        <f t="shared" ref="J305:J344" si="9">K305/92</f>
        <v>7.3643478260869566</v>
      </c>
      <c r="K305" s="4">
        <v>677.52</v>
      </c>
      <c r="L305" s="548" t="s">
        <v>1289</v>
      </c>
    </row>
    <row r="306" spans="1:12" ht="60">
      <c r="A306" s="99">
        <v>297</v>
      </c>
      <c r="B306" s="408" t="s">
        <v>1115</v>
      </c>
      <c r="C306" s="88" t="s">
        <v>1287</v>
      </c>
      <c r="D306" s="88">
        <v>205255917</v>
      </c>
      <c r="E306" s="99" t="s">
        <v>855</v>
      </c>
      <c r="F306" s="88" t="s">
        <v>1327</v>
      </c>
      <c r="G306" s="88">
        <v>18</v>
      </c>
      <c r="H306" s="99" t="s">
        <v>855</v>
      </c>
      <c r="I306" s="433" t="s">
        <v>1118</v>
      </c>
      <c r="J306" s="4">
        <f t="shared" si="9"/>
        <v>7.3643478260869566</v>
      </c>
      <c r="K306" s="4">
        <v>677.52</v>
      </c>
      <c r="L306" s="548" t="s">
        <v>1290</v>
      </c>
    </row>
    <row r="307" spans="1:12" ht="45">
      <c r="A307" s="99">
        <v>298</v>
      </c>
      <c r="B307" s="408" t="s">
        <v>1115</v>
      </c>
      <c r="C307" s="88" t="s">
        <v>1287</v>
      </c>
      <c r="D307" s="88">
        <v>205255917</v>
      </c>
      <c r="E307" s="99" t="s">
        <v>855</v>
      </c>
      <c r="F307" s="88" t="s">
        <v>1327</v>
      </c>
      <c r="G307" s="88">
        <v>36</v>
      </c>
      <c r="H307" s="99" t="s">
        <v>855</v>
      </c>
      <c r="I307" s="433" t="s">
        <v>1118</v>
      </c>
      <c r="J307" s="4">
        <f t="shared" si="9"/>
        <v>14.728695652173913</v>
      </c>
      <c r="K307" s="4">
        <v>1355.04</v>
      </c>
      <c r="L307" s="548" t="s">
        <v>1291</v>
      </c>
    </row>
    <row r="308" spans="1:12" ht="45">
      <c r="A308" s="99">
        <v>299</v>
      </c>
      <c r="B308" s="408" t="s">
        <v>1115</v>
      </c>
      <c r="C308" s="88" t="s">
        <v>1287</v>
      </c>
      <c r="D308" s="88">
        <v>205255917</v>
      </c>
      <c r="E308" s="99" t="s">
        <v>855</v>
      </c>
      <c r="F308" s="88" t="s">
        <v>1327</v>
      </c>
      <c r="G308" s="88">
        <v>36</v>
      </c>
      <c r="H308" s="99" t="s">
        <v>855</v>
      </c>
      <c r="I308" s="433" t="s">
        <v>1118</v>
      </c>
      <c r="J308" s="4">
        <f t="shared" si="9"/>
        <v>14.728695652173913</v>
      </c>
      <c r="K308" s="4">
        <v>1355.04</v>
      </c>
      <c r="L308" s="548" t="s">
        <v>1292</v>
      </c>
    </row>
    <row r="309" spans="1:12" ht="45">
      <c r="A309" s="99">
        <v>300</v>
      </c>
      <c r="B309" s="408" t="s">
        <v>1115</v>
      </c>
      <c r="C309" s="88" t="s">
        <v>1287</v>
      </c>
      <c r="D309" s="88">
        <v>205255917</v>
      </c>
      <c r="E309" s="99" t="s">
        <v>855</v>
      </c>
      <c r="F309" s="88" t="s">
        <v>1327</v>
      </c>
      <c r="G309" s="88">
        <v>36</v>
      </c>
      <c r="H309" s="99" t="s">
        <v>855</v>
      </c>
      <c r="I309" s="433" t="s">
        <v>1118</v>
      </c>
      <c r="J309" s="4">
        <f t="shared" si="9"/>
        <v>14.728695652173913</v>
      </c>
      <c r="K309" s="4">
        <v>1355.04</v>
      </c>
      <c r="L309" s="548" t="s">
        <v>1293</v>
      </c>
    </row>
    <row r="310" spans="1:12" ht="45">
      <c r="A310" s="99">
        <v>301</v>
      </c>
      <c r="B310" s="408" t="s">
        <v>1115</v>
      </c>
      <c r="C310" s="88" t="s">
        <v>1287</v>
      </c>
      <c r="D310" s="88">
        <v>205255917</v>
      </c>
      <c r="E310" s="99" t="s">
        <v>855</v>
      </c>
      <c r="F310" s="88" t="s">
        <v>1327</v>
      </c>
      <c r="G310" s="88">
        <v>18</v>
      </c>
      <c r="H310" s="99" t="s">
        <v>855</v>
      </c>
      <c r="I310" s="433" t="s">
        <v>1118</v>
      </c>
      <c r="J310" s="4">
        <f t="shared" si="9"/>
        <v>7.3643478260869566</v>
      </c>
      <c r="K310" s="4">
        <v>677.52</v>
      </c>
      <c r="L310" s="548" t="s">
        <v>1294</v>
      </c>
    </row>
    <row r="311" spans="1:12" ht="45">
      <c r="A311" s="99">
        <v>302</v>
      </c>
      <c r="B311" s="408" t="s">
        <v>1115</v>
      </c>
      <c r="C311" s="88" t="s">
        <v>1287</v>
      </c>
      <c r="D311" s="88">
        <v>205255917</v>
      </c>
      <c r="E311" s="99" t="s">
        <v>855</v>
      </c>
      <c r="F311" s="88" t="s">
        <v>1327</v>
      </c>
      <c r="G311" s="88">
        <v>18</v>
      </c>
      <c r="H311" s="99" t="s">
        <v>855</v>
      </c>
      <c r="I311" s="433" t="s">
        <v>1118</v>
      </c>
      <c r="J311" s="4">
        <f t="shared" si="9"/>
        <v>7.3643478260869566</v>
      </c>
      <c r="K311" s="4">
        <v>677.52</v>
      </c>
      <c r="L311" s="548" t="s">
        <v>1295</v>
      </c>
    </row>
    <row r="312" spans="1:12" ht="45">
      <c r="A312" s="99">
        <v>303</v>
      </c>
      <c r="B312" s="408" t="s">
        <v>1115</v>
      </c>
      <c r="C312" s="88" t="s">
        <v>1287</v>
      </c>
      <c r="D312" s="88">
        <v>205255917</v>
      </c>
      <c r="E312" s="99" t="s">
        <v>855</v>
      </c>
      <c r="F312" s="88" t="s">
        <v>1327</v>
      </c>
      <c r="G312" s="88">
        <v>18</v>
      </c>
      <c r="H312" s="99" t="s">
        <v>855</v>
      </c>
      <c r="I312" s="433" t="s">
        <v>1118</v>
      </c>
      <c r="J312" s="4">
        <f t="shared" si="9"/>
        <v>7.3643478260869566</v>
      </c>
      <c r="K312" s="4">
        <v>677.52</v>
      </c>
      <c r="L312" s="548" t="s">
        <v>1296</v>
      </c>
    </row>
    <row r="313" spans="1:12" ht="45">
      <c r="A313" s="99">
        <v>304</v>
      </c>
      <c r="B313" s="408" t="s">
        <v>1115</v>
      </c>
      <c r="C313" s="88" t="s">
        <v>1287</v>
      </c>
      <c r="D313" s="88">
        <v>205255917</v>
      </c>
      <c r="E313" s="99" t="s">
        <v>855</v>
      </c>
      <c r="F313" s="88" t="s">
        <v>1327</v>
      </c>
      <c r="G313" s="88">
        <v>18</v>
      </c>
      <c r="H313" s="99" t="s">
        <v>855</v>
      </c>
      <c r="I313" s="433" t="s">
        <v>1118</v>
      </c>
      <c r="J313" s="4">
        <f t="shared" si="9"/>
        <v>7.3643478260869566</v>
      </c>
      <c r="K313" s="4">
        <v>677.52</v>
      </c>
      <c r="L313" s="548" t="s">
        <v>1297</v>
      </c>
    </row>
    <row r="314" spans="1:12" ht="45">
      <c r="A314" s="99">
        <v>305</v>
      </c>
      <c r="B314" s="408" t="s">
        <v>1115</v>
      </c>
      <c r="C314" s="88" t="s">
        <v>1287</v>
      </c>
      <c r="D314" s="88">
        <v>205255917</v>
      </c>
      <c r="E314" s="99" t="s">
        <v>855</v>
      </c>
      <c r="F314" s="88" t="s">
        <v>1327</v>
      </c>
      <c r="G314" s="88">
        <v>18</v>
      </c>
      <c r="H314" s="99" t="s">
        <v>855</v>
      </c>
      <c r="I314" s="433" t="s">
        <v>1118</v>
      </c>
      <c r="J314" s="4">
        <f t="shared" si="9"/>
        <v>7.3643478260869566</v>
      </c>
      <c r="K314" s="4">
        <v>677.52</v>
      </c>
      <c r="L314" s="548" t="s">
        <v>1298</v>
      </c>
    </row>
    <row r="315" spans="1:12" ht="45">
      <c r="A315" s="99">
        <v>306</v>
      </c>
      <c r="B315" s="408" t="s">
        <v>1115</v>
      </c>
      <c r="C315" s="88" t="s">
        <v>1287</v>
      </c>
      <c r="D315" s="88">
        <v>205255917</v>
      </c>
      <c r="E315" s="99" t="s">
        <v>855</v>
      </c>
      <c r="F315" s="88" t="s">
        <v>1327</v>
      </c>
      <c r="G315" s="88">
        <v>18</v>
      </c>
      <c r="H315" s="99" t="s">
        <v>855</v>
      </c>
      <c r="I315" s="433" t="s">
        <v>1118</v>
      </c>
      <c r="J315" s="4">
        <f t="shared" si="9"/>
        <v>7.3643478260869566</v>
      </c>
      <c r="K315" s="4">
        <v>677.52</v>
      </c>
      <c r="L315" s="548" t="s">
        <v>1299</v>
      </c>
    </row>
    <row r="316" spans="1:12" ht="45">
      <c r="A316" s="99">
        <v>307</v>
      </c>
      <c r="B316" s="408" t="s">
        <v>1115</v>
      </c>
      <c r="C316" s="88" t="s">
        <v>1287</v>
      </c>
      <c r="D316" s="88">
        <v>205255917</v>
      </c>
      <c r="E316" s="99" t="s">
        <v>855</v>
      </c>
      <c r="F316" s="88" t="s">
        <v>1327</v>
      </c>
      <c r="G316" s="88">
        <v>18</v>
      </c>
      <c r="H316" s="99" t="s">
        <v>855</v>
      </c>
      <c r="I316" s="433" t="s">
        <v>1118</v>
      </c>
      <c r="J316" s="4">
        <f t="shared" si="9"/>
        <v>7.3643478260869566</v>
      </c>
      <c r="K316" s="4">
        <v>677.52</v>
      </c>
      <c r="L316" s="548" t="s">
        <v>1300</v>
      </c>
    </row>
    <row r="317" spans="1:12" ht="45">
      <c r="A317" s="99">
        <v>308</v>
      </c>
      <c r="B317" s="408" t="s">
        <v>1115</v>
      </c>
      <c r="C317" s="88" t="s">
        <v>1287</v>
      </c>
      <c r="D317" s="88">
        <v>205255917</v>
      </c>
      <c r="E317" s="99" t="s">
        <v>855</v>
      </c>
      <c r="F317" s="88" t="s">
        <v>1327</v>
      </c>
      <c r="G317" s="88">
        <v>18</v>
      </c>
      <c r="H317" s="99" t="s">
        <v>855</v>
      </c>
      <c r="I317" s="433" t="s">
        <v>1118</v>
      </c>
      <c r="J317" s="4">
        <f t="shared" si="9"/>
        <v>7.3643478260869566</v>
      </c>
      <c r="K317" s="4">
        <v>677.52</v>
      </c>
      <c r="L317" s="548" t="s">
        <v>1301</v>
      </c>
    </row>
    <row r="318" spans="1:12" ht="45">
      <c r="A318" s="99">
        <v>309</v>
      </c>
      <c r="B318" s="408" t="s">
        <v>1115</v>
      </c>
      <c r="C318" s="88" t="s">
        <v>1287</v>
      </c>
      <c r="D318" s="88">
        <v>205255917</v>
      </c>
      <c r="E318" s="99" t="s">
        <v>855</v>
      </c>
      <c r="F318" s="88" t="s">
        <v>1327</v>
      </c>
      <c r="G318" s="88">
        <v>18</v>
      </c>
      <c r="H318" s="99" t="s">
        <v>855</v>
      </c>
      <c r="I318" s="433" t="s">
        <v>1118</v>
      </c>
      <c r="J318" s="4">
        <f t="shared" si="9"/>
        <v>7.3643478260869566</v>
      </c>
      <c r="K318" s="4">
        <v>677.52</v>
      </c>
      <c r="L318" s="548" t="s">
        <v>1302</v>
      </c>
    </row>
    <row r="319" spans="1:12" ht="60">
      <c r="A319" s="99">
        <v>310</v>
      </c>
      <c r="B319" s="408" t="s">
        <v>1115</v>
      </c>
      <c r="C319" s="88" t="s">
        <v>1287</v>
      </c>
      <c r="D319" s="88">
        <v>205255917</v>
      </c>
      <c r="E319" s="99" t="s">
        <v>855</v>
      </c>
      <c r="F319" s="88" t="s">
        <v>1327</v>
      </c>
      <c r="G319" s="88">
        <v>18</v>
      </c>
      <c r="H319" s="99" t="s">
        <v>855</v>
      </c>
      <c r="I319" s="433" t="s">
        <v>1118</v>
      </c>
      <c r="J319" s="4">
        <f t="shared" si="9"/>
        <v>7.3643478260869566</v>
      </c>
      <c r="K319" s="4">
        <v>677.52</v>
      </c>
      <c r="L319" s="548" t="s">
        <v>1303</v>
      </c>
    </row>
    <row r="320" spans="1:12" ht="192" customHeight="1">
      <c r="A320" s="99">
        <v>311</v>
      </c>
      <c r="B320" s="408" t="s">
        <v>1115</v>
      </c>
      <c r="C320" s="88" t="s">
        <v>1287</v>
      </c>
      <c r="D320" s="88">
        <v>205255917</v>
      </c>
      <c r="E320" s="99" t="s">
        <v>855</v>
      </c>
      <c r="F320" s="88" t="s">
        <v>1327</v>
      </c>
      <c r="G320" s="88">
        <v>18</v>
      </c>
      <c r="H320" s="99" t="s">
        <v>855</v>
      </c>
      <c r="I320" s="433" t="s">
        <v>1118</v>
      </c>
      <c r="J320" s="4">
        <f t="shared" si="9"/>
        <v>7.3643478260869566</v>
      </c>
      <c r="K320" s="4">
        <v>677.52</v>
      </c>
      <c r="L320" s="548" t="s">
        <v>1667</v>
      </c>
    </row>
    <row r="321" spans="1:12" ht="133.5" customHeight="1">
      <c r="A321" s="99">
        <v>312</v>
      </c>
      <c r="B321" s="408" t="s">
        <v>1115</v>
      </c>
      <c r="C321" s="88" t="s">
        <v>1287</v>
      </c>
      <c r="D321" s="88">
        <v>205255917</v>
      </c>
      <c r="E321" s="99" t="s">
        <v>855</v>
      </c>
      <c r="F321" s="88" t="s">
        <v>1327</v>
      </c>
      <c r="G321" s="88">
        <v>18</v>
      </c>
      <c r="H321" s="99" t="s">
        <v>855</v>
      </c>
      <c r="I321" s="433" t="s">
        <v>1118</v>
      </c>
      <c r="J321" s="4">
        <f t="shared" si="9"/>
        <v>7.3643478260869566</v>
      </c>
      <c r="K321" s="4">
        <v>677.52</v>
      </c>
      <c r="L321" s="548" t="s">
        <v>1668</v>
      </c>
    </row>
    <row r="322" spans="1:12" ht="75">
      <c r="A322" s="99">
        <v>313</v>
      </c>
      <c r="B322" s="408" t="s">
        <v>1115</v>
      </c>
      <c r="C322" s="88" t="s">
        <v>1287</v>
      </c>
      <c r="D322" s="88">
        <v>205255917</v>
      </c>
      <c r="E322" s="99" t="s">
        <v>855</v>
      </c>
      <c r="F322" s="88" t="s">
        <v>1327</v>
      </c>
      <c r="G322" s="88">
        <v>18</v>
      </c>
      <c r="H322" s="99" t="s">
        <v>855</v>
      </c>
      <c r="I322" s="433" t="s">
        <v>1118</v>
      </c>
      <c r="J322" s="4">
        <f t="shared" si="9"/>
        <v>7.3643478260869566</v>
      </c>
      <c r="K322" s="4">
        <v>677.52</v>
      </c>
      <c r="L322" s="548" t="s">
        <v>1304</v>
      </c>
    </row>
    <row r="323" spans="1:12" ht="45">
      <c r="A323" s="99">
        <v>314</v>
      </c>
      <c r="B323" s="408" t="s">
        <v>1115</v>
      </c>
      <c r="C323" s="88" t="s">
        <v>1287</v>
      </c>
      <c r="D323" s="88">
        <v>205255917</v>
      </c>
      <c r="E323" s="99" t="s">
        <v>855</v>
      </c>
      <c r="F323" s="88" t="s">
        <v>1327</v>
      </c>
      <c r="G323" s="88">
        <v>18</v>
      </c>
      <c r="H323" s="99" t="s">
        <v>855</v>
      </c>
      <c r="I323" s="433" t="s">
        <v>1118</v>
      </c>
      <c r="J323" s="4">
        <f t="shared" si="9"/>
        <v>7.3643478260869566</v>
      </c>
      <c r="K323" s="4">
        <v>677.52</v>
      </c>
      <c r="L323" s="548" t="s">
        <v>1305</v>
      </c>
    </row>
    <row r="324" spans="1:12" ht="45">
      <c r="A324" s="99">
        <v>315</v>
      </c>
      <c r="B324" s="408" t="s">
        <v>1115</v>
      </c>
      <c r="C324" s="88" t="s">
        <v>1287</v>
      </c>
      <c r="D324" s="88">
        <v>205255917</v>
      </c>
      <c r="E324" s="99" t="s">
        <v>855</v>
      </c>
      <c r="F324" s="88" t="s">
        <v>1327</v>
      </c>
      <c r="G324" s="88">
        <v>18</v>
      </c>
      <c r="H324" s="99" t="s">
        <v>855</v>
      </c>
      <c r="I324" s="433" t="s">
        <v>1118</v>
      </c>
      <c r="J324" s="4">
        <f t="shared" si="9"/>
        <v>7.3643478260869566</v>
      </c>
      <c r="K324" s="4">
        <v>677.52</v>
      </c>
      <c r="L324" s="548" t="s">
        <v>1306</v>
      </c>
    </row>
    <row r="325" spans="1:12" ht="45">
      <c r="A325" s="99">
        <v>316</v>
      </c>
      <c r="B325" s="408" t="s">
        <v>1115</v>
      </c>
      <c r="C325" s="88" t="s">
        <v>1287</v>
      </c>
      <c r="D325" s="88">
        <v>205255917</v>
      </c>
      <c r="E325" s="99" t="s">
        <v>855</v>
      </c>
      <c r="F325" s="88" t="s">
        <v>1327</v>
      </c>
      <c r="G325" s="88">
        <v>18</v>
      </c>
      <c r="H325" s="99" t="s">
        <v>855</v>
      </c>
      <c r="I325" s="433" t="s">
        <v>1118</v>
      </c>
      <c r="J325" s="4">
        <f t="shared" si="9"/>
        <v>7.3643478260869566</v>
      </c>
      <c r="K325" s="4">
        <v>677.52</v>
      </c>
      <c r="L325" s="548" t="s">
        <v>1307</v>
      </c>
    </row>
    <row r="326" spans="1:12" ht="45">
      <c r="A326" s="99">
        <v>317</v>
      </c>
      <c r="B326" s="408" t="s">
        <v>1115</v>
      </c>
      <c r="C326" s="88" t="s">
        <v>1287</v>
      </c>
      <c r="D326" s="88">
        <v>205255917</v>
      </c>
      <c r="E326" s="99" t="s">
        <v>855</v>
      </c>
      <c r="F326" s="88" t="s">
        <v>1327</v>
      </c>
      <c r="G326" s="88">
        <v>18</v>
      </c>
      <c r="H326" s="99" t="s">
        <v>855</v>
      </c>
      <c r="I326" s="433" t="s">
        <v>1118</v>
      </c>
      <c r="J326" s="4">
        <f t="shared" si="9"/>
        <v>7.3643478260869566</v>
      </c>
      <c r="K326" s="4">
        <v>677.52</v>
      </c>
      <c r="L326" s="548" t="s">
        <v>1308</v>
      </c>
    </row>
    <row r="327" spans="1:12" ht="45">
      <c r="A327" s="99">
        <v>318</v>
      </c>
      <c r="B327" s="408" t="s">
        <v>1115</v>
      </c>
      <c r="C327" s="88" t="s">
        <v>1287</v>
      </c>
      <c r="D327" s="88">
        <v>205255917</v>
      </c>
      <c r="E327" s="99" t="s">
        <v>855</v>
      </c>
      <c r="F327" s="88" t="s">
        <v>1327</v>
      </c>
      <c r="G327" s="88">
        <v>18</v>
      </c>
      <c r="H327" s="99" t="s">
        <v>855</v>
      </c>
      <c r="I327" s="433" t="s">
        <v>1118</v>
      </c>
      <c r="J327" s="4">
        <f t="shared" si="9"/>
        <v>7.3643478260869566</v>
      </c>
      <c r="K327" s="4">
        <v>677.52</v>
      </c>
      <c r="L327" s="548" t="s">
        <v>1309</v>
      </c>
    </row>
    <row r="328" spans="1:12" ht="45">
      <c r="A328" s="99">
        <v>319</v>
      </c>
      <c r="B328" s="408" t="s">
        <v>1115</v>
      </c>
      <c r="C328" s="88" t="s">
        <v>1287</v>
      </c>
      <c r="D328" s="88">
        <v>205255917</v>
      </c>
      <c r="E328" s="99" t="s">
        <v>855</v>
      </c>
      <c r="F328" s="88" t="s">
        <v>1327</v>
      </c>
      <c r="G328" s="88">
        <v>18</v>
      </c>
      <c r="H328" s="99" t="s">
        <v>855</v>
      </c>
      <c r="I328" s="433" t="s">
        <v>1118</v>
      </c>
      <c r="J328" s="4">
        <f t="shared" si="9"/>
        <v>7.3643478260869566</v>
      </c>
      <c r="K328" s="4">
        <v>677.52</v>
      </c>
      <c r="L328" s="548" t="s">
        <v>1310</v>
      </c>
    </row>
    <row r="329" spans="1:12" ht="45">
      <c r="A329" s="99">
        <v>320</v>
      </c>
      <c r="B329" s="408" t="s">
        <v>1115</v>
      </c>
      <c r="C329" s="88" t="s">
        <v>1287</v>
      </c>
      <c r="D329" s="88">
        <v>205255917</v>
      </c>
      <c r="E329" s="99" t="s">
        <v>855</v>
      </c>
      <c r="F329" s="88" t="s">
        <v>1327</v>
      </c>
      <c r="G329" s="88">
        <v>18</v>
      </c>
      <c r="H329" s="99" t="s">
        <v>855</v>
      </c>
      <c r="I329" s="433" t="s">
        <v>1118</v>
      </c>
      <c r="J329" s="4">
        <f t="shared" si="9"/>
        <v>7.3643478260869566</v>
      </c>
      <c r="K329" s="4">
        <v>677.52</v>
      </c>
      <c r="L329" s="548" t="s">
        <v>1311</v>
      </c>
    </row>
    <row r="330" spans="1:12" ht="60">
      <c r="A330" s="99">
        <v>321</v>
      </c>
      <c r="B330" s="408" t="s">
        <v>1115</v>
      </c>
      <c r="C330" s="88" t="s">
        <v>1287</v>
      </c>
      <c r="D330" s="88">
        <v>205255917</v>
      </c>
      <c r="E330" s="99" t="s">
        <v>855</v>
      </c>
      <c r="F330" s="88" t="s">
        <v>1327</v>
      </c>
      <c r="G330" s="88">
        <v>36</v>
      </c>
      <c r="H330" s="99" t="s">
        <v>855</v>
      </c>
      <c r="I330" s="433" t="s">
        <v>1118</v>
      </c>
      <c r="J330" s="4">
        <f t="shared" si="9"/>
        <v>14.728695652173913</v>
      </c>
      <c r="K330" s="4">
        <v>1355.04</v>
      </c>
      <c r="L330" s="548" t="s">
        <v>1312</v>
      </c>
    </row>
    <row r="331" spans="1:12" ht="45">
      <c r="A331" s="99">
        <v>322</v>
      </c>
      <c r="B331" s="408" t="s">
        <v>1115</v>
      </c>
      <c r="C331" s="88" t="s">
        <v>1287</v>
      </c>
      <c r="D331" s="88">
        <v>205255917</v>
      </c>
      <c r="E331" s="99" t="s">
        <v>855</v>
      </c>
      <c r="F331" s="88" t="s">
        <v>1327</v>
      </c>
      <c r="G331" s="88">
        <v>24</v>
      </c>
      <c r="H331" s="99" t="s">
        <v>855</v>
      </c>
      <c r="I331" s="433" t="s">
        <v>1118</v>
      </c>
      <c r="J331" s="4">
        <f t="shared" si="9"/>
        <v>9.8191304347826094</v>
      </c>
      <c r="K331" s="4">
        <v>903.36</v>
      </c>
      <c r="L331" s="548" t="s">
        <v>1313</v>
      </c>
    </row>
    <row r="332" spans="1:12" ht="45">
      <c r="A332" s="99">
        <v>323</v>
      </c>
      <c r="B332" s="408" t="s">
        <v>1115</v>
      </c>
      <c r="C332" s="88" t="s">
        <v>1287</v>
      </c>
      <c r="D332" s="88">
        <v>205255917</v>
      </c>
      <c r="E332" s="99" t="s">
        <v>855</v>
      </c>
      <c r="F332" s="88" t="s">
        <v>1327</v>
      </c>
      <c r="G332" s="88">
        <v>18</v>
      </c>
      <c r="H332" s="99" t="s">
        <v>855</v>
      </c>
      <c r="I332" s="433" t="s">
        <v>1118</v>
      </c>
      <c r="J332" s="4">
        <f t="shared" si="9"/>
        <v>7.3643478260869566</v>
      </c>
      <c r="K332" s="4">
        <v>677.52</v>
      </c>
      <c r="L332" s="548" t="s">
        <v>1314</v>
      </c>
    </row>
    <row r="333" spans="1:12" ht="45">
      <c r="A333" s="99">
        <v>324</v>
      </c>
      <c r="B333" s="408" t="s">
        <v>1115</v>
      </c>
      <c r="C333" s="88" t="s">
        <v>1287</v>
      </c>
      <c r="D333" s="88">
        <v>205255917</v>
      </c>
      <c r="E333" s="99" t="s">
        <v>855</v>
      </c>
      <c r="F333" s="88" t="s">
        <v>1327</v>
      </c>
      <c r="G333" s="88">
        <v>18</v>
      </c>
      <c r="H333" s="99" t="s">
        <v>855</v>
      </c>
      <c r="I333" s="433" t="s">
        <v>1118</v>
      </c>
      <c r="J333" s="4">
        <f t="shared" si="9"/>
        <v>7.3643478260869566</v>
      </c>
      <c r="K333" s="4">
        <v>677.52</v>
      </c>
      <c r="L333" s="548" t="s">
        <v>1315</v>
      </c>
    </row>
    <row r="334" spans="1:12" ht="45">
      <c r="A334" s="99">
        <v>325</v>
      </c>
      <c r="B334" s="408" t="s">
        <v>1115</v>
      </c>
      <c r="C334" s="88" t="s">
        <v>1287</v>
      </c>
      <c r="D334" s="88">
        <v>205255917</v>
      </c>
      <c r="E334" s="99" t="s">
        <v>855</v>
      </c>
      <c r="F334" s="88" t="s">
        <v>1327</v>
      </c>
      <c r="G334" s="88">
        <v>36</v>
      </c>
      <c r="H334" s="99" t="s">
        <v>855</v>
      </c>
      <c r="I334" s="433" t="s">
        <v>1118</v>
      </c>
      <c r="J334" s="4">
        <f t="shared" si="9"/>
        <v>14.728695652173913</v>
      </c>
      <c r="K334" s="4">
        <v>1355.04</v>
      </c>
      <c r="L334" s="548" t="s">
        <v>1316</v>
      </c>
    </row>
    <row r="335" spans="1:12" ht="45">
      <c r="A335" s="99">
        <v>326</v>
      </c>
      <c r="B335" s="408" t="s">
        <v>1115</v>
      </c>
      <c r="C335" s="88" t="s">
        <v>1287</v>
      </c>
      <c r="D335" s="88">
        <v>205255917</v>
      </c>
      <c r="E335" s="99" t="s">
        <v>855</v>
      </c>
      <c r="F335" s="88" t="s">
        <v>1327</v>
      </c>
      <c r="G335" s="88">
        <v>18</v>
      </c>
      <c r="H335" s="99" t="s">
        <v>855</v>
      </c>
      <c r="I335" s="433" t="s">
        <v>1118</v>
      </c>
      <c r="J335" s="4">
        <f t="shared" si="9"/>
        <v>7.3643478260869566</v>
      </c>
      <c r="K335" s="4">
        <v>677.52</v>
      </c>
      <c r="L335" s="548" t="s">
        <v>1317</v>
      </c>
    </row>
    <row r="336" spans="1:12" ht="45">
      <c r="A336" s="99">
        <v>327</v>
      </c>
      <c r="B336" s="408" t="s">
        <v>1115</v>
      </c>
      <c r="C336" s="88" t="s">
        <v>1287</v>
      </c>
      <c r="D336" s="88">
        <v>205255917</v>
      </c>
      <c r="E336" s="99" t="s">
        <v>855</v>
      </c>
      <c r="F336" s="88" t="s">
        <v>1327</v>
      </c>
      <c r="G336" s="88">
        <v>18</v>
      </c>
      <c r="H336" s="99" t="s">
        <v>855</v>
      </c>
      <c r="I336" s="433" t="s">
        <v>1118</v>
      </c>
      <c r="J336" s="4">
        <f t="shared" si="9"/>
        <v>7.3643478260869566</v>
      </c>
      <c r="K336" s="4">
        <v>677.52</v>
      </c>
      <c r="L336" s="548" t="s">
        <v>1318</v>
      </c>
    </row>
    <row r="337" spans="1:12" ht="45">
      <c r="A337" s="99">
        <v>328</v>
      </c>
      <c r="B337" s="408" t="s">
        <v>1115</v>
      </c>
      <c r="C337" s="88" t="s">
        <v>1287</v>
      </c>
      <c r="D337" s="88">
        <v>205255917</v>
      </c>
      <c r="E337" s="99" t="s">
        <v>855</v>
      </c>
      <c r="F337" s="88" t="s">
        <v>1327</v>
      </c>
      <c r="G337" s="88">
        <v>36</v>
      </c>
      <c r="H337" s="99" t="s">
        <v>855</v>
      </c>
      <c r="I337" s="433" t="s">
        <v>1118</v>
      </c>
      <c r="J337" s="4">
        <f t="shared" si="9"/>
        <v>14.728695652173913</v>
      </c>
      <c r="K337" s="4">
        <v>1355.04</v>
      </c>
      <c r="L337" s="548" t="s">
        <v>1319</v>
      </c>
    </row>
    <row r="338" spans="1:12" ht="45">
      <c r="A338" s="99">
        <v>329</v>
      </c>
      <c r="B338" s="408" t="s">
        <v>1115</v>
      </c>
      <c r="C338" s="88" t="s">
        <v>1287</v>
      </c>
      <c r="D338" s="88">
        <v>205255917</v>
      </c>
      <c r="E338" s="99" t="s">
        <v>855</v>
      </c>
      <c r="F338" s="88" t="s">
        <v>1327</v>
      </c>
      <c r="G338" s="88">
        <v>18</v>
      </c>
      <c r="H338" s="99" t="s">
        <v>855</v>
      </c>
      <c r="I338" s="433" t="s">
        <v>1118</v>
      </c>
      <c r="J338" s="4">
        <f t="shared" si="9"/>
        <v>7.3643478260869566</v>
      </c>
      <c r="K338" s="4">
        <v>677.52</v>
      </c>
      <c r="L338" s="548" t="s">
        <v>1320</v>
      </c>
    </row>
    <row r="339" spans="1:12" ht="45">
      <c r="A339" s="99">
        <v>330</v>
      </c>
      <c r="B339" s="408" t="s">
        <v>1115</v>
      </c>
      <c r="C339" s="88" t="s">
        <v>1287</v>
      </c>
      <c r="D339" s="88">
        <v>205255917</v>
      </c>
      <c r="E339" s="99" t="s">
        <v>855</v>
      </c>
      <c r="F339" s="88" t="s">
        <v>1327</v>
      </c>
      <c r="G339" s="88">
        <v>36</v>
      </c>
      <c r="H339" s="99" t="s">
        <v>855</v>
      </c>
      <c r="I339" s="433" t="s">
        <v>1118</v>
      </c>
      <c r="J339" s="4">
        <f t="shared" si="9"/>
        <v>14.728695652173913</v>
      </c>
      <c r="K339" s="4">
        <v>1355.04</v>
      </c>
      <c r="L339" s="548" t="s">
        <v>1321</v>
      </c>
    </row>
    <row r="340" spans="1:12" ht="45">
      <c r="A340" s="99">
        <v>331</v>
      </c>
      <c r="B340" s="408" t="s">
        <v>1115</v>
      </c>
      <c r="C340" s="88" t="s">
        <v>1287</v>
      </c>
      <c r="D340" s="88">
        <v>205255917</v>
      </c>
      <c r="E340" s="99" t="s">
        <v>855</v>
      </c>
      <c r="F340" s="88" t="s">
        <v>1327</v>
      </c>
      <c r="G340" s="88">
        <v>36</v>
      </c>
      <c r="H340" s="99" t="s">
        <v>855</v>
      </c>
      <c r="I340" s="433" t="s">
        <v>1118</v>
      </c>
      <c r="J340" s="4">
        <f t="shared" si="9"/>
        <v>14.728695652173913</v>
      </c>
      <c r="K340" s="4">
        <v>1355.04</v>
      </c>
      <c r="L340" s="548" t="s">
        <v>1322</v>
      </c>
    </row>
    <row r="341" spans="1:12" ht="45">
      <c r="A341" s="99">
        <v>332</v>
      </c>
      <c r="B341" s="408" t="s">
        <v>1115</v>
      </c>
      <c r="C341" s="88" t="s">
        <v>1287</v>
      </c>
      <c r="D341" s="88">
        <v>205255917</v>
      </c>
      <c r="E341" s="99" t="s">
        <v>855</v>
      </c>
      <c r="F341" s="88" t="s">
        <v>1327</v>
      </c>
      <c r="G341" s="88">
        <v>18</v>
      </c>
      <c r="H341" s="99" t="s">
        <v>855</v>
      </c>
      <c r="I341" s="433" t="s">
        <v>1118</v>
      </c>
      <c r="J341" s="4">
        <f t="shared" si="9"/>
        <v>7.3643478260869566</v>
      </c>
      <c r="K341" s="4">
        <v>677.52</v>
      </c>
      <c r="L341" s="548" t="s">
        <v>1323</v>
      </c>
    </row>
    <row r="342" spans="1:12" ht="60">
      <c r="A342" s="99">
        <v>333</v>
      </c>
      <c r="B342" s="408" t="s">
        <v>1115</v>
      </c>
      <c r="C342" s="88" t="s">
        <v>1287</v>
      </c>
      <c r="D342" s="88">
        <v>205255917</v>
      </c>
      <c r="E342" s="99" t="s">
        <v>855</v>
      </c>
      <c r="F342" s="88" t="s">
        <v>1327</v>
      </c>
      <c r="G342" s="88">
        <v>18</v>
      </c>
      <c r="H342" s="99" t="s">
        <v>855</v>
      </c>
      <c r="I342" s="433" t="s">
        <v>1118</v>
      </c>
      <c r="J342" s="4">
        <f t="shared" si="9"/>
        <v>7.3643478260869566</v>
      </c>
      <c r="K342" s="4">
        <v>677.52</v>
      </c>
      <c r="L342" s="548" t="s">
        <v>1324</v>
      </c>
    </row>
    <row r="343" spans="1:12" ht="45">
      <c r="A343" s="99">
        <v>334</v>
      </c>
      <c r="B343" s="408" t="s">
        <v>1115</v>
      </c>
      <c r="C343" s="88" t="s">
        <v>1287</v>
      </c>
      <c r="D343" s="88">
        <v>205255917</v>
      </c>
      <c r="E343" s="99" t="s">
        <v>855</v>
      </c>
      <c r="F343" s="88" t="s">
        <v>1327</v>
      </c>
      <c r="G343" s="88">
        <v>36</v>
      </c>
      <c r="H343" s="99" t="s">
        <v>855</v>
      </c>
      <c r="I343" s="433" t="s">
        <v>1118</v>
      </c>
      <c r="J343" s="4">
        <f t="shared" si="9"/>
        <v>14.728695652173913</v>
      </c>
      <c r="K343" s="4">
        <v>1355.04</v>
      </c>
      <c r="L343" s="548" t="s">
        <v>1325</v>
      </c>
    </row>
    <row r="344" spans="1:12" ht="45">
      <c r="A344" s="99">
        <v>335</v>
      </c>
      <c r="B344" s="408" t="s">
        <v>1115</v>
      </c>
      <c r="C344" s="88" t="s">
        <v>1287</v>
      </c>
      <c r="D344" s="88">
        <v>205255917</v>
      </c>
      <c r="E344" s="99" t="s">
        <v>855</v>
      </c>
      <c r="F344" s="88" t="s">
        <v>1327</v>
      </c>
      <c r="G344" s="88">
        <v>18</v>
      </c>
      <c r="H344" s="99" t="s">
        <v>855</v>
      </c>
      <c r="I344" s="433" t="s">
        <v>1118</v>
      </c>
      <c r="J344" s="4">
        <f t="shared" si="9"/>
        <v>7.3643478260869566</v>
      </c>
      <c r="K344" s="4">
        <v>677.52</v>
      </c>
      <c r="L344" s="548" t="s">
        <v>1326</v>
      </c>
    </row>
    <row r="345" spans="1:12" ht="45">
      <c r="A345" s="99">
        <v>336</v>
      </c>
      <c r="B345" s="408" t="s">
        <v>1115</v>
      </c>
      <c r="C345" s="88" t="s">
        <v>1287</v>
      </c>
      <c r="D345" s="88">
        <v>205255917</v>
      </c>
      <c r="E345" s="99" t="s">
        <v>855</v>
      </c>
      <c r="F345" s="88" t="s">
        <v>1369</v>
      </c>
      <c r="G345" s="88">
        <v>32.479999999999997</v>
      </c>
      <c r="H345" s="99" t="s">
        <v>855</v>
      </c>
      <c r="I345" s="433" t="s">
        <v>1118</v>
      </c>
      <c r="J345" s="4">
        <f>K345/52</f>
        <v>23.510523076923075</v>
      </c>
      <c r="K345" s="4">
        <v>1222.5472</v>
      </c>
      <c r="L345" s="548" t="s">
        <v>1328</v>
      </c>
    </row>
    <row r="346" spans="1:12" ht="45">
      <c r="A346" s="99">
        <v>337</v>
      </c>
      <c r="B346" s="408" t="s">
        <v>1115</v>
      </c>
      <c r="C346" s="88" t="s">
        <v>1287</v>
      </c>
      <c r="D346" s="88">
        <v>205255917</v>
      </c>
      <c r="E346" s="99" t="s">
        <v>855</v>
      </c>
      <c r="F346" s="88" t="s">
        <v>1369</v>
      </c>
      <c r="G346" s="88">
        <v>16.239999999999998</v>
      </c>
      <c r="H346" s="99" t="s">
        <v>855</v>
      </c>
      <c r="I346" s="433" t="s">
        <v>1118</v>
      </c>
      <c r="J346" s="4">
        <f t="shared" ref="J346:J385" si="10">K346/52</f>
        <v>11.755261538461538</v>
      </c>
      <c r="K346" s="4">
        <v>611.27359999999999</v>
      </c>
      <c r="L346" s="548" t="s">
        <v>1329</v>
      </c>
    </row>
    <row r="347" spans="1:12" ht="60">
      <c r="A347" s="99">
        <v>338</v>
      </c>
      <c r="B347" s="408" t="s">
        <v>1115</v>
      </c>
      <c r="C347" s="88" t="s">
        <v>1287</v>
      </c>
      <c r="D347" s="88">
        <v>205255917</v>
      </c>
      <c r="E347" s="99" t="s">
        <v>855</v>
      </c>
      <c r="F347" s="88" t="s">
        <v>1369</v>
      </c>
      <c r="G347" s="88">
        <v>126.9</v>
      </c>
      <c r="H347" s="99" t="s">
        <v>855</v>
      </c>
      <c r="I347" s="433" t="s">
        <v>1118</v>
      </c>
      <c r="J347" s="4">
        <f t="shared" si="10"/>
        <v>112.08686538461538</v>
      </c>
      <c r="K347" s="4">
        <v>5828.5169999999998</v>
      </c>
      <c r="L347" s="548" t="s">
        <v>1330</v>
      </c>
    </row>
    <row r="348" spans="1:12" ht="75">
      <c r="A348" s="99">
        <v>339</v>
      </c>
      <c r="B348" s="408" t="s">
        <v>1115</v>
      </c>
      <c r="C348" s="88" t="s">
        <v>1287</v>
      </c>
      <c r="D348" s="88">
        <v>205255917</v>
      </c>
      <c r="E348" s="99" t="s">
        <v>855</v>
      </c>
      <c r="F348" s="88" t="s">
        <v>1369</v>
      </c>
      <c r="G348" s="88">
        <v>16.239999999999998</v>
      </c>
      <c r="H348" s="99" t="s">
        <v>855</v>
      </c>
      <c r="I348" s="433" t="s">
        <v>1118</v>
      </c>
      <c r="J348" s="4">
        <f t="shared" si="10"/>
        <v>11.755261538461538</v>
      </c>
      <c r="K348" s="4">
        <v>611.27359999999999</v>
      </c>
      <c r="L348" s="548" t="s">
        <v>1331</v>
      </c>
    </row>
    <row r="349" spans="1:12" ht="45">
      <c r="A349" s="99">
        <v>340</v>
      </c>
      <c r="B349" s="408" t="s">
        <v>1115</v>
      </c>
      <c r="C349" s="88" t="s">
        <v>1287</v>
      </c>
      <c r="D349" s="88">
        <v>205255917</v>
      </c>
      <c r="E349" s="99" t="s">
        <v>855</v>
      </c>
      <c r="F349" s="88" t="s">
        <v>1369</v>
      </c>
      <c r="G349" s="88">
        <v>36</v>
      </c>
      <c r="H349" s="99" t="s">
        <v>855</v>
      </c>
      <c r="I349" s="433" t="s">
        <v>1118</v>
      </c>
      <c r="J349" s="4">
        <f t="shared" si="10"/>
        <v>26.058461538461536</v>
      </c>
      <c r="K349" s="4">
        <v>1355.04</v>
      </c>
      <c r="L349" s="548" t="s">
        <v>1332</v>
      </c>
    </row>
    <row r="350" spans="1:12" ht="45">
      <c r="A350" s="99">
        <v>341</v>
      </c>
      <c r="B350" s="408" t="s">
        <v>1115</v>
      </c>
      <c r="C350" s="88" t="s">
        <v>1287</v>
      </c>
      <c r="D350" s="88">
        <v>205255917</v>
      </c>
      <c r="E350" s="99" t="s">
        <v>855</v>
      </c>
      <c r="F350" s="88" t="s">
        <v>1369</v>
      </c>
      <c r="G350" s="88">
        <v>21.052</v>
      </c>
      <c r="H350" s="99" t="s">
        <v>855</v>
      </c>
      <c r="I350" s="433" t="s">
        <v>1118</v>
      </c>
      <c r="J350" s="4">
        <f t="shared" si="10"/>
        <v>15.238409230769232</v>
      </c>
      <c r="K350" s="4">
        <v>792.39728000000002</v>
      </c>
      <c r="L350" s="548" t="s">
        <v>1333</v>
      </c>
    </row>
    <row r="351" spans="1:12" ht="60">
      <c r="A351" s="99">
        <v>342</v>
      </c>
      <c r="B351" s="408" t="s">
        <v>1115</v>
      </c>
      <c r="C351" s="88" t="s">
        <v>1287</v>
      </c>
      <c r="D351" s="88">
        <v>205255917</v>
      </c>
      <c r="E351" s="99" t="s">
        <v>855</v>
      </c>
      <c r="F351" s="88" t="s">
        <v>1369</v>
      </c>
      <c r="G351" s="88">
        <v>21.052</v>
      </c>
      <c r="H351" s="99" t="s">
        <v>855</v>
      </c>
      <c r="I351" s="433" t="s">
        <v>1118</v>
      </c>
      <c r="J351" s="4">
        <f t="shared" si="10"/>
        <v>15.238409230769232</v>
      </c>
      <c r="K351" s="4">
        <v>792.39728000000002</v>
      </c>
      <c r="L351" s="548" t="s">
        <v>1334</v>
      </c>
    </row>
    <row r="352" spans="1:12" ht="45">
      <c r="A352" s="99">
        <v>343</v>
      </c>
      <c r="B352" s="408" t="s">
        <v>1115</v>
      </c>
      <c r="C352" s="88" t="s">
        <v>1287</v>
      </c>
      <c r="D352" s="88">
        <v>205255917</v>
      </c>
      <c r="E352" s="99" t="s">
        <v>855</v>
      </c>
      <c r="F352" s="88" t="s">
        <v>1369</v>
      </c>
      <c r="G352" s="88">
        <v>32.479999999999997</v>
      </c>
      <c r="H352" s="99" t="s">
        <v>855</v>
      </c>
      <c r="I352" s="433" t="s">
        <v>1118</v>
      </c>
      <c r="J352" s="4">
        <f t="shared" si="10"/>
        <v>23.510523076923075</v>
      </c>
      <c r="K352" s="4">
        <v>1222.5472</v>
      </c>
      <c r="L352" s="548" t="s">
        <v>1335</v>
      </c>
    </row>
    <row r="353" spans="1:12" ht="45">
      <c r="A353" s="99">
        <v>344</v>
      </c>
      <c r="B353" s="408" t="s">
        <v>1115</v>
      </c>
      <c r="C353" s="88" t="s">
        <v>1287</v>
      </c>
      <c r="D353" s="88">
        <v>205255917</v>
      </c>
      <c r="E353" s="99" t="s">
        <v>855</v>
      </c>
      <c r="F353" s="88" t="s">
        <v>1369</v>
      </c>
      <c r="G353" s="88">
        <v>36</v>
      </c>
      <c r="H353" s="99" t="s">
        <v>855</v>
      </c>
      <c r="I353" s="433" t="s">
        <v>1118</v>
      </c>
      <c r="J353" s="4">
        <f t="shared" si="10"/>
        <v>26.058461538461536</v>
      </c>
      <c r="K353" s="4">
        <v>1355.04</v>
      </c>
      <c r="L353" s="548" t="s">
        <v>1336</v>
      </c>
    </row>
    <row r="354" spans="1:12" ht="45">
      <c r="A354" s="99">
        <v>345</v>
      </c>
      <c r="B354" s="408" t="s">
        <v>1115</v>
      </c>
      <c r="C354" s="88" t="s">
        <v>1287</v>
      </c>
      <c r="D354" s="88">
        <v>205255917</v>
      </c>
      <c r="E354" s="99" t="s">
        <v>855</v>
      </c>
      <c r="F354" s="88" t="s">
        <v>1369</v>
      </c>
      <c r="G354" s="88">
        <v>18</v>
      </c>
      <c r="H354" s="99" t="s">
        <v>855</v>
      </c>
      <c r="I354" s="433" t="s">
        <v>1118</v>
      </c>
      <c r="J354" s="4">
        <f t="shared" si="10"/>
        <v>13.029230769230768</v>
      </c>
      <c r="K354" s="4">
        <v>677.52</v>
      </c>
      <c r="L354" s="548" t="s">
        <v>1337</v>
      </c>
    </row>
    <row r="355" spans="1:12" ht="45">
      <c r="A355" s="99">
        <v>346</v>
      </c>
      <c r="B355" s="408" t="s">
        <v>1115</v>
      </c>
      <c r="C355" s="88" t="s">
        <v>1287</v>
      </c>
      <c r="D355" s="88">
        <v>205255917</v>
      </c>
      <c r="E355" s="99" t="s">
        <v>855</v>
      </c>
      <c r="F355" s="88" t="s">
        <v>1369</v>
      </c>
      <c r="G355" s="88">
        <v>21.052</v>
      </c>
      <c r="H355" s="99" t="s">
        <v>855</v>
      </c>
      <c r="I355" s="433" t="s">
        <v>1118</v>
      </c>
      <c r="J355" s="4">
        <f t="shared" si="10"/>
        <v>15.238409230769232</v>
      </c>
      <c r="K355" s="4">
        <v>792.39728000000002</v>
      </c>
      <c r="L355" s="548" t="s">
        <v>1338</v>
      </c>
    </row>
    <row r="356" spans="1:12" ht="45">
      <c r="A356" s="99">
        <v>347</v>
      </c>
      <c r="B356" s="408" t="s">
        <v>1115</v>
      </c>
      <c r="C356" s="88" t="s">
        <v>1287</v>
      </c>
      <c r="D356" s="88">
        <v>205255917</v>
      </c>
      <c r="E356" s="99" t="s">
        <v>855</v>
      </c>
      <c r="F356" s="88" t="s">
        <v>1369</v>
      </c>
      <c r="G356" s="88">
        <v>18</v>
      </c>
      <c r="H356" s="99" t="s">
        <v>855</v>
      </c>
      <c r="I356" s="433" t="s">
        <v>1118</v>
      </c>
      <c r="J356" s="4">
        <f t="shared" si="10"/>
        <v>13.029230769230768</v>
      </c>
      <c r="K356" s="4">
        <v>677.52</v>
      </c>
      <c r="L356" s="548" t="s">
        <v>1339</v>
      </c>
    </row>
    <row r="357" spans="1:12" ht="45">
      <c r="A357" s="99">
        <v>348</v>
      </c>
      <c r="B357" s="408" t="s">
        <v>1115</v>
      </c>
      <c r="C357" s="88" t="s">
        <v>1287</v>
      </c>
      <c r="D357" s="88">
        <v>205255917</v>
      </c>
      <c r="E357" s="99" t="s">
        <v>855</v>
      </c>
      <c r="F357" s="88" t="s">
        <v>1369</v>
      </c>
      <c r="G357" s="88">
        <v>32.479999999999997</v>
      </c>
      <c r="H357" s="99" t="s">
        <v>855</v>
      </c>
      <c r="I357" s="433" t="s">
        <v>1118</v>
      </c>
      <c r="J357" s="4">
        <f t="shared" si="10"/>
        <v>23.510523076923075</v>
      </c>
      <c r="K357" s="4">
        <v>1222.5472</v>
      </c>
      <c r="L357" s="548" t="s">
        <v>1340</v>
      </c>
    </row>
    <row r="358" spans="1:12" ht="60">
      <c r="A358" s="99">
        <v>349</v>
      </c>
      <c r="B358" s="408" t="s">
        <v>1115</v>
      </c>
      <c r="C358" s="88" t="s">
        <v>1287</v>
      </c>
      <c r="D358" s="88">
        <v>205255917</v>
      </c>
      <c r="E358" s="99" t="s">
        <v>855</v>
      </c>
      <c r="F358" s="88" t="s">
        <v>1369</v>
      </c>
      <c r="G358" s="88">
        <v>32.479999999999997</v>
      </c>
      <c r="H358" s="99" t="s">
        <v>855</v>
      </c>
      <c r="I358" s="433" t="s">
        <v>1118</v>
      </c>
      <c r="J358" s="4">
        <f t="shared" si="10"/>
        <v>23.510523076923075</v>
      </c>
      <c r="K358" s="4">
        <v>1222.5472</v>
      </c>
      <c r="L358" s="548" t="s">
        <v>1341</v>
      </c>
    </row>
    <row r="359" spans="1:12" ht="60">
      <c r="A359" s="99">
        <v>350</v>
      </c>
      <c r="B359" s="408" t="s">
        <v>1115</v>
      </c>
      <c r="C359" s="88" t="s">
        <v>1287</v>
      </c>
      <c r="D359" s="88">
        <v>205255917</v>
      </c>
      <c r="E359" s="99" t="s">
        <v>855</v>
      </c>
      <c r="F359" s="88" t="s">
        <v>1369</v>
      </c>
      <c r="G359" s="88">
        <v>24.64</v>
      </c>
      <c r="H359" s="99" t="s">
        <v>855</v>
      </c>
      <c r="I359" s="433" t="s">
        <v>1118</v>
      </c>
      <c r="J359" s="4">
        <f t="shared" si="10"/>
        <v>17.835569230769234</v>
      </c>
      <c r="K359" s="4">
        <v>927.44960000000015</v>
      </c>
      <c r="L359" s="548" t="s">
        <v>1342</v>
      </c>
    </row>
    <row r="360" spans="1:12" ht="60">
      <c r="A360" s="99">
        <v>351</v>
      </c>
      <c r="B360" s="408" t="s">
        <v>1115</v>
      </c>
      <c r="C360" s="88" t="s">
        <v>1287</v>
      </c>
      <c r="D360" s="88">
        <v>205255917</v>
      </c>
      <c r="E360" s="99" t="s">
        <v>855</v>
      </c>
      <c r="F360" s="88" t="s">
        <v>1369</v>
      </c>
      <c r="G360" s="88">
        <v>24.64</v>
      </c>
      <c r="H360" s="99" t="s">
        <v>855</v>
      </c>
      <c r="I360" s="433" t="s">
        <v>1118</v>
      </c>
      <c r="J360" s="4">
        <f t="shared" si="10"/>
        <v>17.835569230769234</v>
      </c>
      <c r="K360" s="4">
        <v>927.44960000000015</v>
      </c>
      <c r="L360" s="548" t="s">
        <v>1343</v>
      </c>
    </row>
    <row r="361" spans="1:12" ht="60">
      <c r="A361" s="99">
        <v>352</v>
      </c>
      <c r="B361" s="408" t="s">
        <v>1115</v>
      </c>
      <c r="C361" s="88" t="s">
        <v>1287</v>
      </c>
      <c r="D361" s="88">
        <v>205255917</v>
      </c>
      <c r="E361" s="99" t="s">
        <v>855</v>
      </c>
      <c r="F361" s="88" t="s">
        <v>1369</v>
      </c>
      <c r="G361" s="88">
        <v>40</v>
      </c>
      <c r="H361" s="99" t="s">
        <v>855</v>
      </c>
      <c r="I361" s="433" t="s">
        <v>1118</v>
      </c>
      <c r="J361" s="4">
        <f t="shared" si="10"/>
        <v>28.95384615384615</v>
      </c>
      <c r="K361" s="4">
        <v>1505.6</v>
      </c>
      <c r="L361" s="548" t="s">
        <v>1344</v>
      </c>
    </row>
    <row r="362" spans="1:12" ht="45">
      <c r="A362" s="99">
        <v>353</v>
      </c>
      <c r="B362" s="408" t="s">
        <v>1115</v>
      </c>
      <c r="C362" s="88" t="s">
        <v>1287</v>
      </c>
      <c r="D362" s="88">
        <v>205255917</v>
      </c>
      <c r="E362" s="99" t="s">
        <v>855</v>
      </c>
      <c r="F362" s="88" t="s">
        <v>1369</v>
      </c>
      <c r="G362" s="88">
        <v>18</v>
      </c>
      <c r="H362" s="99" t="s">
        <v>855</v>
      </c>
      <c r="I362" s="433" t="s">
        <v>1118</v>
      </c>
      <c r="J362" s="4">
        <f t="shared" si="10"/>
        <v>13.029230769230768</v>
      </c>
      <c r="K362" s="4">
        <v>677.52</v>
      </c>
      <c r="L362" s="548" t="s">
        <v>1345</v>
      </c>
    </row>
    <row r="363" spans="1:12" ht="75">
      <c r="A363" s="99">
        <v>354</v>
      </c>
      <c r="B363" s="408" t="s">
        <v>1115</v>
      </c>
      <c r="C363" s="88" t="s">
        <v>1287</v>
      </c>
      <c r="D363" s="88">
        <v>205255917</v>
      </c>
      <c r="E363" s="99" t="s">
        <v>855</v>
      </c>
      <c r="F363" s="88" t="s">
        <v>1369</v>
      </c>
      <c r="G363" s="88">
        <v>27.059999999999995</v>
      </c>
      <c r="H363" s="99" t="s">
        <v>855</v>
      </c>
      <c r="I363" s="433" t="s">
        <v>1118</v>
      </c>
      <c r="J363" s="4">
        <f t="shared" si="10"/>
        <v>19.587276923076921</v>
      </c>
      <c r="K363" s="4">
        <v>1018.5383999999998</v>
      </c>
      <c r="L363" s="548" t="s">
        <v>1346</v>
      </c>
    </row>
    <row r="364" spans="1:12" ht="90">
      <c r="A364" s="99">
        <v>355</v>
      </c>
      <c r="B364" s="408" t="s">
        <v>1115</v>
      </c>
      <c r="C364" s="88" t="s">
        <v>1287</v>
      </c>
      <c r="D364" s="88">
        <v>205255917</v>
      </c>
      <c r="E364" s="99" t="s">
        <v>855</v>
      </c>
      <c r="F364" s="88" t="s">
        <v>1369</v>
      </c>
      <c r="G364" s="88">
        <v>32.479999999999997</v>
      </c>
      <c r="H364" s="99" t="s">
        <v>855</v>
      </c>
      <c r="I364" s="433" t="s">
        <v>1118</v>
      </c>
      <c r="J364" s="4">
        <f t="shared" si="10"/>
        <v>23.510523076923075</v>
      </c>
      <c r="K364" s="4">
        <v>1222.5472</v>
      </c>
      <c r="L364" s="548" t="s">
        <v>1347</v>
      </c>
    </row>
    <row r="365" spans="1:12" ht="45">
      <c r="A365" s="99">
        <v>356</v>
      </c>
      <c r="B365" s="408" t="s">
        <v>1115</v>
      </c>
      <c r="C365" s="88" t="s">
        <v>1287</v>
      </c>
      <c r="D365" s="88">
        <v>205255917</v>
      </c>
      <c r="E365" s="99" t="s">
        <v>855</v>
      </c>
      <c r="F365" s="88" t="s">
        <v>1369</v>
      </c>
      <c r="G365" s="88">
        <v>72</v>
      </c>
      <c r="H365" s="99" t="s">
        <v>855</v>
      </c>
      <c r="I365" s="433" t="s">
        <v>1118</v>
      </c>
      <c r="J365" s="4">
        <f t="shared" si="10"/>
        <v>52.116923076923072</v>
      </c>
      <c r="K365" s="4">
        <v>2710.08</v>
      </c>
      <c r="L365" s="548" t="s">
        <v>1348</v>
      </c>
    </row>
    <row r="366" spans="1:12" ht="75">
      <c r="A366" s="99">
        <v>357</v>
      </c>
      <c r="B366" s="408" t="s">
        <v>1115</v>
      </c>
      <c r="C366" s="88" t="s">
        <v>1287</v>
      </c>
      <c r="D366" s="88">
        <v>205255917</v>
      </c>
      <c r="E366" s="99" t="s">
        <v>855</v>
      </c>
      <c r="F366" s="88" t="s">
        <v>1369</v>
      </c>
      <c r="G366" s="88">
        <v>18</v>
      </c>
      <c r="H366" s="99" t="s">
        <v>855</v>
      </c>
      <c r="I366" s="433" t="s">
        <v>1118</v>
      </c>
      <c r="J366" s="4">
        <f t="shared" si="10"/>
        <v>13.029230769230768</v>
      </c>
      <c r="K366" s="4">
        <v>677.52</v>
      </c>
      <c r="L366" s="548" t="s">
        <v>1349</v>
      </c>
    </row>
    <row r="367" spans="1:12" ht="45">
      <c r="A367" s="99">
        <v>358</v>
      </c>
      <c r="B367" s="408" t="s">
        <v>1115</v>
      </c>
      <c r="C367" s="88" t="s">
        <v>1287</v>
      </c>
      <c r="D367" s="88">
        <v>205255917</v>
      </c>
      <c r="E367" s="99" t="s">
        <v>855</v>
      </c>
      <c r="F367" s="88" t="s">
        <v>1369</v>
      </c>
      <c r="G367" s="88">
        <v>36</v>
      </c>
      <c r="H367" s="99" t="s">
        <v>855</v>
      </c>
      <c r="I367" s="433" t="s">
        <v>1118</v>
      </c>
      <c r="J367" s="4">
        <f t="shared" si="10"/>
        <v>26.058461538461536</v>
      </c>
      <c r="K367" s="4">
        <v>1355.04</v>
      </c>
      <c r="L367" s="548" t="s">
        <v>1350</v>
      </c>
    </row>
    <row r="368" spans="1:12" ht="60">
      <c r="A368" s="99">
        <v>359</v>
      </c>
      <c r="B368" s="408" t="s">
        <v>1115</v>
      </c>
      <c r="C368" s="88" t="s">
        <v>1287</v>
      </c>
      <c r="D368" s="88">
        <v>205255917</v>
      </c>
      <c r="E368" s="99" t="s">
        <v>855</v>
      </c>
      <c r="F368" s="88" t="s">
        <v>1369</v>
      </c>
      <c r="G368" s="88">
        <v>18</v>
      </c>
      <c r="H368" s="99" t="s">
        <v>855</v>
      </c>
      <c r="I368" s="433" t="s">
        <v>1118</v>
      </c>
      <c r="J368" s="4">
        <f t="shared" si="10"/>
        <v>13.029230769230768</v>
      </c>
      <c r="K368" s="4">
        <v>677.52</v>
      </c>
      <c r="L368" s="548" t="s">
        <v>1351</v>
      </c>
    </row>
    <row r="369" spans="1:12" ht="75">
      <c r="A369" s="99">
        <v>360</v>
      </c>
      <c r="B369" s="408" t="s">
        <v>1115</v>
      </c>
      <c r="C369" s="88" t="s">
        <v>1287</v>
      </c>
      <c r="D369" s="88">
        <v>205255917</v>
      </c>
      <c r="E369" s="99" t="s">
        <v>855</v>
      </c>
      <c r="F369" s="88" t="s">
        <v>1369</v>
      </c>
      <c r="G369" s="88">
        <v>90</v>
      </c>
      <c r="H369" s="99" t="s">
        <v>855</v>
      </c>
      <c r="I369" s="433" t="s">
        <v>1118</v>
      </c>
      <c r="J369" s="4">
        <f t="shared" si="10"/>
        <v>65.146153846153851</v>
      </c>
      <c r="K369" s="4">
        <v>3387.6</v>
      </c>
      <c r="L369" s="548" t="s">
        <v>1352</v>
      </c>
    </row>
    <row r="370" spans="1:12" ht="45">
      <c r="A370" s="99">
        <v>361</v>
      </c>
      <c r="B370" s="408" t="s">
        <v>1115</v>
      </c>
      <c r="C370" s="88" t="s">
        <v>1287</v>
      </c>
      <c r="D370" s="88">
        <v>205255917</v>
      </c>
      <c r="E370" s="99" t="s">
        <v>855</v>
      </c>
      <c r="F370" s="88" t="s">
        <v>1369</v>
      </c>
      <c r="G370" s="88">
        <v>128</v>
      </c>
      <c r="H370" s="99" t="s">
        <v>855</v>
      </c>
      <c r="I370" s="433" t="s">
        <v>1118</v>
      </c>
      <c r="J370" s="4">
        <f t="shared" si="10"/>
        <v>92.652307692307687</v>
      </c>
      <c r="K370" s="4">
        <v>4817.92</v>
      </c>
      <c r="L370" s="548" t="s">
        <v>1353</v>
      </c>
    </row>
    <row r="371" spans="1:12" ht="60">
      <c r="A371" s="99">
        <v>362</v>
      </c>
      <c r="B371" s="408" t="s">
        <v>1115</v>
      </c>
      <c r="C371" s="88" t="s">
        <v>1287</v>
      </c>
      <c r="D371" s="88">
        <v>205255917</v>
      </c>
      <c r="E371" s="99" t="s">
        <v>855</v>
      </c>
      <c r="F371" s="88" t="s">
        <v>1369</v>
      </c>
      <c r="G371" s="88">
        <v>24.0625</v>
      </c>
      <c r="H371" s="99" t="s">
        <v>855</v>
      </c>
      <c r="I371" s="433" t="s">
        <v>1118</v>
      </c>
      <c r="J371" s="4">
        <f t="shared" si="10"/>
        <v>17.417548076923076</v>
      </c>
      <c r="K371" s="4">
        <v>905.71249999999998</v>
      </c>
      <c r="L371" s="548" t="s">
        <v>1354</v>
      </c>
    </row>
    <row r="372" spans="1:12" ht="75">
      <c r="A372" s="99">
        <v>363</v>
      </c>
      <c r="B372" s="408" t="s">
        <v>1115</v>
      </c>
      <c r="C372" s="88" t="s">
        <v>1287</v>
      </c>
      <c r="D372" s="88">
        <v>205255917</v>
      </c>
      <c r="E372" s="99" t="s">
        <v>855</v>
      </c>
      <c r="F372" s="88" t="s">
        <v>1369</v>
      </c>
      <c r="G372" s="88">
        <v>21.052</v>
      </c>
      <c r="H372" s="99" t="s">
        <v>855</v>
      </c>
      <c r="I372" s="433" t="s">
        <v>1118</v>
      </c>
      <c r="J372" s="4">
        <f t="shared" si="10"/>
        <v>15.238409230769232</v>
      </c>
      <c r="K372" s="4">
        <v>792.39728000000002</v>
      </c>
      <c r="L372" s="548" t="s">
        <v>1355</v>
      </c>
    </row>
    <row r="373" spans="1:12" ht="60">
      <c r="A373" s="99">
        <v>364</v>
      </c>
      <c r="B373" s="408" t="s">
        <v>1115</v>
      </c>
      <c r="C373" s="88" t="s">
        <v>1287</v>
      </c>
      <c r="D373" s="88">
        <v>205255917</v>
      </c>
      <c r="E373" s="99" t="s">
        <v>855</v>
      </c>
      <c r="F373" s="88" t="s">
        <v>1369</v>
      </c>
      <c r="G373" s="88">
        <v>36</v>
      </c>
      <c r="H373" s="99" t="s">
        <v>855</v>
      </c>
      <c r="I373" s="433" t="s">
        <v>1118</v>
      </c>
      <c r="J373" s="4">
        <f t="shared" si="10"/>
        <v>26.058461538461536</v>
      </c>
      <c r="K373" s="4">
        <v>1355.04</v>
      </c>
      <c r="L373" s="548" t="s">
        <v>1356</v>
      </c>
    </row>
    <row r="374" spans="1:12" ht="60">
      <c r="A374" s="99">
        <v>365</v>
      </c>
      <c r="B374" s="408" t="s">
        <v>1115</v>
      </c>
      <c r="C374" s="88" t="s">
        <v>1287</v>
      </c>
      <c r="D374" s="88">
        <v>205255917</v>
      </c>
      <c r="E374" s="99" t="s">
        <v>855</v>
      </c>
      <c r="F374" s="88" t="s">
        <v>1369</v>
      </c>
      <c r="G374" s="88">
        <v>32.479999999999997</v>
      </c>
      <c r="H374" s="99" t="s">
        <v>855</v>
      </c>
      <c r="I374" s="433" t="s">
        <v>1118</v>
      </c>
      <c r="J374" s="4">
        <f t="shared" si="10"/>
        <v>23.510523076923075</v>
      </c>
      <c r="K374" s="4">
        <v>1222.5472</v>
      </c>
      <c r="L374" s="548" t="s">
        <v>1357</v>
      </c>
    </row>
    <row r="375" spans="1:12" ht="45">
      <c r="A375" s="99">
        <v>366</v>
      </c>
      <c r="B375" s="408" t="s">
        <v>1115</v>
      </c>
      <c r="C375" s="88" t="s">
        <v>1287</v>
      </c>
      <c r="D375" s="88">
        <v>205255917</v>
      </c>
      <c r="E375" s="99" t="s">
        <v>855</v>
      </c>
      <c r="F375" s="88" t="s">
        <v>1369</v>
      </c>
      <c r="G375" s="88">
        <v>32.479999999999997</v>
      </c>
      <c r="H375" s="99" t="s">
        <v>855</v>
      </c>
      <c r="I375" s="433" t="s">
        <v>1118</v>
      </c>
      <c r="J375" s="4">
        <f t="shared" si="10"/>
        <v>23.510523076923075</v>
      </c>
      <c r="K375" s="4">
        <v>1222.5472</v>
      </c>
      <c r="L375" s="548" t="s">
        <v>1358</v>
      </c>
    </row>
    <row r="376" spans="1:12" ht="45">
      <c r="A376" s="99">
        <v>367</v>
      </c>
      <c r="B376" s="408" t="s">
        <v>1115</v>
      </c>
      <c r="C376" s="88" t="s">
        <v>1287</v>
      </c>
      <c r="D376" s="88">
        <v>205255917</v>
      </c>
      <c r="E376" s="99" t="s">
        <v>855</v>
      </c>
      <c r="F376" s="88" t="s">
        <v>1369</v>
      </c>
      <c r="G376" s="88">
        <v>36</v>
      </c>
      <c r="H376" s="99" t="s">
        <v>855</v>
      </c>
      <c r="I376" s="433" t="s">
        <v>1118</v>
      </c>
      <c r="J376" s="4">
        <f t="shared" si="10"/>
        <v>26.058461538461536</v>
      </c>
      <c r="K376" s="4">
        <v>1355.04</v>
      </c>
      <c r="L376" s="548" t="s">
        <v>1359</v>
      </c>
    </row>
    <row r="377" spans="1:12" ht="45">
      <c r="A377" s="99">
        <v>368</v>
      </c>
      <c r="B377" s="408" t="s">
        <v>1115</v>
      </c>
      <c r="C377" s="88" t="s">
        <v>1287</v>
      </c>
      <c r="D377" s="88">
        <v>205255917</v>
      </c>
      <c r="E377" s="99" t="s">
        <v>855</v>
      </c>
      <c r="F377" s="88" t="s">
        <v>1369</v>
      </c>
      <c r="G377" s="88">
        <v>32.479999999999997</v>
      </c>
      <c r="H377" s="99" t="s">
        <v>855</v>
      </c>
      <c r="I377" s="433" t="s">
        <v>1118</v>
      </c>
      <c r="J377" s="4">
        <f t="shared" si="10"/>
        <v>23.510523076923075</v>
      </c>
      <c r="K377" s="4">
        <v>1222.5472</v>
      </c>
      <c r="L377" s="548" t="s">
        <v>1360</v>
      </c>
    </row>
    <row r="378" spans="1:12" ht="45">
      <c r="A378" s="99">
        <v>369</v>
      </c>
      <c r="B378" s="408" t="s">
        <v>1115</v>
      </c>
      <c r="C378" s="88" t="s">
        <v>1287</v>
      </c>
      <c r="D378" s="88">
        <v>205255917</v>
      </c>
      <c r="E378" s="99" t="s">
        <v>855</v>
      </c>
      <c r="F378" s="88" t="s">
        <v>1369</v>
      </c>
      <c r="G378" s="88">
        <v>36</v>
      </c>
      <c r="H378" s="99" t="s">
        <v>855</v>
      </c>
      <c r="I378" s="433" t="s">
        <v>1118</v>
      </c>
      <c r="J378" s="4">
        <f t="shared" si="10"/>
        <v>26.058461538461536</v>
      </c>
      <c r="K378" s="4">
        <v>1355.04</v>
      </c>
      <c r="L378" s="548" t="s">
        <v>1361</v>
      </c>
    </row>
    <row r="379" spans="1:12" ht="45">
      <c r="A379" s="99">
        <v>370</v>
      </c>
      <c r="B379" s="408" t="s">
        <v>1115</v>
      </c>
      <c r="C379" s="88" t="s">
        <v>1287</v>
      </c>
      <c r="D379" s="88">
        <v>205255917</v>
      </c>
      <c r="E379" s="99" t="s">
        <v>855</v>
      </c>
      <c r="F379" s="88" t="s">
        <v>1369</v>
      </c>
      <c r="G379" s="88">
        <v>32.479999999999997</v>
      </c>
      <c r="H379" s="99" t="s">
        <v>855</v>
      </c>
      <c r="I379" s="433" t="s">
        <v>1118</v>
      </c>
      <c r="J379" s="4">
        <f t="shared" si="10"/>
        <v>23.510523076923075</v>
      </c>
      <c r="K379" s="4">
        <v>1222.5472</v>
      </c>
      <c r="L379" s="548" t="s">
        <v>1362</v>
      </c>
    </row>
    <row r="380" spans="1:12" ht="45">
      <c r="A380" s="99">
        <v>371</v>
      </c>
      <c r="B380" s="408" t="s">
        <v>1115</v>
      </c>
      <c r="C380" s="88" t="s">
        <v>1287</v>
      </c>
      <c r="D380" s="88">
        <v>205255917</v>
      </c>
      <c r="E380" s="99" t="s">
        <v>855</v>
      </c>
      <c r="F380" s="88" t="s">
        <v>1369</v>
      </c>
      <c r="G380" s="88">
        <v>32.479999999999997</v>
      </c>
      <c r="H380" s="99" t="s">
        <v>855</v>
      </c>
      <c r="I380" s="433" t="s">
        <v>1118</v>
      </c>
      <c r="J380" s="4">
        <f t="shared" si="10"/>
        <v>23.510523076923075</v>
      </c>
      <c r="K380" s="4">
        <v>1222.5472</v>
      </c>
      <c r="L380" s="548" t="s">
        <v>1363</v>
      </c>
    </row>
    <row r="381" spans="1:12" ht="60">
      <c r="A381" s="99">
        <v>372</v>
      </c>
      <c r="B381" s="408" t="s">
        <v>1115</v>
      </c>
      <c r="C381" s="88" t="s">
        <v>1287</v>
      </c>
      <c r="D381" s="88">
        <v>205255917</v>
      </c>
      <c r="E381" s="99" t="s">
        <v>855</v>
      </c>
      <c r="F381" s="88" t="s">
        <v>1369</v>
      </c>
      <c r="G381" s="88">
        <v>32.479999999999997</v>
      </c>
      <c r="H381" s="99" t="s">
        <v>855</v>
      </c>
      <c r="I381" s="433" t="s">
        <v>1118</v>
      </c>
      <c r="J381" s="4">
        <f t="shared" si="10"/>
        <v>23.510523076923075</v>
      </c>
      <c r="K381" s="4">
        <v>1222.5472</v>
      </c>
      <c r="L381" s="548" t="s">
        <v>1364</v>
      </c>
    </row>
    <row r="382" spans="1:12" ht="45">
      <c r="A382" s="99">
        <v>373</v>
      </c>
      <c r="B382" s="408" t="s">
        <v>1115</v>
      </c>
      <c r="C382" s="88" t="s">
        <v>1287</v>
      </c>
      <c r="D382" s="88">
        <v>205255917</v>
      </c>
      <c r="E382" s="99" t="s">
        <v>855</v>
      </c>
      <c r="F382" s="88" t="s">
        <v>1369</v>
      </c>
      <c r="G382" s="88">
        <v>32.479999999999997</v>
      </c>
      <c r="H382" s="99" t="s">
        <v>855</v>
      </c>
      <c r="I382" s="433" t="s">
        <v>1118</v>
      </c>
      <c r="J382" s="4">
        <f t="shared" si="10"/>
        <v>23.510523076923075</v>
      </c>
      <c r="K382" s="4">
        <v>1222.5472</v>
      </c>
      <c r="L382" s="548" t="s">
        <v>1365</v>
      </c>
    </row>
    <row r="383" spans="1:12" ht="45">
      <c r="A383" s="99">
        <v>374</v>
      </c>
      <c r="B383" s="408" t="s">
        <v>1115</v>
      </c>
      <c r="C383" s="88" t="s">
        <v>1287</v>
      </c>
      <c r="D383" s="88">
        <v>205255917</v>
      </c>
      <c r="E383" s="99" t="s">
        <v>855</v>
      </c>
      <c r="F383" s="88" t="s">
        <v>1369</v>
      </c>
      <c r="G383" s="88">
        <v>16.239999999999998</v>
      </c>
      <c r="H383" s="99" t="s">
        <v>855</v>
      </c>
      <c r="I383" s="433" t="s">
        <v>1118</v>
      </c>
      <c r="J383" s="4">
        <f t="shared" si="10"/>
        <v>11.755261538461538</v>
      </c>
      <c r="K383" s="4">
        <v>611.27359999999999</v>
      </c>
      <c r="L383" s="548" t="s">
        <v>1366</v>
      </c>
    </row>
    <row r="384" spans="1:12" ht="60">
      <c r="A384" s="99">
        <v>375</v>
      </c>
      <c r="B384" s="408" t="s">
        <v>1115</v>
      </c>
      <c r="C384" s="88" t="s">
        <v>1287</v>
      </c>
      <c r="D384" s="88">
        <v>205255917</v>
      </c>
      <c r="E384" s="99" t="s">
        <v>855</v>
      </c>
      <c r="F384" s="88" t="s">
        <v>1369</v>
      </c>
      <c r="G384" s="88">
        <v>18</v>
      </c>
      <c r="H384" s="99" t="s">
        <v>855</v>
      </c>
      <c r="I384" s="433" t="s">
        <v>1118</v>
      </c>
      <c r="J384" s="4">
        <f t="shared" si="10"/>
        <v>13.029230769230768</v>
      </c>
      <c r="K384" s="4">
        <v>677.52</v>
      </c>
      <c r="L384" s="548" t="s">
        <v>1367</v>
      </c>
    </row>
    <row r="385" spans="1:12" ht="45">
      <c r="A385" s="99">
        <v>376</v>
      </c>
      <c r="B385" s="408" t="s">
        <v>1115</v>
      </c>
      <c r="C385" s="88" t="s">
        <v>1287</v>
      </c>
      <c r="D385" s="88">
        <v>205255917</v>
      </c>
      <c r="E385" s="99" t="s">
        <v>855</v>
      </c>
      <c r="F385" s="88" t="s">
        <v>1369</v>
      </c>
      <c r="G385" s="88">
        <v>18</v>
      </c>
      <c r="H385" s="99" t="s">
        <v>855</v>
      </c>
      <c r="I385" s="433" t="s">
        <v>1118</v>
      </c>
      <c r="J385" s="4">
        <f t="shared" si="10"/>
        <v>13.029230769230768</v>
      </c>
      <c r="K385" s="4">
        <v>677.52</v>
      </c>
      <c r="L385" s="548" t="s">
        <v>1368</v>
      </c>
    </row>
    <row r="386" spans="1:12" ht="45">
      <c r="A386" s="99">
        <v>377</v>
      </c>
      <c r="B386" s="408" t="s">
        <v>853</v>
      </c>
      <c r="C386" s="88" t="s">
        <v>1370</v>
      </c>
      <c r="D386" s="88">
        <v>405043643</v>
      </c>
      <c r="E386" s="99" t="s">
        <v>855</v>
      </c>
      <c r="F386" s="88" t="s">
        <v>1371</v>
      </c>
      <c r="G386" s="88" t="s">
        <v>1372</v>
      </c>
      <c r="H386" s="99" t="s">
        <v>855</v>
      </c>
      <c r="I386" s="88" t="s">
        <v>857</v>
      </c>
      <c r="J386" s="4">
        <f>K386/72</f>
        <v>156.39333333333332</v>
      </c>
      <c r="K386" s="4">
        <v>11260.32</v>
      </c>
      <c r="L386" s="546" t="s">
        <v>1373</v>
      </c>
    </row>
    <row r="387" spans="1:12" ht="45">
      <c r="A387" s="99">
        <v>378</v>
      </c>
      <c r="B387" s="408" t="s">
        <v>853</v>
      </c>
      <c r="C387" s="88" t="s">
        <v>1370</v>
      </c>
      <c r="D387" s="88">
        <v>405043643</v>
      </c>
      <c r="E387" s="99" t="s">
        <v>855</v>
      </c>
      <c r="F387" s="88" t="s">
        <v>1371</v>
      </c>
      <c r="G387" s="88" t="s">
        <v>1374</v>
      </c>
      <c r="H387" s="99" t="s">
        <v>855</v>
      </c>
      <c r="I387" s="88" t="s">
        <v>857</v>
      </c>
      <c r="J387" s="4">
        <f>K387/72</f>
        <v>781.9666666666667</v>
      </c>
      <c r="K387" s="4">
        <v>56301.599999999999</v>
      </c>
      <c r="L387" s="546" t="s">
        <v>1375</v>
      </c>
    </row>
    <row r="388" spans="1:12" ht="45">
      <c r="A388" s="99">
        <v>379</v>
      </c>
      <c r="B388" s="408" t="s">
        <v>853</v>
      </c>
      <c r="C388" s="88" t="s">
        <v>1370</v>
      </c>
      <c r="D388" s="88">
        <v>405043643</v>
      </c>
      <c r="E388" s="99" t="s">
        <v>855</v>
      </c>
      <c r="F388" s="88" t="s">
        <v>1371</v>
      </c>
      <c r="G388" s="88" t="s">
        <v>1376</v>
      </c>
      <c r="H388" s="99" t="s">
        <v>855</v>
      </c>
      <c r="I388" s="88" t="s">
        <v>857</v>
      </c>
      <c r="J388" s="4">
        <f t="shared" ref="J388:J397" si="11">K388/72</f>
        <v>97.745833333333337</v>
      </c>
      <c r="K388" s="4">
        <v>7037.7</v>
      </c>
      <c r="L388" s="546" t="s">
        <v>1377</v>
      </c>
    </row>
    <row r="389" spans="1:12" ht="45">
      <c r="A389" s="99">
        <v>380</v>
      </c>
      <c r="B389" s="408" t="s">
        <v>853</v>
      </c>
      <c r="C389" s="88" t="s">
        <v>1370</v>
      </c>
      <c r="D389" s="88">
        <v>405043643</v>
      </c>
      <c r="E389" s="99" t="s">
        <v>855</v>
      </c>
      <c r="F389" s="88" t="s">
        <v>1371</v>
      </c>
      <c r="G389" s="88" t="s">
        <v>1378</v>
      </c>
      <c r="H389" s="99" t="s">
        <v>855</v>
      </c>
      <c r="I389" s="88" t="s">
        <v>857</v>
      </c>
      <c r="J389" s="4">
        <f t="shared" si="11"/>
        <v>586.47499999999991</v>
      </c>
      <c r="K389" s="4">
        <v>42226.2</v>
      </c>
      <c r="L389" s="546" t="s">
        <v>1379</v>
      </c>
    </row>
    <row r="390" spans="1:12" ht="45">
      <c r="A390" s="99">
        <v>381</v>
      </c>
      <c r="B390" s="408" t="s">
        <v>853</v>
      </c>
      <c r="C390" s="88" t="s">
        <v>1370</v>
      </c>
      <c r="D390" s="88">
        <v>405043643</v>
      </c>
      <c r="E390" s="99" t="s">
        <v>855</v>
      </c>
      <c r="F390" s="88" t="s">
        <v>1371</v>
      </c>
      <c r="G390" s="88" t="s">
        <v>1380</v>
      </c>
      <c r="H390" s="99" t="s">
        <v>855</v>
      </c>
      <c r="I390" s="88" t="s">
        <v>857</v>
      </c>
      <c r="J390" s="4">
        <f t="shared" si="11"/>
        <v>586.47499999999991</v>
      </c>
      <c r="K390" s="4">
        <v>42226.2</v>
      </c>
      <c r="L390" s="546" t="s">
        <v>1381</v>
      </c>
    </row>
    <row r="391" spans="1:12" ht="45">
      <c r="A391" s="99">
        <v>382</v>
      </c>
      <c r="B391" s="408" t="s">
        <v>853</v>
      </c>
      <c r="C391" s="88" t="s">
        <v>1370</v>
      </c>
      <c r="D391" s="88">
        <v>405043643</v>
      </c>
      <c r="E391" s="99" t="s">
        <v>855</v>
      </c>
      <c r="F391" s="88" t="s">
        <v>1371</v>
      </c>
      <c r="G391" s="88" t="s">
        <v>1382</v>
      </c>
      <c r="H391" s="99" t="s">
        <v>855</v>
      </c>
      <c r="I391" s="88" t="s">
        <v>857</v>
      </c>
      <c r="J391" s="4">
        <f t="shared" si="11"/>
        <v>97.745833333333337</v>
      </c>
      <c r="K391" s="4">
        <v>7037.7</v>
      </c>
      <c r="L391" s="546" t="s">
        <v>1383</v>
      </c>
    </row>
    <row r="392" spans="1:12" ht="45">
      <c r="A392" s="99">
        <v>383</v>
      </c>
      <c r="B392" s="408" t="s">
        <v>853</v>
      </c>
      <c r="C392" s="88" t="s">
        <v>1370</v>
      </c>
      <c r="D392" s="88">
        <v>405043643</v>
      </c>
      <c r="E392" s="99" t="s">
        <v>855</v>
      </c>
      <c r="F392" s="88" t="s">
        <v>1371</v>
      </c>
      <c r="G392" s="88" t="s">
        <v>1105</v>
      </c>
      <c r="H392" s="99" t="s">
        <v>855</v>
      </c>
      <c r="I392" s="88" t="s">
        <v>857</v>
      </c>
      <c r="J392" s="4">
        <f t="shared" si="11"/>
        <v>78.196666666666658</v>
      </c>
      <c r="K392" s="4">
        <v>5630.16</v>
      </c>
      <c r="L392" s="546" t="s">
        <v>1384</v>
      </c>
    </row>
    <row r="393" spans="1:12" ht="45">
      <c r="A393" s="99">
        <v>384</v>
      </c>
      <c r="B393" s="408" t="s">
        <v>853</v>
      </c>
      <c r="C393" s="88" t="s">
        <v>1370</v>
      </c>
      <c r="D393" s="88">
        <v>405043643</v>
      </c>
      <c r="E393" s="99" t="s">
        <v>855</v>
      </c>
      <c r="F393" s="88" t="s">
        <v>1371</v>
      </c>
      <c r="G393" s="88" t="s">
        <v>1385</v>
      </c>
      <c r="H393" s="99" t="s">
        <v>855</v>
      </c>
      <c r="I393" s="88" t="s">
        <v>857</v>
      </c>
      <c r="J393" s="4">
        <f t="shared" si="11"/>
        <v>30.301388888888887</v>
      </c>
      <c r="K393" s="4">
        <v>2181.6999999999998</v>
      </c>
      <c r="L393" s="546" t="s">
        <v>1386</v>
      </c>
    </row>
    <row r="394" spans="1:12" ht="45">
      <c r="A394" s="99">
        <v>385</v>
      </c>
      <c r="B394" s="408" t="s">
        <v>853</v>
      </c>
      <c r="C394" s="88" t="s">
        <v>1370</v>
      </c>
      <c r="D394" s="88">
        <v>405043643</v>
      </c>
      <c r="E394" s="99" t="s">
        <v>855</v>
      </c>
      <c r="F394" s="88" t="s">
        <v>1371</v>
      </c>
      <c r="G394" s="88" t="s">
        <v>1387</v>
      </c>
      <c r="H394" s="99" t="s">
        <v>855</v>
      </c>
      <c r="I394" s="88" t="s">
        <v>857</v>
      </c>
      <c r="J394" s="4">
        <f t="shared" si="11"/>
        <v>57.670138888888886</v>
      </c>
      <c r="K394" s="4">
        <v>4152.25</v>
      </c>
      <c r="L394" s="546" t="s">
        <v>1388</v>
      </c>
    </row>
    <row r="395" spans="1:12" ht="45">
      <c r="A395" s="99">
        <v>386</v>
      </c>
      <c r="B395" s="408" t="s">
        <v>853</v>
      </c>
      <c r="C395" s="88" t="s">
        <v>1370</v>
      </c>
      <c r="D395" s="88">
        <v>405043643</v>
      </c>
      <c r="E395" s="99" t="s">
        <v>855</v>
      </c>
      <c r="F395" s="88" t="s">
        <v>1371</v>
      </c>
      <c r="G395" s="88" t="s">
        <v>930</v>
      </c>
      <c r="H395" s="99" t="s">
        <v>855</v>
      </c>
      <c r="I395" s="88" t="s">
        <v>857</v>
      </c>
      <c r="J395" s="4">
        <f t="shared" si="11"/>
        <v>25.413888888888888</v>
      </c>
      <c r="K395" s="4">
        <v>1829.8</v>
      </c>
      <c r="L395" s="546" t="s">
        <v>1389</v>
      </c>
    </row>
    <row r="396" spans="1:12" ht="60">
      <c r="A396" s="99">
        <v>387</v>
      </c>
      <c r="B396" s="408" t="s">
        <v>853</v>
      </c>
      <c r="C396" s="88" t="s">
        <v>1390</v>
      </c>
      <c r="D396" s="88">
        <v>402003513</v>
      </c>
      <c r="E396" s="99" t="s">
        <v>855</v>
      </c>
      <c r="F396" s="88" t="s">
        <v>1371</v>
      </c>
      <c r="G396" s="88" t="s">
        <v>974</v>
      </c>
      <c r="H396" s="99" t="s">
        <v>855</v>
      </c>
      <c r="I396" s="88" t="s">
        <v>857</v>
      </c>
      <c r="J396" s="4">
        <f t="shared" si="11"/>
        <v>125</v>
      </c>
      <c r="K396" s="4">
        <v>9000</v>
      </c>
      <c r="L396" s="546" t="s">
        <v>1391</v>
      </c>
    </row>
    <row r="397" spans="1:12" ht="60">
      <c r="A397" s="99">
        <v>388</v>
      </c>
      <c r="B397" s="408" t="s">
        <v>853</v>
      </c>
      <c r="C397" s="88" t="s">
        <v>1390</v>
      </c>
      <c r="D397" s="88">
        <v>402003513</v>
      </c>
      <c r="E397" s="99" t="s">
        <v>855</v>
      </c>
      <c r="F397" s="88" t="s">
        <v>1371</v>
      </c>
      <c r="G397" s="88"/>
      <c r="H397" s="99" t="s">
        <v>855</v>
      </c>
      <c r="I397" s="88" t="s">
        <v>857</v>
      </c>
      <c r="J397" s="4">
        <f t="shared" si="11"/>
        <v>83.333333333333329</v>
      </c>
      <c r="K397" s="4">
        <v>6000</v>
      </c>
      <c r="L397" s="546" t="s">
        <v>1392</v>
      </c>
    </row>
    <row r="398" spans="1:12" ht="45">
      <c r="A398" s="99">
        <v>389</v>
      </c>
      <c r="B398" s="408" t="s">
        <v>853</v>
      </c>
      <c r="C398" s="88" t="s">
        <v>1393</v>
      </c>
      <c r="D398" s="88">
        <v>427716153</v>
      </c>
      <c r="E398" s="99" t="s">
        <v>855</v>
      </c>
      <c r="F398" s="88" t="s">
        <v>1394</v>
      </c>
      <c r="G398" s="88" t="s">
        <v>1395</v>
      </c>
      <c r="H398" s="99" t="s">
        <v>855</v>
      </c>
      <c r="I398" s="88" t="s">
        <v>857</v>
      </c>
      <c r="J398" s="4">
        <f>K398/65</f>
        <v>44.307692307692307</v>
      </c>
      <c r="K398" s="4">
        <v>2880</v>
      </c>
      <c r="L398" s="546" t="s">
        <v>1396</v>
      </c>
    </row>
    <row r="399" spans="1:12" ht="45">
      <c r="A399" s="99">
        <v>390</v>
      </c>
      <c r="B399" s="408" t="s">
        <v>853</v>
      </c>
      <c r="C399" s="88" t="s">
        <v>1393</v>
      </c>
      <c r="D399" s="88">
        <v>427716153</v>
      </c>
      <c r="E399" s="99" t="s">
        <v>855</v>
      </c>
      <c r="F399" s="88" t="s">
        <v>1394</v>
      </c>
      <c r="G399" s="88"/>
      <c r="H399" s="99" t="s">
        <v>855</v>
      </c>
      <c r="I399" s="88"/>
      <c r="J399" s="4">
        <f>K399/65</f>
        <v>43.846153846153847</v>
      </c>
      <c r="K399" s="4">
        <v>2850</v>
      </c>
      <c r="L399" s="546" t="s">
        <v>1397</v>
      </c>
    </row>
    <row r="400" spans="1:12" ht="45">
      <c r="A400" s="99">
        <v>391</v>
      </c>
      <c r="B400" s="408" t="s">
        <v>879</v>
      </c>
      <c r="C400" s="88" t="s">
        <v>1393</v>
      </c>
      <c r="D400" s="88">
        <v>427716153</v>
      </c>
      <c r="E400" s="99" t="s">
        <v>855</v>
      </c>
      <c r="F400" s="88" t="s">
        <v>1394</v>
      </c>
      <c r="G400" s="88">
        <v>4000</v>
      </c>
      <c r="H400" s="99" t="s">
        <v>855</v>
      </c>
      <c r="I400" s="88" t="s">
        <v>882</v>
      </c>
      <c r="J400" s="4">
        <f>K400/G400</f>
        <v>1.2</v>
      </c>
      <c r="K400" s="4">
        <v>4800</v>
      </c>
      <c r="L400" s="548" t="s">
        <v>1398</v>
      </c>
    </row>
    <row r="401" spans="1:12" ht="104.25" customHeight="1">
      <c r="A401" s="99">
        <v>392</v>
      </c>
      <c r="B401" s="408" t="s">
        <v>853</v>
      </c>
      <c r="C401" s="88" t="s">
        <v>1399</v>
      </c>
      <c r="D401" s="88">
        <v>220014464</v>
      </c>
      <c r="E401" s="99" t="s">
        <v>855</v>
      </c>
      <c r="F401" s="88" t="s">
        <v>1394</v>
      </c>
      <c r="G401" s="88" t="s">
        <v>1400</v>
      </c>
      <c r="H401" s="99" t="s">
        <v>855</v>
      </c>
      <c r="I401" s="88" t="s">
        <v>857</v>
      </c>
      <c r="J401" s="4">
        <f>K401/65</f>
        <v>20</v>
      </c>
      <c r="K401" s="4">
        <v>1300</v>
      </c>
      <c r="L401" s="548" t="s">
        <v>1401</v>
      </c>
    </row>
    <row r="402" spans="1:12" ht="107.25" customHeight="1">
      <c r="A402" s="99">
        <v>393</v>
      </c>
      <c r="B402" s="408" t="s">
        <v>853</v>
      </c>
      <c r="C402" s="88" t="s">
        <v>1399</v>
      </c>
      <c r="D402" s="88">
        <v>220014464</v>
      </c>
      <c r="E402" s="99" t="s">
        <v>855</v>
      </c>
      <c r="F402" s="88" t="s">
        <v>1394</v>
      </c>
      <c r="G402" s="88" t="s">
        <v>1400</v>
      </c>
      <c r="H402" s="99" t="s">
        <v>855</v>
      </c>
      <c r="I402" s="88" t="s">
        <v>857</v>
      </c>
      <c r="J402" s="4">
        <f>K402/65</f>
        <v>20</v>
      </c>
      <c r="K402" s="4">
        <v>1300</v>
      </c>
      <c r="L402" s="548" t="s">
        <v>1402</v>
      </c>
    </row>
    <row r="403" spans="1:12" ht="60">
      <c r="A403" s="99">
        <v>394</v>
      </c>
      <c r="B403" s="408" t="s">
        <v>879</v>
      </c>
      <c r="C403" s="88" t="s">
        <v>1403</v>
      </c>
      <c r="D403" s="88">
        <v>202375349</v>
      </c>
      <c r="E403" s="99" t="s">
        <v>855</v>
      </c>
      <c r="F403" s="88" t="s">
        <v>1394</v>
      </c>
      <c r="G403" s="88">
        <v>54150</v>
      </c>
      <c r="H403" s="99" t="s">
        <v>855</v>
      </c>
      <c r="I403" s="88" t="s">
        <v>882</v>
      </c>
      <c r="J403" s="438">
        <f>K403/G403</f>
        <v>0.15789473684210525</v>
      </c>
      <c r="K403" s="4">
        <v>8550</v>
      </c>
      <c r="L403" s="548" t="s">
        <v>1404</v>
      </c>
    </row>
    <row r="404" spans="1:12" ht="110.25" customHeight="1">
      <c r="A404" s="99">
        <v>395</v>
      </c>
      <c r="B404" s="408" t="s">
        <v>853</v>
      </c>
      <c r="C404" s="88" t="s">
        <v>1405</v>
      </c>
      <c r="D404" s="88">
        <v>202459259</v>
      </c>
      <c r="E404" s="99" t="s">
        <v>855</v>
      </c>
      <c r="F404" s="88" t="s">
        <v>1406</v>
      </c>
      <c r="G404" s="88" t="s">
        <v>1407</v>
      </c>
      <c r="H404" s="99" t="s">
        <v>855</v>
      </c>
      <c r="I404" s="88" t="s">
        <v>857</v>
      </c>
      <c r="J404" s="4">
        <f t="shared" ref="J404:J409" si="12">K404/63</f>
        <v>100</v>
      </c>
      <c r="K404" s="4">
        <v>6300</v>
      </c>
      <c r="L404" s="548" t="s">
        <v>1408</v>
      </c>
    </row>
    <row r="405" spans="1:12" ht="45">
      <c r="A405" s="99">
        <v>396</v>
      </c>
      <c r="B405" s="408" t="s">
        <v>853</v>
      </c>
      <c r="C405" s="88" t="s">
        <v>1405</v>
      </c>
      <c r="D405" s="88">
        <v>202459259</v>
      </c>
      <c r="E405" s="99" t="s">
        <v>855</v>
      </c>
      <c r="F405" s="88" t="s">
        <v>1406</v>
      </c>
      <c r="G405" s="88" t="s">
        <v>1409</v>
      </c>
      <c r="H405" s="99" t="s">
        <v>855</v>
      </c>
      <c r="I405" s="88" t="s">
        <v>857</v>
      </c>
      <c r="J405" s="4">
        <f t="shared" si="12"/>
        <v>27.38095238095238</v>
      </c>
      <c r="K405" s="4">
        <v>1725</v>
      </c>
      <c r="L405" s="548" t="s">
        <v>1410</v>
      </c>
    </row>
    <row r="406" spans="1:12" ht="45">
      <c r="A406" s="99">
        <v>397</v>
      </c>
      <c r="B406" s="408" t="s">
        <v>853</v>
      </c>
      <c r="C406" s="88" t="s">
        <v>1405</v>
      </c>
      <c r="D406" s="88">
        <v>202459259</v>
      </c>
      <c r="E406" s="99" t="s">
        <v>855</v>
      </c>
      <c r="F406" s="88" t="s">
        <v>1406</v>
      </c>
      <c r="G406" s="88" t="s">
        <v>1409</v>
      </c>
      <c r="H406" s="99" t="s">
        <v>855</v>
      </c>
      <c r="I406" s="88" t="s">
        <v>857</v>
      </c>
      <c r="J406" s="4">
        <f t="shared" si="12"/>
        <v>27.38095238095238</v>
      </c>
      <c r="K406" s="4">
        <v>1725</v>
      </c>
      <c r="L406" s="548" t="s">
        <v>1411</v>
      </c>
    </row>
    <row r="407" spans="1:12" ht="45">
      <c r="A407" s="99">
        <v>398</v>
      </c>
      <c r="B407" s="408" t="s">
        <v>853</v>
      </c>
      <c r="C407" s="88" t="s">
        <v>1405</v>
      </c>
      <c r="D407" s="88">
        <v>202459259</v>
      </c>
      <c r="E407" s="99" t="s">
        <v>855</v>
      </c>
      <c r="F407" s="88" t="s">
        <v>1406</v>
      </c>
      <c r="G407" s="88" t="s">
        <v>1412</v>
      </c>
      <c r="H407" s="99" t="s">
        <v>855</v>
      </c>
      <c r="I407" s="88" t="s">
        <v>857</v>
      </c>
      <c r="J407" s="4">
        <f t="shared" si="12"/>
        <v>27.38095238095238</v>
      </c>
      <c r="K407" s="4">
        <v>1725</v>
      </c>
      <c r="L407" s="548" t="s">
        <v>1413</v>
      </c>
    </row>
    <row r="408" spans="1:12" ht="45">
      <c r="A408" s="99">
        <v>399</v>
      </c>
      <c r="B408" s="408" t="s">
        <v>853</v>
      </c>
      <c r="C408" s="88" t="s">
        <v>1405</v>
      </c>
      <c r="D408" s="88">
        <v>202459259</v>
      </c>
      <c r="E408" s="99" t="s">
        <v>855</v>
      </c>
      <c r="F408" s="88" t="s">
        <v>1406</v>
      </c>
      <c r="G408" s="88" t="s">
        <v>1412</v>
      </c>
      <c r="H408" s="99" t="s">
        <v>855</v>
      </c>
      <c r="I408" s="88" t="s">
        <v>857</v>
      </c>
      <c r="J408" s="4">
        <f t="shared" si="12"/>
        <v>27.38095238095238</v>
      </c>
      <c r="K408" s="4">
        <v>1725</v>
      </c>
      <c r="L408" s="548" t="s">
        <v>1414</v>
      </c>
    </row>
    <row r="409" spans="1:12" ht="45">
      <c r="A409" s="99">
        <v>400</v>
      </c>
      <c r="B409" s="408" t="s">
        <v>853</v>
      </c>
      <c r="C409" s="88" t="s">
        <v>1405</v>
      </c>
      <c r="D409" s="88">
        <v>202459259</v>
      </c>
      <c r="E409" s="99" t="s">
        <v>855</v>
      </c>
      <c r="F409" s="88" t="s">
        <v>1406</v>
      </c>
      <c r="G409" s="88" t="s">
        <v>1415</v>
      </c>
      <c r="H409" s="99" t="s">
        <v>855</v>
      </c>
      <c r="I409" s="88" t="s">
        <v>857</v>
      </c>
      <c r="J409" s="4">
        <f t="shared" si="12"/>
        <v>44.444444444444443</v>
      </c>
      <c r="K409" s="4">
        <v>2800</v>
      </c>
      <c r="L409" s="548" t="s">
        <v>1416</v>
      </c>
    </row>
    <row r="410" spans="1:12" ht="45">
      <c r="A410" s="99">
        <v>401</v>
      </c>
      <c r="B410" s="408" t="s">
        <v>853</v>
      </c>
      <c r="C410" s="88" t="s">
        <v>1417</v>
      </c>
      <c r="D410" s="88">
        <v>415593432</v>
      </c>
      <c r="E410" s="99" t="s">
        <v>855</v>
      </c>
      <c r="F410" s="88" t="s">
        <v>1418</v>
      </c>
      <c r="G410" s="88" t="s">
        <v>1419</v>
      </c>
      <c r="H410" s="99" t="s">
        <v>855</v>
      </c>
      <c r="I410" s="88" t="s">
        <v>857</v>
      </c>
      <c r="J410" s="4">
        <f>K410/61</f>
        <v>8.1967213114754092</v>
      </c>
      <c r="K410" s="4">
        <v>500</v>
      </c>
      <c r="L410" s="548" t="s">
        <v>1420</v>
      </c>
    </row>
    <row r="411" spans="1:12" ht="45">
      <c r="A411" s="99">
        <v>402</v>
      </c>
      <c r="B411" s="408" t="s">
        <v>853</v>
      </c>
      <c r="C411" s="88" t="s">
        <v>1417</v>
      </c>
      <c r="D411" s="88">
        <v>415593432</v>
      </c>
      <c r="E411" s="99" t="s">
        <v>855</v>
      </c>
      <c r="F411" s="88" t="s">
        <v>1418</v>
      </c>
      <c r="G411" s="88"/>
      <c r="H411" s="99" t="s">
        <v>855</v>
      </c>
      <c r="I411" s="88"/>
      <c r="J411" s="4">
        <f>K411/61</f>
        <v>4.918032786885246</v>
      </c>
      <c r="K411" s="4">
        <v>300</v>
      </c>
      <c r="L411" s="548" t="s">
        <v>1421</v>
      </c>
    </row>
    <row r="412" spans="1:12" ht="96.75" customHeight="1">
      <c r="A412" s="99">
        <v>403</v>
      </c>
      <c r="B412" s="408" t="s">
        <v>853</v>
      </c>
      <c r="C412" s="88" t="s">
        <v>1370</v>
      </c>
      <c r="D412" s="88">
        <v>405043643</v>
      </c>
      <c r="E412" s="99" t="s">
        <v>855</v>
      </c>
      <c r="F412" s="88" t="s">
        <v>1422</v>
      </c>
      <c r="G412" s="88" t="s">
        <v>1423</v>
      </c>
      <c r="H412" s="99" t="s">
        <v>855</v>
      </c>
      <c r="I412" s="88" t="s">
        <v>857</v>
      </c>
      <c r="J412" s="4">
        <f>K412/64</f>
        <v>18.4375</v>
      </c>
      <c r="K412" s="4">
        <v>1180</v>
      </c>
      <c r="L412" s="548" t="s">
        <v>1424</v>
      </c>
    </row>
    <row r="413" spans="1:12" ht="45">
      <c r="A413" s="99">
        <v>404</v>
      </c>
      <c r="B413" s="408" t="s">
        <v>853</v>
      </c>
      <c r="C413" s="88" t="s">
        <v>1370</v>
      </c>
      <c r="D413" s="88">
        <v>405043643</v>
      </c>
      <c r="E413" s="99" t="s">
        <v>855</v>
      </c>
      <c r="F413" s="88" t="s">
        <v>1422</v>
      </c>
      <c r="G413" s="88" t="s">
        <v>1425</v>
      </c>
      <c r="H413" s="99" t="s">
        <v>855</v>
      </c>
      <c r="I413" s="88" t="s">
        <v>857</v>
      </c>
      <c r="J413" s="4">
        <f>K413/64</f>
        <v>18.4375</v>
      </c>
      <c r="K413" s="4">
        <v>1180</v>
      </c>
      <c r="L413" s="548" t="s">
        <v>1426</v>
      </c>
    </row>
    <row r="414" spans="1:12" ht="45">
      <c r="A414" s="99">
        <v>405</v>
      </c>
      <c r="B414" s="408" t="s">
        <v>1115</v>
      </c>
      <c r="C414" s="88" t="s">
        <v>1427</v>
      </c>
      <c r="D414" s="88">
        <v>246958056</v>
      </c>
      <c r="E414" s="99" t="s">
        <v>855</v>
      </c>
      <c r="F414" s="88" t="s">
        <v>1428</v>
      </c>
      <c r="G414" s="440">
        <v>36</v>
      </c>
      <c r="H414" s="99" t="s">
        <v>855</v>
      </c>
      <c r="I414" s="88" t="s">
        <v>1118</v>
      </c>
      <c r="J414" s="4">
        <f>K414/G414</f>
        <v>274.38656000000003</v>
      </c>
      <c r="K414" s="441">
        <v>9877.9161600000007</v>
      </c>
      <c r="L414" s="548" t="s">
        <v>1434</v>
      </c>
    </row>
    <row r="415" spans="1:12" ht="45">
      <c r="A415" s="99">
        <v>406</v>
      </c>
      <c r="B415" s="408" t="s">
        <v>1115</v>
      </c>
      <c r="C415" s="88" t="s">
        <v>1427</v>
      </c>
      <c r="D415" s="88">
        <v>246958056</v>
      </c>
      <c r="E415" s="99" t="s">
        <v>855</v>
      </c>
      <c r="F415" s="88" t="s">
        <v>1428</v>
      </c>
      <c r="G415" s="440">
        <v>18</v>
      </c>
      <c r="H415" s="99" t="s">
        <v>855</v>
      </c>
      <c r="I415" s="88" t="s">
        <v>1118</v>
      </c>
      <c r="J415" s="4">
        <f t="shared" ref="J415:J431" si="13">K415/G415</f>
        <v>274.38656000000003</v>
      </c>
      <c r="K415" s="441">
        <v>4938.9580800000003</v>
      </c>
      <c r="L415" s="548" t="s">
        <v>1435</v>
      </c>
    </row>
    <row r="416" spans="1:12" ht="45">
      <c r="A416" s="99">
        <v>407</v>
      </c>
      <c r="B416" s="408" t="s">
        <v>1115</v>
      </c>
      <c r="C416" s="88" t="s">
        <v>1427</v>
      </c>
      <c r="D416" s="88">
        <v>246958056</v>
      </c>
      <c r="E416" s="99" t="s">
        <v>855</v>
      </c>
      <c r="F416" s="88" t="s">
        <v>1428</v>
      </c>
      <c r="G416" s="439">
        <v>36</v>
      </c>
      <c r="H416" s="99" t="s">
        <v>855</v>
      </c>
      <c r="I416" s="88" t="s">
        <v>1118</v>
      </c>
      <c r="J416" s="4">
        <f t="shared" si="13"/>
        <v>274.38656000000003</v>
      </c>
      <c r="K416" s="441">
        <v>9877.9161600000007</v>
      </c>
      <c r="L416" s="548" t="s">
        <v>1436</v>
      </c>
    </row>
    <row r="417" spans="1:12" ht="45">
      <c r="A417" s="99">
        <v>408</v>
      </c>
      <c r="B417" s="408" t="s">
        <v>1115</v>
      </c>
      <c r="C417" s="88" t="s">
        <v>1427</v>
      </c>
      <c r="D417" s="88">
        <v>246958056</v>
      </c>
      <c r="E417" s="99" t="s">
        <v>855</v>
      </c>
      <c r="F417" s="88" t="s">
        <v>1428</v>
      </c>
      <c r="G417" s="440">
        <v>27</v>
      </c>
      <c r="H417" s="99" t="s">
        <v>855</v>
      </c>
      <c r="I417" s="88" t="s">
        <v>1118</v>
      </c>
      <c r="J417" s="4">
        <f t="shared" si="13"/>
        <v>274.38656000000003</v>
      </c>
      <c r="K417" s="441">
        <v>7408.4371200000005</v>
      </c>
      <c r="L417" s="548" t="s">
        <v>1437</v>
      </c>
    </row>
    <row r="418" spans="1:12" ht="45">
      <c r="A418" s="99">
        <v>409</v>
      </c>
      <c r="B418" s="408" t="s">
        <v>1115</v>
      </c>
      <c r="C418" s="88" t="s">
        <v>1427</v>
      </c>
      <c r="D418" s="88">
        <v>246958056</v>
      </c>
      <c r="E418" s="99" t="s">
        <v>855</v>
      </c>
      <c r="F418" s="88" t="s">
        <v>1428</v>
      </c>
      <c r="G418" s="440">
        <v>36</v>
      </c>
      <c r="H418" s="99" t="s">
        <v>855</v>
      </c>
      <c r="I418" s="88" t="s">
        <v>1118</v>
      </c>
      <c r="J418" s="4">
        <f t="shared" si="13"/>
        <v>274.38656000000003</v>
      </c>
      <c r="K418" s="441">
        <v>9877.9161600000007</v>
      </c>
      <c r="L418" s="548" t="s">
        <v>1438</v>
      </c>
    </row>
    <row r="419" spans="1:12" ht="45">
      <c r="A419" s="99">
        <v>410</v>
      </c>
      <c r="B419" s="408" t="s">
        <v>1115</v>
      </c>
      <c r="C419" s="88" t="s">
        <v>1427</v>
      </c>
      <c r="D419" s="88">
        <v>246958056</v>
      </c>
      <c r="E419" s="99" t="s">
        <v>855</v>
      </c>
      <c r="F419" s="88" t="s">
        <v>1428</v>
      </c>
      <c r="G419" s="440">
        <v>36</v>
      </c>
      <c r="H419" s="99" t="s">
        <v>855</v>
      </c>
      <c r="I419" s="88" t="s">
        <v>1118</v>
      </c>
      <c r="J419" s="4">
        <f t="shared" si="13"/>
        <v>274.38656000000003</v>
      </c>
      <c r="K419" s="441">
        <v>9877.9161600000007</v>
      </c>
      <c r="L419" s="548" t="s">
        <v>1439</v>
      </c>
    </row>
    <row r="420" spans="1:12" ht="45">
      <c r="A420" s="99">
        <v>411</v>
      </c>
      <c r="B420" s="408" t="s">
        <v>1115</v>
      </c>
      <c r="C420" s="88" t="s">
        <v>1427</v>
      </c>
      <c r="D420" s="88">
        <v>246958056</v>
      </c>
      <c r="E420" s="99" t="s">
        <v>855</v>
      </c>
      <c r="F420" s="88" t="s">
        <v>1428</v>
      </c>
      <c r="G420" s="440">
        <v>70</v>
      </c>
      <c r="H420" s="99" t="s">
        <v>855</v>
      </c>
      <c r="I420" s="88" t="s">
        <v>1118</v>
      </c>
      <c r="J420" s="4">
        <f t="shared" si="13"/>
        <v>274.38655999999997</v>
      </c>
      <c r="K420" s="441">
        <v>19207.0592</v>
      </c>
      <c r="L420" s="548" t="s">
        <v>1440</v>
      </c>
    </row>
    <row r="421" spans="1:12" ht="45">
      <c r="A421" s="99">
        <v>412</v>
      </c>
      <c r="B421" s="408" t="s">
        <v>1115</v>
      </c>
      <c r="C421" s="88" t="s">
        <v>1427</v>
      </c>
      <c r="D421" s="88">
        <v>246958056</v>
      </c>
      <c r="E421" s="99" t="s">
        <v>855</v>
      </c>
      <c r="F421" s="88" t="s">
        <v>1428</v>
      </c>
      <c r="G421" s="440">
        <v>36</v>
      </c>
      <c r="H421" s="99" t="s">
        <v>855</v>
      </c>
      <c r="I421" s="88" t="s">
        <v>1118</v>
      </c>
      <c r="J421" s="4">
        <f t="shared" si="13"/>
        <v>274.38656000000003</v>
      </c>
      <c r="K421" s="441">
        <v>9877.9161600000007</v>
      </c>
      <c r="L421" s="548" t="s">
        <v>1441</v>
      </c>
    </row>
    <row r="422" spans="1:12" ht="45">
      <c r="A422" s="99">
        <v>413</v>
      </c>
      <c r="B422" s="408" t="s">
        <v>1115</v>
      </c>
      <c r="C422" s="88" t="s">
        <v>1427</v>
      </c>
      <c r="D422" s="88">
        <v>246958056</v>
      </c>
      <c r="E422" s="99" t="s">
        <v>855</v>
      </c>
      <c r="F422" s="88" t="s">
        <v>1428</v>
      </c>
      <c r="G422" s="439">
        <v>36</v>
      </c>
      <c r="H422" s="99" t="s">
        <v>855</v>
      </c>
      <c r="I422" s="88" t="s">
        <v>1118</v>
      </c>
      <c r="J422" s="4">
        <f t="shared" si="13"/>
        <v>274.38656000000003</v>
      </c>
      <c r="K422" s="441">
        <v>9877.9161600000007</v>
      </c>
      <c r="L422" s="548" t="s">
        <v>1442</v>
      </c>
    </row>
    <row r="423" spans="1:12" ht="45">
      <c r="A423" s="99">
        <v>414</v>
      </c>
      <c r="B423" s="408" t="s">
        <v>1115</v>
      </c>
      <c r="C423" s="88" t="s">
        <v>1427</v>
      </c>
      <c r="D423" s="88">
        <v>246958056</v>
      </c>
      <c r="E423" s="99" t="s">
        <v>855</v>
      </c>
      <c r="F423" s="88" t="s">
        <v>1428</v>
      </c>
      <c r="G423" s="440">
        <v>18</v>
      </c>
      <c r="H423" s="99" t="s">
        <v>855</v>
      </c>
      <c r="I423" s="88" t="s">
        <v>1118</v>
      </c>
      <c r="J423" s="4">
        <f t="shared" si="13"/>
        <v>274.38656000000003</v>
      </c>
      <c r="K423" s="441">
        <v>4938.9580800000003</v>
      </c>
      <c r="L423" s="548" t="s">
        <v>1443</v>
      </c>
    </row>
    <row r="424" spans="1:12" ht="45">
      <c r="A424" s="99">
        <v>415</v>
      </c>
      <c r="B424" s="408" t="s">
        <v>1115</v>
      </c>
      <c r="C424" s="88" t="s">
        <v>1427</v>
      </c>
      <c r="D424" s="88">
        <v>246958056</v>
      </c>
      <c r="E424" s="99" t="s">
        <v>855</v>
      </c>
      <c r="F424" s="88" t="s">
        <v>1428</v>
      </c>
      <c r="G424" s="440">
        <v>105</v>
      </c>
      <c r="H424" s="99" t="s">
        <v>855</v>
      </c>
      <c r="I424" s="88" t="s">
        <v>1118</v>
      </c>
      <c r="J424" s="4">
        <f t="shared" si="13"/>
        <v>274.38655999999997</v>
      </c>
      <c r="K424" s="441">
        <v>28810.588799999998</v>
      </c>
      <c r="L424" s="548" t="s">
        <v>1444</v>
      </c>
    </row>
    <row r="425" spans="1:12" ht="45">
      <c r="A425" s="99">
        <v>416</v>
      </c>
      <c r="B425" s="408" t="s">
        <v>1115</v>
      </c>
      <c r="C425" s="88" t="s">
        <v>1427</v>
      </c>
      <c r="D425" s="88">
        <v>246958056</v>
      </c>
      <c r="E425" s="99" t="s">
        <v>855</v>
      </c>
      <c r="F425" s="88" t="s">
        <v>1428</v>
      </c>
      <c r="G425" s="440">
        <v>36</v>
      </c>
      <c r="H425" s="99" t="s">
        <v>855</v>
      </c>
      <c r="I425" s="88" t="s">
        <v>1118</v>
      </c>
      <c r="J425" s="4">
        <f t="shared" si="13"/>
        <v>274.38656000000003</v>
      </c>
      <c r="K425" s="441">
        <v>9877.9161600000007</v>
      </c>
      <c r="L425" s="548" t="s">
        <v>1445</v>
      </c>
    </row>
    <row r="426" spans="1:12" ht="60">
      <c r="A426" s="99">
        <v>417</v>
      </c>
      <c r="B426" s="408" t="s">
        <v>1115</v>
      </c>
      <c r="C426" s="88" t="s">
        <v>1427</v>
      </c>
      <c r="D426" s="88">
        <v>246958056</v>
      </c>
      <c r="E426" s="99" t="s">
        <v>855</v>
      </c>
      <c r="F426" s="88" t="s">
        <v>1428</v>
      </c>
      <c r="G426" s="440">
        <v>40</v>
      </c>
      <c r="H426" s="99" t="s">
        <v>855</v>
      </c>
      <c r="I426" s="88" t="s">
        <v>1118</v>
      </c>
      <c r="J426" s="4">
        <f t="shared" si="13"/>
        <v>274.38655999999997</v>
      </c>
      <c r="K426" s="441">
        <v>10975.462399999999</v>
      </c>
      <c r="L426" s="548" t="s">
        <v>1446</v>
      </c>
    </row>
    <row r="427" spans="1:12" ht="45">
      <c r="A427" s="99">
        <v>418</v>
      </c>
      <c r="B427" s="408" t="s">
        <v>1115</v>
      </c>
      <c r="C427" s="88" t="s">
        <v>1427</v>
      </c>
      <c r="D427" s="88">
        <v>246958056</v>
      </c>
      <c r="E427" s="99" t="s">
        <v>855</v>
      </c>
      <c r="F427" s="88" t="s">
        <v>1428</v>
      </c>
      <c r="G427" s="440">
        <v>36</v>
      </c>
      <c r="H427" s="99" t="s">
        <v>855</v>
      </c>
      <c r="I427" s="88" t="s">
        <v>1118</v>
      </c>
      <c r="J427" s="4">
        <f t="shared" si="13"/>
        <v>274.38656000000003</v>
      </c>
      <c r="K427" s="441">
        <v>9877.9161600000007</v>
      </c>
      <c r="L427" s="548" t="s">
        <v>1447</v>
      </c>
    </row>
    <row r="428" spans="1:12" ht="45">
      <c r="A428" s="99">
        <v>419</v>
      </c>
      <c r="B428" s="408" t="s">
        <v>1115</v>
      </c>
      <c r="C428" s="88" t="s">
        <v>1427</v>
      </c>
      <c r="D428" s="88">
        <v>246958056</v>
      </c>
      <c r="E428" s="99" t="s">
        <v>855</v>
      </c>
      <c r="F428" s="88" t="s">
        <v>1428</v>
      </c>
      <c r="G428" s="440">
        <v>54</v>
      </c>
      <c r="H428" s="99" t="s">
        <v>855</v>
      </c>
      <c r="I428" s="88" t="s">
        <v>1118</v>
      </c>
      <c r="J428" s="4">
        <f t="shared" si="13"/>
        <v>274.38656000000003</v>
      </c>
      <c r="K428" s="441">
        <v>14816.874240000001</v>
      </c>
      <c r="L428" s="548" t="s">
        <v>1448</v>
      </c>
    </row>
    <row r="429" spans="1:12" ht="45">
      <c r="A429" s="99">
        <v>420</v>
      </c>
      <c r="B429" s="408" t="s">
        <v>1115</v>
      </c>
      <c r="C429" s="88" t="s">
        <v>1427</v>
      </c>
      <c r="D429" s="88">
        <v>246958056</v>
      </c>
      <c r="E429" s="99" t="s">
        <v>855</v>
      </c>
      <c r="F429" s="88" t="s">
        <v>1428</v>
      </c>
      <c r="G429" s="440">
        <v>36</v>
      </c>
      <c r="H429" s="99" t="s">
        <v>855</v>
      </c>
      <c r="I429" s="88" t="s">
        <v>1118</v>
      </c>
      <c r="J429" s="4">
        <f t="shared" si="13"/>
        <v>274.38656000000003</v>
      </c>
      <c r="K429" s="441">
        <v>9877.9161600000007</v>
      </c>
      <c r="L429" s="548" t="s">
        <v>1449</v>
      </c>
    </row>
    <row r="430" spans="1:12" ht="45">
      <c r="A430" s="99">
        <v>421</v>
      </c>
      <c r="B430" s="408" t="s">
        <v>1115</v>
      </c>
      <c r="C430" s="88" t="s">
        <v>1427</v>
      </c>
      <c r="D430" s="88">
        <v>246958056</v>
      </c>
      <c r="E430" s="99" t="s">
        <v>855</v>
      </c>
      <c r="F430" s="88" t="s">
        <v>1428</v>
      </c>
      <c r="G430" s="88">
        <v>36</v>
      </c>
      <c r="H430" s="99" t="s">
        <v>855</v>
      </c>
      <c r="I430" s="88" t="s">
        <v>1118</v>
      </c>
      <c r="J430" s="4">
        <f t="shared" si="13"/>
        <v>274.38656000000003</v>
      </c>
      <c r="K430" s="441">
        <v>9877.9161600000007</v>
      </c>
      <c r="L430" s="548" t="s">
        <v>1450</v>
      </c>
    </row>
    <row r="431" spans="1:12" ht="45">
      <c r="A431" s="99">
        <v>422</v>
      </c>
      <c r="B431" s="408" t="s">
        <v>1115</v>
      </c>
      <c r="C431" s="88" t="s">
        <v>1427</v>
      </c>
      <c r="D431" s="88">
        <v>246958056</v>
      </c>
      <c r="E431" s="99" t="s">
        <v>855</v>
      </c>
      <c r="F431" s="88" t="s">
        <v>1428</v>
      </c>
      <c r="G431" s="88">
        <v>36</v>
      </c>
      <c r="H431" s="99" t="s">
        <v>855</v>
      </c>
      <c r="I431" s="88" t="s">
        <v>1118</v>
      </c>
      <c r="J431" s="4">
        <f t="shared" si="13"/>
        <v>274.38656000000003</v>
      </c>
      <c r="K431" s="441">
        <v>9877.9161600000007</v>
      </c>
      <c r="L431" s="548" t="s">
        <v>1451</v>
      </c>
    </row>
    <row r="432" spans="1:12" ht="60">
      <c r="A432" s="99">
        <v>423</v>
      </c>
      <c r="B432" s="408" t="s">
        <v>879</v>
      </c>
      <c r="C432" s="88" t="s">
        <v>1429</v>
      </c>
      <c r="D432" s="88">
        <v>202224609</v>
      </c>
      <c r="E432" s="99" t="s">
        <v>855</v>
      </c>
      <c r="F432" s="88" t="s">
        <v>1430</v>
      </c>
      <c r="G432" s="88">
        <v>9500</v>
      </c>
      <c r="H432" s="99" t="s">
        <v>855</v>
      </c>
      <c r="I432" s="88" t="s">
        <v>882</v>
      </c>
      <c r="J432" s="438">
        <f>K432/G432</f>
        <v>1.4736842105263157</v>
      </c>
      <c r="K432" s="4">
        <v>14000</v>
      </c>
      <c r="L432" s="548" t="s">
        <v>1431</v>
      </c>
    </row>
    <row r="433" spans="1:12" ht="60">
      <c r="A433" s="99">
        <v>424</v>
      </c>
      <c r="B433" s="408" t="s">
        <v>879</v>
      </c>
      <c r="C433" s="88" t="s">
        <v>1429</v>
      </c>
      <c r="D433" s="88">
        <v>202224609</v>
      </c>
      <c r="E433" s="99" t="s">
        <v>855</v>
      </c>
      <c r="F433" s="88" t="s">
        <v>1430</v>
      </c>
      <c r="G433" s="88">
        <v>250</v>
      </c>
      <c r="H433" s="99" t="s">
        <v>855</v>
      </c>
      <c r="I433" s="88" t="s">
        <v>882</v>
      </c>
      <c r="J433" s="438">
        <f>K433/G433</f>
        <v>4</v>
      </c>
      <c r="K433" s="4">
        <v>1000</v>
      </c>
      <c r="L433" s="548" t="s">
        <v>1432</v>
      </c>
    </row>
    <row r="434" spans="1:12" ht="60">
      <c r="A434" s="99">
        <v>425</v>
      </c>
      <c r="B434" s="408" t="s">
        <v>853</v>
      </c>
      <c r="C434" s="88" t="s">
        <v>1429</v>
      </c>
      <c r="D434" s="88">
        <v>202224609</v>
      </c>
      <c r="E434" s="99" t="s">
        <v>855</v>
      </c>
      <c r="F434" s="88" t="s">
        <v>1430</v>
      </c>
      <c r="G434" s="88"/>
      <c r="H434" s="99" t="s">
        <v>855</v>
      </c>
      <c r="I434" s="88"/>
      <c r="J434" s="4"/>
      <c r="K434" s="4">
        <v>600</v>
      </c>
      <c r="L434" s="548" t="s">
        <v>1433</v>
      </c>
    </row>
    <row r="435" spans="1:12" ht="45">
      <c r="A435" s="99">
        <v>426</v>
      </c>
      <c r="B435" s="408" t="s">
        <v>853</v>
      </c>
      <c r="C435" s="88" t="s">
        <v>1517</v>
      </c>
      <c r="D435" s="88">
        <v>243122820</v>
      </c>
      <c r="E435" s="99" t="s">
        <v>855</v>
      </c>
      <c r="F435" s="88" t="s">
        <v>1518</v>
      </c>
      <c r="G435" s="88" t="s">
        <v>935</v>
      </c>
      <c r="H435" s="99" t="s">
        <v>855</v>
      </c>
      <c r="I435" s="88" t="s">
        <v>857</v>
      </c>
      <c r="J435" s="4">
        <f>K435/50</f>
        <v>8.48</v>
      </c>
      <c r="K435" s="4">
        <v>424</v>
      </c>
      <c r="L435" s="547" t="s">
        <v>1519</v>
      </c>
    </row>
    <row r="436" spans="1:12" ht="60">
      <c r="A436" s="99">
        <v>427</v>
      </c>
      <c r="B436" s="408" t="s">
        <v>879</v>
      </c>
      <c r="C436" s="88" t="s">
        <v>1517</v>
      </c>
      <c r="D436" s="88">
        <v>243122820</v>
      </c>
      <c r="E436" s="99" t="s">
        <v>855</v>
      </c>
      <c r="F436" s="88" t="s">
        <v>1518</v>
      </c>
      <c r="G436" s="88">
        <v>3500</v>
      </c>
      <c r="H436" s="99" t="s">
        <v>855</v>
      </c>
      <c r="I436" s="88" t="s">
        <v>882</v>
      </c>
      <c r="J436" s="438">
        <f>K436/G436</f>
        <v>0.14285714285714285</v>
      </c>
      <c r="K436" s="4">
        <v>500</v>
      </c>
      <c r="L436" s="548" t="s">
        <v>1520</v>
      </c>
    </row>
    <row r="437" spans="1:12" ht="45">
      <c r="A437" s="99">
        <v>428</v>
      </c>
      <c r="B437" s="408" t="s">
        <v>853</v>
      </c>
      <c r="C437" s="88" t="s">
        <v>1517</v>
      </c>
      <c r="D437" s="88">
        <v>243122820</v>
      </c>
      <c r="E437" s="99" t="s">
        <v>855</v>
      </c>
      <c r="F437" s="88" t="s">
        <v>1518</v>
      </c>
      <c r="G437" s="88"/>
      <c r="H437" s="99" t="s">
        <v>855</v>
      </c>
      <c r="I437" s="88"/>
      <c r="J437" s="4">
        <f>K437/50</f>
        <v>2</v>
      </c>
      <c r="K437" s="4">
        <v>100</v>
      </c>
      <c r="L437" s="547" t="s">
        <v>1521</v>
      </c>
    </row>
    <row r="438" spans="1:12" ht="60">
      <c r="A438" s="99">
        <v>429</v>
      </c>
      <c r="B438" s="408" t="s">
        <v>853</v>
      </c>
      <c r="C438" s="88" t="s">
        <v>1522</v>
      </c>
      <c r="D438" s="88">
        <v>405003106</v>
      </c>
      <c r="E438" s="99" t="s">
        <v>855</v>
      </c>
      <c r="F438" s="88" t="s">
        <v>1518</v>
      </c>
      <c r="G438" s="88" t="s">
        <v>935</v>
      </c>
      <c r="H438" s="99" t="s">
        <v>855</v>
      </c>
      <c r="I438" s="88" t="s">
        <v>857</v>
      </c>
      <c r="J438" s="4">
        <f>K438/50</f>
        <v>46</v>
      </c>
      <c r="K438" s="4">
        <v>2300</v>
      </c>
      <c r="L438" s="547" t="s">
        <v>1523</v>
      </c>
    </row>
    <row r="439" spans="1:12" ht="60">
      <c r="A439" s="99">
        <v>430</v>
      </c>
      <c r="B439" s="408" t="s">
        <v>853</v>
      </c>
      <c r="C439" s="88" t="s">
        <v>1522</v>
      </c>
      <c r="D439" s="88">
        <v>405003106</v>
      </c>
      <c r="E439" s="99" t="s">
        <v>855</v>
      </c>
      <c r="F439" s="88" t="s">
        <v>1518</v>
      </c>
      <c r="G439" s="88"/>
      <c r="H439" s="99" t="s">
        <v>855</v>
      </c>
      <c r="I439" s="88"/>
      <c r="J439" s="4">
        <f t="shared" ref="J439:J440" si="14">K439/50</f>
        <v>31</v>
      </c>
      <c r="K439" s="4">
        <v>1550</v>
      </c>
      <c r="L439" s="547" t="s">
        <v>1524</v>
      </c>
    </row>
    <row r="440" spans="1:12" ht="60">
      <c r="A440" s="99">
        <v>431</v>
      </c>
      <c r="B440" s="408" t="s">
        <v>853</v>
      </c>
      <c r="C440" s="88" t="s">
        <v>1522</v>
      </c>
      <c r="D440" s="88">
        <v>405003106</v>
      </c>
      <c r="E440" s="99" t="s">
        <v>855</v>
      </c>
      <c r="F440" s="88" t="s">
        <v>1518</v>
      </c>
      <c r="G440" s="88"/>
      <c r="H440" s="99" t="s">
        <v>855</v>
      </c>
      <c r="I440" s="88"/>
      <c r="J440" s="4">
        <f t="shared" si="14"/>
        <v>8</v>
      </c>
      <c r="K440" s="4">
        <v>400</v>
      </c>
      <c r="L440" s="547" t="s">
        <v>1525</v>
      </c>
    </row>
    <row r="441" spans="1:12" ht="45">
      <c r="A441" s="99">
        <v>432</v>
      </c>
      <c r="B441" s="408" t="s">
        <v>853</v>
      </c>
      <c r="C441" s="88" t="s">
        <v>1526</v>
      </c>
      <c r="D441" s="88">
        <v>225374387</v>
      </c>
      <c r="E441" s="99" t="s">
        <v>855</v>
      </c>
      <c r="F441" s="88" t="s">
        <v>1527</v>
      </c>
      <c r="G441" s="88" t="s">
        <v>1528</v>
      </c>
      <c r="H441" s="99" t="s">
        <v>855</v>
      </c>
      <c r="I441" s="88" t="s">
        <v>857</v>
      </c>
      <c r="J441" s="4">
        <f>K441/48</f>
        <v>20.833333333333332</v>
      </c>
      <c r="K441" s="4">
        <v>1000</v>
      </c>
      <c r="L441" s="547" t="s">
        <v>1529</v>
      </c>
    </row>
    <row r="442" spans="1:12" ht="45">
      <c r="A442" s="99">
        <v>433</v>
      </c>
      <c r="B442" s="408" t="s">
        <v>853</v>
      </c>
      <c r="C442" s="88" t="s">
        <v>1526</v>
      </c>
      <c r="D442" s="88">
        <v>225374387</v>
      </c>
      <c r="E442" s="99" t="s">
        <v>855</v>
      </c>
      <c r="F442" s="88" t="s">
        <v>1527</v>
      </c>
      <c r="G442" s="88"/>
      <c r="H442" s="99" t="s">
        <v>855</v>
      </c>
      <c r="I442" s="88"/>
      <c r="J442" s="4">
        <f>K442/48</f>
        <v>6.25</v>
      </c>
      <c r="K442" s="4">
        <v>300</v>
      </c>
      <c r="L442" s="547" t="s">
        <v>1530</v>
      </c>
    </row>
    <row r="443" spans="1:12" ht="45">
      <c r="A443" s="99">
        <v>434</v>
      </c>
      <c r="B443" s="408" t="s">
        <v>879</v>
      </c>
      <c r="C443" s="88" t="s">
        <v>1526</v>
      </c>
      <c r="D443" s="88">
        <v>225374387</v>
      </c>
      <c r="E443" s="99" t="s">
        <v>855</v>
      </c>
      <c r="F443" s="88" t="s">
        <v>1527</v>
      </c>
      <c r="G443" s="88">
        <v>660</v>
      </c>
      <c r="H443" s="99" t="s">
        <v>855</v>
      </c>
      <c r="I443" s="88" t="s">
        <v>882</v>
      </c>
      <c r="J443" s="438">
        <f>K443/G443</f>
        <v>0.45</v>
      </c>
      <c r="K443" s="4">
        <v>297</v>
      </c>
      <c r="L443" s="547" t="s">
        <v>1531</v>
      </c>
    </row>
    <row r="444" spans="1:12" ht="45">
      <c r="A444" s="99">
        <v>435</v>
      </c>
      <c r="B444" s="408" t="s">
        <v>879</v>
      </c>
      <c r="C444" s="88" t="s">
        <v>1526</v>
      </c>
      <c r="D444" s="88">
        <v>225374387</v>
      </c>
      <c r="E444" s="99" t="s">
        <v>855</v>
      </c>
      <c r="F444" s="88" t="s">
        <v>1527</v>
      </c>
      <c r="G444" s="88">
        <v>1326</v>
      </c>
      <c r="H444" s="99" t="s">
        <v>855</v>
      </c>
      <c r="I444" s="88" t="s">
        <v>882</v>
      </c>
      <c r="J444" s="438">
        <f>K444/G444</f>
        <v>0.22000000000000003</v>
      </c>
      <c r="K444" s="4">
        <v>291.72000000000003</v>
      </c>
      <c r="L444" s="547" t="s">
        <v>1532</v>
      </c>
    </row>
    <row r="445" spans="1:12" ht="45">
      <c r="A445" s="99">
        <v>436</v>
      </c>
      <c r="B445" s="408" t="s">
        <v>1533</v>
      </c>
      <c r="C445" s="88" t="s">
        <v>1534</v>
      </c>
      <c r="D445" s="88">
        <v>401959323</v>
      </c>
      <c r="E445" s="99" t="s">
        <v>855</v>
      </c>
      <c r="F445" s="88" t="s">
        <v>1535</v>
      </c>
      <c r="G445" s="88">
        <v>46</v>
      </c>
      <c r="H445" s="99" t="s">
        <v>855</v>
      </c>
      <c r="I445" s="88" t="s">
        <v>1118</v>
      </c>
      <c r="J445" s="4">
        <f>K445/40</f>
        <v>58.129999999999995</v>
      </c>
      <c r="K445" s="4">
        <v>2325.1999999999998</v>
      </c>
      <c r="L445" s="551" t="s">
        <v>1536</v>
      </c>
    </row>
    <row r="446" spans="1:12" ht="45">
      <c r="A446" s="99">
        <v>437</v>
      </c>
      <c r="B446" s="408" t="s">
        <v>1533</v>
      </c>
      <c r="C446" s="88" t="s">
        <v>1534</v>
      </c>
      <c r="D446" s="88">
        <v>401959323</v>
      </c>
      <c r="E446" s="99" t="s">
        <v>855</v>
      </c>
      <c r="F446" s="88" t="s">
        <v>1535</v>
      </c>
      <c r="G446" s="88">
        <v>46</v>
      </c>
      <c r="H446" s="99" t="s">
        <v>855</v>
      </c>
      <c r="I446" s="88" t="s">
        <v>1118</v>
      </c>
      <c r="J446" s="4">
        <f t="shared" ref="J446:J509" si="15">K446/40</f>
        <v>58.129999999999995</v>
      </c>
      <c r="K446" s="4">
        <v>2325.1999999999998</v>
      </c>
      <c r="L446" s="551" t="s">
        <v>1537</v>
      </c>
    </row>
    <row r="447" spans="1:12" ht="45">
      <c r="A447" s="99">
        <v>438</v>
      </c>
      <c r="B447" s="408" t="s">
        <v>1533</v>
      </c>
      <c r="C447" s="88" t="s">
        <v>1534</v>
      </c>
      <c r="D447" s="88">
        <v>401959323</v>
      </c>
      <c r="E447" s="99" t="s">
        <v>855</v>
      </c>
      <c r="F447" s="88" t="s">
        <v>1535</v>
      </c>
      <c r="G447" s="88">
        <v>46</v>
      </c>
      <c r="H447" s="99" t="s">
        <v>855</v>
      </c>
      <c r="I447" s="88" t="s">
        <v>1118</v>
      </c>
      <c r="J447" s="4">
        <f t="shared" si="15"/>
        <v>58.129999999999995</v>
      </c>
      <c r="K447" s="4">
        <v>2325.1999999999998</v>
      </c>
      <c r="L447" s="551" t="s">
        <v>1538</v>
      </c>
    </row>
    <row r="448" spans="1:12" ht="45">
      <c r="A448" s="99">
        <v>439</v>
      </c>
      <c r="B448" s="408" t="s">
        <v>1533</v>
      </c>
      <c r="C448" s="88" t="s">
        <v>1534</v>
      </c>
      <c r="D448" s="88">
        <v>401959323</v>
      </c>
      <c r="E448" s="99" t="s">
        <v>855</v>
      </c>
      <c r="F448" s="88" t="s">
        <v>1535</v>
      </c>
      <c r="G448" s="88">
        <v>23</v>
      </c>
      <c r="H448" s="99" t="s">
        <v>855</v>
      </c>
      <c r="I448" s="88" t="s">
        <v>1118</v>
      </c>
      <c r="J448" s="4">
        <f t="shared" si="15"/>
        <v>29.064999999999998</v>
      </c>
      <c r="K448" s="4">
        <v>1162.5999999999999</v>
      </c>
      <c r="L448" s="551" t="s">
        <v>1539</v>
      </c>
    </row>
    <row r="449" spans="1:12" ht="45">
      <c r="A449" s="99">
        <v>440</v>
      </c>
      <c r="B449" s="408" t="s">
        <v>1533</v>
      </c>
      <c r="C449" s="88" t="s">
        <v>1534</v>
      </c>
      <c r="D449" s="88">
        <v>401959323</v>
      </c>
      <c r="E449" s="99" t="s">
        <v>855</v>
      </c>
      <c r="F449" s="88" t="s">
        <v>1535</v>
      </c>
      <c r="G449" s="88">
        <v>11.5</v>
      </c>
      <c r="H449" s="99" t="s">
        <v>855</v>
      </c>
      <c r="I449" s="88" t="s">
        <v>1118</v>
      </c>
      <c r="J449" s="4">
        <f t="shared" si="15"/>
        <v>14.532499999999999</v>
      </c>
      <c r="K449" s="4">
        <v>581.29999999999995</v>
      </c>
      <c r="L449" s="551" t="s">
        <v>1540</v>
      </c>
    </row>
    <row r="450" spans="1:12" ht="55.5" customHeight="1">
      <c r="A450" s="99">
        <v>441</v>
      </c>
      <c r="B450" s="408" t="s">
        <v>1533</v>
      </c>
      <c r="C450" s="88" t="s">
        <v>1534</v>
      </c>
      <c r="D450" s="88">
        <v>401959323</v>
      </c>
      <c r="E450" s="99" t="s">
        <v>855</v>
      </c>
      <c r="F450" s="88" t="s">
        <v>1535</v>
      </c>
      <c r="G450" s="88">
        <v>11.5</v>
      </c>
      <c r="H450" s="99" t="s">
        <v>855</v>
      </c>
      <c r="I450" s="88" t="s">
        <v>1118</v>
      </c>
      <c r="J450" s="4">
        <f t="shared" si="15"/>
        <v>14.532499999999999</v>
      </c>
      <c r="K450" s="4">
        <v>581.29999999999995</v>
      </c>
      <c r="L450" s="551" t="s">
        <v>1541</v>
      </c>
    </row>
    <row r="451" spans="1:12" ht="51.75" customHeight="1">
      <c r="A451" s="99">
        <v>442</v>
      </c>
      <c r="B451" s="408" t="s">
        <v>1533</v>
      </c>
      <c r="C451" s="88" t="s">
        <v>1534</v>
      </c>
      <c r="D451" s="88">
        <v>401959323</v>
      </c>
      <c r="E451" s="99" t="s">
        <v>855</v>
      </c>
      <c r="F451" s="88" t="s">
        <v>1535</v>
      </c>
      <c r="G451" s="88">
        <v>23</v>
      </c>
      <c r="H451" s="99" t="s">
        <v>855</v>
      </c>
      <c r="I451" s="88" t="s">
        <v>1118</v>
      </c>
      <c r="J451" s="4">
        <f t="shared" si="15"/>
        <v>29.064999999999998</v>
      </c>
      <c r="K451" s="4">
        <v>1162.5999999999999</v>
      </c>
      <c r="L451" s="551" t="s">
        <v>1542</v>
      </c>
    </row>
    <row r="452" spans="1:12" ht="57" customHeight="1">
      <c r="A452" s="99">
        <v>443</v>
      </c>
      <c r="B452" s="408" t="s">
        <v>1533</v>
      </c>
      <c r="C452" s="88" t="s">
        <v>1534</v>
      </c>
      <c r="D452" s="88">
        <v>401959323</v>
      </c>
      <c r="E452" s="99" t="s">
        <v>855</v>
      </c>
      <c r="F452" s="88" t="s">
        <v>1535</v>
      </c>
      <c r="G452" s="88">
        <v>80.5</v>
      </c>
      <c r="H452" s="99" t="s">
        <v>855</v>
      </c>
      <c r="I452" s="88" t="s">
        <v>1118</v>
      </c>
      <c r="J452" s="4">
        <f t="shared" si="15"/>
        <v>101.72750000000001</v>
      </c>
      <c r="K452" s="4">
        <v>4069.1000000000004</v>
      </c>
      <c r="L452" s="551" t="s">
        <v>1543</v>
      </c>
    </row>
    <row r="453" spans="1:12" ht="52.5" customHeight="1">
      <c r="A453" s="99">
        <v>444</v>
      </c>
      <c r="B453" s="408" t="s">
        <v>1533</v>
      </c>
      <c r="C453" s="88" t="s">
        <v>1534</v>
      </c>
      <c r="D453" s="88">
        <v>401959323</v>
      </c>
      <c r="E453" s="99" t="s">
        <v>855</v>
      </c>
      <c r="F453" s="88" t="s">
        <v>1535</v>
      </c>
      <c r="G453" s="88">
        <v>23</v>
      </c>
      <c r="H453" s="99" t="s">
        <v>855</v>
      </c>
      <c r="I453" s="88" t="s">
        <v>1118</v>
      </c>
      <c r="J453" s="4">
        <f t="shared" si="15"/>
        <v>29.064999999999998</v>
      </c>
      <c r="K453" s="4">
        <v>1162.5999999999999</v>
      </c>
      <c r="L453" s="551" t="s">
        <v>1544</v>
      </c>
    </row>
    <row r="454" spans="1:12" ht="54.75" customHeight="1">
      <c r="A454" s="99">
        <v>445</v>
      </c>
      <c r="B454" s="408" t="s">
        <v>1533</v>
      </c>
      <c r="C454" s="88" t="s">
        <v>1534</v>
      </c>
      <c r="D454" s="88">
        <v>401959323</v>
      </c>
      <c r="E454" s="99" t="s">
        <v>855</v>
      </c>
      <c r="F454" s="88" t="s">
        <v>1535</v>
      </c>
      <c r="G454" s="88">
        <v>46</v>
      </c>
      <c r="H454" s="99" t="s">
        <v>855</v>
      </c>
      <c r="I454" s="88" t="s">
        <v>1118</v>
      </c>
      <c r="J454" s="4">
        <f t="shared" si="15"/>
        <v>58.129999999999995</v>
      </c>
      <c r="K454" s="4">
        <v>2325.1999999999998</v>
      </c>
      <c r="L454" s="551" t="s">
        <v>1545</v>
      </c>
    </row>
    <row r="455" spans="1:12" ht="55.5" customHeight="1">
      <c r="A455" s="99">
        <v>446</v>
      </c>
      <c r="B455" s="408" t="s">
        <v>1533</v>
      </c>
      <c r="C455" s="88" t="s">
        <v>1534</v>
      </c>
      <c r="D455" s="88">
        <v>401959323</v>
      </c>
      <c r="E455" s="99" t="s">
        <v>855</v>
      </c>
      <c r="F455" s="88" t="s">
        <v>1535</v>
      </c>
      <c r="G455" s="88">
        <v>34.5</v>
      </c>
      <c r="H455" s="99" t="s">
        <v>855</v>
      </c>
      <c r="I455" s="88" t="s">
        <v>1118</v>
      </c>
      <c r="J455" s="4">
        <f t="shared" si="15"/>
        <v>43.597500000000004</v>
      </c>
      <c r="K455" s="4">
        <v>1743.9</v>
      </c>
      <c r="L455" s="551" t="s">
        <v>1546</v>
      </c>
    </row>
    <row r="456" spans="1:12" ht="56.25" customHeight="1">
      <c r="A456" s="99">
        <v>447</v>
      </c>
      <c r="B456" s="408" t="s">
        <v>1533</v>
      </c>
      <c r="C456" s="88" t="s">
        <v>1534</v>
      </c>
      <c r="D456" s="88">
        <v>401959323</v>
      </c>
      <c r="E456" s="99" t="s">
        <v>855</v>
      </c>
      <c r="F456" s="88" t="s">
        <v>1535</v>
      </c>
      <c r="G456" s="88">
        <v>34.5</v>
      </c>
      <c r="H456" s="99" t="s">
        <v>855</v>
      </c>
      <c r="I456" s="88" t="s">
        <v>1118</v>
      </c>
      <c r="J456" s="4">
        <f t="shared" si="15"/>
        <v>43.597500000000004</v>
      </c>
      <c r="K456" s="4">
        <v>1743.9</v>
      </c>
      <c r="L456" s="551" t="s">
        <v>1547</v>
      </c>
    </row>
    <row r="457" spans="1:12" ht="58.5" customHeight="1">
      <c r="A457" s="99">
        <v>448</v>
      </c>
      <c r="B457" s="408" t="s">
        <v>1533</v>
      </c>
      <c r="C457" s="88" t="s">
        <v>1534</v>
      </c>
      <c r="D457" s="88">
        <v>401959323</v>
      </c>
      <c r="E457" s="99" t="s">
        <v>855</v>
      </c>
      <c r="F457" s="88" t="s">
        <v>1535</v>
      </c>
      <c r="G457" s="88">
        <v>57.5</v>
      </c>
      <c r="H457" s="99" t="s">
        <v>855</v>
      </c>
      <c r="I457" s="88" t="s">
        <v>1118</v>
      </c>
      <c r="J457" s="4">
        <f t="shared" si="15"/>
        <v>72.662499999999994</v>
      </c>
      <c r="K457" s="4">
        <v>2906.5</v>
      </c>
      <c r="L457" s="551" t="s">
        <v>1548</v>
      </c>
    </row>
    <row r="458" spans="1:12" ht="60" customHeight="1">
      <c r="A458" s="99">
        <v>449</v>
      </c>
      <c r="B458" s="408" t="s">
        <v>1533</v>
      </c>
      <c r="C458" s="88" t="s">
        <v>1534</v>
      </c>
      <c r="D458" s="88">
        <v>401959323</v>
      </c>
      <c r="E458" s="99" t="s">
        <v>855</v>
      </c>
      <c r="F458" s="88" t="s">
        <v>1535</v>
      </c>
      <c r="G458" s="88">
        <v>57.5</v>
      </c>
      <c r="H458" s="99" t="s">
        <v>855</v>
      </c>
      <c r="I458" s="88" t="s">
        <v>1118</v>
      </c>
      <c r="J458" s="4">
        <f t="shared" si="15"/>
        <v>72.662499999999994</v>
      </c>
      <c r="K458" s="4">
        <v>2906.5</v>
      </c>
      <c r="L458" s="551" t="s">
        <v>1549</v>
      </c>
    </row>
    <row r="459" spans="1:12" ht="57" customHeight="1">
      <c r="A459" s="99">
        <v>450</v>
      </c>
      <c r="B459" s="408" t="s">
        <v>1533</v>
      </c>
      <c r="C459" s="88" t="s">
        <v>1534</v>
      </c>
      <c r="D459" s="88">
        <v>401959323</v>
      </c>
      <c r="E459" s="99" t="s">
        <v>855</v>
      </c>
      <c r="F459" s="88" t="s">
        <v>1535</v>
      </c>
      <c r="G459" s="88">
        <v>46</v>
      </c>
      <c r="H459" s="99" t="s">
        <v>855</v>
      </c>
      <c r="I459" s="88" t="s">
        <v>1118</v>
      </c>
      <c r="J459" s="4">
        <f t="shared" si="15"/>
        <v>58.129999999999995</v>
      </c>
      <c r="K459" s="4">
        <v>2325.1999999999998</v>
      </c>
      <c r="L459" s="551" t="s">
        <v>1550</v>
      </c>
    </row>
    <row r="460" spans="1:12" ht="60.75" customHeight="1">
      <c r="A460" s="99">
        <v>451</v>
      </c>
      <c r="B460" s="408" t="s">
        <v>1533</v>
      </c>
      <c r="C460" s="88" t="s">
        <v>1534</v>
      </c>
      <c r="D460" s="88">
        <v>401959323</v>
      </c>
      <c r="E460" s="99" t="s">
        <v>855</v>
      </c>
      <c r="F460" s="88" t="s">
        <v>1535</v>
      </c>
      <c r="G460" s="88">
        <v>57.5</v>
      </c>
      <c r="H460" s="99" t="s">
        <v>855</v>
      </c>
      <c r="I460" s="88" t="s">
        <v>1118</v>
      </c>
      <c r="J460" s="4">
        <f t="shared" si="15"/>
        <v>72.662499999999994</v>
      </c>
      <c r="K460" s="4">
        <v>2906.5</v>
      </c>
      <c r="L460" s="551" t="s">
        <v>1551</v>
      </c>
    </row>
    <row r="461" spans="1:12" ht="58.5" customHeight="1">
      <c r="A461" s="99">
        <v>452</v>
      </c>
      <c r="B461" s="408" t="s">
        <v>1533</v>
      </c>
      <c r="C461" s="88" t="s">
        <v>1534</v>
      </c>
      <c r="D461" s="88">
        <v>401959323</v>
      </c>
      <c r="E461" s="99" t="s">
        <v>855</v>
      </c>
      <c r="F461" s="88" t="s">
        <v>1535</v>
      </c>
      <c r="G461" s="88">
        <v>46</v>
      </c>
      <c r="H461" s="99" t="s">
        <v>855</v>
      </c>
      <c r="I461" s="88" t="s">
        <v>1118</v>
      </c>
      <c r="J461" s="4">
        <f t="shared" si="15"/>
        <v>58.129999999999995</v>
      </c>
      <c r="K461" s="4">
        <v>2325.1999999999998</v>
      </c>
      <c r="L461" s="551" t="s">
        <v>1552</v>
      </c>
    </row>
    <row r="462" spans="1:12" ht="66.75" customHeight="1">
      <c r="A462" s="99">
        <v>453</v>
      </c>
      <c r="B462" s="408" t="s">
        <v>1533</v>
      </c>
      <c r="C462" s="88" t="s">
        <v>1534</v>
      </c>
      <c r="D462" s="88">
        <v>401959323</v>
      </c>
      <c r="E462" s="99" t="s">
        <v>855</v>
      </c>
      <c r="F462" s="88" t="s">
        <v>1535</v>
      </c>
      <c r="G462" s="88">
        <v>46</v>
      </c>
      <c r="H462" s="99" t="s">
        <v>855</v>
      </c>
      <c r="I462" s="88" t="s">
        <v>1118</v>
      </c>
      <c r="J462" s="4">
        <f t="shared" si="15"/>
        <v>58.129999999999995</v>
      </c>
      <c r="K462" s="4">
        <v>2325.1999999999998</v>
      </c>
      <c r="L462" s="551" t="s">
        <v>1553</v>
      </c>
    </row>
    <row r="463" spans="1:12" ht="60" customHeight="1">
      <c r="A463" s="99">
        <v>454</v>
      </c>
      <c r="B463" s="408" t="s">
        <v>1533</v>
      </c>
      <c r="C463" s="88" t="s">
        <v>1534</v>
      </c>
      <c r="D463" s="88">
        <v>401959323</v>
      </c>
      <c r="E463" s="99" t="s">
        <v>855</v>
      </c>
      <c r="F463" s="88" t="s">
        <v>1535</v>
      </c>
      <c r="G463" s="88">
        <v>23</v>
      </c>
      <c r="H463" s="99" t="s">
        <v>855</v>
      </c>
      <c r="I463" s="88" t="s">
        <v>1118</v>
      </c>
      <c r="J463" s="4">
        <f t="shared" si="15"/>
        <v>29.064999999999998</v>
      </c>
      <c r="K463" s="4">
        <v>1162.5999999999999</v>
      </c>
      <c r="L463" s="551" t="s">
        <v>1554</v>
      </c>
    </row>
    <row r="464" spans="1:12" ht="54.75" customHeight="1">
      <c r="A464" s="99">
        <v>455</v>
      </c>
      <c r="B464" s="408" t="s">
        <v>1533</v>
      </c>
      <c r="C464" s="88" t="s">
        <v>1534</v>
      </c>
      <c r="D464" s="88">
        <v>401959323</v>
      </c>
      <c r="E464" s="99" t="s">
        <v>855</v>
      </c>
      <c r="F464" s="88" t="s">
        <v>1535</v>
      </c>
      <c r="G464" s="88">
        <v>23</v>
      </c>
      <c r="H464" s="99" t="s">
        <v>855</v>
      </c>
      <c r="I464" s="88" t="s">
        <v>1118</v>
      </c>
      <c r="J464" s="4">
        <f t="shared" si="15"/>
        <v>29.064999999999998</v>
      </c>
      <c r="K464" s="4">
        <v>1162.5999999999999</v>
      </c>
      <c r="L464" s="551" t="s">
        <v>1555</v>
      </c>
    </row>
    <row r="465" spans="1:12" ht="59.25" customHeight="1">
      <c r="A465" s="99">
        <v>456</v>
      </c>
      <c r="B465" s="408" t="s">
        <v>1533</v>
      </c>
      <c r="C465" s="88" t="s">
        <v>1534</v>
      </c>
      <c r="D465" s="88">
        <v>401959323</v>
      </c>
      <c r="E465" s="99" t="s">
        <v>855</v>
      </c>
      <c r="F465" s="88" t="s">
        <v>1535</v>
      </c>
      <c r="G465" s="88">
        <v>46</v>
      </c>
      <c r="H465" s="99" t="s">
        <v>855</v>
      </c>
      <c r="I465" s="88" t="s">
        <v>1118</v>
      </c>
      <c r="J465" s="4">
        <f t="shared" si="15"/>
        <v>58.129999999999995</v>
      </c>
      <c r="K465" s="4">
        <v>2325.1999999999998</v>
      </c>
      <c r="L465" s="551" t="s">
        <v>1556</v>
      </c>
    </row>
    <row r="466" spans="1:12" ht="54.75" customHeight="1">
      <c r="A466" s="99">
        <v>457</v>
      </c>
      <c r="B466" s="408" t="s">
        <v>1533</v>
      </c>
      <c r="C466" s="88" t="s">
        <v>1534</v>
      </c>
      <c r="D466" s="88">
        <v>401959323</v>
      </c>
      <c r="E466" s="99" t="s">
        <v>855</v>
      </c>
      <c r="F466" s="88" t="s">
        <v>1535</v>
      </c>
      <c r="G466" s="88">
        <v>46</v>
      </c>
      <c r="H466" s="99" t="s">
        <v>855</v>
      </c>
      <c r="I466" s="88" t="s">
        <v>1118</v>
      </c>
      <c r="J466" s="4">
        <f t="shared" si="15"/>
        <v>58.129999999999995</v>
      </c>
      <c r="K466" s="4">
        <v>2325.1999999999998</v>
      </c>
      <c r="L466" s="551" t="s">
        <v>1557</v>
      </c>
    </row>
    <row r="467" spans="1:12" ht="58.5" customHeight="1">
      <c r="A467" s="99">
        <v>458</v>
      </c>
      <c r="B467" s="408" t="s">
        <v>1533</v>
      </c>
      <c r="C467" s="88" t="s">
        <v>1534</v>
      </c>
      <c r="D467" s="88">
        <v>401959323</v>
      </c>
      <c r="E467" s="99" t="s">
        <v>855</v>
      </c>
      <c r="F467" s="88" t="s">
        <v>1535</v>
      </c>
      <c r="G467" s="88">
        <v>23</v>
      </c>
      <c r="H467" s="99" t="s">
        <v>855</v>
      </c>
      <c r="I467" s="88" t="s">
        <v>1118</v>
      </c>
      <c r="J467" s="4">
        <f t="shared" si="15"/>
        <v>29.064999999999998</v>
      </c>
      <c r="K467" s="4">
        <v>1162.5999999999999</v>
      </c>
      <c r="L467" s="551" t="s">
        <v>1558</v>
      </c>
    </row>
    <row r="468" spans="1:12" ht="60.75" customHeight="1">
      <c r="A468" s="99">
        <v>459</v>
      </c>
      <c r="B468" s="408" t="s">
        <v>1533</v>
      </c>
      <c r="C468" s="88" t="s">
        <v>1534</v>
      </c>
      <c r="D468" s="88">
        <v>401959323</v>
      </c>
      <c r="E468" s="99" t="s">
        <v>855</v>
      </c>
      <c r="F468" s="88" t="s">
        <v>1535</v>
      </c>
      <c r="G468" s="88">
        <v>46</v>
      </c>
      <c r="H468" s="99" t="s">
        <v>855</v>
      </c>
      <c r="I468" s="88" t="s">
        <v>1118</v>
      </c>
      <c r="J468" s="4">
        <f t="shared" si="15"/>
        <v>58.129999999999995</v>
      </c>
      <c r="K468" s="4">
        <v>2325.1999999999998</v>
      </c>
      <c r="L468" s="551" t="s">
        <v>1559</v>
      </c>
    </row>
    <row r="469" spans="1:12" ht="59.25" customHeight="1">
      <c r="A469" s="99">
        <v>460</v>
      </c>
      <c r="B469" s="408" t="s">
        <v>1533</v>
      </c>
      <c r="C469" s="88" t="s">
        <v>1534</v>
      </c>
      <c r="D469" s="88">
        <v>401959323</v>
      </c>
      <c r="E469" s="99" t="s">
        <v>855</v>
      </c>
      <c r="F469" s="88" t="s">
        <v>1535</v>
      </c>
      <c r="G469" s="88">
        <v>46</v>
      </c>
      <c r="H469" s="99" t="s">
        <v>855</v>
      </c>
      <c r="I469" s="88" t="s">
        <v>1118</v>
      </c>
      <c r="J469" s="4">
        <f t="shared" si="15"/>
        <v>58.129999999999995</v>
      </c>
      <c r="K469" s="4">
        <v>2325.1999999999998</v>
      </c>
      <c r="L469" s="551" t="s">
        <v>1560</v>
      </c>
    </row>
    <row r="470" spans="1:12" ht="55.5" customHeight="1">
      <c r="A470" s="99">
        <v>461</v>
      </c>
      <c r="B470" s="408" t="s">
        <v>1533</v>
      </c>
      <c r="C470" s="88" t="s">
        <v>1534</v>
      </c>
      <c r="D470" s="88">
        <v>401959323</v>
      </c>
      <c r="E470" s="99" t="s">
        <v>855</v>
      </c>
      <c r="F470" s="88" t="s">
        <v>1535</v>
      </c>
      <c r="G470" s="88">
        <v>34.5</v>
      </c>
      <c r="H470" s="99" t="s">
        <v>855</v>
      </c>
      <c r="I470" s="88" t="s">
        <v>1118</v>
      </c>
      <c r="J470" s="4">
        <f t="shared" si="15"/>
        <v>43.597500000000004</v>
      </c>
      <c r="K470" s="4">
        <v>1743.9</v>
      </c>
      <c r="L470" s="551" t="s">
        <v>1561</v>
      </c>
    </row>
    <row r="471" spans="1:12" ht="57" customHeight="1">
      <c r="A471" s="99">
        <v>462</v>
      </c>
      <c r="B471" s="408" t="s">
        <v>1533</v>
      </c>
      <c r="C471" s="88" t="s">
        <v>1534</v>
      </c>
      <c r="D471" s="88">
        <v>401959323</v>
      </c>
      <c r="E471" s="99" t="s">
        <v>855</v>
      </c>
      <c r="F471" s="88" t="s">
        <v>1535</v>
      </c>
      <c r="G471" s="88">
        <v>46</v>
      </c>
      <c r="H471" s="99" t="s">
        <v>855</v>
      </c>
      <c r="I471" s="88" t="s">
        <v>1118</v>
      </c>
      <c r="J471" s="4">
        <f t="shared" si="15"/>
        <v>58.129999999999995</v>
      </c>
      <c r="K471" s="4">
        <v>2325.1999999999998</v>
      </c>
      <c r="L471" s="551" t="s">
        <v>1562</v>
      </c>
    </row>
    <row r="472" spans="1:12" ht="64.5" customHeight="1">
      <c r="A472" s="99">
        <v>463</v>
      </c>
      <c r="B472" s="408" t="s">
        <v>1533</v>
      </c>
      <c r="C472" s="88" t="s">
        <v>1534</v>
      </c>
      <c r="D472" s="88">
        <v>401959323</v>
      </c>
      <c r="E472" s="99" t="s">
        <v>855</v>
      </c>
      <c r="F472" s="88" t="s">
        <v>1535</v>
      </c>
      <c r="G472" s="88">
        <v>34.5</v>
      </c>
      <c r="H472" s="99" t="s">
        <v>855</v>
      </c>
      <c r="I472" s="88" t="s">
        <v>1118</v>
      </c>
      <c r="J472" s="4">
        <f t="shared" si="15"/>
        <v>43.597500000000004</v>
      </c>
      <c r="K472" s="4">
        <v>1743.9</v>
      </c>
      <c r="L472" s="551" t="s">
        <v>1563</v>
      </c>
    </row>
    <row r="473" spans="1:12" ht="60.75" customHeight="1">
      <c r="A473" s="99">
        <v>464</v>
      </c>
      <c r="B473" s="408" t="s">
        <v>1533</v>
      </c>
      <c r="C473" s="88" t="s">
        <v>1534</v>
      </c>
      <c r="D473" s="88">
        <v>401959323</v>
      </c>
      <c r="E473" s="99" t="s">
        <v>855</v>
      </c>
      <c r="F473" s="88" t="s">
        <v>1535</v>
      </c>
      <c r="G473" s="88">
        <v>46</v>
      </c>
      <c r="H473" s="99" t="s">
        <v>855</v>
      </c>
      <c r="I473" s="88" t="s">
        <v>1118</v>
      </c>
      <c r="J473" s="4">
        <f t="shared" si="15"/>
        <v>58.129999999999995</v>
      </c>
      <c r="K473" s="4">
        <v>2325.1999999999998</v>
      </c>
      <c r="L473" s="551" t="s">
        <v>1564</v>
      </c>
    </row>
    <row r="474" spans="1:12" ht="53.25" customHeight="1">
      <c r="A474" s="99">
        <v>465</v>
      </c>
      <c r="B474" s="408" t="s">
        <v>1533</v>
      </c>
      <c r="C474" s="88" t="s">
        <v>1534</v>
      </c>
      <c r="D474" s="88">
        <v>401959323</v>
      </c>
      <c r="E474" s="99" t="s">
        <v>855</v>
      </c>
      <c r="F474" s="88" t="s">
        <v>1535</v>
      </c>
      <c r="G474" s="88">
        <v>57.5</v>
      </c>
      <c r="H474" s="99" t="s">
        <v>855</v>
      </c>
      <c r="I474" s="88" t="s">
        <v>1118</v>
      </c>
      <c r="J474" s="4">
        <f t="shared" si="15"/>
        <v>72.662499999999994</v>
      </c>
      <c r="K474" s="4">
        <v>2906.5</v>
      </c>
      <c r="L474" s="551" t="s">
        <v>1565</v>
      </c>
    </row>
    <row r="475" spans="1:12" ht="63" customHeight="1">
      <c r="A475" s="99">
        <v>466</v>
      </c>
      <c r="B475" s="408" t="s">
        <v>1533</v>
      </c>
      <c r="C475" s="88" t="s">
        <v>1534</v>
      </c>
      <c r="D475" s="88">
        <v>401959323</v>
      </c>
      <c r="E475" s="99" t="s">
        <v>855</v>
      </c>
      <c r="F475" s="88" t="s">
        <v>1535</v>
      </c>
      <c r="G475" s="88">
        <v>23</v>
      </c>
      <c r="H475" s="99" t="s">
        <v>855</v>
      </c>
      <c r="I475" s="88" t="s">
        <v>1118</v>
      </c>
      <c r="J475" s="4">
        <f t="shared" si="15"/>
        <v>29.064999999999998</v>
      </c>
      <c r="K475" s="4">
        <v>1162.5999999999999</v>
      </c>
      <c r="L475" s="551" t="s">
        <v>1566</v>
      </c>
    </row>
    <row r="476" spans="1:12" ht="60.75" customHeight="1">
      <c r="A476" s="99">
        <v>467</v>
      </c>
      <c r="B476" s="408" t="s">
        <v>1533</v>
      </c>
      <c r="C476" s="88" t="s">
        <v>1534</v>
      </c>
      <c r="D476" s="88">
        <v>401959323</v>
      </c>
      <c r="E476" s="99" t="s">
        <v>855</v>
      </c>
      <c r="F476" s="88" t="s">
        <v>1535</v>
      </c>
      <c r="G476" s="88">
        <v>34.5</v>
      </c>
      <c r="H476" s="99" t="s">
        <v>855</v>
      </c>
      <c r="I476" s="88" t="s">
        <v>1118</v>
      </c>
      <c r="J476" s="4">
        <f t="shared" si="15"/>
        <v>43.597500000000004</v>
      </c>
      <c r="K476" s="4">
        <v>1743.9</v>
      </c>
      <c r="L476" s="551" t="s">
        <v>1567</v>
      </c>
    </row>
    <row r="477" spans="1:12" ht="57" customHeight="1">
      <c r="A477" s="99">
        <v>468</v>
      </c>
      <c r="B477" s="408" t="s">
        <v>1533</v>
      </c>
      <c r="C477" s="88" t="s">
        <v>1534</v>
      </c>
      <c r="D477" s="88">
        <v>401959323</v>
      </c>
      <c r="E477" s="99" t="s">
        <v>855</v>
      </c>
      <c r="F477" s="88" t="s">
        <v>1535</v>
      </c>
      <c r="G477" s="88">
        <v>46</v>
      </c>
      <c r="H477" s="99" t="s">
        <v>855</v>
      </c>
      <c r="I477" s="88" t="s">
        <v>1118</v>
      </c>
      <c r="J477" s="4">
        <f t="shared" si="15"/>
        <v>58.129999999999995</v>
      </c>
      <c r="K477" s="4">
        <v>2325.1999999999998</v>
      </c>
      <c r="L477" s="551" t="s">
        <v>1568</v>
      </c>
    </row>
    <row r="478" spans="1:12" ht="57" customHeight="1">
      <c r="A478" s="99">
        <v>469</v>
      </c>
      <c r="B478" s="408" t="s">
        <v>1533</v>
      </c>
      <c r="C478" s="88" t="s">
        <v>1534</v>
      </c>
      <c r="D478" s="88">
        <v>401959323</v>
      </c>
      <c r="E478" s="99" t="s">
        <v>855</v>
      </c>
      <c r="F478" s="88" t="s">
        <v>1535</v>
      </c>
      <c r="G478" s="88">
        <v>57.5</v>
      </c>
      <c r="H478" s="99" t="s">
        <v>855</v>
      </c>
      <c r="I478" s="88" t="s">
        <v>1118</v>
      </c>
      <c r="J478" s="4">
        <f t="shared" si="15"/>
        <v>72.662499999999994</v>
      </c>
      <c r="K478" s="4">
        <v>2906.5</v>
      </c>
      <c r="L478" s="551" t="s">
        <v>1569</v>
      </c>
    </row>
    <row r="479" spans="1:12" ht="57" customHeight="1">
      <c r="A479" s="99">
        <v>470</v>
      </c>
      <c r="B479" s="408" t="s">
        <v>1533</v>
      </c>
      <c r="C479" s="88" t="s">
        <v>1534</v>
      </c>
      <c r="D479" s="88">
        <v>401959323</v>
      </c>
      <c r="E479" s="99" t="s">
        <v>855</v>
      </c>
      <c r="F479" s="88" t="s">
        <v>1535</v>
      </c>
      <c r="G479" s="88">
        <v>23</v>
      </c>
      <c r="H479" s="99" t="s">
        <v>855</v>
      </c>
      <c r="I479" s="88" t="s">
        <v>1118</v>
      </c>
      <c r="J479" s="4">
        <f t="shared" si="15"/>
        <v>29.064999999999998</v>
      </c>
      <c r="K479" s="4">
        <v>1162.5999999999999</v>
      </c>
      <c r="L479" s="551" t="s">
        <v>1570</v>
      </c>
    </row>
    <row r="480" spans="1:12" ht="57" customHeight="1">
      <c r="A480" s="99">
        <v>471</v>
      </c>
      <c r="B480" s="408" t="s">
        <v>1533</v>
      </c>
      <c r="C480" s="88" t="s">
        <v>1534</v>
      </c>
      <c r="D480" s="88">
        <v>401959323</v>
      </c>
      <c r="E480" s="99" t="s">
        <v>855</v>
      </c>
      <c r="F480" s="88" t="s">
        <v>1535</v>
      </c>
      <c r="G480" s="88">
        <v>57.5</v>
      </c>
      <c r="H480" s="99" t="s">
        <v>855</v>
      </c>
      <c r="I480" s="88" t="s">
        <v>1118</v>
      </c>
      <c r="J480" s="4">
        <f t="shared" si="15"/>
        <v>72.662499999999994</v>
      </c>
      <c r="K480" s="4">
        <v>2906.5</v>
      </c>
      <c r="L480" s="551" t="s">
        <v>1571</v>
      </c>
    </row>
    <row r="481" spans="1:12" ht="57" customHeight="1">
      <c r="A481" s="99">
        <v>472</v>
      </c>
      <c r="B481" s="408" t="s">
        <v>1533</v>
      </c>
      <c r="C481" s="88" t="s">
        <v>1534</v>
      </c>
      <c r="D481" s="88">
        <v>401959323</v>
      </c>
      <c r="E481" s="99" t="s">
        <v>855</v>
      </c>
      <c r="F481" s="88" t="s">
        <v>1535</v>
      </c>
      <c r="G481" s="88">
        <v>23</v>
      </c>
      <c r="H481" s="99" t="s">
        <v>855</v>
      </c>
      <c r="I481" s="88" t="s">
        <v>1118</v>
      </c>
      <c r="J481" s="4">
        <f t="shared" si="15"/>
        <v>29.064999999999998</v>
      </c>
      <c r="K481" s="4">
        <v>1162.5999999999999</v>
      </c>
      <c r="L481" s="551" t="s">
        <v>1572</v>
      </c>
    </row>
    <row r="482" spans="1:12" ht="57" customHeight="1">
      <c r="A482" s="99">
        <v>473</v>
      </c>
      <c r="B482" s="408" t="s">
        <v>1533</v>
      </c>
      <c r="C482" s="88" t="s">
        <v>1534</v>
      </c>
      <c r="D482" s="88">
        <v>401959323</v>
      </c>
      <c r="E482" s="99" t="s">
        <v>855</v>
      </c>
      <c r="F482" s="88" t="s">
        <v>1535</v>
      </c>
      <c r="G482" s="88">
        <v>23</v>
      </c>
      <c r="H482" s="99" t="s">
        <v>855</v>
      </c>
      <c r="I482" s="88" t="s">
        <v>1118</v>
      </c>
      <c r="J482" s="4">
        <f t="shared" si="15"/>
        <v>29.064999999999998</v>
      </c>
      <c r="K482" s="4">
        <v>1162.5999999999999</v>
      </c>
      <c r="L482" s="551" t="s">
        <v>1573</v>
      </c>
    </row>
    <row r="483" spans="1:12" ht="57" customHeight="1">
      <c r="A483" s="99">
        <v>474</v>
      </c>
      <c r="B483" s="408" t="s">
        <v>1533</v>
      </c>
      <c r="C483" s="88" t="s">
        <v>1534</v>
      </c>
      <c r="D483" s="88">
        <v>401959323</v>
      </c>
      <c r="E483" s="99" t="s">
        <v>855</v>
      </c>
      <c r="F483" s="88" t="s">
        <v>1535</v>
      </c>
      <c r="G483" s="88">
        <v>57.5</v>
      </c>
      <c r="H483" s="99" t="s">
        <v>855</v>
      </c>
      <c r="I483" s="88" t="s">
        <v>1118</v>
      </c>
      <c r="J483" s="4">
        <f t="shared" si="15"/>
        <v>72.662499999999994</v>
      </c>
      <c r="K483" s="4">
        <v>2906.5</v>
      </c>
      <c r="L483" s="551" t="s">
        <v>1574</v>
      </c>
    </row>
    <row r="484" spans="1:12" ht="57" customHeight="1">
      <c r="A484" s="99">
        <v>475</v>
      </c>
      <c r="B484" s="408" t="s">
        <v>1533</v>
      </c>
      <c r="C484" s="88" t="s">
        <v>1534</v>
      </c>
      <c r="D484" s="88">
        <v>401959323</v>
      </c>
      <c r="E484" s="99" t="s">
        <v>855</v>
      </c>
      <c r="F484" s="88" t="s">
        <v>1535</v>
      </c>
      <c r="G484" s="88">
        <v>23</v>
      </c>
      <c r="H484" s="99" t="s">
        <v>855</v>
      </c>
      <c r="I484" s="88" t="s">
        <v>1118</v>
      </c>
      <c r="J484" s="4">
        <f t="shared" si="15"/>
        <v>29.064999999999998</v>
      </c>
      <c r="K484" s="4">
        <v>1162.5999999999999</v>
      </c>
      <c r="L484" s="551" t="s">
        <v>1575</v>
      </c>
    </row>
    <row r="485" spans="1:12" ht="57" customHeight="1">
      <c r="A485" s="99">
        <v>476</v>
      </c>
      <c r="B485" s="408" t="s">
        <v>1533</v>
      </c>
      <c r="C485" s="88" t="s">
        <v>1534</v>
      </c>
      <c r="D485" s="88">
        <v>401959323</v>
      </c>
      <c r="E485" s="99" t="s">
        <v>855</v>
      </c>
      <c r="F485" s="88" t="s">
        <v>1535</v>
      </c>
      <c r="G485" s="88">
        <v>46</v>
      </c>
      <c r="H485" s="99" t="s">
        <v>855</v>
      </c>
      <c r="I485" s="88" t="s">
        <v>1118</v>
      </c>
      <c r="J485" s="4">
        <f t="shared" si="15"/>
        <v>58.129999999999995</v>
      </c>
      <c r="K485" s="4">
        <v>2325.1999999999998</v>
      </c>
      <c r="L485" s="551" t="s">
        <v>1576</v>
      </c>
    </row>
    <row r="486" spans="1:12" ht="57" customHeight="1">
      <c r="A486" s="99">
        <v>477</v>
      </c>
      <c r="B486" s="408" t="s">
        <v>1533</v>
      </c>
      <c r="C486" s="88" t="s">
        <v>1534</v>
      </c>
      <c r="D486" s="88">
        <v>401959323</v>
      </c>
      <c r="E486" s="99" t="s">
        <v>855</v>
      </c>
      <c r="F486" s="88" t="s">
        <v>1535</v>
      </c>
      <c r="G486" s="88">
        <v>46</v>
      </c>
      <c r="H486" s="99" t="s">
        <v>855</v>
      </c>
      <c r="I486" s="88" t="s">
        <v>1118</v>
      </c>
      <c r="J486" s="4">
        <f t="shared" si="15"/>
        <v>58.129999999999995</v>
      </c>
      <c r="K486" s="4">
        <v>2325.1999999999998</v>
      </c>
      <c r="L486" s="551" t="s">
        <v>1577</v>
      </c>
    </row>
    <row r="487" spans="1:12" ht="57" customHeight="1">
      <c r="A487" s="99">
        <v>478</v>
      </c>
      <c r="B487" s="408" t="s">
        <v>1533</v>
      </c>
      <c r="C487" s="88" t="s">
        <v>1534</v>
      </c>
      <c r="D487" s="88">
        <v>401959323</v>
      </c>
      <c r="E487" s="99" t="s">
        <v>855</v>
      </c>
      <c r="F487" s="88" t="s">
        <v>1535</v>
      </c>
      <c r="G487" s="88">
        <v>23</v>
      </c>
      <c r="H487" s="99" t="s">
        <v>855</v>
      </c>
      <c r="I487" s="88" t="s">
        <v>1118</v>
      </c>
      <c r="J487" s="4">
        <f t="shared" si="15"/>
        <v>29.064999999999998</v>
      </c>
      <c r="K487" s="4">
        <v>1162.5999999999999</v>
      </c>
      <c r="L487" s="551" t="s">
        <v>1578</v>
      </c>
    </row>
    <row r="488" spans="1:12" ht="57" customHeight="1">
      <c r="A488" s="99">
        <v>479</v>
      </c>
      <c r="B488" s="408" t="s">
        <v>1533</v>
      </c>
      <c r="C488" s="88" t="s">
        <v>1534</v>
      </c>
      <c r="D488" s="88">
        <v>401959323</v>
      </c>
      <c r="E488" s="99" t="s">
        <v>855</v>
      </c>
      <c r="F488" s="88" t="s">
        <v>1535</v>
      </c>
      <c r="G488" s="88">
        <v>57.5</v>
      </c>
      <c r="H488" s="99" t="s">
        <v>855</v>
      </c>
      <c r="I488" s="88" t="s">
        <v>1118</v>
      </c>
      <c r="J488" s="4">
        <f t="shared" si="15"/>
        <v>72.662499999999994</v>
      </c>
      <c r="K488" s="4">
        <v>2906.5</v>
      </c>
      <c r="L488" s="551" t="s">
        <v>1579</v>
      </c>
    </row>
    <row r="489" spans="1:12" ht="57" customHeight="1">
      <c r="A489" s="99">
        <v>480</v>
      </c>
      <c r="B489" s="408" t="s">
        <v>1533</v>
      </c>
      <c r="C489" s="88" t="s">
        <v>1534</v>
      </c>
      <c r="D489" s="88">
        <v>401959323</v>
      </c>
      <c r="E489" s="99" t="s">
        <v>855</v>
      </c>
      <c r="F489" s="88" t="s">
        <v>1535</v>
      </c>
      <c r="G489" s="88">
        <v>34.5</v>
      </c>
      <c r="H489" s="99" t="s">
        <v>855</v>
      </c>
      <c r="I489" s="88" t="s">
        <v>1118</v>
      </c>
      <c r="J489" s="4">
        <f t="shared" si="15"/>
        <v>43.597500000000004</v>
      </c>
      <c r="K489" s="4">
        <v>1743.9</v>
      </c>
      <c r="L489" s="551" t="s">
        <v>1580</v>
      </c>
    </row>
    <row r="490" spans="1:12" ht="57" customHeight="1">
      <c r="A490" s="99">
        <v>481</v>
      </c>
      <c r="B490" s="408" t="s">
        <v>1533</v>
      </c>
      <c r="C490" s="88" t="s">
        <v>1534</v>
      </c>
      <c r="D490" s="88">
        <v>401959323</v>
      </c>
      <c r="E490" s="99" t="s">
        <v>855</v>
      </c>
      <c r="F490" s="88" t="s">
        <v>1535</v>
      </c>
      <c r="G490" s="88">
        <v>46</v>
      </c>
      <c r="H490" s="99" t="s">
        <v>855</v>
      </c>
      <c r="I490" s="88" t="s">
        <v>1118</v>
      </c>
      <c r="J490" s="4">
        <f t="shared" si="15"/>
        <v>58.129999999999995</v>
      </c>
      <c r="K490" s="4">
        <v>2325.1999999999998</v>
      </c>
      <c r="L490" s="551" t="s">
        <v>1581</v>
      </c>
    </row>
    <row r="491" spans="1:12" ht="57" customHeight="1">
      <c r="A491" s="99">
        <v>482</v>
      </c>
      <c r="B491" s="408" t="s">
        <v>1533</v>
      </c>
      <c r="C491" s="88" t="s">
        <v>1534</v>
      </c>
      <c r="D491" s="88">
        <v>401959323</v>
      </c>
      <c r="E491" s="99" t="s">
        <v>855</v>
      </c>
      <c r="F491" s="88" t="s">
        <v>1535</v>
      </c>
      <c r="G491" s="88">
        <v>23</v>
      </c>
      <c r="H491" s="99" t="s">
        <v>855</v>
      </c>
      <c r="I491" s="88" t="s">
        <v>1118</v>
      </c>
      <c r="J491" s="4">
        <f t="shared" si="15"/>
        <v>29.064999999999998</v>
      </c>
      <c r="K491" s="4">
        <v>1162.5999999999999</v>
      </c>
      <c r="L491" s="551" t="s">
        <v>1582</v>
      </c>
    </row>
    <row r="492" spans="1:12" ht="57" customHeight="1">
      <c r="A492" s="99">
        <v>483</v>
      </c>
      <c r="B492" s="408" t="s">
        <v>1533</v>
      </c>
      <c r="C492" s="88" t="s">
        <v>1534</v>
      </c>
      <c r="D492" s="88">
        <v>401959323</v>
      </c>
      <c r="E492" s="99" t="s">
        <v>855</v>
      </c>
      <c r="F492" s="88" t="s">
        <v>1535</v>
      </c>
      <c r="G492" s="88">
        <v>57.5</v>
      </c>
      <c r="H492" s="99" t="s">
        <v>855</v>
      </c>
      <c r="I492" s="88" t="s">
        <v>1118</v>
      </c>
      <c r="J492" s="4">
        <f t="shared" si="15"/>
        <v>72.662499999999994</v>
      </c>
      <c r="K492" s="4">
        <v>2906.5</v>
      </c>
      <c r="L492" s="551" t="s">
        <v>1583</v>
      </c>
    </row>
    <row r="493" spans="1:12" ht="57" customHeight="1">
      <c r="A493" s="99">
        <v>484</v>
      </c>
      <c r="B493" s="408" t="s">
        <v>1533</v>
      </c>
      <c r="C493" s="88" t="s">
        <v>1534</v>
      </c>
      <c r="D493" s="88">
        <v>401959323</v>
      </c>
      <c r="E493" s="99" t="s">
        <v>855</v>
      </c>
      <c r="F493" s="88" t="s">
        <v>1535</v>
      </c>
      <c r="G493" s="88">
        <v>57.5</v>
      </c>
      <c r="H493" s="99" t="s">
        <v>855</v>
      </c>
      <c r="I493" s="88" t="s">
        <v>1118</v>
      </c>
      <c r="J493" s="4">
        <f t="shared" si="15"/>
        <v>72.662499999999994</v>
      </c>
      <c r="K493" s="4">
        <v>2906.5</v>
      </c>
      <c r="L493" s="551" t="s">
        <v>1584</v>
      </c>
    </row>
    <row r="494" spans="1:12" ht="57" customHeight="1">
      <c r="A494" s="99">
        <v>485</v>
      </c>
      <c r="B494" s="408" t="s">
        <v>1533</v>
      </c>
      <c r="C494" s="88" t="s">
        <v>1534</v>
      </c>
      <c r="D494" s="88">
        <v>401959323</v>
      </c>
      <c r="E494" s="99" t="s">
        <v>855</v>
      </c>
      <c r="F494" s="88" t="s">
        <v>1535</v>
      </c>
      <c r="G494" s="88">
        <v>57.5</v>
      </c>
      <c r="H494" s="99" t="s">
        <v>855</v>
      </c>
      <c r="I494" s="88" t="s">
        <v>1118</v>
      </c>
      <c r="J494" s="4">
        <f t="shared" si="15"/>
        <v>72.662499999999994</v>
      </c>
      <c r="K494" s="4">
        <v>2906.5</v>
      </c>
      <c r="L494" s="551" t="s">
        <v>1585</v>
      </c>
    </row>
    <row r="495" spans="1:12" ht="57" customHeight="1">
      <c r="A495" s="99">
        <v>486</v>
      </c>
      <c r="B495" s="408" t="s">
        <v>1533</v>
      </c>
      <c r="C495" s="88" t="s">
        <v>1534</v>
      </c>
      <c r="D495" s="88">
        <v>401959323</v>
      </c>
      <c r="E495" s="99" t="s">
        <v>855</v>
      </c>
      <c r="F495" s="88" t="s">
        <v>1535</v>
      </c>
      <c r="G495" s="88">
        <v>57.5</v>
      </c>
      <c r="H495" s="99" t="s">
        <v>855</v>
      </c>
      <c r="I495" s="88" t="s">
        <v>1118</v>
      </c>
      <c r="J495" s="4">
        <f t="shared" si="15"/>
        <v>72.662499999999994</v>
      </c>
      <c r="K495" s="4">
        <v>2906.5</v>
      </c>
      <c r="L495" s="551" t="s">
        <v>1586</v>
      </c>
    </row>
    <row r="496" spans="1:12" ht="57" customHeight="1">
      <c r="A496" s="99">
        <v>487</v>
      </c>
      <c r="B496" s="408" t="s">
        <v>1533</v>
      </c>
      <c r="C496" s="88" t="s">
        <v>1534</v>
      </c>
      <c r="D496" s="88">
        <v>401959323</v>
      </c>
      <c r="E496" s="99" t="s">
        <v>855</v>
      </c>
      <c r="F496" s="88" t="s">
        <v>1535</v>
      </c>
      <c r="G496" s="88">
        <v>46</v>
      </c>
      <c r="H496" s="99" t="s">
        <v>855</v>
      </c>
      <c r="I496" s="88" t="s">
        <v>1118</v>
      </c>
      <c r="J496" s="4">
        <f t="shared" si="15"/>
        <v>58.129999999999995</v>
      </c>
      <c r="K496" s="4">
        <v>2325.1999999999998</v>
      </c>
      <c r="L496" s="551" t="s">
        <v>1587</v>
      </c>
    </row>
    <row r="497" spans="1:12" ht="57" customHeight="1">
      <c r="A497" s="99">
        <v>488</v>
      </c>
      <c r="B497" s="408" t="s">
        <v>1533</v>
      </c>
      <c r="C497" s="88" t="s">
        <v>1534</v>
      </c>
      <c r="D497" s="88">
        <v>401959323</v>
      </c>
      <c r="E497" s="99" t="s">
        <v>855</v>
      </c>
      <c r="F497" s="88" t="s">
        <v>1535</v>
      </c>
      <c r="G497" s="88">
        <v>46</v>
      </c>
      <c r="H497" s="99" t="s">
        <v>855</v>
      </c>
      <c r="I497" s="88" t="s">
        <v>1118</v>
      </c>
      <c r="J497" s="4">
        <f t="shared" si="15"/>
        <v>58.129999999999995</v>
      </c>
      <c r="K497" s="4">
        <v>2325.1999999999998</v>
      </c>
      <c r="L497" s="551" t="s">
        <v>1588</v>
      </c>
    </row>
    <row r="498" spans="1:12" ht="57" customHeight="1">
      <c r="A498" s="99">
        <v>489</v>
      </c>
      <c r="B498" s="408" t="s">
        <v>1533</v>
      </c>
      <c r="C498" s="88" t="s">
        <v>1534</v>
      </c>
      <c r="D498" s="88">
        <v>401959323</v>
      </c>
      <c r="E498" s="99" t="s">
        <v>855</v>
      </c>
      <c r="F498" s="88" t="s">
        <v>1535</v>
      </c>
      <c r="G498" s="88">
        <v>46</v>
      </c>
      <c r="H498" s="99" t="s">
        <v>855</v>
      </c>
      <c r="I498" s="88" t="s">
        <v>1118</v>
      </c>
      <c r="J498" s="4">
        <f t="shared" si="15"/>
        <v>58.129999999999995</v>
      </c>
      <c r="K498" s="4">
        <v>2325.1999999999998</v>
      </c>
      <c r="L498" s="551" t="s">
        <v>1589</v>
      </c>
    </row>
    <row r="499" spans="1:12" ht="57" customHeight="1">
      <c r="A499" s="99">
        <v>490</v>
      </c>
      <c r="B499" s="408" t="s">
        <v>1533</v>
      </c>
      <c r="C499" s="88" t="s">
        <v>1534</v>
      </c>
      <c r="D499" s="88">
        <v>401959323</v>
      </c>
      <c r="E499" s="99" t="s">
        <v>855</v>
      </c>
      <c r="F499" s="88" t="s">
        <v>1535</v>
      </c>
      <c r="G499" s="88">
        <v>46</v>
      </c>
      <c r="H499" s="99" t="s">
        <v>855</v>
      </c>
      <c r="I499" s="88" t="s">
        <v>1118</v>
      </c>
      <c r="J499" s="4">
        <f t="shared" si="15"/>
        <v>58.129999999999995</v>
      </c>
      <c r="K499" s="4">
        <v>2325.1999999999998</v>
      </c>
      <c r="L499" s="551" t="s">
        <v>1590</v>
      </c>
    </row>
    <row r="500" spans="1:12" ht="57" customHeight="1">
      <c r="A500" s="99">
        <v>491</v>
      </c>
      <c r="B500" s="408" t="s">
        <v>1533</v>
      </c>
      <c r="C500" s="88" t="s">
        <v>1534</v>
      </c>
      <c r="D500" s="88">
        <v>401959323</v>
      </c>
      <c r="E500" s="99" t="s">
        <v>855</v>
      </c>
      <c r="F500" s="88" t="s">
        <v>1535</v>
      </c>
      <c r="G500" s="88">
        <v>34.5</v>
      </c>
      <c r="H500" s="99" t="s">
        <v>855</v>
      </c>
      <c r="I500" s="88" t="s">
        <v>1118</v>
      </c>
      <c r="J500" s="4">
        <f t="shared" si="15"/>
        <v>43.597500000000004</v>
      </c>
      <c r="K500" s="4">
        <v>1743.9</v>
      </c>
      <c r="L500" s="551" t="s">
        <v>1591</v>
      </c>
    </row>
    <row r="501" spans="1:12" ht="57" customHeight="1">
      <c r="A501" s="99">
        <v>492</v>
      </c>
      <c r="B501" s="408" t="s">
        <v>1533</v>
      </c>
      <c r="C501" s="88" t="s">
        <v>1534</v>
      </c>
      <c r="D501" s="88">
        <v>401959323</v>
      </c>
      <c r="E501" s="99" t="s">
        <v>855</v>
      </c>
      <c r="F501" s="88" t="s">
        <v>1535</v>
      </c>
      <c r="G501" s="88">
        <v>23</v>
      </c>
      <c r="H501" s="99" t="s">
        <v>855</v>
      </c>
      <c r="I501" s="88" t="s">
        <v>1118</v>
      </c>
      <c r="J501" s="4">
        <f t="shared" si="15"/>
        <v>29.064999999999998</v>
      </c>
      <c r="K501" s="4">
        <v>1162.5999999999999</v>
      </c>
      <c r="L501" s="551" t="s">
        <v>1592</v>
      </c>
    </row>
    <row r="502" spans="1:12" ht="57" customHeight="1">
      <c r="A502" s="99">
        <v>493</v>
      </c>
      <c r="B502" s="408" t="s">
        <v>1533</v>
      </c>
      <c r="C502" s="88" t="s">
        <v>1534</v>
      </c>
      <c r="D502" s="88">
        <v>401959323</v>
      </c>
      <c r="E502" s="99" t="s">
        <v>855</v>
      </c>
      <c r="F502" s="88" t="s">
        <v>1535</v>
      </c>
      <c r="G502" s="88">
        <v>23</v>
      </c>
      <c r="H502" s="99" t="s">
        <v>855</v>
      </c>
      <c r="I502" s="88" t="s">
        <v>1118</v>
      </c>
      <c r="J502" s="4">
        <f t="shared" si="15"/>
        <v>29.064999999999998</v>
      </c>
      <c r="K502" s="4">
        <v>1162.5999999999999</v>
      </c>
      <c r="L502" s="551" t="s">
        <v>1593</v>
      </c>
    </row>
    <row r="503" spans="1:12" ht="57" customHeight="1">
      <c r="A503" s="99">
        <v>494</v>
      </c>
      <c r="B503" s="408" t="s">
        <v>1533</v>
      </c>
      <c r="C503" s="88" t="s">
        <v>1534</v>
      </c>
      <c r="D503" s="88">
        <v>401959323</v>
      </c>
      <c r="E503" s="99" t="s">
        <v>855</v>
      </c>
      <c r="F503" s="88" t="s">
        <v>1535</v>
      </c>
      <c r="G503" s="88">
        <v>57.5</v>
      </c>
      <c r="H503" s="99" t="s">
        <v>855</v>
      </c>
      <c r="I503" s="88" t="s">
        <v>1118</v>
      </c>
      <c r="J503" s="4">
        <f t="shared" si="15"/>
        <v>72.662499999999994</v>
      </c>
      <c r="K503" s="4">
        <v>2906.5</v>
      </c>
      <c r="L503" s="551" t="s">
        <v>1594</v>
      </c>
    </row>
    <row r="504" spans="1:12" ht="57" customHeight="1">
      <c r="A504" s="99">
        <v>495</v>
      </c>
      <c r="B504" s="408" t="s">
        <v>1533</v>
      </c>
      <c r="C504" s="88" t="s">
        <v>1534</v>
      </c>
      <c r="D504" s="88">
        <v>401959323</v>
      </c>
      <c r="E504" s="99" t="s">
        <v>855</v>
      </c>
      <c r="F504" s="88" t="s">
        <v>1535</v>
      </c>
      <c r="G504" s="88">
        <v>23</v>
      </c>
      <c r="H504" s="99" t="s">
        <v>855</v>
      </c>
      <c r="I504" s="88" t="s">
        <v>1118</v>
      </c>
      <c r="J504" s="4">
        <f t="shared" si="15"/>
        <v>29.064999999999998</v>
      </c>
      <c r="K504" s="4">
        <v>1162.5999999999999</v>
      </c>
      <c r="L504" s="551" t="s">
        <v>1595</v>
      </c>
    </row>
    <row r="505" spans="1:12" ht="57" customHeight="1">
      <c r="A505" s="99">
        <v>496</v>
      </c>
      <c r="B505" s="408" t="s">
        <v>1533</v>
      </c>
      <c r="C505" s="88" t="s">
        <v>1534</v>
      </c>
      <c r="D505" s="88">
        <v>401959323</v>
      </c>
      <c r="E505" s="99" t="s">
        <v>855</v>
      </c>
      <c r="F505" s="88" t="s">
        <v>1535</v>
      </c>
      <c r="G505" s="88">
        <v>57.5</v>
      </c>
      <c r="H505" s="99" t="s">
        <v>855</v>
      </c>
      <c r="I505" s="88" t="s">
        <v>1118</v>
      </c>
      <c r="J505" s="4">
        <f t="shared" si="15"/>
        <v>72.662499999999994</v>
      </c>
      <c r="K505" s="4">
        <v>2906.5</v>
      </c>
      <c r="L505" s="551" t="s">
        <v>1596</v>
      </c>
    </row>
    <row r="506" spans="1:12" ht="57" customHeight="1">
      <c r="A506" s="99">
        <v>497</v>
      </c>
      <c r="B506" s="408" t="s">
        <v>1533</v>
      </c>
      <c r="C506" s="88" t="s">
        <v>1534</v>
      </c>
      <c r="D506" s="88">
        <v>401959323</v>
      </c>
      <c r="E506" s="99" t="s">
        <v>855</v>
      </c>
      <c r="F506" s="88" t="s">
        <v>1535</v>
      </c>
      <c r="G506" s="88">
        <v>46</v>
      </c>
      <c r="H506" s="99" t="s">
        <v>855</v>
      </c>
      <c r="I506" s="88" t="s">
        <v>1118</v>
      </c>
      <c r="J506" s="4">
        <f t="shared" si="15"/>
        <v>58.129999999999995</v>
      </c>
      <c r="K506" s="4">
        <v>2325.1999999999998</v>
      </c>
      <c r="L506" s="551" t="s">
        <v>1597</v>
      </c>
    </row>
    <row r="507" spans="1:12" ht="57" customHeight="1">
      <c r="A507" s="99">
        <v>498</v>
      </c>
      <c r="B507" s="408" t="s">
        <v>1533</v>
      </c>
      <c r="C507" s="88" t="s">
        <v>1534</v>
      </c>
      <c r="D507" s="88">
        <v>401959323</v>
      </c>
      <c r="E507" s="99" t="s">
        <v>855</v>
      </c>
      <c r="F507" s="88" t="s">
        <v>1535</v>
      </c>
      <c r="G507" s="88">
        <v>11.5</v>
      </c>
      <c r="H507" s="99" t="s">
        <v>855</v>
      </c>
      <c r="I507" s="88" t="s">
        <v>1118</v>
      </c>
      <c r="J507" s="4">
        <f t="shared" si="15"/>
        <v>14.532499999999999</v>
      </c>
      <c r="K507" s="4">
        <v>581.29999999999995</v>
      </c>
      <c r="L507" s="551" t="s">
        <v>1598</v>
      </c>
    </row>
    <row r="508" spans="1:12" ht="57" customHeight="1">
      <c r="A508" s="99">
        <v>499</v>
      </c>
      <c r="B508" s="408" t="s">
        <v>1533</v>
      </c>
      <c r="C508" s="88" t="s">
        <v>1534</v>
      </c>
      <c r="D508" s="88">
        <v>401959323</v>
      </c>
      <c r="E508" s="99" t="s">
        <v>855</v>
      </c>
      <c r="F508" s="88" t="s">
        <v>1535</v>
      </c>
      <c r="G508" s="88">
        <v>46</v>
      </c>
      <c r="H508" s="99" t="s">
        <v>855</v>
      </c>
      <c r="I508" s="88" t="s">
        <v>1118</v>
      </c>
      <c r="J508" s="4">
        <f t="shared" si="15"/>
        <v>58.129999999999995</v>
      </c>
      <c r="K508" s="4">
        <v>2325.1999999999998</v>
      </c>
      <c r="L508" s="551" t="s">
        <v>1599</v>
      </c>
    </row>
    <row r="509" spans="1:12" ht="57" customHeight="1">
      <c r="A509" s="99">
        <v>500</v>
      </c>
      <c r="B509" s="408" t="s">
        <v>1533</v>
      </c>
      <c r="C509" s="88" t="s">
        <v>1534</v>
      </c>
      <c r="D509" s="88">
        <v>401959323</v>
      </c>
      <c r="E509" s="99" t="s">
        <v>855</v>
      </c>
      <c r="F509" s="88" t="s">
        <v>1535</v>
      </c>
      <c r="G509" s="88">
        <v>11.5</v>
      </c>
      <c r="H509" s="99" t="s">
        <v>855</v>
      </c>
      <c r="I509" s="88" t="s">
        <v>1118</v>
      </c>
      <c r="J509" s="4">
        <f t="shared" si="15"/>
        <v>14.532499999999999</v>
      </c>
      <c r="K509" s="4">
        <v>581.29999999999995</v>
      </c>
      <c r="L509" s="551" t="s">
        <v>1600</v>
      </c>
    </row>
    <row r="510" spans="1:12" ht="57" customHeight="1">
      <c r="A510" s="99">
        <v>501</v>
      </c>
      <c r="B510" s="408" t="s">
        <v>1533</v>
      </c>
      <c r="C510" s="88" t="s">
        <v>1534</v>
      </c>
      <c r="D510" s="88">
        <v>401959323</v>
      </c>
      <c r="E510" s="99" t="s">
        <v>855</v>
      </c>
      <c r="F510" s="88" t="s">
        <v>1535</v>
      </c>
      <c r="G510" s="88">
        <v>11.5</v>
      </c>
      <c r="H510" s="99" t="s">
        <v>855</v>
      </c>
      <c r="I510" s="88" t="s">
        <v>1118</v>
      </c>
      <c r="J510" s="4">
        <f t="shared" ref="J510:J516" si="16">K510/40</f>
        <v>14.532499999999999</v>
      </c>
      <c r="K510" s="4">
        <v>581.29999999999995</v>
      </c>
      <c r="L510" s="551" t="s">
        <v>1601</v>
      </c>
    </row>
    <row r="511" spans="1:12" ht="57" customHeight="1">
      <c r="A511" s="99">
        <v>502</v>
      </c>
      <c r="B511" s="408" t="s">
        <v>1533</v>
      </c>
      <c r="C511" s="88" t="s">
        <v>1534</v>
      </c>
      <c r="D511" s="88">
        <v>401959323</v>
      </c>
      <c r="E511" s="99" t="s">
        <v>855</v>
      </c>
      <c r="F511" s="88" t="s">
        <v>1535</v>
      </c>
      <c r="G511" s="88">
        <v>46</v>
      </c>
      <c r="H511" s="99" t="s">
        <v>855</v>
      </c>
      <c r="I511" s="88" t="s">
        <v>1118</v>
      </c>
      <c r="J511" s="4">
        <f t="shared" si="16"/>
        <v>58.129999999999995</v>
      </c>
      <c r="K511" s="4">
        <v>2325.1999999999998</v>
      </c>
      <c r="L511" s="551" t="s">
        <v>1602</v>
      </c>
    </row>
    <row r="512" spans="1:12" ht="57" customHeight="1">
      <c r="A512" s="99">
        <v>503</v>
      </c>
      <c r="B512" s="408" t="s">
        <v>1533</v>
      </c>
      <c r="C512" s="88" t="s">
        <v>1534</v>
      </c>
      <c r="D512" s="88">
        <v>401959323</v>
      </c>
      <c r="E512" s="99" t="s">
        <v>855</v>
      </c>
      <c r="F512" s="88" t="s">
        <v>1535</v>
      </c>
      <c r="G512" s="88">
        <v>46</v>
      </c>
      <c r="H512" s="99" t="s">
        <v>855</v>
      </c>
      <c r="I512" s="88" t="s">
        <v>1118</v>
      </c>
      <c r="J512" s="4">
        <f t="shared" si="16"/>
        <v>58.129999999999995</v>
      </c>
      <c r="K512" s="4">
        <v>2325.1999999999998</v>
      </c>
      <c r="L512" s="551" t="s">
        <v>1603</v>
      </c>
    </row>
    <row r="513" spans="1:12" ht="57" customHeight="1">
      <c r="A513" s="99">
        <v>504</v>
      </c>
      <c r="B513" s="408" t="s">
        <v>1533</v>
      </c>
      <c r="C513" s="88" t="s">
        <v>1534</v>
      </c>
      <c r="D513" s="88">
        <v>401959323</v>
      </c>
      <c r="E513" s="99" t="s">
        <v>855</v>
      </c>
      <c r="F513" s="88" t="s">
        <v>1535</v>
      </c>
      <c r="G513" s="88">
        <v>34.5</v>
      </c>
      <c r="H513" s="99" t="s">
        <v>855</v>
      </c>
      <c r="I513" s="88" t="s">
        <v>1118</v>
      </c>
      <c r="J513" s="4">
        <f t="shared" si="16"/>
        <v>43.597500000000004</v>
      </c>
      <c r="K513" s="4">
        <v>1743.9</v>
      </c>
      <c r="L513" s="551" t="s">
        <v>1604</v>
      </c>
    </row>
    <row r="514" spans="1:12" ht="57" customHeight="1">
      <c r="A514" s="99">
        <v>505</v>
      </c>
      <c r="B514" s="408" t="s">
        <v>1533</v>
      </c>
      <c r="C514" s="88" t="s">
        <v>1534</v>
      </c>
      <c r="D514" s="88">
        <v>401959323</v>
      </c>
      <c r="E514" s="99" t="s">
        <v>855</v>
      </c>
      <c r="F514" s="88" t="s">
        <v>1535</v>
      </c>
      <c r="G514" s="88">
        <v>23</v>
      </c>
      <c r="H514" s="99" t="s">
        <v>855</v>
      </c>
      <c r="I514" s="88" t="s">
        <v>1118</v>
      </c>
      <c r="J514" s="4">
        <f t="shared" si="16"/>
        <v>29.064999999999998</v>
      </c>
      <c r="K514" s="4">
        <v>1162.5999999999999</v>
      </c>
      <c r="L514" s="551" t="s">
        <v>1605</v>
      </c>
    </row>
    <row r="515" spans="1:12" ht="57" customHeight="1">
      <c r="A515" s="99">
        <v>506</v>
      </c>
      <c r="B515" s="408" t="s">
        <v>1533</v>
      </c>
      <c r="C515" s="88" t="s">
        <v>1534</v>
      </c>
      <c r="D515" s="88">
        <v>401959323</v>
      </c>
      <c r="E515" s="99" t="s">
        <v>855</v>
      </c>
      <c r="F515" s="88" t="s">
        <v>1535</v>
      </c>
      <c r="G515" s="477">
        <v>57.5</v>
      </c>
      <c r="H515" s="99" t="s">
        <v>855</v>
      </c>
      <c r="I515" s="88" t="s">
        <v>1118</v>
      </c>
      <c r="J515" s="4">
        <f t="shared" si="16"/>
        <v>72.662499999999994</v>
      </c>
      <c r="K515" s="4">
        <v>2906.5</v>
      </c>
      <c r="L515" s="551" t="s">
        <v>1606</v>
      </c>
    </row>
    <row r="516" spans="1:12" ht="57" customHeight="1">
      <c r="A516" s="99">
        <v>507</v>
      </c>
      <c r="B516" s="408" t="s">
        <v>1533</v>
      </c>
      <c r="C516" s="88" t="s">
        <v>1534</v>
      </c>
      <c r="D516" s="88">
        <v>401959323</v>
      </c>
      <c r="E516" s="99" t="s">
        <v>855</v>
      </c>
      <c r="F516" s="88" t="s">
        <v>1535</v>
      </c>
      <c r="G516" s="477">
        <v>57.5</v>
      </c>
      <c r="H516" s="99" t="s">
        <v>855</v>
      </c>
      <c r="I516" s="88" t="s">
        <v>1118</v>
      </c>
      <c r="J516" s="4">
        <f t="shared" si="16"/>
        <v>72.662499999999994</v>
      </c>
      <c r="K516" s="4">
        <v>2906.5</v>
      </c>
      <c r="L516" s="551" t="s">
        <v>1607</v>
      </c>
    </row>
    <row r="517" spans="1:12" ht="45">
      <c r="A517" s="99">
        <v>508</v>
      </c>
      <c r="B517" s="408" t="s">
        <v>1115</v>
      </c>
      <c r="C517" s="88" t="s">
        <v>1608</v>
      </c>
      <c r="D517" s="478" t="s">
        <v>1612</v>
      </c>
      <c r="E517" s="99" t="s">
        <v>855</v>
      </c>
      <c r="F517" s="88" t="s">
        <v>1609</v>
      </c>
      <c r="G517" s="88">
        <v>72</v>
      </c>
      <c r="H517" s="99" t="s">
        <v>855</v>
      </c>
      <c r="I517" s="88" t="s">
        <v>1118</v>
      </c>
      <c r="J517" s="4">
        <f>K517/30</f>
        <v>295.66933333333333</v>
      </c>
      <c r="K517" s="442">
        <v>8870.08</v>
      </c>
      <c r="L517" s="548" t="s">
        <v>1610</v>
      </c>
    </row>
    <row r="518" spans="1:12" ht="45">
      <c r="A518" s="99">
        <v>509</v>
      </c>
      <c r="B518" s="408" t="s">
        <v>853</v>
      </c>
      <c r="C518" s="88" t="s">
        <v>1611</v>
      </c>
      <c r="D518" s="88">
        <v>404409252</v>
      </c>
      <c r="E518" s="99" t="s">
        <v>855</v>
      </c>
      <c r="F518" s="88" t="s">
        <v>1613</v>
      </c>
      <c r="G518" s="88" t="s">
        <v>1614</v>
      </c>
      <c r="H518" s="99" t="s">
        <v>855</v>
      </c>
      <c r="I518" s="88" t="s">
        <v>857</v>
      </c>
      <c r="J518" s="4">
        <f>K518/46</f>
        <v>16.478260869565219</v>
      </c>
      <c r="K518" s="4">
        <v>758</v>
      </c>
      <c r="L518" s="548" t="s">
        <v>1615</v>
      </c>
    </row>
    <row r="519" spans="1:12" ht="45">
      <c r="A519" s="99">
        <v>510</v>
      </c>
      <c r="B519" s="408" t="s">
        <v>853</v>
      </c>
      <c r="C519" s="88" t="s">
        <v>1611</v>
      </c>
      <c r="D519" s="88">
        <v>404409252</v>
      </c>
      <c r="E519" s="99" t="s">
        <v>855</v>
      </c>
      <c r="F519" s="88" t="s">
        <v>1613</v>
      </c>
      <c r="G519" s="88"/>
      <c r="H519" s="99" t="s">
        <v>855</v>
      </c>
      <c r="I519" s="88"/>
      <c r="J519" s="4">
        <f>K519/46</f>
        <v>26.369565217391305</v>
      </c>
      <c r="K519" s="4">
        <v>1213</v>
      </c>
      <c r="L519" s="548" t="s">
        <v>1616</v>
      </c>
    </row>
    <row r="520" spans="1:12" ht="45">
      <c r="A520" s="99">
        <v>511</v>
      </c>
      <c r="B520" s="408" t="s">
        <v>879</v>
      </c>
      <c r="C520" s="88" t="s">
        <v>1611</v>
      </c>
      <c r="D520" s="88">
        <v>404409252</v>
      </c>
      <c r="E520" s="99" t="s">
        <v>855</v>
      </c>
      <c r="F520" s="88" t="s">
        <v>1613</v>
      </c>
      <c r="G520" s="88">
        <v>560</v>
      </c>
      <c r="H520" s="99" t="s">
        <v>855</v>
      </c>
      <c r="I520" s="88" t="s">
        <v>1118</v>
      </c>
      <c r="J520" s="4">
        <f>K520/G520</f>
        <v>5</v>
      </c>
      <c r="K520" s="4">
        <v>2800</v>
      </c>
      <c r="L520" s="548" t="s">
        <v>1617</v>
      </c>
    </row>
    <row r="521" spans="1:12" ht="45">
      <c r="A521" s="99">
        <v>512</v>
      </c>
      <c r="B521" s="408" t="s">
        <v>879</v>
      </c>
      <c r="C521" s="88" t="s">
        <v>1611</v>
      </c>
      <c r="D521" s="88">
        <v>404409252</v>
      </c>
      <c r="E521" s="99" t="s">
        <v>855</v>
      </c>
      <c r="F521" s="88" t="s">
        <v>1613</v>
      </c>
      <c r="G521" s="88">
        <v>8323</v>
      </c>
      <c r="H521" s="99" t="s">
        <v>855</v>
      </c>
      <c r="I521" s="88" t="s">
        <v>1118</v>
      </c>
      <c r="J521" s="438">
        <f>K521/G521</f>
        <v>0.58873002523128681</v>
      </c>
      <c r="K521" s="4">
        <v>4900</v>
      </c>
      <c r="L521" s="548" t="s">
        <v>1618</v>
      </c>
    </row>
    <row r="522" spans="1:12" ht="45">
      <c r="A522" s="99">
        <v>513</v>
      </c>
      <c r="B522" s="408" t="s">
        <v>1115</v>
      </c>
      <c r="C522" s="88" t="s">
        <v>1251</v>
      </c>
      <c r="D522" s="88">
        <v>404974104</v>
      </c>
      <c r="E522" s="99" t="s">
        <v>855</v>
      </c>
      <c r="F522" s="88" t="s">
        <v>1619</v>
      </c>
      <c r="G522" s="88">
        <v>18</v>
      </c>
      <c r="H522" s="99" t="s">
        <v>855</v>
      </c>
      <c r="I522" s="88" t="s">
        <v>1118</v>
      </c>
      <c r="J522" s="4">
        <f>K522/G522</f>
        <v>189.78175999999999</v>
      </c>
      <c r="K522" s="479">
        <v>3416.07168</v>
      </c>
      <c r="L522" s="548" t="s">
        <v>1620</v>
      </c>
    </row>
    <row r="523" spans="1:12" ht="45">
      <c r="A523" s="99">
        <v>514</v>
      </c>
      <c r="B523" s="408" t="s">
        <v>1115</v>
      </c>
      <c r="C523" s="88" t="s">
        <v>1251</v>
      </c>
      <c r="D523" s="88">
        <v>404974104</v>
      </c>
      <c r="E523" s="99" t="s">
        <v>855</v>
      </c>
      <c r="F523" s="88" t="s">
        <v>1619</v>
      </c>
      <c r="G523" s="88">
        <v>24</v>
      </c>
      <c r="H523" s="99" t="s">
        <v>855</v>
      </c>
      <c r="I523" s="88" t="s">
        <v>1118</v>
      </c>
      <c r="J523" s="4">
        <f t="shared" ref="J523:J535" si="17">K523/G523</f>
        <v>189.78175999999999</v>
      </c>
      <c r="K523" s="479">
        <v>4554.76224</v>
      </c>
      <c r="L523" s="548" t="s">
        <v>1620</v>
      </c>
    </row>
    <row r="524" spans="1:12" ht="75">
      <c r="A524" s="99">
        <v>515</v>
      </c>
      <c r="B524" s="408" t="s">
        <v>1115</v>
      </c>
      <c r="C524" s="88" t="s">
        <v>1251</v>
      </c>
      <c r="D524" s="88">
        <v>404974104</v>
      </c>
      <c r="E524" s="99" t="s">
        <v>855</v>
      </c>
      <c r="F524" s="88" t="s">
        <v>1619</v>
      </c>
      <c r="G524" s="88">
        <v>79.8</v>
      </c>
      <c r="H524" s="99" t="s">
        <v>855</v>
      </c>
      <c r="I524" s="88" t="s">
        <v>1118</v>
      </c>
      <c r="J524" s="4">
        <f t="shared" si="17"/>
        <v>125.91308671679199</v>
      </c>
      <c r="K524" s="479">
        <v>10047.864320000001</v>
      </c>
      <c r="L524" s="548" t="s">
        <v>1621</v>
      </c>
    </row>
    <row r="525" spans="1:12" ht="45">
      <c r="A525" s="99">
        <v>516</v>
      </c>
      <c r="B525" s="408" t="s">
        <v>1115</v>
      </c>
      <c r="C525" s="88" t="s">
        <v>1251</v>
      </c>
      <c r="D525" s="88">
        <v>404974104</v>
      </c>
      <c r="E525" s="99" t="s">
        <v>855</v>
      </c>
      <c r="F525" s="88" t="s">
        <v>1619</v>
      </c>
      <c r="G525" s="88">
        <v>36</v>
      </c>
      <c r="H525" s="99" t="s">
        <v>855</v>
      </c>
      <c r="I525" s="88" t="s">
        <v>1118</v>
      </c>
      <c r="J525" s="4">
        <f t="shared" si="17"/>
        <v>189.78175999999999</v>
      </c>
      <c r="K525" s="479">
        <v>6832.14336</v>
      </c>
      <c r="L525" s="548" t="s">
        <v>1622</v>
      </c>
    </row>
    <row r="526" spans="1:12" ht="45">
      <c r="A526" s="99">
        <v>517</v>
      </c>
      <c r="B526" s="408" t="s">
        <v>1115</v>
      </c>
      <c r="C526" s="88" t="s">
        <v>1251</v>
      </c>
      <c r="D526" s="88">
        <v>404974104</v>
      </c>
      <c r="E526" s="99" t="s">
        <v>855</v>
      </c>
      <c r="F526" s="88" t="s">
        <v>1619</v>
      </c>
      <c r="G526" s="88">
        <v>18</v>
      </c>
      <c r="H526" s="99" t="s">
        <v>855</v>
      </c>
      <c r="I526" s="88" t="s">
        <v>1118</v>
      </c>
      <c r="J526" s="4">
        <f t="shared" si="17"/>
        <v>189.78175999999999</v>
      </c>
      <c r="K526" s="479">
        <v>3416.07168</v>
      </c>
      <c r="L526" s="548" t="s">
        <v>1623</v>
      </c>
    </row>
    <row r="527" spans="1:12" ht="45">
      <c r="A527" s="99">
        <v>518</v>
      </c>
      <c r="B527" s="408" t="s">
        <v>1115</v>
      </c>
      <c r="C527" s="88" t="s">
        <v>1251</v>
      </c>
      <c r="D527" s="88">
        <v>404974104</v>
      </c>
      <c r="E527" s="99" t="s">
        <v>855</v>
      </c>
      <c r="F527" s="88" t="s">
        <v>1619</v>
      </c>
      <c r="G527" s="88">
        <v>23.1</v>
      </c>
      <c r="H527" s="99" t="s">
        <v>855</v>
      </c>
      <c r="I527" s="88" t="s">
        <v>1118</v>
      </c>
      <c r="J527" s="4">
        <f t="shared" si="17"/>
        <v>189.78176000000002</v>
      </c>
      <c r="K527" s="479">
        <v>4383.9586560000007</v>
      </c>
      <c r="L527" s="548" t="s">
        <v>1624</v>
      </c>
    </row>
    <row r="528" spans="1:12" ht="45">
      <c r="A528" s="99">
        <v>519</v>
      </c>
      <c r="B528" s="408" t="s">
        <v>1115</v>
      </c>
      <c r="C528" s="88" t="s">
        <v>1251</v>
      </c>
      <c r="D528" s="88">
        <v>404974104</v>
      </c>
      <c r="E528" s="99" t="s">
        <v>855</v>
      </c>
      <c r="F528" s="88" t="s">
        <v>1619</v>
      </c>
      <c r="G528" s="88">
        <v>36</v>
      </c>
      <c r="H528" s="99" t="s">
        <v>855</v>
      </c>
      <c r="I528" s="88" t="s">
        <v>1118</v>
      </c>
      <c r="J528" s="4">
        <f t="shared" si="17"/>
        <v>189.78175999999999</v>
      </c>
      <c r="K528" s="479">
        <v>6832.14336</v>
      </c>
      <c r="L528" s="548" t="s">
        <v>1625</v>
      </c>
    </row>
    <row r="529" spans="1:12" ht="45">
      <c r="A529" s="99">
        <v>520</v>
      </c>
      <c r="B529" s="408" t="s">
        <v>1115</v>
      </c>
      <c r="C529" s="88" t="s">
        <v>1251</v>
      </c>
      <c r="D529" s="88">
        <v>404974104</v>
      </c>
      <c r="E529" s="99" t="s">
        <v>855</v>
      </c>
      <c r="F529" s="88" t="s">
        <v>1619</v>
      </c>
      <c r="G529" s="88">
        <v>19.139999999999997</v>
      </c>
      <c r="H529" s="99" t="s">
        <v>855</v>
      </c>
      <c r="I529" s="88" t="s">
        <v>1118</v>
      </c>
      <c r="J529" s="4">
        <f t="shared" si="17"/>
        <v>189.78175999999996</v>
      </c>
      <c r="K529" s="479">
        <v>3632.4228863999988</v>
      </c>
      <c r="L529" s="548" t="s">
        <v>1626</v>
      </c>
    </row>
    <row r="530" spans="1:12" ht="60">
      <c r="A530" s="99">
        <v>521</v>
      </c>
      <c r="B530" s="408" t="s">
        <v>1115</v>
      </c>
      <c r="C530" s="88" t="s">
        <v>1251</v>
      </c>
      <c r="D530" s="88">
        <v>404974104</v>
      </c>
      <c r="E530" s="99" t="s">
        <v>855</v>
      </c>
      <c r="F530" s="88" t="s">
        <v>1619</v>
      </c>
      <c r="G530" s="88">
        <v>48</v>
      </c>
      <c r="H530" s="99" t="s">
        <v>855</v>
      </c>
      <c r="I530" s="88" t="s">
        <v>1118</v>
      </c>
      <c r="J530" s="4">
        <f t="shared" si="17"/>
        <v>103.50400799999998</v>
      </c>
      <c r="K530" s="479">
        <v>4968.192383999999</v>
      </c>
      <c r="L530" s="548" t="s">
        <v>1627</v>
      </c>
    </row>
    <row r="531" spans="1:12" ht="45">
      <c r="A531" s="99">
        <v>522</v>
      </c>
      <c r="B531" s="408" t="s">
        <v>1115</v>
      </c>
      <c r="C531" s="88" t="s">
        <v>1251</v>
      </c>
      <c r="D531" s="88">
        <v>404974104</v>
      </c>
      <c r="E531" s="99" t="s">
        <v>855</v>
      </c>
      <c r="F531" s="88" t="s">
        <v>1619</v>
      </c>
      <c r="G531" s="88">
        <v>40</v>
      </c>
      <c r="H531" s="99" t="s">
        <v>855</v>
      </c>
      <c r="I531" s="88" t="s">
        <v>1118</v>
      </c>
      <c r="J531" s="4">
        <f t="shared" si="17"/>
        <v>189.78176000000002</v>
      </c>
      <c r="K531" s="479">
        <v>7591.2704000000003</v>
      </c>
      <c r="L531" s="548" t="s">
        <v>1628</v>
      </c>
    </row>
    <row r="532" spans="1:12" ht="45">
      <c r="A532" s="99">
        <v>523</v>
      </c>
      <c r="B532" s="408" t="s">
        <v>1115</v>
      </c>
      <c r="C532" s="88" t="s">
        <v>1251</v>
      </c>
      <c r="D532" s="88">
        <v>404974104</v>
      </c>
      <c r="E532" s="99" t="s">
        <v>855</v>
      </c>
      <c r="F532" s="88" t="s">
        <v>1619</v>
      </c>
      <c r="G532" s="88">
        <v>45</v>
      </c>
      <c r="H532" s="99" t="s">
        <v>855</v>
      </c>
      <c r="I532" s="88" t="s">
        <v>1118</v>
      </c>
      <c r="J532" s="4">
        <f t="shared" si="17"/>
        <v>189.78176000000002</v>
      </c>
      <c r="K532" s="479">
        <v>8540.1792000000005</v>
      </c>
      <c r="L532" s="548" t="s">
        <v>1629</v>
      </c>
    </row>
    <row r="533" spans="1:12" ht="45">
      <c r="A533" s="99">
        <v>524</v>
      </c>
      <c r="B533" s="408" t="s">
        <v>1115</v>
      </c>
      <c r="C533" s="88" t="s">
        <v>1251</v>
      </c>
      <c r="D533" s="88">
        <v>404974104</v>
      </c>
      <c r="E533" s="99" t="s">
        <v>855</v>
      </c>
      <c r="F533" s="88" t="s">
        <v>1619</v>
      </c>
      <c r="G533" s="88">
        <v>28</v>
      </c>
      <c r="H533" s="99" t="s">
        <v>855</v>
      </c>
      <c r="I533" s="88" t="s">
        <v>1118</v>
      </c>
      <c r="J533" s="4">
        <f t="shared" si="17"/>
        <v>189.78175999999999</v>
      </c>
      <c r="K533" s="479">
        <v>5313.8892799999994</v>
      </c>
      <c r="L533" s="548" t="s">
        <v>1630</v>
      </c>
    </row>
    <row r="534" spans="1:12" ht="45">
      <c r="A534" s="99">
        <v>525</v>
      </c>
      <c r="B534" s="408" t="s">
        <v>1115</v>
      </c>
      <c r="C534" s="88" t="s">
        <v>1251</v>
      </c>
      <c r="D534" s="88">
        <v>404974104</v>
      </c>
      <c r="E534" s="99" t="s">
        <v>855</v>
      </c>
      <c r="F534" s="88" t="s">
        <v>1619</v>
      </c>
      <c r="G534" s="88">
        <v>49.2</v>
      </c>
      <c r="H534" s="99" t="s">
        <v>855</v>
      </c>
      <c r="I534" s="88" t="s">
        <v>1118</v>
      </c>
      <c r="J534" s="4">
        <f t="shared" si="17"/>
        <v>189.78176000000002</v>
      </c>
      <c r="K534" s="479">
        <v>9337.262592000001</v>
      </c>
      <c r="L534" s="548" t="s">
        <v>1631</v>
      </c>
    </row>
    <row r="535" spans="1:12" ht="63.75" customHeight="1">
      <c r="A535" s="99">
        <v>526</v>
      </c>
      <c r="B535" s="408" t="s">
        <v>1115</v>
      </c>
      <c r="C535" s="88" t="s">
        <v>1251</v>
      </c>
      <c r="D535" s="88">
        <v>404974104</v>
      </c>
      <c r="E535" s="99" t="s">
        <v>855</v>
      </c>
      <c r="F535" s="88" t="s">
        <v>1633</v>
      </c>
      <c r="G535" s="88">
        <v>36</v>
      </c>
      <c r="H535" s="99" t="s">
        <v>855</v>
      </c>
      <c r="I535" s="88" t="s">
        <v>1118</v>
      </c>
      <c r="J535" s="4">
        <f t="shared" si="17"/>
        <v>216.62222222222221</v>
      </c>
      <c r="K535" s="480">
        <v>7798.4</v>
      </c>
      <c r="L535" s="548" t="s">
        <v>1632</v>
      </c>
    </row>
    <row r="536" spans="1:12" ht="63.75" customHeight="1">
      <c r="A536" s="99">
        <v>527</v>
      </c>
      <c r="B536" s="476" t="s">
        <v>1675</v>
      </c>
      <c r="C536" s="88" t="s">
        <v>1676</v>
      </c>
      <c r="D536" s="88">
        <v>202188612</v>
      </c>
      <c r="E536" s="99" t="s">
        <v>855</v>
      </c>
      <c r="F536" s="88"/>
      <c r="G536" s="88"/>
      <c r="H536" s="99" t="s">
        <v>855</v>
      </c>
      <c r="I536" s="88"/>
      <c r="J536" s="442"/>
      <c r="K536" s="558">
        <v>1303852.46</v>
      </c>
      <c r="L536" s="548" t="s">
        <v>1677</v>
      </c>
    </row>
    <row r="537" spans="1:12" ht="107.25" customHeight="1">
      <c r="A537" s="99">
        <v>528</v>
      </c>
      <c r="B537" s="408" t="s">
        <v>853</v>
      </c>
      <c r="C537" s="88" t="s">
        <v>1999</v>
      </c>
      <c r="D537" s="88">
        <v>404399664</v>
      </c>
      <c r="E537" s="99" t="s">
        <v>855</v>
      </c>
      <c r="F537" s="88" t="s">
        <v>2000</v>
      </c>
      <c r="G537" s="88" t="s">
        <v>2001</v>
      </c>
      <c r="H537" s="99" t="s">
        <v>855</v>
      </c>
      <c r="I537" s="88" t="s">
        <v>857</v>
      </c>
      <c r="J537" s="4">
        <f>K537/68</f>
        <v>310.84499999999997</v>
      </c>
      <c r="K537" s="480">
        <v>21137.46</v>
      </c>
      <c r="L537" s="548" t="s">
        <v>2002</v>
      </c>
    </row>
    <row r="538" spans="1:12" ht="96" customHeight="1">
      <c r="A538" s="99">
        <v>529</v>
      </c>
      <c r="B538" s="408" t="s">
        <v>853</v>
      </c>
      <c r="C538" s="88" t="s">
        <v>1999</v>
      </c>
      <c r="D538" s="88">
        <v>404399664</v>
      </c>
      <c r="E538" s="99" t="s">
        <v>855</v>
      </c>
      <c r="F538" s="88" t="s">
        <v>2000</v>
      </c>
      <c r="G538" s="88"/>
      <c r="H538" s="99" t="s">
        <v>855</v>
      </c>
      <c r="I538" s="88"/>
      <c r="J538" s="4">
        <f>K538/68</f>
        <v>420.55500000000001</v>
      </c>
      <c r="K538" s="480">
        <v>28597.74</v>
      </c>
      <c r="L538" s="548" t="s">
        <v>2003</v>
      </c>
    </row>
    <row r="539" spans="1:12" ht="105.75" customHeight="1">
      <c r="A539" s="99">
        <v>530</v>
      </c>
      <c r="B539" s="408" t="s">
        <v>2004</v>
      </c>
      <c r="C539" s="88" t="s">
        <v>1116</v>
      </c>
      <c r="D539" s="88">
        <v>204873388</v>
      </c>
      <c r="E539" s="99" t="s">
        <v>855</v>
      </c>
      <c r="F539" s="88" t="s">
        <v>2005</v>
      </c>
      <c r="G539" s="496">
        <f>2.56*4.02</f>
        <v>10.2912</v>
      </c>
      <c r="H539" s="99" t="s">
        <v>855</v>
      </c>
      <c r="I539" s="433" t="s">
        <v>1118</v>
      </c>
      <c r="J539" s="4">
        <f>K539/91</f>
        <v>812.3962259298462</v>
      </c>
      <c r="K539" s="35">
        <v>73928.056559616001</v>
      </c>
      <c r="L539" s="548" t="s">
        <v>2006</v>
      </c>
    </row>
    <row r="540" spans="1:12" ht="63.75" customHeight="1">
      <c r="A540" s="99">
        <v>531</v>
      </c>
      <c r="B540" s="408" t="s">
        <v>2004</v>
      </c>
      <c r="C540" s="88" t="s">
        <v>1116</v>
      </c>
      <c r="D540" s="88">
        <v>204873388</v>
      </c>
      <c r="E540" s="99" t="s">
        <v>855</v>
      </c>
      <c r="F540" s="88" t="s">
        <v>2005</v>
      </c>
      <c r="G540" s="496">
        <f>4.02*6.95</f>
        <v>27.938999999999997</v>
      </c>
      <c r="H540" s="99" t="s">
        <v>855</v>
      </c>
      <c r="I540" s="433" t="s">
        <v>1118</v>
      </c>
      <c r="J540" s="4">
        <f t="shared" ref="J540:J547" si="18">K540/91</f>
        <v>812.3867302569231</v>
      </c>
      <c r="K540" s="35">
        <v>73927.192453380005</v>
      </c>
      <c r="L540" s="548" t="s">
        <v>2007</v>
      </c>
    </row>
    <row r="541" spans="1:12" ht="63.75" customHeight="1">
      <c r="A541" s="99">
        <v>532</v>
      </c>
      <c r="B541" s="408" t="s">
        <v>2004</v>
      </c>
      <c r="C541" s="88" t="s">
        <v>1116</v>
      </c>
      <c r="D541" s="88">
        <v>204873388</v>
      </c>
      <c r="E541" s="99" t="s">
        <v>855</v>
      </c>
      <c r="F541" s="88" t="s">
        <v>2005</v>
      </c>
      <c r="G541" s="497">
        <f>2.93*5.49</f>
        <v>16.085700000000003</v>
      </c>
      <c r="H541" s="99" t="s">
        <v>855</v>
      </c>
      <c r="I541" s="433" t="s">
        <v>1118</v>
      </c>
      <c r="J541" s="4">
        <f t="shared" si="18"/>
        <v>812.24568919384626</v>
      </c>
      <c r="K541" s="35">
        <v>73914.357716640006</v>
      </c>
      <c r="L541" s="548" t="s">
        <v>2008</v>
      </c>
    </row>
    <row r="542" spans="1:12" ht="63.75" customHeight="1">
      <c r="A542" s="99">
        <v>533</v>
      </c>
      <c r="B542" s="408" t="s">
        <v>2004</v>
      </c>
      <c r="C542" s="88" t="s">
        <v>1116</v>
      </c>
      <c r="D542" s="88">
        <v>204873388</v>
      </c>
      <c r="E542" s="99" t="s">
        <v>855</v>
      </c>
      <c r="F542" s="88" t="s">
        <v>2005</v>
      </c>
      <c r="G542" s="496">
        <f>15.36*8.64</f>
        <v>132.71039999999999</v>
      </c>
      <c r="H542" s="99" t="s">
        <v>855</v>
      </c>
      <c r="I542" s="433" t="s">
        <v>1118</v>
      </c>
      <c r="J542" s="4">
        <f t="shared" si="18"/>
        <v>812.36601077760008</v>
      </c>
      <c r="K542" s="35">
        <v>73925.306980761612</v>
      </c>
      <c r="L542" s="548" t="s">
        <v>2009</v>
      </c>
    </row>
    <row r="543" spans="1:12" ht="63.75" customHeight="1">
      <c r="A543" s="99">
        <v>534</v>
      </c>
      <c r="B543" s="408" t="s">
        <v>2004</v>
      </c>
      <c r="C543" s="88" t="s">
        <v>1116</v>
      </c>
      <c r="D543" s="88">
        <v>204873388</v>
      </c>
      <c r="E543" s="99" t="s">
        <v>855</v>
      </c>
      <c r="F543" s="88" t="s">
        <v>2005</v>
      </c>
      <c r="G543" s="496">
        <f>4.39*7.68</f>
        <v>33.715199999999996</v>
      </c>
      <c r="H543" s="99" t="s">
        <v>855</v>
      </c>
      <c r="I543" s="433" t="s">
        <v>1118</v>
      </c>
      <c r="J543" s="4">
        <f t="shared" si="18"/>
        <v>812.31711933046154</v>
      </c>
      <c r="K543" s="35">
        <v>73920.857859071999</v>
      </c>
      <c r="L543" s="548" t="s">
        <v>2010</v>
      </c>
    </row>
    <row r="544" spans="1:12" ht="63.75" customHeight="1">
      <c r="A544" s="99">
        <v>535</v>
      </c>
      <c r="B544" s="408" t="s">
        <v>2004</v>
      </c>
      <c r="C544" s="88" t="s">
        <v>1116</v>
      </c>
      <c r="D544" s="88">
        <v>204873388</v>
      </c>
      <c r="E544" s="99" t="s">
        <v>855</v>
      </c>
      <c r="F544" s="88" t="s">
        <v>2005</v>
      </c>
      <c r="G544" s="496">
        <f>11.34*6.58</f>
        <v>74.617199999999997</v>
      </c>
      <c r="H544" s="99" t="s">
        <v>855</v>
      </c>
      <c r="I544" s="433" t="s">
        <v>1118</v>
      </c>
      <c r="J544" s="4">
        <f t="shared" si="18"/>
        <v>812.27025759212324</v>
      </c>
      <c r="K544" s="35">
        <v>73916.593440883211</v>
      </c>
      <c r="L544" s="548" t="s">
        <v>2011</v>
      </c>
    </row>
    <row r="545" spans="1:12" ht="63.75" customHeight="1">
      <c r="A545" s="99">
        <v>536</v>
      </c>
      <c r="B545" s="408" t="s">
        <v>2004</v>
      </c>
      <c r="C545" s="88" t="s">
        <v>1116</v>
      </c>
      <c r="D545" s="88">
        <v>204873388</v>
      </c>
      <c r="E545" s="99" t="s">
        <v>855</v>
      </c>
      <c r="F545" s="88" t="s">
        <v>2005</v>
      </c>
      <c r="G545" s="496">
        <f>9.14*5.12</f>
        <v>46.796800000000005</v>
      </c>
      <c r="H545" s="99" t="s">
        <v>855</v>
      </c>
      <c r="I545" s="433" t="s">
        <v>1118</v>
      </c>
      <c r="J545" s="4">
        <f t="shared" si="18"/>
        <v>812.37164142276936</v>
      </c>
      <c r="K545" s="35">
        <v>73925.81936947201</v>
      </c>
      <c r="L545" s="548" t="s">
        <v>2012</v>
      </c>
    </row>
    <row r="546" spans="1:12" ht="63.75" customHeight="1">
      <c r="A546" s="99">
        <v>537</v>
      </c>
      <c r="B546" s="408" t="s">
        <v>2004</v>
      </c>
      <c r="C546" s="88" t="s">
        <v>1116</v>
      </c>
      <c r="D546" s="88">
        <v>204873388</v>
      </c>
      <c r="E546" s="99" t="s">
        <v>855</v>
      </c>
      <c r="F546" s="88" t="s">
        <v>2005</v>
      </c>
      <c r="G546" s="496">
        <f>4.39*7.68</f>
        <v>33.715199999999996</v>
      </c>
      <c r="H546" s="99" t="s">
        <v>855</v>
      </c>
      <c r="I546" s="433" t="s">
        <v>1118</v>
      </c>
      <c r="J546" s="4">
        <f t="shared" si="18"/>
        <v>812.26489707913845</v>
      </c>
      <c r="K546" s="35">
        <v>73916.105634201595</v>
      </c>
      <c r="L546" s="548" t="s">
        <v>2013</v>
      </c>
    </row>
    <row r="547" spans="1:12" ht="63.75" customHeight="1">
      <c r="A547" s="99">
        <v>538</v>
      </c>
      <c r="B547" s="408" t="s">
        <v>2004</v>
      </c>
      <c r="C547" s="88" t="s">
        <v>1116</v>
      </c>
      <c r="D547" s="88">
        <v>204873388</v>
      </c>
      <c r="E547" s="99" t="s">
        <v>855</v>
      </c>
      <c r="F547" s="88" t="s">
        <v>2005</v>
      </c>
      <c r="G547" s="496">
        <f>3.66*6.32</f>
        <v>23.131200000000003</v>
      </c>
      <c r="H547" s="99" t="s">
        <v>855</v>
      </c>
      <c r="I547" s="433" t="s">
        <v>1118</v>
      </c>
      <c r="J547" s="4">
        <f t="shared" si="18"/>
        <v>812.32052076553862</v>
      </c>
      <c r="K547" s="35">
        <v>73921.167389664013</v>
      </c>
      <c r="L547" s="548" t="s">
        <v>2014</v>
      </c>
    </row>
    <row r="548" spans="1:12" ht="115.5" customHeight="1">
      <c r="A548" s="99">
        <v>539</v>
      </c>
      <c r="B548" s="476" t="s">
        <v>853</v>
      </c>
      <c r="C548" s="88" t="s">
        <v>1085</v>
      </c>
      <c r="D548" s="88">
        <v>227746259</v>
      </c>
      <c r="E548" s="99" t="s">
        <v>855</v>
      </c>
      <c r="F548" s="88" t="s">
        <v>2015</v>
      </c>
      <c r="G548" s="88" t="s">
        <v>2016</v>
      </c>
      <c r="H548" s="99" t="s">
        <v>855</v>
      </c>
      <c r="I548" s="88" t="s">
        <v>857</v>
      </c>
      <c r="J548" s="4">
        <f>K548/36</f>
        <v>25.916666666666668</v>
      </c>
      <c r="K548" s="4">
        <v>933</v>
      </c>
      <c r="L548" s="548" t="s">
        <v>2017</v>
      </c>
    </row>
    <row r="549" spans="1:12" ht="63.75" customHeight="1">
      <c r="A549" s="99">
        <v>540</v>
      </c>
      <c r="B549" s="476" t="s">
        <v>853</v>
      </c>
      <c r="C549" s="88" t="s">
        <v>1085</v>
      </c>
      <c r="D549" s="88">
        <v>227746259</v>
      </c>
      <c r="E549" s="99" t="s">
        <v>855</v>
      </c>
      <c r="F549" s="88" t="s">
        <v>2015</v>
      </c>
      <c r="G549" s="88"/>
      <c r="H549" s="99" t="s">
        <v>855</v>
      </c>
      <c r="I549" s="88"/>
      <c r="J549" s="4">
        <f>K549/36</f>
        <v>32.388888888888886</v>
      </c>
      <c r="K549" s="4">
        <v>1166</v>
      </c>
      <c r="L549" s="548" t="s">
        <v>2018</v>
      </c>
    </row>
    <row r="550" spans="1:12" ht="63.75" customHeight="1">
      <c r="A550" s="99">
        <v>541</v>
      </c>
      <c r="B550" s="476" t="s">
        <v>1115</v>
      </c>
      <c r="C550" s="88" t="s">
        <v>1116</v>
      </c>
      <c r="D550" s="88">
        <v>204873388</v>
      </c>
      <c r="E550" s="99" t="s">
        <v>855</v>
      </c>
      <c r="F550" s="88" t="s">
        <v>2019</v>
      </c>
      <c r="G550" s="88"/>
      <c r="H550" s="99" t="s">
        <v>855</v>
      </c>
      <c r="I550" s="563" t="s">
        <v>1118</v>
      </c>
      <c r="J550" s="442"/>
      <c r="K550" s="558">
        <v>34472.03</v>
      </c>
      <c r="L550" s="548" t="s">
        <v>2983</v>
      </c>
    </row>
    <row r="551" spans="1:12" ht="145.5" customHeight="1">
      <c r="A551" s="99">
        <v>542</v>
      </c>
      <c r="B551" s="408" t="s">
        <v>1115</v>
      </c>
      <c r="C551" s="88" t="s">
        <v>2020</v>
      </c>
      <c r="D551" s="88">
        <v>212918020</v>
      </c>
      <c r="E551" s="99" t="s">
        <v>855</v>
      </c>
      <c r="F551" s="88" t="s">
        <v>2021</v>
      </c>
      <c r="G551" s="88">
        <v>54</v>
      </c>
      <c r="H551" s="99" t="s">
        <v>855</v>
      </c>
      <c r="I551" s="88" t="s">
        <v>1118</v>
      </c>
      <c r="J551" s="4">
        <f>K551/31</f>
        <v>264.77419354838707</v>
      </c>
      <c r="K551" s="480">
        <f>6858+864+486</f>
        <v>8208</v>
      </c>
      <c r="L551" s="548" t="s">
        <v>2022</v>
      </c>
    </row>
    <row r="552" spans="1:12" ht="116.25" customHeight="1">
      <c r="A552" s="99">
        <v>543</v>
      </c>
      <c r="B552" s="408" t="s">
        <v>1115</v>
      </c>
      <c r="C552" s="88" t="s">
        <v>2020</v>
      </c>
      <c r="D552" s="88">
        <v>212918020</v>
      </c>
      <c r="E552" s="99" t="s">
        <v>855</v>
      </c>
      <c r="F552" s="88" t="s">
        <v>2021</v>
      </c>
      <c r="G552" s="88">
        <v>36</v>
      </c>
      <c r="H552" s="99" t="s">
        <v>855</v>
      </c>
      <c r="I552" s="88" t="s">
        <v>1118</v>
      </c>
      <c r="J552" s="4">
        <f t="shared" ref="J552:J554" si="19">K552/31</f>
        <v>176.51612903225808</v>
      </c>
      <c r="K552" s="480">
        <f>4572+576+324</f>
        <v>5472</v>
      </c>
      <c r="L552" s="548" t="s">
        <v>2023</v>
      </c>
    </row>
    <row r="553" spans="1:12" ht="96" customHeight="1">
      <c r="A553" s="99">
        <v>544</v>
      </c>
      <c r="B553" s="408" t="s">
        <v>1115</v>
      </c>
      <c r="C553" s="88" t="s">
        <v>2020</v>
      </c>
      <c r="D553" s="88">
        <v>212918020</v>
      </c>
      <c r="E553" s="99" t="s">
        <v>855</v>
      </c>
      <c r="F553" s="88" t="s">
        <v>2021</v>
      </c>
      <c r="G553" s="88">
        <v>36</v>
      </c>
      <c r="H553" s="99" t="s">
        <v>855</v>
      </c>
      <c r="I553" s="88" t="s">
        <v>1118</v>
      </c>
      <c r="J553" s="4">
        <f t="shared" si="19"/>
        <v>176.51612903225808</v>
      </c>
      <c r="K553" s="480">
        <f>4572+576+324</f>
        <v>5472</v>
      </c>
      <c r="L553" s="548" t="s">
        <v>2024</v>
      </c>
    </row>
    <row r="554" spans="1:12" ht="82.5" customHeight="1">
      <c r="A554" s="99">
        <v>545</v>
      </c>
      <c r="B554" s="408" t="s">
        <v>1115</v>
      </c>
      <c r="C554" s="88" t="s">
        <v>2020</v>
      </c>
      <c r="D554" s="88">
        <v>212918020</v>
      </c>
      <c r="E554" s="99" t="s">
        <v>855</v>
      </c>
      <c r="F554" s="88" t="s">
        <v>2021</v>
      </c>
      <c r="G554" s="88">
        <v>18</v>
      </c>
      <c r="H554" s="99" t="s">
        <v>855</v>
      </c>
      <c r="I554" s="88" t="s">
        <v>1118</v>
      </c>
      <c r="J554" s="4">
        <f t="shared" si="19"/>
        <v>49.935483870967744</v>
      </c>
      <c r="K554" s="480">
        <f>900+288+360</f>
        <v>1548</v>
      </c>
      <c r="L554" s="548" t="s">
        <v>2025</v>
      </c>
    </row>
    <row r="555" spans="1:12" ht="81" customHeight="1">
      <c r="A555" s="99">
        <v>546</v>
      </c>
      <c r="B555" s="408" t="s">
        <v>853</v>
      </c>
      <c r="C555" s="88" t="s">
        <v>2026</v>
      </c>
      <c r="D555" s="88">
        <v>237074535</v>
      </c>
      <c r="E555" s="99" t="s">
        <v>855</v>
      </c>
      <c r="F555" s="88" t="s">
        <v>2027</v>
      </c>
      <c r="G555" s="88" t="s">
        <v>2028</v>
      </c>
      <c r="H555" s="99" t="s">
        <v>855</v>
      </c>
      <c r="I555" s="88" t="s">
        <v>857</v>
      </c>
      <c r="J555" s="4">
        <f>K555/31</f>
        <v>9.67741935483871</v>
      </c>
      <c r="K555" s="480">
        <v>300</v>
      </c>
      <c r="L555" s="547" t="s">
        <v>2029</v>
      </c>
    </row>
    <row r="556" spans="1:12" ht="129" customHeight="1">
      <c r="A556" s="99">
        <v>547</v>
      </c>
      <c r="B556" s="408" t="s">
        <v>879</v>
      </c>
      <c r="C556" s="88" t="s">
        <v>2026</v>
      </c>
      <c r="D556" s="88">
        <v>237074535</v>
      </c>
      <c r="E556" s="99" t="s">
        <v>855</v>
      </c>
      <c r="F556" s="88" t="s">
        <v>2027</v>
      </c>
      <c r="G556" s="88">
        <v>2025</v>
      </c>
      <c r="H556" s="99" t="s">
        <v>855</v>
      </c>
      <c r="I556" s="88" t="s">
        <v>882</v>
      </c>
      <c r="J556" s="4">
        <f t="shared" ref="J556:J557" si="20">K556/31</f>
        <v>96.774193548387103</v>
      </c>
      <c r="K556" s="480">
        <v>3000</v>
      </c>
      <c r="L556" s="548" t="s">
        <v>2030</v>
      </c>
    </row>
    <row r="557" spans="1:12" ht="123" customHeight="1">
      <c r="A557" s="99">
        <v>548</v>
      </c>
      <c r="B557" s="408" t="s">
        <v>879</v>
      </c>
      <c r="C557" s="88" t="s">
        <v>2026</v>
      </c>
      <c r="D557" s="88">
        <v>237074535</v>
      </c>
      <c r="E557" s="99" t="s">
        <v>855</v>
      </c>
      <c r="F557" s="88" t="s">
        <v>2027</v>
      </c>
      <c r="G557" s="88">
        <v>4050</v>
      </c>
      <c r="H557" s="99" t="s">
        <v>855</v>
      </c>
      <c r="I557" s="88" t="s">
        <v>882</v>
      </c>
      <c r="J557" s="4">
        <f t="shared" si="20"/>
        <v>48.387096774193552</v>
      </c>
      <c r="K557" s="480">
        <v>1500</v>
      </c>
      <c r="L557" s="548" t="s">
        <v>2031</v>
      </c>
    </row>
    <row r="558" spans="1:12" ht="63.75" customHeight="1">
      <c r="A558" s="99">
        <v>549</v>
      </c>
      <c r="B558" s="408" t="s">
        <v>1115</v>
      </c>
      <c r="C558" s="88" t="s">
        <v>2032</v>
      </c>
      <c r="D558" s="88">
        <v>400166146</v>
      </c>
      <c r="E558" s="99" t="s">
        <v>855</v>
      </c>
      <c r="F558" s="88" t="s">
        <v>2021</v>
      </c>
      <c r="G558" s="88">
        <v>24</v>
      </c>
      <c r="H558" s="99" t="s">
        <v>855</v>
      </c>
      <c r="I558" s="88" t="s">
        <v>1118</v>
      </c>
      <c r="J558" s="4">
        <f>K558/31</f>
        <v>44.516129032258064</v>
      </c>
      <c r="K558" s="480">
        <f>480+420+480</f>
        <v>1380</v>
      </c>
      <c r="L558" s="548" t="s">
        <v>2033</v>
      </c>
    </row>
    <row r="559" spans="1:12" ht="63.75" customHeight="1">
      <c r="A559" s="99">
        <v>550</v>
      </c>
      <c r="B559" s="408" t="s">
        <v>1115</v>
      </c>
      <c r="C559" s="88" t="s">
        <v>2032</v>
      </c>
      <c r="D559" s="88">
        <v>400166146</v>
      </c>
      <c r="E559" s="99" t="s">
        <v>855</v>
      </c>
      <c r="F559" s="88" t="s">
        <v>2021</v>
      </c>
      <c r="G559" s="88">
        <v>24</v>
      </c>
      <c r="H559" s="99" t="s">
        <v>855</v>
      </c>
      <c r="I559" s="88" t="s">
        <v>1118</v>
      </c>
      <c r="J559" s="4">
        <f>K559/31</f>
        <v>44.516129032258064</v>
      </c>
      <c r="K559" s="480">
        <f>480+420+480</f>
        <v>1380</v>
      </c>
      <c r="L559" s="548" t="s">
        <v>2034</v>
      </c>
    </row>
    <row r="560" spans="1:12" ht="126" customHeight="1">
      <c r="A560" s="99">
        <v>551</v>
      </c>
      <c r="B560" s="408" t="s">
        <v>2004</v>
      </c>
      <c r="C560" s="88" t="s">
        <v>1287</v>
      </c>
      <c r="D560" s="88">
        <v>205255917</v>
      </c>
      <c r="E560" s="99" t="s">
        <v>855</v>
      </c>
      <c r="F560" s="88" t="s">
        <v>2035</v>
      </c>
      <c r="G560" s="88"/>
      <c r="H560" s="99" t="s">
        <v>855</v>
      </c>
      <c r="I560" s="88"/>
      <c r="J560" s="4">
        <f>K560/31</f>
        <v>528.38709677419354</v>
      </c>
      <c r="K560" s="480">
        <v>16380</v>
      </c>
      <c r="L560" s="548" t="s">
        <v>2036</v>
      </c>
    </row>
    <row r="561" spans="1:12" ht="102" customHeight="1">
      <c r="A561" s="99">
        <v>552</v>
      </c>
      <c r="B561" s="408" t="s">
        <v>853</v>
      </c>
      <c r="C561" s="88" t="s">
        <v>2037</v>
      </c>
      <c r="D561" s="88">
        <v>404413773</v>
      </c>
      <c r="E561" s="99" t="s">
        <v>855</v>
      </c>
      <c r="F561" s="88" t="s">
        <v>2038</v>
      </c>
      <c r="G561" s="88" t="s">
        <v>2039</v>
      </c>
      <c r="H561" s="99" t="s">
        <v>855</v>
      </c>
      <c r="I561" s="88" t="s">
        <v>857</v>
      </c>
      <c r="J561" s="4">
        <f>K561/30</f>
        <v>15</v>
      </c>
      <c r="K561" s="480">
        <v>450</v>
      </c>
      <c r="L561" s="548" t="s">
        <v>2040</v>
      </c>
    </row>
    <row r="562" spans="1:12" ht="105" customHeight="1">
      <c r="A562" s="99">
        <v>553</v>
      </c>
      <c r="B562" s="408" t="s">
        <v>853</v>
      </c>
      <c r="C562" s="88" t="s">
        <v>2037</v>
      </c>
      <c r="D562" s="88">
        <v>404413773</v>
      </c>
      <c r="E562" s="99" t="s">
        <v>855</v>
      </c>
      <c r="F562" s="88" t="s">
        <v>2038</v>
      </c>
      <c r="G562" s="88"/>
      <c r="H562" s="99" t="s">
        <v>855</v>
      </c>
      <c r="I562" s="88"/>
      <c r="J562" s="4">
        <f>K562/30</f>
        <v>15</v>
      </c>
      <c r="K562" s="480">
        <v>450</v>
      </c>
      <c r="L562" s="548" t="s">
        <v>2041</v>
      </c>
    </row>
    <row r="563" spans="1:12" ht="138.75" customHeight="1">
      <c r="A563" s="99">
        <v>554</v>
      </c>
      <c r="B563" s="408" t="s">
        <v>2042</v>
      </c>
      <c r="C563" s="88" t="s">
        <v>2043</v>
      </c>
      <c r="D563" s="88">
        <v>401993820</v>
      </c>
      <c r="E563" s="99" t="s">
        <v>855</v>
      </c>
      <c r="F563" s="88" t="s">
        <v>2038</v>
      </c>
      <c r="G563" s="88">
        <v>423.75</v>
      </c>
      <c r="H563" s="99" t="s">
        <v>855</v>
      </c>
      <c r="I563" s="88" t="s">
        <v>2044</v>
      </c>
      <c r="J563" s="4">
        <f>K563/G563</f>
        <v>108.40424778761063</v>
      </c>
      <c r="K563" s="480">
        <v>45936.3</v>
      </c>
      <c r="L563" s="548" t="s">
        <v>2045</v>
      </c>
    </row>
    <row r="564" spans="1:12" ht="102" customHeight="1">
      <c r="A564" s="99">
        <v>555</v>
      </c>
      <c r="B564" s="408" t="s">
        <v>853</v>
      </c>
      <c r="C564" s="88" t="s">
        <v>2046</v>
      </c>
      <c r="D564" s="88">
        <v>215112036</v>
      </c>
      <c r="E564" s="99" t="s">
        <v>855</v>
      </c>
      <c r="F564" s="88" t="s">
        <v>2038</v>
      </c>
      <c r="G564" s="88" t="s">
        <v>930</v>
      </c>
      <c r="H564" s="99" t="s">
        <v>855</v>
      </c>
      <c r="I564" s="88" t="s">
        <v>857</v>
      </c>
      <c r="J564" s="4">
        <f>K564/31</f>
        <v>14.516129032258064</v>
      </c>
      <c r="K564" s="480">
        <v>450</v>
      </c>
      <c r="L564" s="548" t="s">
        <v>2047</v>
      </c>
    </row>
    <row r="565" spans="1:12" ht="75.75" customHeight="1">
      <c r="A565" s="99">
        <v>556</v>
      </c>
      <c r="B565" s="408" t="s">
        <v>853</v>
      </c>
      <c r="C565" s="88" t="s">
        <v>2046</v>
      </c>
      <c r="D565" s="88">
        <v>215112036</v>
      </c>
      <c r="E565" s="99" t="s">
        <v>855</v>
      </c>
      <c r="F565" s="88" t="s">
        <v>2038</v>
      </c>
      <c r="G565" s="88"/>
      <c r="H565" s="99" t="s">
        <v>855</v>
      </c>
      <c r="I565" s="88"/>
      <c r="J565" s="4"/>
      <c r="K565" s="480">
        <v>400</v>
      </c>
      <c r="L565" s="548" t="s">
        <v>2048</v>
      </c>
    </row>
    <row r="566" spans="1:12" ht="63.75" customHeight="1">
      <c r="A566" s="99">
        <v>557</v>
      </c>
      <c r="B566" s="408" t="s">
        <v>1115</v>
      </c>
      <c r="C566" s="88" t="s">
        <v>2049</v>
      </c>
      <c r="D566" s="88">
        <v>206330228</v>
      </c>
      <c r="E566" s="99" t="s">
        <v>855</v>
      </c>
      <c r="F566" s="88" t="s">
        <v>2035</v>
      </c>
      <c r="G566" s="88">
        <v>36</v>
      </c>
      <c r="H566" s="99" t="s">
        <v>855</v>
      </c>
      <c r="I566" s="88" t="s">
        <v>1118</v>
      </c>
      <c r="J566" s="4">
        <f>K566/30</f>
        <v>132.293532</v>
      </c>
      <c r="K566" s="480">
        <f>(1274.4+339.84+109.08)*2.303</f>
        <v>3968.8059599999997</v>
      </c>
      <c r="L566" s="548" t="s">
        <v>2050</v>
      </c>
    </row>
    <row r="567" spans="1:12" ht="63.75" customHeight="1">
      <c r="A567" s="99">
        <v>558</v>
      </c>
      <c r="B567" s="408" t="s">
        <v>1115</v>
      </c>
      <c r="C567" s="88" t="s">
        <v>2049</v>
      </c>
      <c r="D567" s="88">
        <v>206330228</v>
      </c>
      <c r="E567" s="99" t="s">
        <v>855</v>
      </c>
      <c r="F567" s="88" t="s">
        <v>2035</v>
      </c>
      <c r="G567" s="88">
        <v>36</v>
      </c>
      <c r="H567" s="99" t="s">
        <v>855</v>
      </c>
      <c r="I567" s="88" t="s">
        <v>1118</v>
      </c>
      <c r="J567" s="4">
        <f t="shared" ref="J567:J568" si="21">K567/30</f>
        <v>132.293532</v>
      </c>
      <c r="K567" s="480">
        <f t="shared" ref="K567:K568" si="22">(1274.4+339.84+109.08)*2.303</f>
        <v>3968.8059599999997</v>
      </c>
      <c r="L567" s="548" t="s">
        <v>2051</v>
      </c>
    </row>
    <row r="568" spans="1:12" ht="89.25" customHeight="1">
      <c r="A568" s="99">
        <v>559</v>
      </c>
      <c r="B568" s="408" t="s">
        <v>1115</v>
      </c>
      <c r="C568" s="88" t="s">
        <v>2049</v>
      </c>
      <c r="D568" s="88">
        <v>206330228</v>
      </c>
      <c r="E568" s="99" t="s">
        <v>855</v>
      </c>
      <c r="F568" s="88" t="s">
        <v>2035</v>
      </c>
      <c r="G568" s="88">
        <v>36</v>
      </c>
      <c r="H568" s="99" t="s">
        <v>855</v>
      </c>
      <c r="I568" s="88" t="s">
        <v>1118</v>
      </c>
      <c r="J568" s="4">
        <f t="shared" si="21"/>
        <v>132.293532</v>
      </c>
      <c r="K568" s="480">
        <f t="shared" si="22"/>
        <v>3968.8059599999997</v>
      </c>
      <c r="L568" s="548" t="s">
        <v>2052</v>
      </c>
    </row>
    <row r="569" spans="1:12" ht="63.75" customHeight="1">
      <c r="A569" s="99">
        <v>560</v>
      </c>
      <c r="B569" s="408" t="s">
        <v>2004</v>
      </c>
      <c r="C569" s="88" t="s">
        <v>2053</v>
      </c>
      <c r="D569" s="88">
        <v>412688319</v>
      </c>
      <c r="E569" s="99" t="s">
        <v>855</v>
      </c>
      <c r="F569" s="88" t="s">
        <v>2054</v>
      </c>
      <c r="G569" s="496">
        <v>15</v>
      </c>
      <c r="H569" s="99" t="s">
        <v>855</v>
      </c>
      <c r="I569" s="88" t="s">
        <v>1118</v>
      </c>
      <c r="J569" s="4">
        <f>K569/37</f>
        <v>27.027027027027028</v>
      </c>
      <c r="K569" s="497">
        <v>1000</v>
      </c>
      <c r="L569" s="552" t="s">
        <v>2055</v>
      </c>
    </row>
    <row r="570" spans="1:12" ht="63.75" customHeight="1">
      <c r="A570" s="99">
        <v>561</v>
      </c>
      <c r="B570" s="408" t="s">
        <v>2004</v>
      </c>
      <c r="C570" s="88" t="s">
        <v>2053</v>
      </c>
      <c r="D570" s="88">
        <v>412688319</v>
      </c>
      <c r="E570" s="99" t="s">
        <v>855</v>
      </c>
      <c r="F570" s="88" t="s">
        <v>2054</v>
      </c>
      <c r="G570" s="496">
        <v>15</v>
      </c>
      <c r="H570" s="99" t="s">
        <v>855</v>
      </c>
      <c r="I570" s="88" t="s">
        <v>1118</v>
      </c>
      <c r="J570" s="4">
        <f t="shared" ref="J570:J577" si="23">K570/37</f>
        <v>27.027027027027028</v>
      </c>
      <c r="K570" s="497">
        <v>1000</v>
      </c>
      <c r="L570" s="552" t="s">
        <v>2056</v>
      </c>
    </row>
    <row r="571" spans="1:12" ht="63.75" customHeight="1">
      <c r="A571" s="99">
        <v>562</v>
      </c>
      <c r="B571" s="408" t="s">
        <v>2004</v>
      </c>
      <c r="C571" s="88" t="s">
        <v>2053</v>
      </c>
      <c r="D571" s="88">
        <v>412688319</v>
      </c>
      <c r="E571" s="99" t="s">
        <v>855</v>
      </c>
      <c r="F571" s="88" t="s">
        <v>2054</v>
      </c>
      <c r="G571" s="496">
        <v>15</v>
      </c>
      <c r="H571" s="99" t="s">
        <v>855</v>
      </c>
      <c r="I571" s="88" t="s">
        <v>1118</v>
      </c>
      <c r="J571" s="4">
        <f t="shared" si="23"/>
        <v>27.027027027027028</v>
      </c>
      <c r="K571" s="497">
        <v>1000</v>
      </c>
      <c r="L571" s="552" t="s">
        <v>2057</v>
      </c>
    </row>
    <row r="572" spans="1:12" ht="63.75" customHeight="1">
      <c r="A572" s="99">
        <v>563</v>
      </c>
      <c r="B572" s="408" t="s">
        <v>1533</v>
      </c>
      <c r="C572" s="88" t="s">
        <v>2053</v>
      </c>
      <c r="D572" s="88">
        <v>412688319</v>
      </c>
      <c r="E572" s="99" t="s">
        <v>855</v>
      </c>
      <c r="F572" s="88" t="s">
        <v>2054</v>
      </c>
      <c r="G572" s="498">
        <v>0.30599999999999999</v>
      </c>
      <c r="H572" s="99" t="s">
        <v>855</v>
      </c>
      <c r="I572" s="88" t="s">
        <v>1118</v>
      </c>
      <c r="J572" s="4">
        <f t="shared" si="23"/>
        <v>4.5054054054054049</v>
      </c>
      <c r="K572" s="497">
        <v>166.7</v>
      </c>
      <c r="L572" s="552" t="s">
        <v>2058</v>
      </c>
    </row>
    <row r="573" spans="1:12" ht="63.75" customHeight="1">
      <c r="A573" s="99">
        <v>564</v>
      </c>
      <c r="B573" s="408" t="s">
        <v>1533</v>
      </c>
      <c r="C573" s="88" t="s">
        <v>2053</v>
      </c>
      <c r="D573" s="88">
        <v>412688319</v>
      </c>
      <c r="E573" s="99" t="s">
        <v>855</v>
      </c>
      <c r="F573" s="88" t="s">
        <v>2054</v>
      </c>
      <c r="G573" s="498">
        <v>0.30599999999999999</v>
      </c>
      <c r="H573" s="99" t="s">
        <v>855</v>
      </c>
      <c r="I573" s="88" t="s">
        <v>1118</v>
      </c>
      <c r="J573" s="4">
        <f t="shared" si="23"/>
        <v>4.5054054054054049</v>
      </c>
      <c r="K573" s="497">
        <v>166.7</v>
      </c>
      <c r="L573" s="552" t="s">
        <v>2059</v>
      </c>
    </row>
    <row r="574" spans="1:12" ht="63.75" customHeight="1">
      <c r="A574" s="99">
        <v>565</v>
      </c>
      <c r="B574" s="408" t="s">
        <v>1533</v>
      </c>
      <c r="C574" s="88" t="s">
        <v>2053</v>
      </c>
      <c r="D574" s="88">
        <v>412688319</v>
      </c>
      <c r="E574" s="99" t="s">
        <v>855</v>
      </c>
      <c r="F574" s="88" t="s">
        <v>2054</v>
      </c>
      <c r="G574" s="498">
        <v>0.30599999999999999</v>
      </c>
      <c r="H574" s="99" t="s">
        <v>855</v>
      </c>
      <c r="I574" s="88" t="s">
        <v>1118</v>
      </c>
      <c r="J574" s="4">
        <f t="shared" si="23"/>
        <v>4.5054054054054049</v>
      </c>
      <c r="K574" s="497">
        <v>166.7</v>
      </c>
      <c r="L574" s="552" t="s">
        <v>2060</v>
      </c>
    </row>
    <row r="575" spans="1:12" ht="63.75" customHeight="1">
      <c r="A575" s="99">
        <v>566</v>
      </c>
      <c r="B575" s="408" t="s">
        <v>1533</v>
      </c>
      <c r="C575" s="88" t="s">
        <v>2053</v>
      </c>
      <c r="D575" s="88">
        <v>412688319</v>
      </c>
      <c r="E575" s="99" t="s">
        <v>855</v>
      </c>
      <c r="F575" s="88" t="s">
        <v>2054</v>
      </c>
      <c r="G575" s="498">
        <v>0.30599999999999999</v>
      </c>
      <c r="H575" s="99" t="s">
        <v>855</v>
      </c>
      <c r="I575" s="88" t="s">
        <v>1118</v>
      </c>
      <c r="J575" s="4">
        <f t="shared" si="23"/>
        <v>4.5054054054054049</v>
      </c>
      <c r="K575" s="497">
        <v>166.7</v>
      </c>
      <c r="L575" s="552" t="s">
        <v>2061</v>
      </c>
    </row>
    <row r="576" spans="1:12" ht="63.75" customHeight="1">
      <c r="A576" s="99">
        <v>567</v>
      </c>
      <c r="B576" s="408" t="s">
        <v>1533</v>
      </c>
      <c r="C576" s="88" t="s">
        <v>2053</v>
      </c>
      <c r="D576" s="88">
        <v>412688319</v>
      </c>
      <c r="E576" s="99" t="s">
        <v>855</v>
      </c>
      <c r="F576" s="88" t="s">
        <v>2054</v>
      </c>
      <c r="G576" s="498">
        <v>0.30599999999999999</v>
      </c>
      <c r="H576" s="99" t="s">
        <v>855</v>
      </c>
      <c r="I576" s="88" t="s">
        <v>1118</v>
      </c>
      <c r="J576" s="4">
        <f t="shared" si="23"/>
        <v>4.5054054054054049</v>
      </c>
      <c r="K576" s="497">
        <v>166.7</v>
      </c>
      <c r="L576" s="552" t="s">
        <v>2062</v>
      </c>
    </row>
    <row r="577" spans="1:12" ht="63.75" customHeight="1">
      <c r="A577" s="99">
        <v>568</v>
      </c>
      <c r="B577" s="408" t="s">
        <v>1533</v>
      </c>
      <c r="C577" s="88" t="s">
        <v>2053</v>
      </c>
      <c r="D577" s="88">
        <v>412688319</v>
      </c>
      <c r="E577" s="99" t="s">
        <v>855</v>
      </c>
      <c r="F577" s="88" t="s">
        <v>2054</v>
      </c>
      <c r="G577" s="498">
        <v>0.30599999999999999</v>
      </c>
      <c r="H577" s="99" t="s">
        <v>855</v>
      </c>
      <c r="I577" s="88" t="s">
        <v>1118</v>
      </c>
      <c r="J577" s="4">
        <f t="shared" si="23"/>
        <v>4.5054054054054049</v>
      </c>
      <c r="K577" s="497">
        <v>166.7</v>
      </c>
      <c r="L577" s="552" t="s">
        <v>2063</v>
      </c>
    </row>
    <row r="578" spans="1:12" ht="63.75" customHeight="1">
      <c r="A578" s="99">
        <v>569</v>
      </c>
      <c r="B578" s="408" t="s">
        <v>1115</v>
      </c>
      <c r="C578" s="88" t="s">
        <v>2064</v>
      </c>
      <c r="D578" s="88">
        <v>202886788</v>
      </c>
      <c r="E578" s="99" t="s">
        <v>855</v>
      </c>
      <c r="F578" s="88" t="s">
        <v>2065</v>
      </c>
      <c r="G578" s="499">
        <v>13.77</v>
      </c>
      <c r="H578" s="99" t="s">
        <v>855</v>
      </c>
      <c r="I578" s="88" t="s">
        <v>1118</v>
      </c>
      <c r="J578" s="4">
        <f>K578/G578</f>
        <v>76.5</v>
      </c>
      <c r="K578" s="480">
        <v>1053.405</v>
      </c>
      <c r="L578" s="553" t="s">
        <v>2066</v>
      </c>
    </row>
    <row r="579" spans="1:12" ht="63.75" customHeight="1">
      <c r="A579" s="99">
        <v>570</v>
      </c>
      <c r="B579" s="408" t="s">
        <v>1115</v>
      </c>
      <c r="C579" s="88" t="s">
        <v>2064</v>
      </c>
      <c r="D579" s="88">
        <v>202886788</v>
      </c>
      <c r="E579" s="99" t="s">
        <v>855</v>
      </c>
      <c r="F579" s="88" t="s">
        <v>2065</v>
      </c>
      <c r="G579" s="499">
        <v>16.830000000000002</v>
      </c>
      <c r="H579" s="99" t="s">
        <v>855</v>
      </c>
      <c r="I579" s="88" t="s">
        <v>1118</v>
      </c>
      <c r="J579" s="4">
        <f t="shared" ref="J579:J602" si="24">K579/G579</f>
        <v>76.5</v>
      </c>
      <c r="K579" s="480">
        <v>1287.4950000000001</v>
      </c>
      <c r="L579" s="553" t="s">
        <v>2067</v>
      </c>
    </row>
    <row r="580" spans="1:12" ht="63.75" customHeight="1">
      <c r="A580" s="99">
        <v>571</v>
      </c>
      <c r="B580" s="408" t="s">
        <v>1115</v>
      </c>
      <c r="C580" s="88" t="s">
        <v>2064</v>
      </c>
      <c r="D580" s="88">
        <v>202886788</v>
      </c>
      <c r="E580" s="99" t="s">
        <v>855</v>
      </c>
      <c r="F580" s="88" t="s">
        <v>2065</v>
      </c>
      <c r="G580" s="499">
        <v>13.896000000000001</v>
      </c>
      <c r="H580" s="99" t="s">
        <v>855</v>
      </c>
      <c r="I580" s="88" t="s">
        <v>1118</v>
      </c>
      <c r="J580" s="4">
        <f t="shared" si="24"/>
        <v>73.497409326424858</v>
      </c>
      <c r="K580" s="480">
        <v>1021.3199999999999</v>
      </c>
      <c r="L580" s="553" t="s">
        <v>2068</v>
      </c>
    </row>
    <row r="581" spans="1:12" ht="63.75" customHeight="1">
      <c r="A581" s="99">
        <v>572</v>
      </c>
      <c r="B581" s="408" t="s">
        <v>1115</v>
      </c>
      <c r="C581" s="88" t="s">
        <v>2064</v>
      </c>
      <c r="D581" s="88">
        <v>202886788</v>
      </c>
      <c r="E581" s="99" t="s">
        <v>855</v>
      </c>
      <c r="F581" s="88" t="s">
        <v>2065</v>
      </c>
      <c r="G581" s="499">
        <v>12.24</v>
      </c>
      <c r="H581" s="99" t="s">
        <v>855</v>
      </c>
      <c r="I581" s="88" t="s">
        <v>1118</v>
      </c>
      <c r="J581" s="4">
        <f t="shared" si="24"/>
        <v>63.000000000000007</v>
      </c>
      <c r="K581" s="480">
        <v>771.12000000000012</v>
      </c>
      <c r="L581" s="553" t="s">
        <v>2069</v>
      </c>
    </row>
    <row r="582" spans="1:12" ht="63.75" customHeight="1">
      <c r="A582" s="99">
        <v>573</v>
      </c>
      <c r="B582" s="408" t="s">
        <v>1115</v>
      </c>
      <c r="C582" s="88" t="s">
        <v>2064</v>
      </c>
      <c r="D582" s="88">
        <v>202886788</v>
      </c>
      <c r="E582" s="99" t="s">
        <v>855</v>
      </c>
      <c r="F582" s="88" t="s">
        <v>2065</v>
      </c>
      <c r="G582" s="499">
        <v>12.24</v>
      </c>
      <c r="H582" s="99" t="s">
        <v>855</v>
      </c>
      <c r="I582" s="88" t="s">
        <v>1118</v>
      </c>
      <c r="J582" s="4">
        <f t="shared" si="24"/>
        <v>63.000000000000007</v>
      </c>
      <c r="K582" s="480">
        <v>771.12000000000012</v>
      </c>
      <c r="L582" s="553" t="s">
        <v>2070</v>
      </c>
    </row>
    <row r="583" spans="1:12" ht="63.75" customHeight="1">
      <c r="A583" s="99">
        <v>574</v>
      </c>
      <c r="B583" s="408" t="s">
        <v>1115</v>
      </c>
      <c r="C583" s="88" t="s">
        <v>2064</v>
      </c>
      <c r="D583" s="88">
        <v>202886788</v>
      </c>
      <c r="E583" s="99" t="s">
        <v>855</v>
      </c>
      <c r="F583" s="88" t="s">
        <v>2065</v>
      </c>
      <c r="G583" s="499">
        <v>12.24</v>
      </c>
      <c r="H583" s="99" t="s">
        <v>855</v>
      </c>
      <c r="I583" s="88" t="s">
        <v>1118</v>
      </c>
      <c r="J583" s="4">
        <f t="shared" si="24"/>
        <v>82.5</v>
      </c>
      <c r="K583" s="480">
        <v>1009.8000000000001</v>
      </c>
      <c r="L583" s="553" t="s">
        <v>2071</v>
      </c>
    </row>
    <row r="584" spans="1:12" ht="63.75" customHeight="1">
      <c r="A584" s="99">
        <v>575</v>
      </c>
      <c r="B584" s="408" t="s">
        <v>1115</v>
      </c>
      <c r="C584" s="88" t="s">
        <v>2064</v>
      </c>
      <c r="D584" s="88">
        <v>202886788</v>
      </c>
      <c r="E584" s="99" t="s">
        <v>855</v>
      </c>
      <c r="F584" s="88" t="s">
        <v>2065</v>
      </c>
      <c r="G584" s="499">
        <v>25.248000000000001</v>
      </c>
      <c r="H584" s="99" t="s">
        <v>855</v>
      </c>
      <c r="I584" s="88" t="s">
        <v>1118</v>
      </c>
      <c r="J584" s="4">
        <f t="shared" si="24"/>
        <v>112.49999999999999</v>
      </c>
      <c r="K584" s="480">
        <v>2840.3999999999996</v>
      </c>
      <c r="L584" s="553" t="s">
        <v>2071</v>
      </c>
    </row>
    <row r="585" spans="1:12" ht="63.75" customHeight="1">
      <c r="A585" s="99">
        <v>576</v>
      </c>
      <c r="B585" s="408" t="s">
        <v>1115</v>
      </c>
      <c r="C585" s="88" t="s">
        <v>2064</v>
      </c>
      <c r="D585" s="88">
        <v>202886788</v>
      </c>
      <c r="E585" s="99" t="s">
        <v>855</v>
      </c>
      <c r="F585" s="88" t="s">
        <v>2065</v>
      </c>
      <c r="G585" s="499">
        <v>50.496000000000002</v>
      </c>
      <c r="H585" s="99" t="s">
        <v>855</v>
      </c>
      <c r="I585" s="88" t="s">
        <v>1118</v>
      </c>
      <c r="J585" s="4">
        <f t="shared" si="24"/>
        <v>97.499999999999986</v>
      </c>
      <c r="K585" s="480">
        <v>4923.3599999999997</v>
      </c>
      <c r="L585" s="553" t="s">
        <v>2072</v>
      </c>
    </row>
    <row r="586" spans="1:12" ht="63.75" customHeight="1">
      <c r="A586" s="99">
        <v>577</v>
      </c>
      <c r="B586" s="408" t="s">
        <v>1115</v>
      </c>
      <c r="C586" s="88" t="s">
        <v>2064</v>
      </c>
      <c r="D586" s="88">
        <v>202886788</v>
      </c>
      <c r="E586" s="99" t="s">
        <v>855</v>
      </c>
      <c r="F586" s="88" t="s">
        <v>2065</v>
      </c>
      <c r="G586" s="499">
        <v>50.496000000000002</v>
      </c>
      <c r="H586" s="99" t="s">
        <v>855</v>
      </c>
      <c r="I586" s="88" t="s">
        <v>1118</v>
      </c>
      <c r="J586" s="4">
        <f t="shared" si="24"/>
        <v>81.000475285171106</v>
      </c>
      <c r="K586" s="480">
        <v>4090.2000000000003</v>
      </c>
      <c r="L586" s="553" t="s">
        <v>2073</v>
      </c>
    </row>
    <row r="587" spans="1:12" ht="63.75" customHeight="1">
      <c r="A587" s="99">
        <v>578</v>
      </c>
      <c r="B587" s="408" t="s">
        <v>1115</v>
      </c>
      <c r="C587" s="88" t="s">
        <v>2064</v>
      </c>
      <c r="D587" s="88">
        <v>202886788</v>
      </c>
      <c r="E587" s="99" t="s">
        <v>855</v>
      </c>
      <c r="F587" s="88" t="s">
        <v>2065</v>
      </c>
      <c r="G587" s="499">
        <v>32</v>
      </c>
      <c r="H587" s="99" t="s">
        <v>855</v>
      </c>
      <c r="I587" s="88" t="s">
        <v>1118</v>
      </c>
      <c r="J587" s="4">
        <f t="shared" si="24"/>
        <v>112.5</v>
      </c>
      <c r="K587" s="480">
        <v>3600</v>
      </c>
      <c r="L587" s="553" t="s">
        <v>2066</v>
      </c>
    </row>
    <row r="588" spans="1:12" ht="63.75" customHeight="1">
      <c r="A588" s="99">
        <v>579</v>
      </c>
      <c r="B588" s="408" t="s">
        <v>1115</v>
      </c>
      <c r="C588" s="88" t="s">
        <v>2064</v>
      </c>
      <c r="D588" s="88">
        <v>202886788</v>
      </c>
      <c r="E588" s="99" t="s">
        <v>855</v>
      </c>
      <c r="F588" s="88" t="s">
        <v>2065</v>
      </c>
      <c r="G588" s="499">
        <v>32</v>
      </c>
      <c r="H588" s="99" t="s">
        <v>855</v>
      </c>
      <c r="I588" s="88" t="s">
        <v>1118</v>
      </c>
      <c r="J588" s="4">
        <f t="shared" si="24"/>
        <v>97.5</v>
      </c>
      <c r="K588" s="480">
        <v>3120</v>
      </c>
      <c r="L588" s="553" t="s">
        <v>2074</v>
      </c>
    </row>
    <row r="589" spans="1:12" ht="63.75" customHeight="1">
      <c r="A589" s="99">
        <v>580</v>
      </c>
      <c r="B589" s="408" t="s">
        <v>1115</v>
      </c>
      <c r="C589" s="88" t="s">
        <v>2064</v>
      </c>
      <c r="D589" s="88">
        <v>202886788</v>
      </c>
      <c r="E589" s="99" t="s">
        <v>855</v>
      </c>
      <c r="F589" s="88" t="s">
        <v>2065</v>
      </c>
      <c r="G589" s="499">
        <v>16</v>
      </c>
      <c r="H589" s="99" t="s">
        <v>855</v>
      </c>
      <c r="I589" s="88" t="s">
        <v>1118</v>
      </c>
      <c r="J589" s="4">
        <f t="shared" si="24"/>
        <v>112.5</v>
      </c>
      <c r="K589" s="480">
        <v>1800</v>
      </c>
      <c r="L589" s="553" t="s">
        <v>2067</v>
      </c>
    </row>
    <row r="590" spans="1:12" ht="63.75" customHeight="1">
      <c r="A590" s="99">
        <v>581</v>
      </c>
      <c r="B590" s="408" t="s">
        <v>1115</v>
      </c>
      <c r="C590" s="88" t="s">
        <v>2064</v>
      </c>
      <c r="D590" s="88">
        <v>202886788</v>
      </c>
      <c r="E590" s="99" t="s">
        <v>855</v>
      </c>
      <c r="F590" s="88" t="s">
        <v>2065</v>
      </c>
      <c r="G590" s="499">
        <v>16</v>
      </c>
      <c r="H590" s="99" t="s">
        <v>855</v>
      </c>
      <c r="I590" s="88" t="s">
        <v>1118</v>
      </c>
      <c r="J590" s="4">
        <f t="shared" si="24"/>
        <v>112.5</v>
      </c>
      <c r="K590" s="480">
        <v>1800</v>
      </c>
      <c r="L590" s="553" t="s">
        <v>2068</v>
      </c>
    </row>
    <row r="591" spans="1:12" ht="63.75" customHeight="1">
      <c r="A591" s="99">
        <v>582</v>
      </c>
      <c r="B591" s="408" t="s">
        <v>1115</v>
      </c>
      <c r="C591" s="88" t="s">
        <v>2064</v>
      </c>
      <c r="D591" s="88">
        <v>202886788</v>
      </c>
      <c r="E591" s="99" t="s">
        <v>855</v>
      </c>
      <c r="F591" s="88" t="s">
        <v>2065</v>
      </c>
      <c r="G591" s="499">
        <v>50.496000000000002</v>
      </c>
      <c r="H591" s="99" t="s">
        <v>855</v>
      </c>
      <c r="I591" s="88" t="s">
        <v>1118</v>
      </c>
      <c r="J591" s="4">
        <f t="shared" si="24"/>
        <v>112.49999999999999</v>
      </c>
      <c r="K591" s="480">
        <v>5680.7999999999993</v>
      </c>
      <c r="L591" s="553" t="s">
        <v>2075</v>
      </c>
    </row>
    <row r="592" spans="1:12" ht="63.75" customHeight="1">
      <c r="A592" s="99">
        <v>583</v>
      </c>
      <c r="B592" s="408" t="s">
        <v>1115</v>
      </c>
      <c r="C592" s="88" t="s">
        <v>2064</v>
      </c>
      <c r="D592" s="88">
        <v>202886788</v>
      </c>
      <c r="E592" s="99" t="s">
        <v>855</v>
      </c>
      <c r="F592" s="88" t="s">
        <v>2065</v>
      </c>
      <c r="G592" s="499">
        <v>50.496000000000002</v>
      </c>
      <c r="H592" s="99" t="s">
        <v>855</v>
      </c>
      <c r="I592" s="88" t="s">
        <v>1118</v>
      </c>
      <c r="J592" s="4">
        <f t="shared" si="24"/>
        <v>112.49999999999999</v>
      </c>
      <c r="K592" s="480">
        <v>5680.7999999999993</v>
      </c>
      <c r="L592" s="553" t="s">
        <v>2076</v>
      </c>
    </row>
    <row r="593" spans="1:12" ht="63.75" customHeight="1">
      <c r="A593" s="99">
        <v>584</v>
      </c>
      <c r="B593" s="408" t="s">
        <v>1115</v>
      </c>
      <c r="C593" s="88" t="s">
        <v>2064</v>
      </c>
      <c r="D593" s="88">
        <v>202886788</v>
      </c>
      <c r="E593" s="99" t="s">
        <v>855</v>
      </c>
      <c r="F593" s="88" t="s">
        <v>2065</v>
      </c>
      <c r="G593" s="499">
        <v>50.496000000000002</v>
      </c>
      <c r="H593" s="99" t="s">
        <v>855</v>
      </c>
      <c r="I593" s="88" t="s">
        <v>1118</v>
      </c>
      <c r="J593" s="4">
        <f t="shared" si="24"/>
        <v>112.49999999999999</v>
      </c>
      <c r="K593" s="480">
        <v>5680.7999999999993</v>
      </c>
      <c r="L593" s="553" t="s">
        <v>2077</v>
      </c>
    </row>
    <row r="594" spans="1:12" ht="63.75" customHeight="1">
      <c r="A594" s="99">
        <v>585</v>
      </c>
      <c r="B594" s="408" t="s">
        <v>1115</v>
      </c>
      <c r="C594" s="88" t="s">
        <v>2064</v>
      </c>
      <c r="D594" s="88">
        <v>202886788</v>
      </c>
      <c r="E594" s="99" t="s">
        <v>855</v>
      </c>
      <c r="F594" s="88" t="s">
        <v>2065</v>
      </c>
      <c r="G594" s="499">
        <v>19.5</v>
      </c>
      <c r="H594" s="99" t="s">
        <v>855</v>
      </c>
      <c r="I594" s="88" t="s">
        <v>1118</v>
      </c>
      <c r="J594" s="4">
        <f t="shared" si="24"/>
        <v>112.5</v>
      </c>
      <c r="K594" s="480">
        <v>2193.75</v>
      </c>
      <c r="L594" s="553" t="s">
        <v>2078</v>
      </c>
    </row>
    <row r="595" spans="1:12" ht="63.75" customHeight="1">
      <c r="A595" s="99">
        <v>586</v>
      </c>
      <c r="B595" s="408" t="s">
        <v>1115</v>
      </c>
      <c r="C595" s="88" t="s">
        <v>2064</v>
      </c>
      <c r="D595" s="88">
        <v>202886788</v>
      </c>
      <c r="E595" s="99" t="s">
        <v>855</v>
      </c>
      <c r="F595" s="88" t="s">
        <v>2065</v>
      </c>
      <c r="G595" s="499">
        <v>53.8</v>
      </c>
      <c r="H595" s="99" t="s">
        <v>855</v>
      </c>
      <c r="I595" s="88" t="s">
        <v>1118</v>
      </c>
      <c r="J595" s="4">
        <f t="shared" si="24"/>
        <v>97.5</v>
      </c>
      <c r="K595" s="480">
        <v>5245.5</v>
      </c>
      <c r="L595" s="553" t="s">
        <v>2079</v>
      </c>
    </row>
    <row r="596" spans="1:12" ht="63.75" customHeight="1">
      <c r="A596" s="99">
        <v>587</v>
      </c>
      <c r="B596" s="408" t="s">
        <v>1115</v>
      </c>
      <c r="C596" s="88" t="s">
        <v>2064</v>
      </c>
      <c r="D596" s="88">
        <v>202886788</v>
      </c>
      <c r="E596" s="99" t="s">
        <v>855</v>
      </c>
      <c r="F596" s="88" t="s">
        <v>2065</v>
      </c>
      <c r="G596" s="499">
        <v>50.496000000000002</v>
      </c>
      <c r="H596" s="99" t="s">
        <v>855</v>
      </c>
      <c r="I596" s="88" t="s">
        <v>1118</v>
      </c>
      <c r="J596" s="4">
        <f t="shared" si="24"/>
        <v>81.000475285171106</v>
      </c>
      <c r="K596" s="480">
        <v>4090.2000000000003</v>
      </c>
      <c r="L596" s="553" t="s">
        <v>2080</v>
      </c>
    </row>
    <row r="597" spans="1:12" ht="63.75" customHeight="1">
      <c r="A597" s="99">
        <v>588</v>
      </c>
      <c r="B597" s="408" t="s">
        <v>1115</v>
      </c>
      <c r="C597" s="88" t="s">
        <v>2064</v>
      </c>
      <c r="D597" s="88">
        <v>202886788</v>
      </c>
      <c r="E597" s="99" t="s">
        <v>855</v>
      </c>
      <c r="F597" s="88" t="s">
        <v>2065</v>
      </c>
      <c r="G597" s="499">
        <v>50.496000000000002</v>
      </c>
      <c r="H597" s="99" t="s">
        <v>855</v>
      </c>
      <c r="I597" s="88" t="s">
        <v>1118</v>
      </c>
      <c r="J597" s="4">
        <f t="shared" si="24"/>
        <v>81.000475285171106</v>
      </c>
      <c r="K597" s="480">
        <v>4090.2000000000003</v>
      </c>
      <c r="L597" s="553" t="s">
        <v>2081</v>
      </c>
    </row>
    <row r="598" spans="1:12" ht="63.75" customHeight="1">
      <c r="A598" s="99">
        <v>589</v>
      </c>
      <c r="B598" s="408" t="s">
        <v>1115</v>
      </c>
      <c r="C598" s="88" t="s">
        <v>2064</v>
      </c>
      <c r="D598" s="88">
        <v>202886788</v>
      </c>
      <c r="E598" s="99" t="s">
        <v>855</v>
      </c>
      <c r="F598" s="88" t="s">
        <v>2065</v>
      </c>
      <c r="G598" s="499">
        <v>32</v>
      </c>
      <c r="H598" s="99" t="s">
        <v>855</v>
      </c>
      <c r="I598" s="88" t="s">
        <v>1118</v>
      </c>
      <c r="J598" s="4">
        <f t="shared" si="24"/>
        <v>81</v>
      </c>
      <c r="K598" s="480">
        <v>2592</v>
      </c>
      <c r="L598" s="553" t="s">
        <v>2082</v>
      </c>
    </row>
    <row r="599" spans="1:12" ht="63.75" customHeight="1">
      <c r="A599" s="99">
        <v>590</v>
      </c>
      <c r="B599" s="408" t="s">
        <v>1115</v>
      </c>
      <c r="C599" s="88" t="s">
        <v>2064</v>
      </c>
      <c r="D599" s="88">
        <v>202886788</v>
      </c>
      <c r="E599" s="99" t="s">
        <v>855</v>
      </c>
      <c r="F599" s="88" t="s">
        <v>2065</v>
      </c>
      <c r="G599" s="499">
        <v>50.496000000000002</v>
      </c>
      <c r="H599" s="99" t="s">
        <v>855</v>
      </c>
      <c r="I599" s="88" t="s">
        <v>1118</v>
      </c>
      <c r="J599" s="4">
        <f t="shared" si="24"/>
        <v>64.499762357414454</v>
      </c>
      <c r="K599" s="480">
        <v>3256.9800000000005</v>
      </c>
      <c r="L599" s="553" t="s">
        <v>2083</v>
      </c>
    </row>
    <row r="600" spans="1:12" ht="63.75" customHeight="1">
      <c r="A600" s="99">
        <v>591</v>
      </c>
      <c r="B600" s="408" t="s">
        <v>1115</v>
      </c>
      <c r="C600" s="88" t="s">
        <v>2064</v>
      </c>
      <c r="D600" s="88">
        <v>202886788</v>
      </c>
      <c r="E600" s="99" t="s">
        <v>855</v>
      </c>
      <c r="F600" s="88" t="s">
        <v>2065</v>
      </c>
      <c r="G600" s="499">
        <v>50.496000000000002</v>
      </c>
      <c r="H600" s="99" t="s">
        <v>855</v>
      </c>
      <c r="I600" s="88" t="s">
        <v>1118</v>
      </c>
      <c r="J600" s="4">
        <f t="shared" si="24"/>
        <v>64.499762357414454</v>
      </c>
      <c r="K600" s="480">
        <v>3256.9800000000005</v>
      </c>
      <c r="L600" s="553" t="s">
        <v>1491</v>
      </c>
    </row>
    <row r="601" spans="1:12" ht="63.75" customHeight="1">
      <c r="A601" s="99">
        <v>592</v>
      </c>
      <c r="B601" s="408" t="s">
        <v>1115</v>
      </c>
      <c r="C601" s="88" t="s">
        <v>2064</v>
      </c>
      <c r="D601" s="88">
        <v>202886788</v>
      </c>
      <c r="E601" s="99" t="s">
        <v>855</v>
      </c>
      <c r="F601" s="88" t="s">
        <v>2065</v>
      </c>
      <c r="G601" s="499">
        <v>50.496000000000002</v>
      </c>
      <c r="H601" s="99" t="s">
        <v>855</v>
      </c>
      <c r="I601" s="88" t="s">
        <v>1118</v>
      </c>
      <c r="J601" s="4">
        <f t="shared" si="24"/>
        <v>64.499762357414454</v>
      </c>
      <c r="K601" s="480">
        <v>3256.9800000000005</v>
      </c>
      <c r="L601" s="553" t="s">
        <v>2084</v>
      </c>
    </row>
    <row r="602" spans="1:12" ht="63.75" customHeight="1">
      <c r="A602" s="99">
        <v>593</v>
      </c>
      <c r="B602" s="408" t="s">
        <v>1115</v>
      </c>
      <c r="C602" s="88" t="s">
        <v>2064</v>
      </c>
      <c r="D602" s="88">
        <v>202886788</v>
      </c>
      <c r="E602" s="99" t="s">
        <v>855</v>
      </c>
      <c r="F602" s="88" t="s">
        <v>2065</v>
      </c>
      <c r="G602" s="499">
        <v>25.248000000000001</v>
      </c>
      <c r="H602" s="99" t="s">
        <v>855</v>
      </c>
      <c r="I602" s="88" t="s">
        <v>1118</v>
      </c>
      <c r="J602" s="4">
        <f t="shared" si="24"/>
        <v>64.499762357414454</v>
      </c>
      <c r="K602" s="480">
        <v>1628.4900000000002</v>
      </c>
      <c r="L602" s="553" t="s">
        <v>2085</v>
      </c>
    </row>
    <row r="603" spans="1:12" ht="63.75" customHeight="1">
      <c r="A603" s="99">
        <v>594</v>
      </c>
      <c r="B603" s="476" t="s">
        <v>1533</v>
      </c>
      <c r="C603" s="88" t="s">
        <v>2064</v>
      </c>
      <c r="D603" s="88">
        <v>202886788</v>
      </c>
      <c r="E603" s="99" t="s">
        <v>855</v>
      </c>
      <c r="F603" s="88" t="s">
        <v>2065</v>
      </c>
      <c r="G603" s="499">
        <v>29.576000000000001</v>
      </c>
      <c r="H603" s="99" t="s">
        <v>855</v>
      </c>
      <c r="I603" s="88" t="s">
        <v>1118</v>
      </c>
      <c r="J603" s="4">
        <f>K603/G603</f>
        <v>82.5</v>
      </c>
      <c r="K603" s="559">
        <v>2440.02</v>
      </c>
      <c r="L603" s="554" t="s">
        <v>2086</v>
      </c>
    </row>
    <row r="604" spans="1:12" ht="63.75" customHeight="1">
      <c r="A604" s="99">
        <v>595</v>
      </c>
      <c r="B604" s="408" t="s">
        <v>1533</v>
      </c>
      <c r="C604" s="88" t="s">
        <v>2064</v>
      </c>
      <c r="D604" s="88">
        <v>202886788</v>
      </c>
      <c r="E604" s="99" t="s">
        <v>855</v>
      </c>
      <c r="F604" s="88" t="s">
        <v>2065</v>
      </c>
      <c r="G604" s="499">
        <v>73.94</v>
      </c>
      <c r="H604" s="99" t="s">
        <v>855</v>
      </c>
      <c r="I604" s="88" t="s">
        <v>1118</v>
      </c>
      <c r="J604" s="4">
        <f t="shared" ref="J604:J666" si="25">K604/G604</f>
        <v>82.499999999999986</v>
      </c>
      <c r="K604" s="560">
        <v>6100.0499999999993</v>
      </c>
      <c r="L604" s="555" t="s">
        <v>2087</v>
      </c>
    </row>
    <row r="605" spans="1:12" ht="63.75" customHeight="1">
      <c r="A605" s="99">
        <v>596</v>
      </c>
      <c r="B605" s="408" t="s">
        <v>1533</v>
      </c>
      <c r="C605" s="88" t="s">
        <v>2064</v>
      </c>
      <c r="D605" s="88">
        <v>202886788</v>
      </c>
      <c r="E605" s="99" t="s">
        <v>855</v>
      </c>
      <c r="F605" s="88" t="s">
        <v>2065</v>
      </c>
      <c r="G605" s="499">
        <v>29.576000000000001</v>
      </c>
      <c r="H605" s="99" t="s">
        <v>855</v>
      </c>
      <c r="I605" s="88" t="s">
        <v>1118</v>
      </c>
      <c r="J605" s="4">
        <f t="shared" si="25"/>
        <v>82.5</v>
      </c>
      <c r="K605" s="559">
        <v>2440.02</v>
      </c>
      <c r="L605" s="554" t="s">
        <v>2088</v>
      </c>
    </row>
    <row r="606" spans="1:12" ht="63.75" customHeight="1">
      <c r="A606" s="99">
        <v>597</v>
      </c>
      <c r="B606" s="408" t="s">
        <v>1533</v>
      </c>
      <c r="C606" s="88" t="s">
        <v>2064</v>
      </c>
      <c r="D606" s="88">
        <v>202886788</v>
      </c>
      <c r="E606" s="99" t="s">
        <v>855</v>
      </c>
      <c r="F606" s="88" t="s">
        <v>2065</v>
      </c>
      <c r="G606" s="499">
        <v>14.788</v>
      </c>
      <c r="H606" s="99" t="s">
        <v>855</v>
      </c>
      <c r="I606" s="88" t="s">
        <v>1118</v>
      </c>
      <c r="J606" s="4">
        <f t="shared" si="25"/>
        <v>82.5</v>
      </c>
      <c r="K606" s="560">
        <v>1220.01</v>
      </c>
      <c r="L606" s="555" t="s">
        <v>2089</v>
      </c>
    </row>
    <row r="607" spans="1:12" ht="63.75" customHeight="1">
      <c r="A607" s="99">
        <v>598</v>
      </c>
      <c r="B607" s="408" t="s">
        <v>1533</v>
      </c>
      <c r="C607" s="88" t="s">
        <v>2064</v>
      </c>
      <c r="D607" s="88">
        <v>202886788</v>
      </c>
      <c r="E607" s="99" t="s">
        <v>855</v>
      </c>
      <c r="F607" s="88" t="s">
        <v>2065</v>
      </c>
      <c r="G607" s="499">
        <v>14.788</v>
      </c>
      <c r="H607" s="99" t="s">
        <v>855</v>
      </c>
      <c r="I607" s="88" t="s">
        <v>1118</v>
      </c>
      <c r="J607" s="4">
        <f t="shared" si="25"/>
        <v>82.5</v>
      </c>
      <c r="K607" s="559">
        <v>1220.01</v>
      </c>
      <c r="L607" s="554" t="s">
        <v>2090</v>
      </c>
    </row>
    <row r="608" spans="1:12" ht="63.75" customHeight="1">
      <c r="A608" s="99">
        <v>599</v>
      </c>
      <c r="B608" s="408" t="s">
        <v>1533</v>
      </c>
      <c r="C608" s="88" t="s">
        <v>2064</v>
      </c>
      <c r="D608" s="88">
        <v>202886788</v>
      </c>
      <c r="E608" s="99" t="s">
        <v>855</v>
      </c>
      <c r="F608" s="88" t="s">
        <v>2065</v>
      </c>
      <c r="G608" s="499">
        <v>36.97</v>
      </c>
      <c r="H608" s="99" t="s">
        <v>855</v>
      </c>
      <c r="I608" s="88" t="s">
        <v>1118</v>
      </c>
      <c r="J608" s="4">
        <f t="shared" si="25"/>
        <v>82.499999999999986</v>
      </c>
      <c r="K608" s="560">
        <v>3050.0249999999996</v>
      </c>
      <c r="L608" s="555" t="s">
        <v>2091</v>
      </c>
    </row>
    <row r="609" spans="1:12" ht="63.75" customHeight="1">
      <c r="A609" s="99">
        <v>600</v>
      </c>
      <c r="B609" s="408" t="s">
        <v>1533</v>
      </c>
      <c r="C609" s="88" t="s">
        <v>2064</v>
      </c>
      <c r="D609" s="88">
        <v>202886788</v>
      </c>
      <c r="E609" s="99" t="s">
        <v>855</v>
      </c>
      <c r="F609" s="88" t="s">
        <v>2065</v>
      </c>
      <c r="G609" s="499">
        <v>14.788</v>
      </c>
      <c r="H609" s="99" t="s">
        <v>855</v>
      </c>
      <c r="I609" s="88" t="s">
        <v>1118</v>
      </c>
      <c r="J609" s="4">
        <f t="shared" si="25"/>
        <v>82.5</v>
      </c>
      <c r="K609" s="559">
        <v>1220.01</v>
      </c>
      <c r="L609" s="554" t="s">
        <v>2092</v>
      </c>
    </row>
    <row r="610" spans="1:12" ht="63.75" customHeight="1">
      <c r="A610" s="99">
        <v>601</v>
      </c>
      <c r="B610" s="408" t="s">
        <v>1533</v>
      </c>
      <c r="C610" s="88" t="s">
        <v>2064</v>
      </c>
      <c r="D610" s="88">
        <v>202886788</v>
      </c>
      <c r="E610" s="99" t="s">
        <v>855</v>
      </c>
      <c r="F610" s="88" t="s">
        <v>2065</v>
      </c>
      <c r="G610" s="499">
        <v>47.1</v>
      </c>
      <c r="H610" s="99" t="s">
        <v>855</v>
      </c>
      <c r="I610" s="88" t="s">
        <v>1118</v>
      </c>
      <c r="J610" s="4">
        <f t="shared" si="25"/>
        <v>82.5</v>
      </c>
      <c r="K610" s="560">
        <v>3885.75</v>
      </c>
      <c r="L610" s="555" t="s">
        <v>2093</v>
      </c>
    </row>
    <row r="611" spans="1:12" ht="63.75" customHeight="1">
      <c r="A611" s="99">
        <v>602</v>
      </c>
      <c r="B611" s="408" t="s">
        <v>1533</v>
      </c>
      <c r="C611" s="88" t="s">
        <v>2064</v>
      </c>
      <c r="D611" s="88">
        <v>202886788</v>
      </c>
      <c r="E611" s="99" t="s">
        <v>855</v>
      </c>
      <c r="F611" s="88" t="s">
        <v>2065</v>
      </c>
      <c r="G611" s="499">
        <v>14.788</v>
      </c>
      <c r="H611" s="99" t="s">
        <v>855</v>
      </c>
      <c r="I611" s="88" t="s">
        <v>1118</v>
      </c>
      <c r="J611" s="4">
        <f t="shared" si="25"/>
        <v>82.5</v>
      </c>
      <c r="K611" s="559">
        <v>1220.01</v>
      </c>
      <c r="L611" s="554" t="s">
        <v>2094</v>
      </c>
    </row>
    <row r="612" spans="1:12" ht="63.75" customHeight="1">
      <c r="A612" s="99">
        <v>603</v>
      </c>
      <c r="B612" s="408" t="s">
        <v>1533</v>
      </c>
      <c r="C612" s="88" t="s">
        <v>2064</v>
      </c>
      <c r="D612" s="88">
        <v>202886788</v>
      </c>
      <c r="E612" s="99" t="s">
        <v>855</v>
      </c>
      <c r="F612" s="88" t="s">
        <v>2065</v>
      </c>
      <c r="G612" s="499">
        <v>36.97</v>
      </c>
      <c r="H612" s="99" t="s">
        <v>855</v>
      </c>
      <c r="I612" s="88" t="s">
        <v>1118</v>
      </c>
      <c r="J612" s="4">
        <f t="shared" si="25"/>
        <v>82.499999999999986</v>
      </c>
      <c r="K612" s="560">
        <v>3050.0249999999996</v>
      </c>
      <c r="L612" s="555" t="s">
        <v>2095</v>
      </c>
    </row>
    <row r="613" spans="1:12" ht="63.75" customHeight="1">
      <c r="A613" s="99">
        <v>604</v>
      </c>
      <c r="B613" s="408" t="s">
        <v>1533</v>
      </c>
      <c r="C613" s="88" t="s">
        <v>2064</v>
      </c>
      <c r="D613" s="88">
        <v>202886788</v>
      </c>
      <c r="E613" s="99" t="s">
        <v>855</v>
      </c>
      <c r="F613" s="88" t="s">
        <v>2065</v>
      </c>
      <c r="G613" s="499">
        <v>14.788</v>
      </c>
      <c r="H613" s="99" t="s">
        <v>855</v>
      </c>
      <c r="I613" s="88" t="s">
        <v>1118</v>
      </c>
      <c r="J613" s="4">
        <f t="shared" si="25"/>
        <v>82.5</v>
      </c>
      <c r="K613" s="559">
        <v>1220.01</v>
      </c>
      <c r="L613" s="554" t="s">
        <v>2096</v>
      </c>
    </row>
    <row r="614" spans="1:12" ht="63.75" customHeight="1">
      <c r="A614" s="99">
        <v>605</v>
      </c>
      <c r="B614" s="408" t="s">
        <v>1533</v>
      </c>
      <c r="C614" s="88" t="s">
        <v>2064</v>
      </c>
      <c r="D614" s="88">
        <v>202886788</v>
      </c>
      <c r="E614" s="99" t="s">
        <v>855</v>
      </c>
      <c r="F614" s="88" t="s">
        <v>2065</v>
      </c>
      <c r="G614" s="499">
        <v>70.650000000000006</v>
      </c>
      <c r="H614" s="99" t="s">
        <v>855</v>
      </c>
      <c r="I614" s="88" t="s">
        <v>1118</v>
      </c>
      <c r="J614" s="4">
        <f t="shared" si="25"/>
        <v>82.5</v>
      </c>
      <c r="K614" s="560">
        <v>5828.6250000000009</v>
      </c>
      <c r="L614" s="555" t="s">
        <v>2097</v>
      </c>
    </row>
    <row r="615" spans="1:12" ht="63.75" customHeight="1">
      <c r="A615" s="99">
        <v>606</v>
      </c>
      <c r="B615" s="408" t="s">
        <v>1533</v>
      </c>
      <c r="C615" s="88" t="s">
        <v>2064</v>
      </c>
      <c r="D615" s="88">
        <v>202886788</v>
      </c>
      <c r="E615" s="99" t="s">
        <v>855</v>
      </c>
      <c r="F615" s="88" t="s">
        <v>2065</v>
      </c>
      <c r="G615" s="499">
        <v>14.788</v>
      </c>
      <c r="H615" s="99" t="s">
        <v>855</v>
      </c>
      <c r="I615" s="88" t="s">
        <v>1118</v>
      </c>
      <c r="J615" s="4">
        <f t="shared" si="25"/>
        <v>82.5</v>
      </c>
      <c r="K615" s="559">
        <v>1220.01</v>
      </c>
      <c r="L615" s="554" t="s">
        <v>2098</v>
      </c>
    </row>
    <row r="616" spans="1:12" ht="63.75" customHeight="1">
      <c r="A616" s="99">
        <v>607</v>
      </c>
      <c r="B616" s="408" t="s">
        <v>1533</v>
      </c>
      <c r="C616" s="88" t="s">
        <v>2064</v>
      </c>
      <c r="D616" s="88">
        <v>202886788</v>
      </c>
      <c r="E616" s="99" t="s">
        <v>855</v>
      </c>
      <c r="F616" s="88" t="s">
        <v>2065</v>
      </c>
      <c r="G616" s="499">
        <v>44.364000000000004</v>
      </c>
      <c r="H616" s="99" t="s">
        <v>855</v>
      </c>
      <c r="I616" s="88" t="s">
        <v>1118</v>
      </c>
      <c r="J616" s="4">
        <f t="shared" si="25"/>
        <v>82.5</v>
      </c>
      <c r="K616" s="560">
        <v>3660.0300000000007</v>
      </c>
      <c r="L616" s="555" t="s">
        <v>2099</v>
      </c>
    </row>
    <row r="617" spans="1:12" ht="63.75" customHeight="1">
      <c r="A617" s="99">
        <v>608</v>
      </c>
      <c r="B617" s="408" t="s">
        <v>1533</v>
      </c>
      <c r="C617" s="88" t="s">
        <v>2064</v>
      </c>
      <c r="D617" s="88">
        <v>202886788</v>
      </c>
      <c r="E617" s="99" t="s">
        <v>855</v>
      </c>
      <c r="F617" s="88" t="s">
        <v>2065</v>
      </c>
      <c r="G617" s="499">
        <v>14.788</v>
      </c>
      <c r="H617" s="99" t="s">
        <v>855</v>
      </c>
      <c r="I617" s="88" t="s">
        <v>1118</v>
      </c>
      <c r="J617" s="4">
        <f t="shared" si="25"/>
        <v>82.5</v>
      </c>
      <c r="K617" s="559">
        <v>1220.01</v>
      </c>
      <c r="L617" s="554" t="s">
        <v>2100</v>
      </c>
    </row>
    <row r="618" spans="1:12" ht="63.75" customHeight="1">
      <c r="A618" s="99">
        <v>609</v>
      </c>
      <c r="B618" s="408" t="s">
        <v>1533</v>
      </c>
      <c r="C618" s="88" t="s">
        <v>2064</v>
      </c>
      <c r="D618" s="88">
        <v>202886788</v>
      </c>
      <c r="E618" s="99" t="s">
        <v>855</v>
      </c>
      <c r="F618" s="88" t="s">
        <v>2065</v>
      </c>
      <c r="G618" s="499">
        <v>36.97</v>
      </c>
      <c r="H618" s="99" t="s">
        <v>855</v>
      </c>
      <c r="I618" s="88" t="s">
        <v>1118</v>
      </c>
      <c r="J618" s="4">
        <f t="shared" si="25"/>
        <v>82.499999999999986</v>
      </c>
      <c r="K618" s="560">
        <v>3050.0249999999996</v>
      </c>
      <c r="L618" s="555" t="s">
        <v>2101</v>
      </c>
    </row>
    <row r="619" spans="1:12" ht="63.75" customHeight="1">
      <c r="A619" s="99">
        <v>610</v>
      </c>
      <c r="B619" s="408" t="s">
        <v>1533</v>
      </c>
      <c r="C619" s="88" t="s">
        <v>2064</v>
      </c>
      <c r="D619" s="88">
        <v>202886788</v>
      </c>
      <c r="E619" s="99" t="s">
        <v>855</v>
      </c>
      <c r="F619" s="88" t="s">
        <v>2065</v>
      </c>
      <c r="G619" s="499">
        <v>44.364000000000004</v>
      </c>
      <c r="H619" s="99" t="s">
        <v>855</v>
      </c>
      <c r="I619" s="88" t="s">
        <v>1118</v>
      </c>
      <c r="J619" s="4">
        <f t="shared" si="25"/>
        <v>82.5</v>
      </c>
      <c r="K619" s="559">
        <v>3660.0300000000007</v>
      </c>
      <c r="L619" s="554" t="s">
        <v>2102</v>
      </c>
    </row>
    <row r="620" spans="1:12" ht="63.75" customHeight="1">
      <c r="A620" s="99">
        <v>611</v>
      </c>
      <c r="B620" s="408" t="s">
        <v>1533</v>
      </c>
      <c r="C620" s="88" t="s">
        <v>2064</v>
      </c>
      <c r="D620" s="88">
        <v>202886788</v>
      </c>
      <c r="E620" s="99" t="s">
        <v>855</v>
      </c>
      <c r="F620" s="88" t="s">
        <v>2065</v>
      </c>
      <c r="G620" s="499">
        <v>70.650000000000006</v>
      </c>
      <c r="H620" s="99" t="s">
        <v>855</v>
      </c>
      <c r="I620" s="88" t="s">
        <v>1118</v>
      </c>
      <c r="J620" s="4">
        <f t="shared" si="25"/>
        <v>82.5</v>
      </c>
      <c r="K620" s="560">
        <v>5828.6250000000009</v>
      </c>
      <c r="L620" s="555" t="s">
        <v>2103</v>
      </c>
    </row>
    <row r="621" spans="1:12" ht="63.75" customHeight="1">
      <c r="A621" s="99">
        <v>612</v>
      </c>
      <c r="B621" s="408" t="s">
        <v>1533</v>
      </c>
      <c r="C621" s="88" t="s">
        <v>2064</v>
      </c>
      <c r="D621" s="88">
        <v>202886788</v>
      </c>
      <c r="E621" s="99" t="s">
        <v>855</v>
      </c>
      <c r="F621" s="88" t="s">
        <v>2065</v>
      </c>
      <c r="G621" s="499">
        <v>58.875</v>
      </c>
      <c r="H621" s="99" t="s">
        <v>855</v>
      </c>
      <c r="I621" s="88" t="s">
        <v>1118</v>
      </c>
      <c r="J621" s="4">
        <f t="shared" si="25"/>
        <v>82.5</v>
      </c>
      <c r="K621" s="559">
        <v>4857.1875</v>
      </c>
      <c r="L621" s="554" t="s">
        <v>2104</v>
      </c>
    </row>
    <row r="622" spans="1:12" ht="63.75" customHeight="1">
      <c r="A622" s="99">
        <v>613</v>
      </c>
      <c r="B622" s="408" t="s">
        <v>1533</v>
      </c>
      <c r="C622" s="88" t="s">
        <v>2064</v>
      </c>
      <c r="D622" s="88">
        <v>202886788</v>
      </c>
      <c r="E622" s="99" t="s">
        <v>855</v>
      </c>
      <c r="F622" s="88" t="s">
        <v>2065</v>
      </c>
      <c r="G622" s="499">
        <v>58.875</v>
      </c>
      <c r="H622" s="99" t="s">
        <v>855</v>
      </c>
      <c r="I622" s="88" t="s">
        <v>1118</v>
      </c>
      <c r="J622" s="4">
        <f t="shared" si="25"/>
        <v>82.5</v>
      </c>
      <c r="K622" s="560">
        <v>4857.1875</v>
      </c>
      <c r="L622" s="555" t="s">
        <v>2105</v>
      </c>
    </row>
    <row r="623" spans="1:12" ht="63.75" customHeight="1">
      <c r="A623" s="99">
        <v>614</v>
      </c>
      <c r="B623" s="408" t="s">
        <v>1533</v>
      </c>
      <c r="C623" s="88" t="s">
        <v>2064</v>
      </c>
      <c r="D623" s="88">
        <v>202886788</v>
      </c>
      <c r="E623" s="99" t="s">
        <v>855</v>
      </c>
      <c r="F623" s="88" t="s">
        <v>2065</v>
      </c>
      <c r="G623" s="499">
        <v>51.758000000000003</v>
      </c>
      <c r="H623" s="99" t="s">
        <v>855</v>
      </c>
      <c r="I623" s="88" t="s">
        <v>1118</v>
      </c>
      <c r="J623" s="4">
        <f t="shared" si="25"/>
        <v>82.5</v>
      </c>
      <c r="K623" s="559">
        <v>4270.0349999999999</v>
      </c>
      <c r="L623" s="554" t="s">
        <v>2106</v>
      </c>
    </row>
    <row r="624" spans="1:12" ht="63.75" customHeight="1">
      <c r="A624" s="99">
        <v>615</v>
      </c>
      <c r="B624" s="408" t="s">
        <v>1533</v>
      </c>
      <c r="C624" s="88" t="s">
        <v>2064</v>
      </c>
      <c r="D624" s="88">
        <v>202886788</v>
      </c>
      <c r="E624" s="99" t="s">
        <v>855</v>
      </c>
      <c r="F624" s="88" t="s">
        <v>2065</v>
      </c>
      <c r="G624" s="499">
        <v>14.788</v>
      </c>
      <c r="H624" s="99" t="s">
        <v>855</v>
      </c>
      <c r="I624" s="88" t="s">
        <v>1118</v>
      </c>
      <c r="J624" s="4">
        <f t="shared" si="25"/>
        <v>82.5</v>
      </c>
      <c r="K624" s="560">
        <v>1220.01</v>
      </c>
      <c r="L624" s="555" t="s">
        <v>2107</v>
      </c>
    </row>
    <row r="625" spans="1:12" ht="63.75" customHeight="1">
      <c r="A625" s="99">
        <v>616</v>
      </c>
      <c r="B625" s="408" t="s">
        <v>1533</v>
      </c>
      <c r="C625" s="88" t="s">
        <v>2064</v>
      </c>
      <c r="D625" s="88">
        <v>202886788</v>
      </c>
      <c r="E625" s="99" t="s">
        <v>855</v>
      </c>
      <c r="F625" s="88" t="s">
        <v>2065</v>
      </c>
      <c r="G625" s="499">
        <v>58.875</v>
      </c>
      <c r="H625" s="99" t="s">
        <v>855</v>
      </c>
      <c r="I625" s="88" t="s">
        <v>1118</v>
      </c>
      <c r="J625" s="4">
        <f t="shared" si="25"/>
        <v>82.5</v>
      </c>
      <c r="K625" s="559">
        <v>4857.1875</v>
      </c>
      <c r="L625" s="554" t="s">
        <v>2108</v>
      </c>
    </row>
    <row r="626" spans="1:12" ht="63.75" customHeight="1">
      <c r="A626" s="99">
        <v>617</v>
      </c>
      <c r="B626" s="408" t="s">
        <v>1533</v>
      </c>
      <c r="C626" s="88" t="s">
        <v>2064</v>
      </c>
      <c r="D626" s="88">
        <v>202886788</v>
      </c>
      <c r="E626" s="99" t="s">
        <v>855</v>
      </c>
      <c r="F626" s="88" t="s">
        <v>2065</v>
      </c>
      <c r="G626" s="499">
        <v>66.546000000000006</v>
      </c>
      <c r="H626" s="99" t="s">
        <v>855</v>
      </c>
      <c r="I626" s="88" t="s">
        <v>1118</v>
      </c>
      <c r="J626" s="4">
        <f t="shared" si="25"/>
        <v>82.5</v>
      </c>
      <c r="K626" s="560">
        <v>5490.0450000000001</v>
      </c>
      <c r="L626" s="555" t="s">
        <v>2109</v>
      </c>
    </row>
    <row r="627" spans="1:12" ht="63.75" customHeight="1">
      <c r="A627" s="99">
        <v>618</v>
      </c>
      <c r="B627" s="408" t="s">
        <v>1533</v>
      </c>
      <c r="C627" s="88" t="s">
        <v>2064</v>
      </c>
      <c r="D627" s="88">
        <v>202886788</v>
      </c>
      <c r="E627" s="99" t="s">
        <v>855</v>
      </c>
      <c r="F627" s="88" t="s">
        <v>2065</v>
      </c>
      <c r="G627" s="499">
        <v>44.364000000000004</v>
      </c>
      <c r="H627" s="99" t="s">
        <v>855</v>
      </c>
      <c r="I627" s="88" t="s">
        <v>1118</v>
      </c>
      <c r="J627" s="4">
        <f t="shared" si="25"/>
        <v>82.5</v>
      </c>
      <c r="K627" s="559">
        <v>3660.0300000000007</v>
      </c>
      <c r="L627" s="554" t="s">
        <v>2110</v>
      </c>
    </row>
    <row r="628" spans="1:12" ht="63.75" customHeight="1">
      <c r="A628" s="99">
        <v>619</v>
      </c>
      <c r="B628" s="408" t="s">
        <v>1533</v>
      </c>
      <c r="C628" s="88" t="s">
        <v>2064</v>
      </c>
      <c r="D628" s="88">
        <v>202886788</v>
      </c>
      <c r="E628" s="99" t="s">
        <v>855</v>
      </c>
      <c r="F628" s="88" t="s">
        <v>2065</v>
      </c>
      <c r="G628" s="499">
        <v>29.576000000000001</v>
      </c>
      <c r="H628" s="99" t="s">
        <v>855</v>
      </c>
      <c r="I628" s="88" t="s">
        <v>1118</v>
      </c>
      <c r="J628" s="4">
        <f t="shared" si="25"/>
        <v>82.5</v>
      </c>
      <c r="K628" s="560">
        <v>2440.02</v>
      </c>
      <c r="L628" s="555" t="s">
        <v>2111</v>
      </c>
    </row>
    <row r="629" spans="1:12" ht="63.75" customHeight="1">
      <c r="A629" s="99">
        <v>620</v>
      </c>
      <c r="B629" s="408" t="s">
        <v>1533</v>
      </c>
      <c r="C629" s="88" t="s">
        <v>2064</v>
      </c>
      <c r="D629" s="88">
        <v>202886788</v>
      </c>
      <c r="E629" s="99" t="s">
        <v>855</v>
      </c>
      <c r="F629" s="88" t="s">
        <v>2065</v>
      </c>
      <c r="G629" s="499">
        <v>14.788</v>
      </c>
      <c r="H629" s="99" t="s">
        <v>855</v>
      </c>
      <c r="I629" s="88" t="s">
        <v>1118</v>
      </c>
      <c r="J629" s="4">
        <f t="shared" si="25"/>
        <v>82.5</v>
      </c>
      <c r="K629" s="559">
        <v>1220.01</v>
      </c>
      <c r="L629" s="554" t="s">
        <v>2112</v>
      </c>
    </row>
    <row r="630" spans="1:12" ht="63.75" customHeight="1">
      <c r="A630" s="99">
        <v>621</v>
      </c>
      <c r="B630" s="408" t="s">
        <v>1533</v>
      </c>
      <c r="C630" s="88" t="s">
        <v>2064</v>
      </c>
      <c r="D630" s="88">
        <v>202886788</v>
      </c>
      <c r="E630" s="99" t="s">
        <v>855</v>
      </c>
      <c r="F630" s="88" t="s">
        <v>2065</v>
      </c>
      <c r="G630" s="499">
        <v>14.788</v>
      </c>
      <c r="H630" s="99" t="s">
        <v>855</v>
      </c>
      <c r="I630" s="88" t="s">
        <v>1118</v>
      </c>
      <c r="J630" s="4">
        <f t="shared" si="25"/>
        <v>82.5</v>
      </c>
      <c r="K630" s="560">
        <v>1220.01</v>
      </c>
      <c r="L630" s="555" t="s">
        <v>2113</v>
      </c>
    </row>
    <row r="631" spans="1:12" ht="63.75" customHeight="1">
      <c r="A631" s="99">
        <v>622</v>
      </c>
      <c r="B631" s="408" t="s">
        <v>1533</v>
      </c>
      <c r="C631" s="88" t="s">
        <v>2064</v>
      </c>
      <c r="D631" s="88">
        <v>202886788</v>
      </c>
      <c r="E631" s="99" t="s">
        <v>855</v>
      </c>
      <c r="F631" s="88" t="s">
        <v>2065</v>
      </c>
      <c r="G631" s="499">
        <v>36.97</v>
      </c>
      <c r="H631" s="99" t="s">
        <v>855</v>
      </c>
      <c r="I631" s="88" t="s">
        <v>1118</v>
      </c>
      <c r="J631" s="4">
        <f t="shared" si="25"/>
        <v>82.499999999999986</v>
      </c>
      <c r="K631" s="559">
        <v>3050.0249999999996</v>
      </c>
      <c r="L631" s="554" t="s">
        <v>2114</v>
      </c>
    </row>
    <row r="632" spans="1:12" ht="63.75" customHeight="1">
      <c r="A632" s="99">
        <v>623</v>
      </c>
      <c r="B632" s="408" t="s">
        <v>1533</v>
      </c>
      <c r="C632" s="88" t="s">
        <v>2064</v>
      </c>
      <c r="D632" s="88">
        <v>202886788</v>
      </c>
      <c r="E632" s="99" t="s">
        <v>855</v>
      </c>
      <c r="F632" s="88" t="s">
        <v>2065</v>
      </c>
      <c r="G632" s="499">
        <v>36.97</v>
      </c>
      <c r="H632" s="99" t="s">
        <v>855</v>
      </c>
      <c r="I632" s="88" t="s">
        <v>1118</v>
      </c>
      <c r="J632" s="4">
        <f t="shared" si="25"/>
        <v>82.499999999999986</v>
      </c>
      <c r="K632" s="560">
        <v>3050.0249999999996</v>
      </c>
      <c r="L632" s="555" t="s">
        <v>2115</v>
      </c>
    </row>
    <row r="633" spans="1:12" ht="63.75" customHeight="1">
      <c r="A633" s="99">
        <v>624</v>
      </c>
      <c r="B633" s="408" t="s">
        <v>1533</v>
      </c>
      <c r="C633" s="88" t="s">
        <v>2064</v>
      </c>
      <c r="D633" s="88">
        <v>202886788</v>
      </c>
      <c r="E633" s="99" t="s">
        <v>855</v>
      </c>
      <c r="F633" s="88" t="s">
        <v>2065</v>
      </c>
      <c r="G633" s="499">
        <v>14.788</v>
      </c>
      <c r="H633" s="99" t="s">
        <v>855</v>
      </c>
      <c r="I633" s="88" t="s">
        <v>1118</v>
      </c>
      <c r="J633" s="4">
        <f t="shared" si="25"/>
        <v>82.5</v>
      </c>
      <c r="K633" s="559">
        <v>1220.01</v>
      </c>
      <c r="L633" s="554" t="s">
        <v>2116</v>
      </c>
    </row>
    <row r="634" spans="1:12" ht="63.75" customHeight="1">
      <c r="A634" s="99">
        <v>625</v>
      </c>
      <c r="B634" s="408" t="s">
        <v>1533</v>
      </c>
      <c r="C634" s="88" t="s">
        <v>2064</v>
      </c>
      <c r="D634" s="88">
        <v>202886788</v>
      </c>
      <c r="E634" s="99" t="s">
        <v>855</v>
      </c>
      <c r="F634" s="88" t="s">
        <v>2065</v>
      </c>
      <c r="G634" s="499">
        <v>36.97</v>
      </c>
      <c r="H634" s="99" t="s">
        <v>855</v>
      </c>
      <c r="I634" s="88" t="s">
        <v>1118</v>
      </c>
      <c r="J634" s="4">
        <f t="shared" si="25"/>
        <v>82.499999999999986</v>
      </c>
      <c r="K634" s="560">
        <v>3050.0249999999996</v>
      </c>
      <c r="L634" s="555" t="s">
        <v>2117</v>
      </c>
    </row>
    <row r="635" spans="1:12" ht="63.75" customHeight="1">
      <c r="A635" s="99">
        <v>626</v>
      </c>
      <c r="B635" s="408" t="s">
        <v>1533</v>
      </c>
      <c r="C635" s="88" t="s">
        <v>2064</v>
      </c>
      <c r="D635" s="88">
        <v>202886788</v>
      </c>
      <c r="E635" s="99" t="s">
        <v>855</v>
      </c>
      <c r="F635" s="88" t="s">
        <v>2065</v>
      </c>
      <c r="G635" s="499">
        <v>82.424999999999997</v>
      </c>
      <c r="H635" s="99" t="s">
        <v>855</v>
      </c>
      <c r="I635" s="88" t="s">
        <v>1118</v>
      </c>
      <c r="J635" s="4">
        <f t="shared" si="25"/>
        <v>82.5</v>
      </c>
      <c r="K635" s="559">
        <v>6800.0625</v>
      </c>
      <c r="L635" s="554" t="s">
        <v>2118</v>
      </c>
    </row>
    <row r="636" spans="1:12" ht="63.75" customHeight="1">
      <c r="A636" s="99">
        <v>627</v>
      </c>
      <c r="B636" s="408" t="s">
        <v>1533</v>
      </c>
      <c r="C636" s="88" t="s">
        <v>2064</v>
      </c>
      <c r="D636" s="88">
        <v>202886788</v>
      </c>
      <c r="E636" s="99" t="s">
        <v>855</v>
      </c>
      <c r="F636" s="88" t="s">
        <v>2065</v>
      </c>
      <c r="G636" s="499">
        <v>29.576000000000001</v>
      </c>
      <c r="H636" s="99" t="s">
        <v>855</v>
      </c>
      <c r="I636" s="88" t="s">
        <v>1118</v>
      </c>
      <c r="J636" s="4">
        <f t="shared" si="25"/>
        <v>82.5</v>
      </c>
      <c r="K636" s="560">
        <v>2440.02</v>
      </c>
      <c r="L636" s="555" t="s">
        <v>2119</v>
      </c>
    </row>
    <row r="637" spans="1:12" ht="63.75" customHeight="1">
      <c r="A637" s="99">
        <v>628</v>
      </c>
      <c r="B637" s="408" t="s">
        <v>1533</v>
      </c>
      <c r="C637" s="88" t="s">
        <v>2064</v>
      </c>
      <c r="D637" s="88">
        <v>202886788</v>
      </c>
      <c r="E637" s="99" t="s">
        <v>855</v>
      </c>
      <c r="F637" s="88" t="s">
        <v>2065</v>
      </c>
      <c r="G637" s="499">
        <v>22.182000000000002</v>
      </c>
      <c r="H637" s="99" t="s">
        <v>855</v>
      </c>
      <c r="I637" s="88" t="s">
        <v>1118</v>
      </c>
      <c r="J637" s="4">
        <f t="shared" si="25"/>
        <v>82.5</v>
      </c>
      <c r="K637" s="559">
        <v>1830.0150000000003</v>
      </c>
      <c r="L637" s="554" t="s">
        <v>2120</v>
      </c>
    </row>
    <row r="638" spans="1:12" ht="63.75" customHeight="1">
      <c r="A638" s="99">
        <v>629</v>
      </c>
      <c r="B638" s="408" t="s">
        <v>1533</v>
      </c>
      <c r="C638" s="88" t="s">
        <v>2064</v>
      </c>
      <c r="D638" s="88">
        <v>202886788</v>
      </c>
      <c r="E638" s="99" t="s">
        <v>855</v>
      </c>
      <c r="F638" s="88" t="s">
        <v>2065</v>
      </c>
      <c r="G638" s="499">
        <v>7.3940000000000001</v>
      </c>
      <c r="H638" s="99" t="s">
        <v>855</v>
      </c>
      <c r="I638" s="88" t="s">
        <v>1118</v>
      </c>
      <c r="J638" s="4">
        <f t="shared" si="25"/>
        <v>82.5</v>
      </c>
      <c r="K638" s="560">
        <v>610.005</v>
      </c>
      <c r="L638" s="555" t="s">
        <v>2121</v>
      </c>
    </row>
    <row r="639" spans="1:12" ht="63.75" customHeight="1">
      <c r="A639" s="99">
        <v>630</v>
      </c>
      <c r="B639" s="408" t="s">
        <v>1533</v>
      </c>
      <c r="C639" s="88" t="s">
        <v>2064</v>
      </c>
      <c r="D639" s="88">
        <v>202886788</v>
      </c>
      <c r="E639" s="99" t="s">
        <v>855</v>
      </c>
      <c r="F639" s="88" t="s">
        <v>2065</v>
      </c>
      <c r="G639" s="499">
        <v>58.875</v>
      </c>
      <c r="H639" s="99" t="s">
        <v>855</v>
      </c>
      <c r="I639" s="88" t="s">
        <v>1118</v>
      </c>
      <c r="J639" s="4">
        <f t="shared" si="25"/>
        <v>82.5</v>
      </c>
      <c r="K639" s="559">
        <v>4857.1875</v>
      </c>
      <c r="L639" s="554" t="s">
        <v>2122</v>
      </c>
    </row>
    <row r="640" spans="1:12" ht="63.75" customHeight="1">
      <c r="A640" s="99">
        <v>631</v>
      </c>
      <c r="B640" s="408" t="s">
        <v>1533</v>
      </c>
      <c r="C640" s="88" t="s">
        <v>2064</v>
      </c>
      <c r="D640" s="88">
        <v>202886788</v>
      </c>
      <c r="E640" s="99" t="s">
        <v>855</v>
      </c>
      <c r="F640" s="88" t="s">
        <v>2065</v>
      </c>
      <c r="G640" s="499">
        <v>44.364000000000004</v>
      </c>
      <c r="H640" s="99" t="s">
        <v>855</v>
      </c>
      <c r="I640" s="88" t="s">
        <v>1118</v>
      </c>
      <c r="J640" s="4">
        <f t="shared" si="25"/>
        <v>82.5</v>
      </c>
      <c r="K640" s="560">
        <v>3660.0300000000007</v>
      </c>
      <c r="L640" s="555" t="s">
        <v>2123</v>
      </c>
    </row>
    <row r="641" spans="1:12" ht="63.75" customHeight="1">
      <c r="A641" s="99">
        <v>632</v>
      </c>
      <c r="B641" s="408" t="s">
        <v>1533</v>
      </c>
      <c r="C641" s="88" t="s">
        <v>2064</v>
      </c>
      <c r="D641" s="88">
        <v>202886788</v>
      </c>
      <c r="E641" s="99" t="s">
        <v>855</v>
      </c>
      <c r="F641" s="88" t="s">
        <v>2065</v>
      </c>
      <c r="G641" s="499">
        <v>51.758000000000003</v>
      </c>
      <c r="H641" s="99" t="s">
        <v>855</v>
      </c>
      <c r="I641" s="88" t="s">
        <v>1118</v>
      </c>
      <c r="J641" s="4">
        <f t="shared" si="25"/>
        <v>82.5</v>
      </c>
      <c r="K641" s="559">
        <v>4270.0349999999999</v>
      </c>
      <c r="L641" s="554" t="s">
        <v>2124</v>
      </c>
    </row>
    <row r="642" spans="1:12" ht="63.75" customHeight="1">
      <c r="A642" s="99">
        <v>633</v>
      </c>
      <c r="B642" s="408" t="s">
        <v>1533</v>
      </c>
      <c r="C642" s="88" t="s">
        <v>2064</v>
      </c>
      <c r="D642" s="88">
        <v>202886788</v>
      </c>
      <c r="E642" s="99" t="s">
        <v>855</v>
      </c>
      <c r="F642" s="88" t="s">
        <v>2065</v>
      </c>
      <c r="G642" s="499">
        <v>14.788</v>
      </c>
      <c r="H642" s="99" t="s">
        <v>855</v>
      </c>
      <c r="I642" s="88" t="s">
        <v>1118</v>
      </c>
      <c r="J642" s="4">
        <f t="shared" si="25"/>
        <v>82.5</v>
      </c>
      <c r="K642" s="560">
        <v>1220.01</v>
      </c>
      <c r="L642" s="555" t="s">
        <v>2125</v>
      </c>
    </row>
    <row r="643" spans="1:12" ht="63.75" customHeight="1">
      <c r="A643" s="99">
        <v>634</v>
      </c>
      <c r="B643" s="408" t="s">
        <v>1533</v>
      </c>
      <c r="C643" s="88" t="s">
        <v>2064</v>
      </c>
      <c r="D643" s="88">
        <v>202886788</v>
      </c>
      <c r="E643" s="99" t="s">
        <v>855</v>
      </c>
      <c r="F643" s="88" t="s">
        <v>2065</v>
      </c>
      <c r="G643" s="499">
        <v>7.3940000000000001</v>
      </c>
      <c r="H643" s="99" t="s">
        <v>855</v>
      </c>
      <c r="I643" s="88" t="s">
        <v>1118</v>
      </c>
      <c r="J643" s="4">
        <f t="shared" si="25"/>
        <v>82.5</v>
      </c>
      <c r="K643" s="559">
        <v>610.005</v>
      </c>
      <c r="L643" s="554" t="s">
        <v>2126</v>
      </c>
    </row>
    <row r="644" spans="1:12" ht="63.75" customHeight="1">
      <c r="A644" s="99">
        <v>635</v>
      </c>
      <c r="B644" s="408" t="s">
        <v>1533</v>
      </c>
      <c r="C644" s="88" t="s">
        <v>2064</v>
      </c>
      <c r="D644" s="88">
        <v>202886788</v>
      </c>
      <c r="E644" s="99" t="s">
        <v>855</v>
      </c>
      <c r="F644" s="88" t="s">
        <v>2065</v>
      </c>
      <c r="G644" s="499">
        <v>14.788</v>
      </c>
      <c r="H644" s="99" t="s">
        <v>855</v>
      </c>
      <c r="I644" s="88" t="s">
        <v>1118</v>
      </c>
      <c r="J644" s="4">
        <f t="shared" si="25"/>
        <v>82.5</v>
      </c>
      <c r="K644" s="560">
        <v>1220.01</v>
      </c>
      <c r="L644" s="555" t="s">
        <v>2127</v>
      </c>
    </row>
    <row r="645" spans="1:12" ht="63.75" customHeight="1">
      <c r="A645" s="99">
        <v>636</v>
      </c>
      <c r="B645" s="408" t="s">
        <v>1533</v>
      </c>
      <c r="C645" s="88" t="s">
        <v>2064</v>
      </c>
      <c r="D645" s="88">
        <v>202886788</v>
      </c>
      <c r="E645" s="99" t="s">
        <v>855</v>
      </c>
      <c r="F645" s="88" t="s">
        <v>2065</v>
      </c>
      <c r="G645" s="499">
        <v>14.788</v>
      </c>
      <c r="H645" s="99" t="s">
        <v>855</v>
      </c>
      <c r="I645" s="88" t="s">
        <v>1118</v>
      </c>
      <c r="J645" s="4">
        <f t="shared" si="25"/>
        <v>82.5</v>
      </c>
      <c r="K645" s="559">
        <v>1220.01</v>
      </c>
      <c r="L645" s="554" t="s">
        <v>2128</v>
      </c>
    </row>
    <row r="646" spans="1:12" ht="63.75" customHeight="1">
      <c r="A646" s="99">
        <v>637</v>
      </c>
      <c r="B646" s="408" t="s">
        <v>1533</v>
      </c>
      <c r="C646" s="88" t="s">
        <v>2064</v>
      </c>
      <c r="D646" s="88">
        <v>202886788</v>
      </c>
      <c r="E646" s="99" t="s">
        <v>855</v>
      </c>
      <c r="F646" s="88" t="s">
        <v>2065</v>
      </c>
      <c r="G646" s="499">
        <v>14.788</v>
      </c>
      <c r="H646" s="99" t="s">
        <v>855</v>
      </c>
      <c r="I646" s="88" t="s">
        <v>1118</v>
      </c>
      <c r="J646" s="4">
        <f t="shared" si="25"/>
        <v>82.5</v>
      </c>
      <c r="K646" s="560">
        <v>1220.01</v>
      </c>
      <c r="L646" s="555" t="s">
        <v>2129</v>
      </c>
    </row>
    <row r="647" spans="1:12" ht="63.75" customHeight="1">
      <c r="A647" s="99">
        <v>638</v>
      </c>
      <c r="B647" s="408" t="s">
        <v>1533</v>
      </c>
      <c r="C647" s="88" t="s">
        <v>2064</v>
      </c>
      <c r="D647" s="88">
        <v>202886788</v>
      </c>
      <c r="E647" s="99" t="s">
        <v>855</v>
      </c>
      <c r="F647" s="88" t="s">
        <v>2065</v>
      </c>
      <c r="G647" s="499">
        <v>44.364000000000004</v>
      </c>
      <c r="H647" s="99" t="s">
        <v>855</v>
      </c>
      <c r="I647" s="88" t="s">
        <v>1118</v>
      </c>
      <c r="J647" s="4">
        <f t="shared" si="25"/>
        <v>82.5</v>
      </c>
      <c r="K647" s="559">
        <v>3660.0300000000007</v>
      </c>
      <c r="L647" s="554" t="s">
        <v>2130</v>
      </c>
    </row>
    <row r="648" spans="1:12" ht="63.75" customHeight="1">
      <c r="A648" s="99">
        <v>639</v>
      </c>
      <c r="B648" s="408" t="s">
        <v>1533</v>
      </c>
      <c r="C648" s="88" t="s">
        <v>2064</v>
      </c>
      <c r="D648" s="88">
        <v>202886788</v>
      </c>
      <c r="E648" s="99" t="s">
        <v>855</v>
      </c>
      <c r="F648" s="88" t="s">
        <v>2065</v>
      </c>
      <c r="G648" s="499">
        <v>22.182000000000002</v>
      </c>
      <c r="H648" s="99" t="s">
        <v>855</v>
      </c>
      <c r="I648" s="88" t="s">
        <v>1118</v>
      </c>
      <c r="J648" s="4">
        <f t="shared" si="25"/>
        <v>82.5</v>
      </c>
      <c r="K648" s="560">
        <v>1830.0150000000003</v>
      </c>
      <c r="L648" s="555" t="s">
        <v>2131</v>
      </c>
    </row>
    <row r="649" spans="1:12" ht="63.75" customHeight="1">
      <c r="A649" s="99">
        <v>640</v>
      </c>
      <c r="B649" s="408" t="s">
        <v>1533</v>
      </c>
      <c r="C649" s="88" t="s">
        <v>2064</v>
      </c>
      <c r="D649" s="88">
        <v>202886788</v>
      </c>
      <c r="E649" s="99" t="s">
        <v>855</v>
      </c>
      <c r="F649" s="88" t="s">
        <v>2065</v>
      </c>
      <c r="G649" s="499">
        <v>82.424999999999997</v>
      </c>
      <c r="H649" s="99" t="s">
        <v>855</v>
      </c>
      <c r="I649" s="88" t="s">
        <v>1118</v>
      </c>
      <c r="J649" s="4">
        <f t="shared" si="25"/>
        <v>82.5</v>
      </c>
      <c r="K649" s="559">
        <v>6800.0625</v>
      </c>
      <c r="L649" s="554" t="s">
        <v>2132</v>
      </c>
    </row>
    <row r="650" spans="1:12" ht="63.75" customHeight="1">
      <c r="A650" s="99">
        <v>641</v>
      </c>
      <c r="B650" s="408" t="s">
        <v>1533</v>
      </c>
      <c r="C650" s="88" t="s">
        <v>2064</v>
      </c>
      <c r="D650" s="88">
        <v>202886788</v>
      </c>
      <c r="E650" s="99" t="s">
        <v>855</v>
      </c>
      <c r="F650" s="88" t="s">
        <v>2065</v>
      </c>
      <c r="G650" s="499">
        <v>22.182000000000002</v>
      </c>
      <c r="H650" s="99" t="s">
        <v>855</v>
      </c>
      <c r="I650" s="88" t="s">
        <v>1118</v>
      </c>
      <c r="J650" s="4">
        <f t="shared" si="25"/>
        <v>82.5</v>
      </c>
      <c r="K650" s="560">
        <v>1830.0150000000003</v>
      </c>
      <c r="L650" s="555" t="s">
        <v>2133</v>
      </c>
    </row>
    <row r="651" spans="1:12" ht="63.75" customHeight="1">
      <c r="A651" s="99">
        <v>642</v>
      </c>
      <c r="B651" s="408" t="s">
        <v>1533</v>
      </c>
      <c r="C651" s="88" t="s">
        <v>2064</v>
      </c>
      <c r="D651" s="88">
        <v>202886788</v>
      </c>
      <c r="E651" s="99" t="s">
        <v>855</v>
      </c>
      <c r="F651" s="88" t="s">
        <v>2065</v>
      </c>
      <c r="G651" s="499">
        <v>7.3940000000000001</v>
      </c>
      <c r="H651" s="99" t="s">
        <v>855</v>
      </c>
      <c r="I651" s="88" t="s">
        <v>1118</v>
      </c>
      <c r="J651" s="4">
        <f t="shared" si="25"/>
        <v>82.5</v>
      </c>
      <c r="K651" s="559">
        <v>610.005</v>
      </c>
      <c r="L651" s="554" t="s">
        <v>2134</v>
      </c>
    </row>
    <row r="652" spans="1:12" ht="63.75" customHeight="1">
      <c r="A652" s="99">
        <v>643</v>
      </c>
      <c r="B652" s="408" t="s">
        <v>1533</v>
      </c>
      <c r="C652" s="88" t="s">
        <v>2064</v>
      </c>
      <c r="D652" s="88">
        <v>202886788</v>
      </c>
      <c r="E652" s="99" t="s">
        <v>855</v>
      </c>
      <c r="F652" s="88" t="s">
        <v>2065</v>
      </c>
      <c r="G652" s="499">
        <v>7.3940000000000001</v>
      </c>
      <c r="H652" s="99" t="s">
        <v>855</v>
      </c>
      <c r="I652" s="88" t="s">
        <v>1118</v>
      </c>
      <c r="J652" s="4">
        <f t="shared" si="25"/>
        <v>82.5</v>
      </c>
      <c r="K652" s="560">
        <v>610.005</v>
      </c>
      <c r="L652" s="555" t="s">
        <v>2135</v>
      </c>
    </row>
    <row r="653" spans="1:12" ht="63.75" customHeight="1">
      <c r="A653" s="99">
        <v>644</v>
      </c>
      <c r="B653" s="408" t="s">
        <v>1533</v>
      </c>
      <c r="C653" s="88" t="s">
        <v>2064</v>
      </c>
      <c r="D653" s="88">
        <v>202886788</v>
      </c>
      <c r="E653" s="99" t="s">
        <v>855</v>
      </c>
      <c r="F653" s="88" t="s">
        <v>2065</v>
      </c>
      <c r="G653" s="499">
        <v>14.788</v>
      </c>
      <c r="H653" s="99" t="s">
        <v>855</v>
      </c>
      <c r="I653" s="88" t="s">
        <v>1118</v>
      </c>
      <c r="J653" s="4">
        <f t="shared" si="25"/>
        <v>82.5</v>
      </c>
      <c r="K653" s="559">
        <v>1220.01</v>
      </c>
      <c r="L653" s="554" t="s">
        <v>2136</v>
      </c>
    </row>
    <row r="654" spans="1:12" ht="63.75" customHeight="1">
      <c r="A654" s="99">
        <v>645</v>
      </c>
      <c r="B654" s="408" t="s">
        <v>1533</v>
      </c>
      <c r="C654" s="88" t="s">
        <v>2064</v>
      </c>
      <c r="D654" s="88">
        <v>202886788</v>
      </c>
      <c r="E654" s="99" t="s">
        <v>855</v>
      </c>
      <c r="F654" s="88" t="s">
        <v>2065</v>
      </c>
      <c r="G654" s="499">
        <v>51.758000000000003</v>
      </c>
      <c r="H654" s="99" t="s">
        <v>855</v>
      </c>
      <c r="I654" s="88" t="s">
        <v>1118</v>
      </c>
      <c r="J654" s="4">
        <f t="shared" si="25"/>
        <v>82.5</v>
      </c>
      <c r="K654" s="560">
        <v>4270.0349999999999</v>
      </c>
      <c r="L654" s="555" t="s">
        <v>2137</v>
      </c>
    </row>
    <row r="655" spans="1:12" ht="63.75" customHeight="1">
      <c r="A655" s="99">
        <v>646</v>
      </c>
      <c r="B655" s="408" t="s">
        <v>1533</v>
      </c>
      <c r="C655" s="88" t="s">
        <v>2064</v>
      </c>
      <c r="D655" s="88">
        <v>202886788</v>
      </c>
      <c r="E655" s="99" t="s">
        <v>855</v>
      </c>
      <c r="F655" s="88" t="s">
        <v>2065</v>
      </c>
      <c r="G655" s="499">
        <v>7.3940000000000001</v>
      </c>
      <c r="H655" s="99" t="s">
        <v>855</v>
      </c>
      <c r="I655" s="88" t="s">
        <v>1118</v>
      </c>
      <c r="J655" s="4">
        <f t="shared" si="25"/>
        <v>82.5</v>
      </c>
      <c r="K655" s="559">
        <v>610.005</v>
      </c>
      <c r="L655" s="554" t="s">
        <v>2138</v>
      </c>
    </row>
    <row r="656" spans="1:12" ht="63.75" customHeight="1">
      <c r="A656" s="99">
        <v>647</v>
      </c>
      <c r="B656" s="408" t="s">
        <v>1533</v>
      </c>
      <c r="C656" s="88" t="s">
        <v>2064</v>
      </c>
      <c r="D656" s="88">
        <v>202886788</v>
      </c>
      <c r="E656" s="99" t="s">
        <v>855</v>
      </c>
      <c r="F656" s="88" t="s">
        <v>2065</v>
      </c>
      <c r="G656" s="499">
        <v>14.788</v>
      </c>
      <c r="H656" s="99" t="s">
        <v>855</v>
      </c>
      <c r="I656" s="88" t="s">
        <v>1118</v>
      </c>
      <c r="J656" s="4">
        <f t="shared" si="25"/>
        <v>82.5</v>
      </c>
      <c r="K656" s="560">
        <v>1220.01</v>
      </c>
      <c r="L656" s="555" t="s">
        <v>2139</v>
      </c>
    </row>
    <row r="657" spans="1:12" ht="63.75" customHeight="1">
      <c r="A657" s="99">
        <v>648</v>
      </c>
      <c r="B657" s="408" t="s">
        <v>1533</v>
      </c>
      <c r="C657" s="88" t="s">
        <v>2064</v>
      </c>
      <c r="D657" s="88">
        <v>202886788</v>
      </c>
      <c r="E657" s="99" t="s">
        <v>855</v>
      </c>
      <c r="F657" s="88" t="s">
        <v>2065</v>
      </c>
      <c r="G657" s="499">
        <v>36.97</v>
      </c>
      <c r="H657" s="99" t="s">
        <v>855</v>
      </c>
      <c r="I657" s="88" t="s">
        <v>1118</v>
      </c>
      <c r="J657" s="4">
        <f t="shared" si="25"/>
        <v>82.499999999999986</v>
      </c>
      <c r="K657" s="559">
        <v>3050.0249999999996</v>
      </c>
      <c r="L657" s="554" t="s">
        <v>2140</v>
      </c>
    </row>
    <row r="658" spans="1:12" ht="63.75" customHeight="1">
      <c r="A658" s="99">
        <v>649</v>
      </c>
      <c r="B658" s="408" t="s">
        <v>1533</v>
      </c>
      <c r="C658" s="88" t="s">
        <v>2064</v>
      </c>
      <c r="D658" s="88">
        <v>202886788</v>
      </c>
      <c r="E658" s="99" t="s">
        <v>855</v>
      </c>
      <c r="F658" s="88" t="s">
        <v>2065</v>
      </c>
      <c r="G658" s="499">
        <v>14.788</v>
      </c>
      <c r="H658" s="99" t="s">
        <v>855</v>
      </c>
      <c r="I658" s="88" t="s">
        <v>1118</v>
      </c>
      <c r="J658" s="4">
        <f t="shared" si="25"/>
        <v>82.5</v>
      </c>
      <c r="K658" s="560">
        <v>1220.01</v>
      </c>
      <c r="L658" s="555" t="s">
        <v>2141</v>
      </c>
    </row>
    <row r="659" spans="1:12" ht="63.75" customHeight="1">
      <c r="A659" s="99">
        <v>650</v>
      </c>
      <c r="B659" s="408" t="s">
        <v>1533</v>
      </c>
      <c r="C659" s="88" t="s">
        <v>2064</v>
      </c>
      <c r="D659" s="88">
        <v>202886788</v>
      </c>
      <c r="E659" s="99" t="s">
        <v>855</v>
      </c>
      <c r="F659" s="88" t="s">
        <v>2065</v>
      </c>
      <c r="G659" s="499">
        <v>14.788</v>
      </c>
      <c r="H659" s="99" t="s">
        <v>855</v>
      </c>
      <c r="I659" s="88" t="s">
        <v>1118</v>
      </c>
      <c r="J659" s="4">
        <f t="shared" si="25"/>
        <v>82.5</v>
      </c>
      <c r="K659" s="559">
        <v>1220.01</v>
      </c>
      <c r="L659" s="554" t="s">
        <v>2142</v>
      </c>
    </row>
    <row r="660" spans="1:12" ht="63.75" customHeight="1">
      <c r="A660" s="99">
        <v>651</v>
      </c>
      <c r="B660" s="408" t="s">
        <v>1533</v>
      </c>
      <c r="C660" s="88" t="s">
        <v>2064</v>
      </c>
      <c r="D660" s="88">
        <v>202886788</v>
      </c>
      <c r="E660" s="99" t="s">
        <v>855</v>
      </c>
      <c r="F660" s="88" t="s">
        <v>2065</v>
      </c>
      <c r="G660" s="499">
        <v>7.3940000000000001</v>
      </c>
      <c r="H660" s="99" t="s">
        <v>855</v>
      </c>
      <c r="I660" s="88" t="s">
        <v>1118</v>
      </c>
      <c r="J660" s="4">
        <f t="shared" si="25"/>
        <v>82.5</v>
      </c>
      <c r="K660" s="560">
        <v>610.005</v>
      </c>
      <c r="L660" s="555" t="s">
        <v>2143</v>
      </c>
    </row>
    <row r="661" spans="1:12" ht="63.75" customHeight="1">
      <c r="A661" s="99">
        <v>652</v>
      </c>
      <c r="B661" s="408" t="s">
        <v>1533</v>
      </c>
      <c r="C661" s="88" t="s">
        <v>2064</v>
      </c>
      <c r="D661" s="88">
        <v>202886788</v>
      </c>
      <c r="E661" s="99" t="s">
        <v>855</v>
      </c>
      <c r="F661" s="88" t="s">
        <v>2065</v>
      </c>
      <c r="G661" s="499">
        <v>7.3940000000000001</v>
      </c>
      <c r="H661" s="99" t="s">
        <v>855</v>
      </c>
      <c r="I661" s="88" t="s">
        <v>1118</v>
      </c>
      <c r="J661" s="4">
        <f t="shared" si="25"/>
        <v>82.5</v>
      </c>
      <c r="K661" s="559">
        <v>610.005</v>
      </c>
      <c r="L661" s="554" t="s">
        <v>2144</v>
      </c>
    </row>
    <row r="662" spans="1:12" ht="63.75" customHeight="1">
      <c r="A662" s="99">
        <v>653</v>
      </c>
      <c r="B662" s="408" t="s">
        <v>1533</v>
      </c>
      <c r="C662" s="88" t="s">
        <v>2064</v>
      </c>
      <c r="D662" s="88">
        <v>202886788</v>
      </c>
      <c r="E662" s="99" t="s">
        <v>855</v>
      </c>
      <c r="F662" s="88" t="s">
        <v>2065</v>
      </c>
      <c r="G662" s="499">
        <v>14.788</v>
      </c>
      <c r="H662" s="99" t="s">
        <v>855</v>
      </c>
      <c r="I662" s="88" t="s">
        <v>1118</v>
      </c>
      <c r="J662" s="4">
        <f t="shared" si="25"/>
        <v>82.5</v>
      </c>
      <c r="K662" s="560">
        <v>1220.01</v>
      </c>
      <c r="L662" s="555" t="s">
        <v>2145</v>
      </c>
    </row>
    <row r="663" spans="1:12" ht="63.75" customHeight="1">
      <c r="A663" s="99">
        <v>654</v>
      </c>
      <c r="B663" s="408" t="s">
        <v>1533</v>
      </c>
      <c r="C663" s="88" t="s">
        <v>2064</v>
      </c>
      <c r="D663" s="88">
        <v>202886788</v>
      </c>
      <c r="E663" s="99" t="s">
        <v>855</v>
      </c>
      <c r="F663" s="88" t="s">
        <v>2065</v>
      </c>
      <c r="G663" s="499">
        <v>14.788</v>
      </c>
      <c r="H663" s="99" t="s">
        <v>855</v>
      </c>
      <c r="I663" s="88" t="s">
        <v>1118</v>
      </c>
      <c r="J663" s="4">
        <f t="shared" si="25"/>
        <v>82.5</v>
      </c>
      <c r="K663" s="559">
        <v>1220.01</v>
      </c>
      <c r="L663" s="554" t="s">
        <v>2146</v>
      </c>
    </row>
    <row r="664" spans="1:12" ht="63.75" customHeight="1">
      <c r="A664" s="99">
        <v>655</v>
      </c>
      <c r="B664" s="408" t="s">
        <v>1533</v>
      </c>
      <c r="C664" s="88" t="s">
        <v>2064</v>
      </c>
      <c r="D664" s="88">
        <v>202886788</v>
      </c>
      <c r="E664" s="99" t="s">
        <v>855</v>
      </c>
      <c r="F664" s="88" t="s">
        <v>2065</v>
      </c>
      <c r="G664" s="499">
        <v>7.3940000000000001</v>
      </c>
      <c r="H664" s="99" t="s">
        <v>855</v>
      </c>
      <c r="I664" s="88" t="s">
        <v>1118</v>
      </c>
      <c r="J664" s="4">
        <f t="shared" si="25"/>
        <v>82.5</v>
      </c>
      <c r="K664" s="560">
        <v>610.005</v>
      </c>
      <c r="L664" s="555" t="s">
        <v>2147</v>
      </c>
    </row>
    <row r="665" spans="1:12" ht="63.75" customHeight="1">
      <c r="A665" s="99">
        <v>656</v>
      </c>
      <c r="B665" s="408" t="s">
        <v>1533</v>
      </c>
      <c r="C665" s="88" t="s">
        <v>2064</v>
      </c>
      <c r="D665" s="88">
        <v>202886788</v>
      </c>
      <c r="E665" s="99" t="s">
        <v>855</v>
      </c>
      <c r="F665" s="88" t="s">
        <v>2065</v>
      </c>
      <c r="G665" s="499">
        <v>82.424999999999997</v>
      </c>
      <c r="H665" s="99" t="s">
        <v>855</v>
      </c>
      <c r="I665" s="88" t="s">
        <v>1118</v>
      </c>
      <c r="J665" s="4">
        <f t="shared" si="25"/>
        <v>82.5</v>
      </c>
      <c r="K665" s="559">
        <v>6800.0625</v>
      </c>
      <c r="L665" s="554" t="s">
        <v>2148</v>
      </c>
    </row>
    <row r="666" spans="1:12" ht="63.75" customHeight="1">
      <c r="A666" s="99">
        <v>657</v>
      </c>
      <c r="B666" s="408" t="s">
        <v>1533</v>
      </c>
      <c r="C666" s="88" t="s">
        <v>2064</v>
      </c>
      <c r="D666" s="88">
        <v>202886788</v>
      </c>
      <c r="E666" s="99" t="s">
        <v>855</v>
      </c>
      <c r="F666" s="88" t="s">
        <v>2065</v>
      </c>
      <c r="G666" s="499">
        <v>82.424999999999997</v>
      </c>
      <c r="H666" s="99" t="s">
        <v>855</v>
      </c>
      <c r="I666" s="88" t="s">
        <v>1118</v>
      </c>
      <c r="J666" s="4">
        <f t="shared" si="25"/>
        <v>82.5</v>
      </c>
      <c r="K666" s="560">
        <v>6800.0625</v>
      </c>
      <c r="L666" s="555" t="s">
        <v>2149</v>
      </c>
    </row>
    <row r="667" spans="1:12" ht="78" customHeight="1">
      <c r="A667" s="99">
        <v>658</v>
      </c>
      <c r="B667" s="408" t="s">
        <v>1675</v>
      </c>
      <c r="C667" s="88" t="s">
        <v>2150</v>
      </c>
      <c r="D667" s="88">
        <v>204405811</v>
      </c>
      <c r="E667" s="99" t="s">
        <v>855</v>
      </c>
      <c r="F667" s="88" t="s">
        <v>2151</v>
      </c>
      <c r="G667" s="499">
        <v>1200</v>
      </c>
      <c r="H667" s="99" t="s">
        <v>855</v>
      </c>
      <c r="I667" s="88" t="s">
        <v>2153</v>
      </c>
      <c r="J667" s="4">
        <f>K667/G667</f>
        <v>5</v>
      </c>
      <c r="K667" s="480">
        <v>6000</v>
      </c>
      <c r="L667" s="548" t="s">
        <v>2152</v>
      </c>
    </row>
    <row r="668" spans="1:12" ht="63.75" customHeight="1">
      <c r="A668" s="99">
        <v>659</v>
      </c>
      <c r="B668" s="408" t="s">
        <v>1675</v>
      </c>
      <c r="C668" s="88" t="s">
        <v>2154</v>
      </c>
      <c r="D668" s="88">
        <v>231191974</v>
      </c>
      <c r="E668" s="99" t="s">
        <v>855</v>
      </c>
      <c r="F668" s="88" t="s">
        <v>2155</v>
      </c>
      <c r="G668" s="499">
        <v>800</v>
      </c>
      <c r="H668" s="99" t="s">
        <v>855</v>
      </c>
      <c r="I668" s="88" t="s">
        <v>2153</v>
      </c>
      <c r="J668" s="4">
        <f t="shared" ref="J668:J686" si="26">K668/G668</f>
        <v>7.5</v>
      </c>
      <c r="K668" s="480">
        <v>6000</v>
      </c>
      <c r="L668" s="548" t="s">
        <v>2152</v>
      </c>
    </row>
    <row r="669" spans="1:12" ht="63.75" customHeight="1">
      <c r="A669" s="99">
        <v>660</v>
      </c>
      <c r="B669" s="408" t="s">
        <v>1675</v>
      </c>
      <c r="C669" s="88" t="s">
        <v>2156</v>
      </c>
      <c r="D669" s="88">
        <v>212678093</v>
      </c>
      <c r="E669" s="99" t="s">
        <v>855</v>
      </c>
      <c r="F669" s="88" t="s">
        <v>2157</v>
      </c>
      <c r="G669" s="499">
        <v>385</v>
      </c>
      <c r="H669" s="99" t="s">
        <v>855</v>
      </c>
      <c r="I669" s="88" t="s">
        <v>2153</v>
      </c>
      <c r="J669" s="4">
        <f t="shared" si="26"/>
        <v>15.733246753246753</v>
      </c>
      <c r="K669" s="480">
        <v>6057.3</v>
      </c>
      <c r="L669" s="548" t="s">
        <v>2152</v>
      </c>
    </row>
    <row r="670" spans="1:12" ht="63.75" customHeight="1">
      <c r="A670" s="99">
        <v>661</v>
      </c>
      <c r="B670" s="408" t="s">
        <v>1675</v>
      </c>
      <c r="C670" s="88" t="s">
        <v>2158</v>
      </c>
      <c r="D670" s="88">
        <v>216335838</v>
      </c>
      <c r="E670" s="99" t="s">
        <v>855</v>
      </c>
      <c r="F670" s="88" t="s">
        <v>2159</v>
      </c>
      <c r="G670" s="499">
        <v>385</v>
      </c>
      <c r="H670" s="99" t="s">
        <v>855</v>
      </c>
      <c r="I670" s="88" t="s">
        <v>2153</v>
      </c>
      <c r="J670" s="4">
        <f t="shared" si="26"/>
        <v>15.732467532467533</v>
      </c>
      <c r="K670" s="480">
        <v>6057</v>
      </c>
      <c r="L670" s="548" t="s">
        <v>2152</v>
      </c>
    </row>
    <row r="671" spans="1:12" ht="63.75" customHeight="1">
      <c r="A671" s="99">
        <v>662</v>
      </c>
      <c r="B671" s="408" t="s">
        <v>1675</v>
      </c>
      <c r="C671" s="88" t="s">
        <v>2160</v>
      </c>
      <c r="D671" s="88">
        <v>226112471</v>
      </c>
      <c r="E671" s="99" t="s">
        <v>855</v>
      </c>
      <c r="F671" s="88" t="s">
        <v>2161</v>
      </c>
      <c r="G671" s="499">
        <v>1445</v>
      </c>
      <c r="H671" s="99" t="s">
        <v>855</v>
      </c>
      <c r="I671" s="88" t="s">
        <v>2153</v>
      </c>
      <c r="J671" s="4">
        <f t="shared" si="26"/>
        <v>4.166664359861592</v>
      </c>
      <c r="K671" s="480">
        <v>6020.83</v>
      </c>
      <c r="L671" s="548" t="s">
        <v>2152</v>
      </c>
    </row>
    <row r="672" spans="1:12" ht="63.75" customHeight="1">
      <c r="A672" s="99">
        <v>663</v>
      </c>
      <c r="B672" s="408" t="s">
        <v>1675</v>
      </c>
      <c r="C672" s="88" t="s">
        <v>2162</v>
      </c>
      <c r="D672" s="88">
        <v>227717307</v>
      </c>
      <c r="E672" s="99" t="s">
        <v>855</v>
      </c>
      <c r="F672" s="88" t="s">
        <v>2163</v>
      </c>
      <c r="G672" s="499">
        <v>445</v>
      </c>
      <c r="H672" s="99" t="s">
        <v>855</v>
      </c>
      <c r="I672" s="88" t="s">
        <v>2153</v>
      </c>
      <c r="J672" s="4">
        <f t="shared" si="26"/>
        <v>13.333325842696629</v>
      </c>
      <c r="K672" s="480">
        <v>5933.33</v>
      </c>
      <c r="L672" s="548" t="s">
        <v>2152</v>
      </c>
    </row>
    <row r="673" spans="1:12" ht="63.75" customHeight="1">
      <c r="A673" s="99">
        <v>664</v>
      </c>
      <c r="B673" s="408" t="s">
        <v>1675</v>
      </c>
      <c r="C673" s="88" t="s">
        <v>2164</v>
      </c>
      <c r="D673" s="88">
        <v>215599323</v>
      </c>
      <c r="E673" s="99" t="s">
        <v>855</v>
      </c>
      <c r="F673" s="88" t="s">
        <v>2165</v>
      </c>
      <c r="G673" s="499">
        <v>1425</v>
      </c>
      <c r="H673" s="99" t="s">
        <v>855</v>
      </c>
      <c r="I673" s="88" t="s">
        <v>2153</v>
      </c>
      <c r="J673" s="4">
        <f t="shared" si="26"/>
        <v>4.166666666666667</v>
      </c>
      <c r="K673" s="480">
        <v>5937.5</v>
      </c>
      <c r="L673" s="548" t="s">
        <v>2152</v>
      </c>
    </row>
    <row r="674" spans="1:12" ht="63.75" customHeight="1">
      <c r="A674" s="99">
        <v>665</v>
      </c>
      <c r="B674" s="408" t="s">
        <v>1675</v>
      </c>
      <c r="C674" s="88" t="s">
        <v>2166</v>
      </c>
      <c r="D674" s="88">
        <v>243861111</v>
      </c>
      <c r="E674" s="99" t="s">
        <v>855</v>
      </c>
      <c r="F674" s="88" t="s">
        <v>2167</v>
      </c>
      <c r="G674" s="499">
        <v>450</v>
      </c>
      <c r="H674" s="99" t="s">
        <v>855</v>
      </c>
      <c r="I674" s="88" t="s">
        <v>2153</v>
      </c>
      <c r="J674" s="4">
        <f t="shared" si="26"/>
        <v>13.333333333333334</v>
      </c>
      <c r="K674" s="480">
        <v>6000</v>
      </c>
      <c r="L674" s="548" t="s">
        <v>2152</v>
      </c>
    </row>
    <row r="675" spans="1:12" ht="86.25" customHeight="1">
      <c r="A675" s="99">
        <v>666</v>
      </c>
      <c r="B675" s="408" t="s">
        <v>1675</v>
      </c>
      <c r="C675" s="88" t="s">
        <v>2168</v>
      </c>
      <c r="D675" s="88">
        <v>230031195</v>
      </c>
      <c r="E675" s="99" t="s">
        <v>855</v>
      </c>
      <c r="F675" s="88" t="s">
        <v>2169</v>
      </c>
      <c r="G675" s="499">
        <v>1445</v>
      </c>
      <c r="H675" s="99" t="s">
        <v>855</v>
      </c>
      <c r="I675" s="88" t="s">
        <v>2153</v>
      </c>
      <c r="J675" s="4">
        <f t="shared" si="26"/>
        <v>4.166664359861592</v>
      </c>
      <c r="K675" s="480">
        <v>6020.83</v>
      </c>
      <c r="L675" s="548" t="s">
        <v>2152</v>
      </c>
    </row>
    <row r="676" spans="1:12" ht="113.25" customHeight="1">
      <c r="A676" s="99">
        <v>667</v>
      </c>
      <c r="B676" s="408" t="s">
        <v>1675</v>
      </c>
      <c r="C676" s="88" t="s">
        <v>2170</v>
      </c>
      <c r="D676" s="88">
        <v>236686412</v>
      </c>
      <c r="E676" s="99" t="s">
        <v>855</v>
      </c>
      <c r="F676" s="88" t="s">
        <v>2161</v>
      </c>
      <c r="G676" s="499">
        <v>1445</v>
      </c>
      <c r="H676" s="99" t="s">
        <v>855</v>
      </c>
      <c r="I676" s="88" t="s">
        <v>2153</v>
      </c>
      <c r="J676" s="4">
        <f t="shared" si="26"/>
        <v>4.166664359861592</v>
      </c>
      <c r="K676" s="480">
        <v>6020.83</v>
      </c>
      <c r="L676" s="548" t="s">
        <v>2152</v>
      </c>
    </row>
    <row r="677" spans="1:12" ht="88.5" customHeight="1">
      <c r="A677" s="99">
        <v>668</v>
      </c>
      <c r="B677" s="408" t="s">
        <v>1675</v>
      </c>
      <c r="C677" s="88" t="s">
        <v>2171</v>
      </c>
      <c r="D677" s="88">
        <v>219995600</v>
      </c>
      <c r="E677" s="99" t="s">
        <v>855</v>
      </c>
      <c r="F677" s="88" t="s">
        <v>2172</v>
      </c>
      <c r="G677" s="499">
        <v>440</v>
      </c>
      <c r="H677" s="99" t="s">
        <v>855</v>
      </c>
      <c r="I677" s="88" t="s">
        <v>2153</v>
      </c>
      <c r="J677" s="4">
        <f t="shared" si="26"/>
        <v>13</v>
      </c>
      <c r="K677" s="480">
        <v>5720</v>
      </c>
      <c r="L677" s="548" t="s">
        <v>2152</v>
      </c>
    </row>
    <row r="678" spans="1:12" ht="63.75" customHeight="1">
      <c r="A678" s="99">
        <v>669</v>
      </c>
      <c r="B678" s="408" t="s">
        <v>1675</v>
      </c>
      <c r="C678" s="88" t="s">
        <v>2173</v>
      </c>
      <c r="D678" s="88">
        <v>437065916</v>
      </c>
      <c r="E678" s="99" t="s">
        <v>855</v>
      </c>
      <c r="F678" s="88" t="s">
        <v>2174</v>
      </c>
      <c r="G678" s="499">
        <v>1445</v>
      </c>
      <c r="H678" s="99" t="s">
        <v>855</v>
      </c>
      <c r="I678" s="88" t="s">
        <v>2153</v>
      </c>
      <c r="J678" s="4">
        <f t="shared" si="26"/>
        <v>4.166664359861592</v>
      </c>
      <c r="K678" s="480">
        <v>6020.83</v>
      </c>
      <c r="L678" s="548" t="s">
        <v>2152</v>
      </c>
    </row>
    <row r="679" spans="1:12" ht="63.75" customHeight="1">
      <c r="A679" s="99">
        <v>670</v>
      </c>
      <c r="B679" s="408" t="s">
        <v>1675</v>
      </c>
      <c r="C679" s="88" t="s">
        <v>2175</v>
      </c>
      <c r="D679" s="88">
        <v>239861592</v>
      </c>
      <c r="E679" s="99" t="s">
        <v>855</v>
      </c>
      <c r="F679" s="88" t="s">
        <v>2151</v>
      </c>
      <c r="G679" s="499">
        <v>1200</v>
      </c>
      <c r="H679" s="99" t="s">
        <v>855</v>
      </c>
      <c r="I679" s="88" t="s">
        <v>2153</v>
      </c>
      <c r="J679" s="4">
        <f t="shared" si="26"/>
        <v>5</v>
      </c>
      <c r="K679" s="480">
        <v>6000</v>
      </c>
      <c r="L679" s="548" t="s">
        <v>2152</v>
      </c>
    </row>
    <row r="680" spans="1:12" ht="63.75" customHeight="1">
      <c r="A680" s="99">
        <v>671</v>
      </c>
      <c r="B680" s="408" t="s">
        <v>1675</v>
      </c>
      <c r="C680" s="88" t="s">
        <v>2176</v>
      </c>
      <c r="D680" s="88">
        <v>242262779</v>
      </c>
      <c r="E680" s="99" t="s">
        <v>855</v>
      </c>
      <c r="F680" s="88" t="s">
        <v>2163</v>
      </c>
      <c r="G680" s="499">
        <v>3630</v>
      </c>
      <c r="H680" s="99" t="s">
        <v>855</v>
      </c>
      <c r="I680" s="88" t="s">
        <v>2153</v>
      </c>
      <c r="J680" s="4">
        <f t="shared" si="26"/>
        <v>1.6666666666666667</v>
      </c>
      <c r="K680" s="480">
        <v>6050</v>
      </c>
      <c r="L680" s="548" t="s">
        <v>2152</v>
      </c>
    </row>
    <row r="681" spans="1:12" ht="63.75" customHeight="1">
      <c r="A681" s="99">
        <v>672</v>
      </c>
      <c r="B681" s="408" t="s">
        <v>1675</v>
      </c>
      <c r="C681" s="88" t="s">
        <v>2177</v>
      </c>
      <c r="D681" s="88">
        <v>423352124</v>
      </c>
      <c r="E681" s="99" t="s">
        <v>855</v>
      </c>
      <c r="F681" s="88" t="s">
        <v>2161</v>
      </c>
      <c r="G681" s="499">
        <v>1445</v>
      </c>
      <c r="H681" s="99" t="s">
        <v>855</v>
      </c>
      <c r="I681" s="88" t="s">
        <v>2153</v>
      </c>
      <c r="J681" s="4">
        <f t="shared" si="26"/>
        <v>4.166664359861592</v>
      </c>
      <c r="K681" s="480">
        <v>6020.83</v>
      </c>
      <c r="L681" s="548" t="s">
        <v>2152</v>
      </c>
    </row>
    <row r="682" spans="1:12" ht="63.75" customHeight="1">
      <c r="A682" s="99">
        <v>673</v>
      </c>
      <c r="B682" s="408" t="s">
        <v>1675</v>
      </c>
      <c r="C682" s="88" t="s">
        <v>2178</v>
      </c>
      <c r="D682" s="88">
        <v>234230178</v>
      </c>
      <c r="E682" s="99" t="s">
        <v>855</v>
      </c>
      <c r="F682" s="88" t="s">
        <v>2179</v>
      </c>
      <c r="G682" s="499">
        <v>1795</v>
      </c>
      <c r="H682" s="99" t="s">
        <v>855</v>
      </c>
      <c r="I682" s="88" t="s">
        <v>2153</v>
      </c>
      <c r="J682" s="4">
        <f t="shared" si="26"/>
        <v>3.3333314763231199</v>
      </c>
      <c r="K682" s="480">
        <v>5983.33</v>
      </c>
      <c r="L682" s="548" t="s">
        <v>2152</v>
      </c>
    </row>
    <row r="683" spans="1:12" ht="63.75" customHeight="1">
      <c r="A683" s="99">
        <v>674</v>
      </c>
      <c r="B683" s="408" t="s">
        <v>1675</v>
      </c>
      <c r="C683" s="88" t="s">
        <v>2180</v>
      </c>
      <c r="D683" s="88">
        <v>245414680</v>
      </c>
      <c r="E683" s="99" t="s">
        <v>855</v>
      </c>
      <c r="F683" s="88" t="s">
        <v>2181</v>
      </c>
      <c r="G683" s="499">
        <v>500</v>
      </c>
      <c r="H683" s="99" t="s">
        <v>855</v>
      </c>
      <c r="I683" s="88" t="s">
        <v>2153</v>
      </c>
      <c r="J683" s="4">
        <f t="shared" si="26"/>
        <v>12</v>
      </c>
      <c r="K683" s="480">
        <v>6000</v>
      </c>
      <c r="L683" s="548" t="s">
        <v>2152</v>
      </c>
    </row>
    <row r="684" spans="1:12" ht="63.75" customHeight="1">
      <c r="A684" s="99">
        <v>675</v>
      </c>
      <c r="B684" s="408" t="s">
        <v>1675</v>
      </c>
      <c r="C684" s="88" t="s">
        <v>2182</v>
      </c>
      <c r="D684" s="88">
        <v>224067907</v>
      </c>
      <c r="E684" s="99" t="s">
        <v>855</v>
      </c>
      <c r="F684" s="88" t="s">
        <v>2161</v>
      </c>
      <c r="G684" s="499">
        <v>1440</v>
      </c>
      <c r="H684" s="99" t="s">
        <v>855</v>
      </c>
      <c r="I684" s="88" t="s">
        <v>2153</v>
      </c>
      <c r="J684" s="4">
        <f t="shared" si="26"/>
        <v>4.166666666666667</v>
      </c>
      <c r="K684" s="480">
        <v>6000</v>
      </c>
      <c r="L684" s="548" t="s">
        <v>2152</v>
      </c>
    </row>
    <row r="685" spans="1:12" ht="63.75" customHeight="1">
      <c r="A685" s="99">
        <v>676</v>
      </c>
      <c r="B685" s="408" t="s">
        <v>1675</v>
      </c>
      <c r="C685" s="88" t="s">
        <v>2183</v>
      </c>
      <c r="D685" s="88">
        <v>225398370</v>
      </c>
      <c r="E685" s="99" t="s">
        <v>855</v>
      </c>
      <c r="F685" s="88" t="s">
        <v>2161</v>
      </c>
      <c r="G685" s="499">
        <v>1445</v>
      </c>
      <c r="H685" s="99" t="s">
        <v>855</v>
      </c>
      <c r="I685" s="88" t="s">
        <v>2153</v>
      </c>
      <c r="J685" s="4">
        <f t="shared" si="26"/>
        <v>4.166664359861592</v>
      </c>
      <c r="K685" s="480">
        <v>6020.83</v>
      </c>
      <c r="L685" s="548" t="s">
        <v>2152</v>
      </c>
    </row>
    <row r="686" spans="1:12" ht="63.75" customHeight="1">
      <c r="A686" s="99">
        <v>677</v>
      </c>
      <c r="B686" s="408" t="s">
        <v>1675</v>
      </c>
      <c r="C686" s="88" t="s">
        <v>2184</v>
      </c>
      <c r="D686" s="88">
        <v>203842823</v>
      </c>
      <c r="E686" s="99" t="s">
        <v>855</v>
      </c>
      <c r="F686" s="88" t="s">
        <v>2185</v>
      </c>
      <c r="G686" s="499">
        <v>380</v>
      </c>
      <c r="H686" s="99" t="s">
        <v>855</v>
      </c>
      <c r="I686" s="88" t="s">
        <v>2153</v>
      </c>
      <c r="J686" s="4">
        <f t="shared" si="26"/>
        <v>15</v>
      </c>
      <c r="K686" s="480">
        <v>5700</v>
      </c>
      <c r="L686" s="548" t="s">
        <v>2152</v>
      </c>
    </row>
    <row r="687" spans="1:12" ht="63.75" customHeight="1">
      <c r="A687" s="99">
        <v>678</v>
      </c>
      <c r="B687" s="408" t="s">
        <v>1675</v>
      </c>
      <c r="C687" s="88" t="s">
        <v>2184</v>
      </c>
      <c r="D687" s="88">
        <v>203842823</v>
      </c>
      <c r="E687" s="99" t="s">
        <v>855</v>
      </c>
      <c r="F687" s="88" t="s">
        <v>2186</v>
      </c>
      <c r="G687" s="499"/>
      <c r="H687" s="99" t="s">
        <v>855</v>
      </c>
      <c r="I687" s="88" t="s">
        <v>2153</v>
      </c>
      <c r="J687" s="4"/>
      <c r="K687" s="480">
        <v>32216.400000000001</v>
      </c>
      <c r="L687" s="548"/>
    </row>
    <row r="688" spans="1:12" ht="63.75" customHeight="1">
      <c r="A688" s="99">
        <v>679</v>
      </c>
      <c r="B688" s="408" t="s">
        <v>1675</v>
      </c>
      <c r="C688" s="88" t="s">
        <v>2187</v>
      </c>
      <c r="D688" s="88">
        <v>404947475</v>
      </c>
      <c r="E688" s="99" t="s">
        <v>855</v>
      </c>
      <c r="F688" s="88" t="s">
        <v>2186</v>
      </c>
      <c r="G688" s="499"/>
      <c r="H688" s="99" t="s">
        <v>855</v>
      </c>
      <c r="I688" s="88" t="s">
        <v>2153</v>
      </c>
      <c r="J688" s="4"/>
      <c r="K688" s="480">
        <v>204925.29</v>
      </c>
      <c r="L688" s="548"/>
    </row>
    <row r="689" spans="1:12" ht="63.75" customHeight="1">
      <c r="A689" s="99">
        <v>680</v>
      </c>
      <c r="B689" s="408" t="s">
        <v>1675</v>
      </c>
      <c r="C689" s="88" t="s">
        <v>2188</v>
      </c>
      <c r="D689" s="88">
        <v>201950594</v>
      </c>
      <c r="E689" s="99" t="s">
        <v>855</v>
      </c>
      <c r="F689" s="88" t="s">
        <v>2186</v>
      </c>
      <c r="G689" s="499"/>
      <c r="H689" s="99" t="s">
        <v>855</v>
      </c>
      <c r="I689" s="88" t="s">
        <v>2153</v>
      </c>
      <c r="J689" s="4"/>
      <c r="K689" s="480">
        <v>28308</v>
      </c>
      <c r="L689" s="548"/>
    </row>
    <row r="690" spans="1:12" ht="63.75" customHeight="1">
      <c r="A690" s="99">
        <v>681</v>
      </c>
      <c r="B690" s="408" t="s">
        <v>1675</v>
      </c>
      <c r="C690" s="88" t="s">
        <v>2189</v>
      </c>
      <c r="D690" s="88">
        <v>405034190</v>
      </c>
      <c r="E690" s="99" t="s">
        <v>855</v>
      </c>
      <c r="F690" s="88" t="s">
        <v>2186</v>
      </c>
      <c r="G690" s="499"/>
      <c r="H690" s="99" t="s">
        <v>855</v>
      </c>
      <c r="I690" s="88" t="s">
        <v>2153</v>
      </c>
      <c r="J690" s="4"/>
      <c r="K690" s="480">
        <v>35074.400000000001</v>
      </c>
      <c r="L690" s="548"/>
    </row>
    <row r="691" spans="1:12" ht="88.5" customHeight="1">
      <c r="A691" s="99">
        <v>682</v>
      </c>
      <c r="B691" s="408" t="s">
        <v>1675</v>
      </c>
      <c r="C691" s="88" t="s">
        <v>2190</v>
      </c>
      <c r="D691" s="88">
        <v>404385465</v>
      </c>
      <c r="E691" s="99" t="s">
        <v>855</v>
      </c>
      <c r="F691" s="88" t="s">
        <v>2186</v>
      </c>
      <c r="G691" s="499">
        <v>50.62</v>
      </c>
      <c r="H691" s="99" t="s">
        <v>855</v>
      </c>
      <c r="I691" s="88" t="s">
        <v>2044</v>
      </c>
      <c r="J691" s="4">
        <f>K691/G691</f>
        <v>269.69320426708816</v>
      </c>
      <c r="K691" s="480">
        <v>13651.87</v>
      </c>
      <c r="L691" s="548"/>
    </row>
    <row r="692" spans="1:12" ht="63.75" customHeight="1">
      <c r="A692" s="99">
        <v>683</v>
      </c>
      <c r="B692" s="408" t="s">
        <v>1675</v>
      </c>
      <c r="C692" s="88" t="s">
        <v>854</v>
      </c>
      <c r="D692" s="88">
        <v>404975452</v>
      </c>
      <c r="E692" s="99" t="s">
        <v>855</v>
      </c>
      <c r="F692" s="88" t="s">
        <v>2186</v>
      </c>
      <c r="G692" s="499"/>
      <c r="H692" s="99" t="s">
        <v>855</v>
      </c>
      <c r="I692" s="88" t="s">
        <v>2153</v>
      </c>
      <c r="J692" s="4"/>
      <c r="K692" s="480">
        <v>15420.75</v>
      </c>
      <c r="L692" s="548"/>
    </row>
    <row r="693" spans="1:12" ht="63.75" customHeight="1">
      <c r="A693" s="99">
        <v>684</v>
      </c>
      <c r="B693" s="408" t="s">
        <v>1675</v>
      </c>
      <c r="C693" s="88" t="s">
        <v>2191</v>
      </c>
      <c r="D693" s="88">
        <v>236080557</v>
      </c>
      <c r="E693" s="99" t="s">
        <v>855</v>
      </c>
      <c r="F693" s="88" t="s">
        <v>2186</v>
      </c>
      <c r="G693" s="499"/>
      <c r="H693" s="99" t="s">
        <v>855</v>
      </c>
      <c r="I693" s="88" t="s">
        <v>2153</v>
      </c>
      <c r="J693" s="4"/>
      <c r="K693" s="480">
        <v>283711.73</v>
      </c>
      <c r="L693" s="548"/>
    </row>
    <row r="694" spans="1:12" ht="63.75" customHeight="1">
      <c r="A694" s="99">
        <v>685</v>
      </c>
      <c r="B694" s="408" t="s">
        <v>1115</v>
      </c>
      <c r="C694" s="88" t="s">
        <v>2020</v>
      </c>
      <c r="D694" s="88">
        <v>212918020</v>
      </c>
      <c r="E694" s="99" t="s">
        <v>855</v>
      </c>
      <c r="F694" s="88" t="s">
        <v>2021</v>
      </c>
      <c r="G694" s="88">
        <v>36</v>
      </c>
      <c r="H694" s="99" t="s">
        <v>855</v>
      </c>
      <c r="I694" s="88" t="s">
        <v>1118</v>
      </c>
      <c r="J694" s="4">
        <f>K694/31</f>
        <v>90.696774193548379</v>
      </c>
      <c r="K694" s="480">
        <f>1875.6+576+360</f>
        <v>2811.6</v>
      </c>
      <c r="L694" s="548" t="s">
        <v>2192</v>
      </c>
    </row>
    <row r="695" spans="1:12" ht="63.75" customHeight="1">
      <c r="A695" s="99">
        <v>686</v>
      </c>
      <c r="B695" s="408" t="s">
        <v>1115</v>
      </c>
      <c r="C695" s="88" t="s">
        <v>2020</v>
      </c>
      <c r="D695" s="88">
        <v>212918020</v>
      </c>
      <c r="E695" s="99" t="s">
        <v>855</v>
      </c>
      <c r="F695" s="88" t="s">
        <v>2021</v>
      </c>
      <c r="G695" s="88">
        <v>18</v>
      </c>
      <c r="H695" s="99" t="s">
        <v>855</v>
      </c>
      <c r="I695" s="88" t="s">
        <v>1118</v>
      </c>
      <c r="J695" s="4">
        <f t="shared" ref="J695:J697" si="27">K695/31</f>
        <v>45.348387096774189</v>
      </c>
      <c r="K695" s="480">
        <f>937.8+288+180</f>
        <v>1405.8</v>
      </c>
      <c r="L695" s="548" t="s">
        <v>2193</v>
      </c>
    </row>
    <row r="696" spans="1:12" ht="63.75" customHeight="1">
      <c r="A696" s="99">
        <v>687</v>
      </c>
      <c r="B696" s="408" t="s">
        <v>1115</v>
      </c>
      <c r="C696" s="88" t="s">
        <v>2020</v>
      </c>
      <c r="D696" s="88">
        <v>212918020</v>
      </c>
      <c r="E696" s="99" t="s">
        <v>855</v>
      </c>
      <c r="F696" s="88" t="s">
        <v>2021</v>
      </c>
      <c r="G696" s="88">
        <v>36</v>
      </c>
      <c r="H696" s="99" t="s">
        <v>855</v>
      </c>
      <c r="I696" s="88" t="s">
        <v>1118</v>
      </c>
      <c r="J696" s="4">
        <f t="shared" si="27"/>
        <v>90.696774193548379</v>
      </c>
      <c r="K696" s="480">
        <f>1875.6+576+360</f>
        <v>2811.6</v>
      </c>
      <c r="L696" s="548" t="s">
        <v>2194</v>
      </c>
    </row>
    <row r="697" spans="1:12" ht="63.75" customHeight="1">
      <c r="A697" s="99">
        <v>688</v>
      </c>
      <c r="B697" s="408" t="s">
        <v>1115</v>
      </c>
      <c r="C697" s="88" t="s">
        <v>2020</v>
      </c>
      <c r="D697" s="88">
        <v>212918020</v>
      </c>
      <c r="E697" s="99" t="s">
        <v>855</v>
      </c>
      <c r="F697" s="88" t="s">
        <v>2021</v>
      </c>
      <c r="G697" s="88">
        <v>18</v>
      </c>
      <c r="H697" s="99" t="s">
        <v>855</v>
      </c>
      <c r="I697" s="88" t="s">
        <v>1118</v>
      </c>
      <c r="J697" s="4">
        <f t="shared" si="27"/>
        <v>15.116129032258065</v>
      </c>
      <c r="K697" s="480">
        <f>312.6+96+60</f>
        <v>468.6</v>
      </c>
      <c r="L697" s="548" t="s">
        <v>2195</v>
      </c>
    </row>
    <row r="698" spans="1:12" ht="159" customHeight="1">
      <c r="A698" s="99">
        <v>689</v>
      </c>
      <c r="B698" s="408" t="s">
        <v>1115</v>
      </c>
      <c r="C698" s="88" t="s">
        <v>2196</v>
      </c>
      <c r="D698" s="88">
        <v>231278541</v>
      </c>
      <c r="E698" s="99" t="s">
        <v>855</v>
      </c>
      <c r="F698" s="88" t="s">
        <v>2035</v>
      </c>
      <c r="G698" s="88">
        <v>36</v>
      </c>
      <c r="H698" s="99" t="s">
        <v>855</v>
      </c>
      <c r="I698" s="88" t="s">
        <v>1118</v>
      </c>
      <c r="J698" s="4">
        <f>K698/31</f>
        <v>20.903225806451612</v>
      </c>
      <c r="K698" s="480">
        <v>648</v>
      </c>
      <c r="L698" s="548" t="s">
        <v>2197</v>
      </c>
    </row>
    <row r="699" spans="1:12" ht="179.25" customHeight="1">
      <c r="A699" s="99">
        <v>690</v>
      </c>
      <c r="B699" s="408" t="s">
        <v>1115</v>
      </c>
      <c r="C699" s="88" t="s">
        <v>2196</v>
      </c>
      <c r="D699" s="88">
        <v>231278541</v>
      </c>
      <c r="E699" s="99" t="s">
        <v>855</v>
      </c>
      <c r="F699" s="88" t="s">
        <v>2035</v>
      </c>
      <c r="G699" s="88">
        <v>27</v>
      </c>
      <c r="H699" s="99" t="s">
        <v>855</v>
      </c>
      <c r="I699" s="88" t="s">
        <v>1118</v>
      </c>
      <c r="J699" s="4">
        <f>K699/31</f>
        <v>15.67741935483871</v>
      </c>
      <c r="K699" s="480">
        <v>486</v>
      </c>
      <c r="L699" s="548" t="s">
        <v>2198</v>
      </c>
    </row>
    <row r="700" spans="1:12" ht="195.75" customHeight="1">
      <c r="A700" s="99">
        <v>691</v>
      </c>
      <c r="B700" s="408" t="s">
        <v>1115</v>
      </c>
      <c r="C700" s="88" t="s">
        <v>997</v>
      </c>
      <c r="D700" s="88">
        <v>227725511</v>
      </c>
      <c r="E700" s="99" t="s">
        <v>855</v>
      </c>
      <c r="F700" s="88" t="s">
        <v>2035</v>
      </c>
      <c r="G700" s="88">
        <v>3</v>
      </c>
      <c r="H700" s="99" t="s">
        <v>855</v>
      </c>
      <c r="I700" s="88" t="s">
        <v>1118</v>
      </c>
      <c r="J700" s="4">
        <f>K700/31</f>
        <v>8.064516129032258</v>
      </c>
      <c r="K700" s="480">
        <v>250</v>
      </c>
      <c r="L700" s="548" t="s">
        <v>2199</v>
      </c>
    </row>
    <row r="701" spans="1:12" ht="63.75" customHeight="1">
      <c r="A701" s="99">
        <v>692</v>
      </c>
      <c r="B701" s="408" t="s">
        <v>1115</v>
      </c>
      <c r="C701" s="88" t="s">
        <v>2200</v>
      </c>
      <c r="D701" s="88">
        <v>445394966</v>
      </c>
      <c r="E701" s="99" t="s">
        <v>855</v>
      </c>
      <c r="F701" s="88" t="s">
        <v>2201</v>
      </c>
      <c r="G701" s="88">
        <v>36</v>
      </c>
      <c r="H701" s="99" t="s">
        <v>855</v>
      </c>
      <c r="I701" s="88" t="s">
        <v>1118</v>
      </c>
      <c r="J701" s="4">
        <f>K701/30</f>
        <v>56.4</v>
      </c>
      <c r="K701" s="480">
        <v>1692</v>
      </c>
      <c r="L701" s="548" t="s">
        <v>2202</v>
      </c>
    </row>
    <row r="702" spans="1:12" ht="102.75" customHeight="1">
      <c r="A702" s="99">
        <v>693</v>
      </c>
      <c r="B702" s="408" t="s">
        <v>1115</v>
      </c>
      <c r="C702" s="88" t="s">
        <v>2203</v>
      </c>
      <c r="D702" s="88">
        <v>211390172</v>
      </c>
      <c r="E702" s="99" t="s">
        <v>855</v>
      </c>
      <c r="F702" s="88" t="s">
        <v>2204</v>
      </c>
      <c r="G702" s="88">
        <v>36</v>
      </c>
      <c r="H702" s="99" t="s">
        <v>855</v>
      </c>
      <c r="I702" s="88" t="s">
        <v>1118</v>
      </c>
      <c r="J702" s="4">
        <f>K702/38</f>
        <v>96.269431578947376</v>
      </c>
      <c r="K702" s="480">
        <f>1586.4*2.306</f>
        <v>3658.2384000000002</v>
      </c>
      <c r="L702" s="548" t="s">
        <v>2205</v>
      </c>
    </row>
    <row r="703" spans="1:12" ht="112.5" customHeight="1">
      <c r="A703" s="99">
        <v>694</v>
      </c>
      <c r="B703" s="408" t="s">
        <v>1115</v>
      </c>
      <c r="C703" s="88" t="s">
        <v>2203</v>
      </c>
      <c r="D703" s="88">
        <v>211390172</v>
      </c>
      <c r="E703" s="99" t="s">
        <v>855</v>
      </c>
      <c r="F703" s="88" t="s">
        <v>2204</v>
      </c>
      <c r="G703" s="88">
        <v>36</v>
      </c>
      <c r="H703" s="99" t="s">
        <v>855</v>
      </c>
      <c r="I703" s="88" t="s">
        <v>1118</v>
      </c>
      <c r="J703" s="4">
        <f>K703/38</f>
        <v>96.269431578947376</v>
      </c>
      <c r="K703" s="480">
        <f>1586.4*2.306</f>
        <v>3658.2384000000002</v>
      </c>
      <c r="L703" s="548" t="s">
        <v>2206</v>
      </c>
    </row>
    <row r="704" spans="1:12" ht="63.75" customHeight="1">
      <c r="A704" s="99">
        <v>695</v>
      </c>
      <c r="B704" s="408" t="s">
        <v>1115</v>
      </c>
      <c r="C704" s="88" t="s">
        <v>2196</v>
      </c>
      <c r="D704" s="88">
        <v>231278541</v>
      </c>
      <c r="E704" s="99" t="s">
        <v>855</v>
      </c>
      <c r="F704" s="88" t="s">
        <v>2207</v>
      </c>
      <c r="G704" s="88">
        <v>36</v>
      </c>
      <c r="H704" s="99" t="s">
        <v>855</v>
      </c>
      <c r="I704" s="88" t="s">
        <v>1118</v>
      </c>
      <c r="J704" s="4">
        <f>K704/31</f>
        <v>48.321987096774194</v>
      </c>
      <c r="K704" s="480">
        <f>648*2.3117</f>
        <v>1497.9816000000001</v>
      </c>
      <c r="L704" s="548" t="s">
        <v>2208</v>
      </c>
    </row>
    <row r="705" spans="1:12" ht="63.75" customHeight="1">
      <c r="A705" s="99">
        <v>696</v>
      </c>
      <c r="B705" s="408" t="s">
        <v>1115</v>
      </c>
      <c r="C705" s="88" t="s">
        <v>2032</v>
      </c>
      <c r="D705" s="88">
        <v>400166146</v>
      </c>
      <c r="E705" s="99" t="s">
        <v>855</v>
      </c>
      <c r="F705" s="88" t="s">
        <v>2207</v>
      </c>
      <c r="G705" s="88">
        <v>60</v>
      </c>
      <c r="H705" s="99" t="s">
        <v>855</v>
      </c>
      <c r="I705" s="88" t="s">
        <v>1118</v>
      </c>
      <c r="J705" s="4">
        <f>K705/31</f>
        <v>168.2516129032258</v>
      </c>
      <c r="K705" s="480">
        <f>2774.4+1054.2+1387.2</f>
        <v>5215.8</v>
      </c>
      <c r="L705" s="548" t="s">
        <v>2209</v>
      </c>
    </row>
    <row r="706" spans="1:12" ht="90.75" customHeight="1">
      <c r="A706" s="99">
        <v>697</v>
      </c>
      <c r="B706" s="408" t="s">
        <v>1115</v>
      </c>
      <c r="C706" s="88" t="s">
        <v>2032</v>
      </c>
      <c r="D706" s="88">
        <v>400166146</v>
      </c>
      <c r="E706" s="99" t="s">
        <v>855</v>
      </c>
      <c r="F706" s="88" t="s">
        <v>2207</v>
      </c>
      <c r="G706" s="88">
        <v>18</v>
      </c>
      <c r="H706" s="99" t="s">
        <v>855</v>
      </c>
      <c r="I706" s="88" t="s">
        <v>1118</v>
      </c>
      <c r="J706" s="4">
        <f t="shared" ref="J706:J708" si="28">K706/31</f>
        <v>50.475483870967743</v>
      </c>
      <c r="K706" s="480">
        <f>832.32+316.26+416.16</f>
        <v>1564.74</v>
      </c>
      <c r="L706" s="548" t="s">
        <v>2210</v>
      </c>
    </row>
    <row r="707" spans="1:12" ht="83.25" customHeight="1">
      <c r="A707" s="99">
        <v>698</v>
      </c>
      <c r="B707" s="408" t="s">
        <v>1115</v>
      </c>
      <c r="C707" s="88" t="s">
        <v>2032</v>
      </c>
      <c r="D707" s="88">
        <v>400166146</v>
      </c>
      <c r="E707" s="99" t="s">
        <v>855</v>
      </c>
      <c r="F707" s="88" t="s">
        <v>2207</v>
      </c>
      <c r="G707" s="88">
        <v>20</v>
      </c>
      <c r="H707" s="99" t="s">
        <v>855</v>
      </c>
      <c r="I707" s="88" t="s">
        <v>1118</v>
      </c>
      <c r="J707" s="4">
        <f t="shared" si="28"/>
        <v>56.08387096774193</v>
      </c>
      <c r="K707" s="480">
        <f>924.8+351.4+462.4</f>
        <v>1738.6</v>
      </c>
      <c r="L707" s="548" t="s">
        <v>2211</v>
      </c>
    </row>
    <row r="708" spans="1:12" ht="92.25" customHeight="1">
      <c r="A708" s="99">
        <v>699</v>
      </c>
      <c r="B708" s="408" t="s">
        <v>1533</v>
      </c>
      <c r="C708" s="88" t="s">
        <v>2212</v>
      </c>
      <c r="D708" s="88">
        <v>406122342</v>
      </c>
      <c r="E708" s="99" t="s">
        <v>855</v>
      </c>
      <c r="F708" s="88" t="s">
        <v>2207</v>
      </c>
      <c r="G708" s="88">
        <v>30</v>
      </c>
      <c r="H708" s="99" t="s">
        <v>855</v>
      </c>
      <c r="I708" s="88" t="s">
        <v>1118</v>
      </c>
      <c r="J708" s="4">
        <f t="shared" si="28"/>
        <v>51.612903225806448</v>
      </c>
      <c r="K708" s="480">
        <v>1600</v>
      </c>
      <c r="L708" s="548" t="s">
        <v>2213</v>
      </c>
    </row>
    <row r="709" spans="1:12" ht="121.5" customHeight="1">
      <c r="A709" s="99">
        <v>700</v>
      </c>
      <c r="B709" s="408" t="s">
        <v>1115</v>
      </c>
      <c r="C709" s="88" t="s">
        <v>2203</v>
      </c>
      <c r="D709" s="88">
        <v>211390172</v>
      </c>
      <c r="E709" s="99" t="s">
        <v>855</v>
      </c>
      <c r="F709" s="88" t="s">
        <v>2207</v>
      </c>
      <c r="G709" s="88">
        <v>36</v>
      </c>
      <c r="H709" s="99" t="s">
        <v>855</v>
      </c>
      <c r="I709" s="88" t="s">
        <v>1118</v>
      </c>
      <c r="J709" s="4">
        <f>K709/31</f>
        <v>118.29938322580647</v>
      </c>
      <c r="K709" s="480">
        <f>1586.4*2.3117</f>
        <v>3667.2808800000003</v>
      </c>
      <c r="L709" s="548" t="s">
        <v>2214</v>
      </c>
    </row>
    <row r="710" spans="1:12" ht="63.75" customHeight="1">
      <c r="A710" s="99">
        <v>701</v>
      </c>
      <c r="B710" s="408" t="s">
        <v>1533</v>
      </c>
      <c r="C710" s="88" t="s">
        <v>2215</v>
      </c>
      <c r="D710" s="88">
        <v>404416128</v>
      </c>
      <c r="E710" s="99" t="s">
        <v>855</v>
      </c>
      <c r="F710" s="88" t="s">
        <v>2216</v>
      </c>
      <c r="G710" s="499">
        <v>3600</v>
      </c>
      <c r="H710" s="99" t="s">
        <v>855</v>
      </c>
      <c r="I710" s="88" t="s">
        <v>1118</v>
      </c>
      <c r="J710" s="4">
        <f>K710/G710</f>
        <v>5</v>
      </c>
      <c r="K710" s="480">
        <v>18000</v>
      </c>
      <c r="L710" s="548" t="s">
        <v>2217</v>
      </c>
    </row>
    <row r="711" spans="1:12" ht="63.75" customHeight="1">
      <c r="A711" s="99">
        <v>702</v>
      </c>
      <c r="B711" s="476" t="s">
        <v>853</v>
      </c>
      <c r="C711" s="88" t="s">
        <v>2697</v>
      </c>
      <c r="D711" s="88">
        <v>243572004</v>
      </c>
      <c r="E711" s="99" t="s">
        <v>855</v>
      </c>
      <c r="F711" s="88" t="s">
        <v>2698</v>
      </c>
      <c r="G711" s="499" t="s">
        <v>877</v>
      </c>
      <c r="H711" s="99" t="s">
        <v>855</v>
      </c>
      <c r="I711" s="88" t="s">
        <v>857</v>
      </c>
      <c r="J711" s="442">
        <f>K711/30</f>
        <v>16.666666666666668</v>
      </c>
      <c r="K711" s="558">
        <v>500</v>
      </c>
      <c r="L711" s="548" t="s">
        <v>2699</v>
      </c>
    </row>
    <row r="712" spans="1:12" ht="87" customHeight="1">
      <c r="A712" s="99">
        <v>703</v>
      </c>
      <c r="B712" s="476" t="s">
        <v>879</v>
      </c>
      <c r="C712" s="88" t="s">
        <v>2697</v>
      </c>
      <c r="D712" s="88">
        <v>243572004</v>
      </c>
      <c r="E712" s="99" t="s">
        <v>855</v>
      </c>
      <c r="F712" s="88" t="s">
        <v>2698</v>
      </c>
      <c r="G712" s="499">
        <v>5000</v>
      </c>
      <c r="H712" s="99" t="s">
        <v>855</v>
      </c>
      <c r="I712" s="88" t="s">
        <v>882</v>
      </c>
      <c r="J712" s="561">
        <f>K712/G712</f>
        <v>0.4</v>
      </c>
      <c r="K712" s="558">
        <v>2000</v>
      </c>
      <c r="L712" s="548" t="s">
        <v>2700</v>
      </c>
    </row>
    <row r="713" spans="1:12" ht="63.75" customHeight="1">
      <c r="A713" s="99">
        <v>704</v>
      </c>
      <c r="B713" s="476" t="s">
        <v>2004</v>
      </c>
      <c r="C713" s="88" t="s">
        <v>2701</v>
      </c>
      <c r="D713" s="88">
        <v>404430870</v>
      </c>
      <c r="E713" s="99" t="s">
        <v>855</v>
      </c>
      <c r="F713" s="88" t="s">
        <v>2702</v>
      </c>
      <c r="G713" s="499">
        <v>23.12</v>
      </c>
      <c r="H713" s="99" t="s">
        <v>855</v>
      </c>
      <c r="I713" s="88" t="s">
        <v>1118</v>
      </c>
      <c r="J713" s="442">
        <f>K713/G713</f>
        <v>51.903114186851212</v>
      </c>
      <c r="K713" s="558">
        <v>1200</v>
      </c>
      <c r="L713" s="548" t="s">
        <v>2703</v>
      </c>
    </row>
    <row r="714" spans="1:12" ht="63.75" customHeight="1">
      <c r="A714" s="99">
        <v>705</v>
      </c>
      <c r="B714" s="476" t="s">
        <v>879</v>
      </c>
      <c r="C714" s="88" t="s">
        <v>1251</v>
      </c>
      <c r="D714" s="88">
        <v>404974104</v>
      </c>
      <c r="E714" s="99" t="s">
        <v>855</v>
      </c>
      <c r="F714" s="88" t="s">
        <v>2216</v>
      </c>
      <c r="G714" s="499">
        <v>49.2</v>
      </c>
      <c r="H714" s="99" t="s">
        <v>855</v>
      </c>
      <c r="I714" s="88" t="s">
        <v>1118</v>
      </c>
      <c r="J714" s="442">
        <f t="shared" ref="J714:J717" si="29">K714/G714</f>
        <v>9.4400406504065035</v>
      </c>
      <c r="K714" s="558">
        <v>464.45</v>
      </c>
      <c r="L714" s="548" t="s">
        <v>2707</v>
      </c>
    </row>
    <row r="715" spans="1:12" ht="63.75" customHeight="1">
      <c r="A715" s="99">
        <v>706</v>
      </c>
      <c r="B715" s="476" t="s">
        <v>1115</v>
      </c>
      <c r="C715" s="88" t="s">
        <v>1251</v>
      </c>
      <c r="D715" s="88">
        <v>404974104</v>
      </c>
      <c r="E715" s="99" t="s">
        <v>855</v>
      </c>
      <c r="F715" s="88" t="s">
        <v>2216</v>
      </c>
      <c r="G715" s="499">
        <v>49.2</v>
      </c>
      <c r="H715" s="99" t="s">
        <v>855</v>
      </c>
      <c r="I715" s="88" t="s">
        <v>1118</v>
      </c>
      <c r="J715" s="442">
        <f t="shared" si="29"/>
        <v>5.9999999999999991</v>
      </c>
      <c r="K715" s="558">
        <v>295.2</v>
      </c>
      <c r="L715" s="548" t="s">
        <v>2708</v>
      </c>
    </row>
    <row r="716" spans="1:12" ht="63.75" customHeight="1">
      <c r="A716" s="99">
        <v>707</v>
      </c>
      <c r="B716" s="476" t="s">
        <v>879</v>
      </c>
      <c r="C716" s="88" t="s">
        <v>1251</v>
      </c>
      <c r="D716" s="88">
        <v>404974104</v>
      </c>
      <c r="E716" s="99" t="s">
        <v>855</v>
      </c>
      <c r="F716" s="88" t="s">
        <v>2704</v>
      </c>
      <c r="G716" s="499">
        <v>30.42</v>
      </c>
      <c r="H716" s="99" t="s">
        <v>855</v>
      </c>
      <c r="I716" s="88" t="s">
        <v>1118</v>
      </c>
      <c r="J716" s="442">
        <f t="shared" si="29"/>
        <v>54.573307034845492</v>
      </c>
      <c r="K716" s="558">
        <v>1660.12</v>
      </c>
      <c r="L716" s="548" t="s">
        <v>2709</v>
      </c>
    </row>
    <row r="717" spans="1:12" ht="63.75" customHeight="1">
      <c r="A717" s="99">
        <v>708</v>
      </c>
      <c r="B717" s="476" t="s">
        <v>1115</v>
      </c>
      <c r="C717" s="88" t="s">
        <v>1251</v>
      </c>
      <c r="D717" s="88">
        <v>404974104</v>
      </c>
      <c r="E717" s="99" t="s">
        <v>855</v>
      </c>
      <c r="F717" s="88" t="s">
        <v>2705</v>
      </c>
      <c r="G717" s="499">
        <v>30.42</v>
      </c>
      <c r="H717" s="99" t="s">
        <v>855</v>
      </c>
      <c r="I717" s="88" t="s">
        <v>1118</v>
      </c>
      <c r="J717" s="442">
        <f t="shared" si="29"/>
        <v>32.758053911900063</v>
      </c>
      <c r="K717" s="558">
        <v>996.5</v>
      </c>
      <c r="L717" s="548" t="s">
        <v>2710</v>
      </c>
    </row>
    <row r="718" spans="1:12" ht="63.75" customHeight="1">
      <c r="A718" s="99">
        <v>709</v>
      </c>
      <c r="B718" s="476" t="s">
        <v>2042</v>
      </c>
      <c r="C718" s="88" t="s">
        <v>2706</v>
      </c>
      <c r="D718" s="88">
        <v>200221991</v>
      </c>
      <c r="E718" s="99" t="s">
        <v>855</v>
      </c>
      <c r="F718" s="88" t="s">
        <v>2711</v>
      </c>
      <c r="G718" s="499"/>
      <c r="H718" s="99" t="s">
        <v>855</v>
      </c>
      <c r="I718" s="88" t="s">
        <v>2044</v>
      </c>
      <c r="J718" s="442"/>
      <c r="K718" s="558">
        <v>28604</v>
      </c>
      <c r="L718" s="548" t="s">
        <v>2712</v>
      </c>
    </row>
    <row r="719" spans="1:12" ht="63.75" customHeight="1">
      <c r="A719" s="99">
        <v>710</v>
      </c>
      <c r="B719" s="476" t="s">
        <v>2042</v>
      </c>
      <c r="C719" s="88" t="s">
        <v>2713</v>
      </c>
      <c r="D719" s="88">
        <v>205200806</v>
      </c>
      <c r="E719" s="99" t="s">
        <v>855</v>
      </c>
      <c r="F719" s="88" t="s">
        <v>2714</v>
      </c>
      <c r="G719" s="499"/>
      <c r="H719" s="99" t="s">
        <v>855</v>
      </c>
      <c r="I719" s="88" t="s">
        <v>2044</v>
      </c>
      <c r="J719" s="442"/>
      <c r="K719" s="558">
        <v>13308.63</v>
      </c>
      <c r="L719" s="548" t="s">
        <v>2712</v>
      </c>
    </row>
    <row r="720" spans="1:12" ht="63.75" customHeight="1">
      <c r="A720" s="99">
        <v>711</v>
      </c>
      <c r="B720" s="476" t="s">
        <v>2042</v>
      </c>
      <c r="C720" s="88" t="s">
        <v>2715</v>
      </c>
      <c r="D720" s="88">
        <v>404915927</v>
      </c>
      <c r="E720" s="99" t="s">
        <v>855</v>
      </c>
      <c r="F720" s="88" t="s">
        <v>2714</v>
      </c>
      <c r="G720" s="499">
        <v>238.37</v>
      </c>
      <c r="H720" s="99" t="s">
        <v>855</v>
      </c>
      <c r="I720" s="88" t="s">
        <v>2044</v>
      </c>
      <c r="J720" s="442">
        <v>66</v>
      </c>
      <c r="K720" s="558">
        <v>15732.2</v>
      </c>
      <c r="L720" s="548" t="s">
        <v>2712</v>
      </c>
    </row>
    <row r="721" spans="1:12" ht="63.75" customHeight="1">
      <c r="A721" s="99">
        <v>712</v>
      </c>
      <c r="B721" s="476" t="s">
        <v>2042</v>
      </c>
      <c r="C721" s="88" t="s">
        <v>2716</v>
      </c>
      <c r="D721" s="88">
        <v>233109739</v>
      </c>
      <c r="E721" s="99" t="s">
        <v>855</v>
      </c>
      <c r="F721" s="88" t="s">
        <v>2714</v>
      </c>
      <c r="G721" s="499">
        <v>41.7</v>
      </c>
      <c r="H721" s="99" t="s">
        <v>855</v>
      </c>
      <c r="I721" s="88" t="s">
        <v>2044</v>
      </c>
      <c r="J721" s="442">
        <v>231</v>
      </c>
      <c r="K721" s="558">
        <v>9632.7000000000007</v>
      </c>
      <c r="L721" s="548" t="s">
        <v>2717</v>
      </c>
    </row>
    <row r="722" spans="1:12" ht="63.75" customHeight="1">
      <c r="A722" s="99">
        <v>713</v>
      </c>
      <c r="B722" s="476" t="s">
        <v>2042</v>
      </c>
      <c r="C722" s="88" t="s">
        <v>2718</v>
      </c>
      <c r="D722" s="88">
        <v>204426264</v>
      </c>
      <c r="E722" s="99" t="s">
        <v>855</v>
      </c>
      <c r="F722" s="88" t="s">
        <v>2711</v>
      </c>
      <c r="G722" s="499"/>
      <c r="H722" s="99" t="s">
        <v>855</v>
      </c>
      <c r="I722" s="88" t="s">
        <v>2044</v>
      </c>
      <c r="J722" s="442"/>
      <c r="K722" s="558">
        <v>19069.330000000002</v>
      </c>
      <c r="L722" s="548" t="s">
        <v>2712</v>
      </c>
    </row>
    <row r="723" spans="1:12" ht="63.75" customHeight="1">
      <c r="A723" s="99">
        <v>714</v>
      </c>
      <c r="B723" s="476" t="s">
        <v>2042</v>
      </c>
      <c r="C723" s="88" t="s">
        <v>2719</v>
      </c>
      <c r="D723" s="88">
        <v>211393188</v>
      </c>
      <c r="E723" s="99" t="s">
        <v>855</v>
      </c>
      <c r="F723" s="88" t="s">
        <v>2714</v>
      </c>
      <c r="G723" s="499"/>
      <c r="H723" s="99" t="s">
        <v>855</v>
      </c>
      <c r="I723" s="88" t="s">
        <v>2044</v>
      </c>
      <c r="J723" s="442"/>
      <c r="K723" s="558">
        <v>11951.72</v>
      </c>
      <c r="L723" s="548" t="s">
        <v>2712</v>
      </c>
    </row>
    <row r="724" spans="1:12" ht="63.75" customHeight="1">
      <c r="A724" s="99">
        <v>715</v>
      </c>
      <c r="B724" s="476" t="s">
        <v>2042</v>
      </c>
      <c r="C724" s="88" t="s">
        <v>2720</v>
      </c>
      <c r="D724" s="88">
        <v>204982206</v>
      </c>
      <c r="E724" s="99" t="s">
        <v>855</v>
      </c>
      <c r="F724" s="88" t="s">
        <v>2714</v>
      </c>
      <c r="G724" s="499">
        <v>183.33</v>
      </c>
      <c r="H724" s="99" t="s">
        <v>855</v>
      </c>
      <c r="I724" s="88" t="s">
        <v>2044</v>
      </c>
      <c r="J724" s="442">
        <f>K724/G724</f>
        <v>124.96427207767414</v>
      </c>
      <c r="K724" s="558">
        <v>22909.7</v>
      </c>
      <c r="L724" s="548" t="s">
        <v>2712</v>
      </c>
    </row>
    <row r="725" spans="1:12" ht="63.75" customHeight="1">
      <c r="A725" s="99">
        <v>716</v>
      </c>
      <c r="B725" s="476" t="s">
        <v>2042</v>
      </c>
      <c r="C725" s="88" t="s">
        <v>2721</v>
      </c>
      <c r="D725" s="88">
        <v>205021215</v>
      </c>
      <c r="E725" s="99" t="s">
        <v>855</v>
      </c>
      <c r="F725" s="88" t="s">
        <v>2714</v>
      </c>
      <c r="G725" s="499">
        <v>240</v>
      </c>
      <c r="H725" s="99" t="s">
        <v>855</v>
      </c>
      <c r="I725" s="88" t="s">
        <v>2044</v>
      </c>
      <c r="J725" s="442">
        <f>K725/G725</f>
        <v>78.010833333333323</v>
      </c>
      <c r="K725" s="558">
        <v>18722.599999999999</v>
      </c>
      <c r="L725" s="548" t="s">
        <v>2722</v>
      </c>
    </row>
    <row r="726" spans="1:12" ht="63.75" customHeight="1">
      <c r="A726" s="99">
        <v>717</v>
      </c>
      <c r="B726" s="476" t="s">
        <v>2042</v>
      </c>
      <c r="C726" s="88" t="s">
        <v>2723</v>
      </c>
      <c r="D726" s="88">
        <v>204892535</v>
      </c>
      <c r="E726" s="99" t="s">
        <v>855</v>
      </c>
      <c r="F726" s="88" t="s">
        <v>2724</v>
      </c>
      <c r="G726" s="499"/>
      <c r="H726" s="99" t="s">
        <v>855</v>
      </c>
      <c r="I726" s="88"/>
      <c r="J726" s="442"/>
      <c r="K726" s="558">
        <v>70712.23</v>
      </c>
      <c r="L726" s="548" t="s">
        <v>2722</v>
      </c>
    </row>
    <row r="727" spans="1:12" ht="75.75" customHeight="1">
      <c r="A727" s="99">
        <v>718</v>
      </c>
      <c r="B727" s="476" t="s">
        <v>343</v>
      </c>
      <c r="C727" s="88" t="s">
        <v>2725</v>
      </c>
      <c r="D727" s="88">
        <v>209437082</v>
      </c>
      <c r="E727" s="99" t="s">
        <v>855</v>
      </c>
      <c r="F727" s="88" t="s">
        <v>2702</v>
      </c>
      <c r="G727" s="499"/>
      <c r="H727" s="99" t="s">
        <v>855</v>
      </c>
      <c r="I727" s="88"/>
      <c r="J727" s="442"/>
      <c r="K727" s="558">
        <v>200</v>
      </c>
      <c r="L727" s="548" t="s">
        <v>2726</v>
      </c>
    </row>
    <row r="728" spans="1:12" ht="63.75" customHeight="1">
      <c r="A728" s="99">
        <v>719</v>
      </c>
      <c r="B728" s="476" t="s">
        <v>1675</v>
      </c>
      <c r="C728" s="88" t="s">
        <v>854</v>
      </c>
      <c r="D728" s="88">
        <v>404975452</v>
      </c>
      <c r="E728" s="99" t="s">
        <v>855</v>
      </c>
      <c r="F728" s="88" t="s">
        <v>2704</v>
      </c>
      <c r="G728" s="499"/>
      <c r="H728" s="99" t="s">
        <v>855</v>
      </c>
      <c r="I728" s="88"/>
      <c r="J728" s="442"/>
      <c r="K728" s="558">
        <v>19275.939999999999</v>
      </c>
      <c r="L728" s="548" t="s">
        <v>2728</v>
      </c>
    </row>
    <row r="729" spans="1:12" ht="63.75" customHeight="1">
      <c r="A729" s="99">
        <v>720</v>
      </c>
      <c r="B729" s="476" t="s">
        <v>1675</v>
      </c>
      <c r="C729" s="88" t="s">
        <v>2189</v>
      </c>
      <c r="D729" s="88">
        <v>405034190</v>
      </c>
      <c r="E729" s="99" t="s">
        <v>855</v>
      </c>
      <c r="F729" s="88" t="s">
        <v>2727</v>
      </c>
      <c r="G729" s="499"/>
      <c r="H729" s="99" t="s">
        <v>855</v>
      </c>
      <c r="I729" s="88"/>
      <c r="J729" s="442"/>
      <c r="K729" s="558">
        <v>43843</v>
      </c>
      <c r="L729" s="548" t="s">
        <v>2728</v>
      </c>
    </row>
    <row r="730" spans="1:12" ht="63.75" customHeight="1">
      <c r="A730" s="99">
        <v>721</v>
      </c>
      <c r="B730" s="476" t="s">
        <v>1675</v>
      </c>
      <c r="C730" s="88" t="s">
        <v>2188</v>
      </c>
      <c r="D730" s="88">
        <v>201950594</v>
      </c>
      <c r="E730" s="99" t="s">
        <v>855</v>
      </c>
      <c r="F730" s="88" t="s">
        <v>2729</v>
      </c>
      <c r="G730" s="499"/>
      <c r="H730" s="99" t="s">
        <v>855</v>
      </c>
      <c r="I730" s="88"/>
      <c r="J730" s="442"/>
      <c r="K730" s="558">
        <v>35385</v>
      </c>
      <c r="L730" s="548" t="s">
        <v>2728</v>
      </c>
    </row>
    <row r="731" spans="1:12" ht="63.75" customHeight="1">
      <c r="A731" s="99">
        <v>722</v>
      </c>
      <c r="B731" s="476" t="s">
        <v>1675</v>
      </c>
      <c r="C731" s="88" t="s">
        <v>2184</v>
      </c>
      <c r="D731" s="88">
        <v>203842823</v>
      </c>
      <c r="E731" s="99" t="s">
        <v>855</v>
      </c>
      <c r="F731" s="88" t="s">
        <v>2704</v>
      </c>
      <c r="G731" s="499"/>
      <c r="H731" s="99" t="s">
        <v>855</v>
      </c>
      <c r="I731" s="88"/>
      <c r="J731" s="442"/>
      <c r="K731" s="558">
        <v>40270.5</v>
      </c>
      <c r="L731" s="548" t="s">
        <v>2728</v>
      </c>
    </row>
    <row r="732" spans="1:12" ht="63.75" customHeight="1">
      <c r="A732" s="99">
        <v>723</v>
      </c>
      <c r="B732" s="476" t="s">
        <v>1675</v>
      </c>
      <c r="C732" s="88" t="s">
        <v>2730</v>
      </c>
      <c r="D732" s="88">
        <v>404385465</v>
      </c>
      <c r="E732" s="99" t="s">
        <v>855</v>
      </c>
      <c r="F732" s="88" t="s">
        <v>2704</v>
      </c>
      <c r="G732" s="499"/>
      <c r="H732" s="99" t="s">
        <v>855</v>
      </c>
      <c r="I732" s="88"/>
      <c r="J732" s="442"/>
      <c r="K732" s="558">
        <v>17064.73</v>
      </c>
      <c r="L732" s="548" t="s">
        <v>2728</v>
      </c>
    </row>
    <row r="733" spans="1:12" ht="63.75" customHeight="1">
      <c r="A733" s="99">
        <v>724</v>
      </c>
      <c r="B733" s="476" t="s">
        <v>879</v>
      </c>
      <c r="C733" s="88" t="s">
        <v>1427</v>
      </c>
      <c r="D733" s="88">
        <v>246958056</v>
      </c>
      <c r="E733" s="99" t="s">
        <v>855</v>
      </c>
      <c r="F733" s="88" t="s">
        <v>2731</v>
      </c>
      <c r="G733" s="499">
        <v>36</v>
      </c>
      <c r="H733" s="99" t="s">
        <v>855</v>
      </c>
      <c r="I733" s="88" t="s">
        <v>1118</v>
      </c>
      <c r="J733" s="442">
        <f>K733/G733</f>
        <v>27.263888888888889</v>
      </c>
      <c r="K733" s="558">
        <v>981.5</v>
      </c>
      <c r="L733" s="548" t="s">
        <v>2733</v>
      </c>
    </row>
    <row r="734" spans="1:12" ht="63.75" customHeight="1">
      <c r="A734" s="99">
        <v>725</v>
      </c>
      <c r="B734" s="476" t="s">
        <v>1115</v>
      </c>
      <c r="C734" s="88" t="s">
        <v>1427</v>
      </c>
      <c r="D734" s="88">
        <v>246958057</v>
      </c>
      <c r="E734" s="99" t="s">
        <v>855</v>
      </c>
      <c r="F734" s="88" t="s">
        <v>2734</v>
      </c>
      <c r="G734" s="499">
        <v>36</v>
      </c>
      <c r="H734" s="99" t="s">
        <v>855</v>
      </c>
      <c r="I734" s="88" t="s">
        <v>1118</v>
      </c>
      <c r="J734" s="442">
        <f>K734/G734</f>
        <v>90.816666666666663</v>
      </c>
      <c r="K734" s="558">
        <v>3269.4</v>
      </c>
      <c r="L734" s="548" t="s">
        <v>2735</v>
      </c>
    </row>
    <row r="735" spans="1:12" ht="63.75" customHeight="1">
      <c r="A735" s="99">
        <v>726</v>
      </c>
      <c r="B735" s="476" t="s">
        <v>1675</v>
      </c>
      <c r="C735" s="88" t="s">
        <v>2736</v>
      </c>
      <c r="D735" s="88">
        <v>233108053</v>
      </c>
      <c r="E735" s="99" t="s">
        <v>855</v>
      </c>
      <c r="F735" s="88" t="s">
        <v>2737</v>
      </c>
      <c r="G735" s="499">
        <v>17.5</v>
      </c>
      <c r="H735" s="99" t="s">
        <v>855</v>
      </c>
      <c r="I735" s="88" t="s">
        <v>2044</v>
      </c>
      <c r="J735" s="442">
        <f>K735/G735</f>
        <v>400</v>
      </c>
      <c r="K735" s="558">
        <v>7000</v>
      </c>
      <c r="L735" s="548" t="s">
        <v>2728</v>
      </c>
    </row>
    <row r="736" spans="1:12" ht="63.75" customHeight="1">
      <c r="A736" s="99">
        <v>727</v>
      </c>
      <c r="B736" s="476" t="s">
        <v>1115</v>
      </c>
      <c r="C736" s="88" t="s">
        <v>2196</v>
      </c>
      <c r="D736" s="88">
        <v>231278541</v>
      </c>
      <c r="E736" s="99" t="s">
        <v>855</v>
      </c>
      <c r="F736" s="88" t="s">
        <v>2738</v>
      </c>
      <c r="G736" s="499">
        <v>72</v>
      </c>
      <c r="H736" s="99" t="s">
        <v>855</v>
      </c>
      <c r="I736" s="88" t="s">
        <v>1118</v>
      </c>
      <c r="J736" s="442">
        <f>K736/G736</f>
        <v>41.588888888888889</v>
      </c>
      <c r="K736" s="558">
        <v>2994.4</v>
      </c>
      <c r="L736" s="548" t="s">
        <v>2946</v>
      </c>
    </row>
    <row r="737" spans="1:16384" ht="63.75" customHeight="1">
      <c r="A737" s="99">
        <v>728</v>
      </c>
      <c r="B737" s="476" t="s">
        <v>1115</v>
      </c>
      <c r="C737" s="88" t="s">
        <v>2196</v>
      </c>
      <c r="D737" s="88">
        <v>231278541</v>
      </c>
      <c r="E737" s="99" t="s">
        <v>855</v>
      </c>
      <c r="F737" s="88" t="s">
        <v>2738</v>
      </c>
      <c r="G737" s="499">
        <v>36</v>
      </c>
      <c r="H737" s="99" t="s">
        <v>855</v>
      </c>
      <c r="I737" s="88" t="s">
        <v>1118</v>
      </c>
      <c r="J737" s="442">
        <f t="shared" ref="J737:J738" si="30">K737/G737</f>
        <v>41.588888888888889</v>
      </c>
      <c r="K737" s="558">
        <v>1497.2</v>
      </c>
      <c r="L737" s="548" t="s">
        <v>2947</v>
      </c>
    </row>
    <row r="738" spans="1:16384" ht="63.75" customHeight="1">
      <c r="A738" s="99">
        <v>729</v>
      </c>
      <c r="B738" s="476" t="s">
        <v>1115</v>
      </c>
      <c r="C738" s="88" t="s">
        <v>2196</v>
      </c>
      <c r="D738" s="88">
        <v>231278541</v>
      </c>
      <c r="E738" s="99" t="s">
        <v>855</v>
      </c>
      <c r="F738" s="88" t="s">
        <v>2738</v>
      </c>
      <c r="G738" s="499">
        <v>36</v>
      </c>
      <c r="H738" s="99" t="s">
        <v>855</v>
      </c>
      <c r="I738" s="88" t="s">
        <v>1118</v>
      </c>
      <c r="J738" s="442">
        <f t="shared" si="30"/>
        <v>41.588888888888889</v>
      </c>
      <c r="K738" s="558">
        <v>1497.2</v>
      </c>
      <c r="L738" s="548" t="s">
        <v>2948</v>
      </c>
    </row>
    <row r="739" spans="1:16384" ht="63.75" customHeight="1">
      <c r="A739" s="99">
        <v>730</v>
      </c>
      <c r="B739" s="476" t="s">
        <v>853</v>
      </c>
      <c r="C739" s="88" t="s">
        <v>885</v>
      </c>
      <c r="D739" s="88">
        <v>441994585</v>
      </c>
      <c r="E739" s="99" t="s">
        <v>855</v>
      </c>
      <c r="F739" s="88" t="s">
        <v>2737</v>
      </c>
      <c r="G739" s="499" t="s">
        <v>2739</v>
      </c>
      <c r="H739" s="99" t="s">
        <v>855</v>
      </c>
      <c r="I739" s="88" t="s">
        <v>857</v>
      </c>
      <c r="J739" s="442">
        <f>K739/21</f>
        <v>428.57142857142856</v>
      </c>
      <c r="K739" s="558">
        <v>9000</v>
      </c>
      <c r="L739" s="548" t="s">
        <v>2740</v>
      </c>
    </row>
    <row r="740" spans="1:16384" ht="63.75" customHeight="1">
      <c r="A740" s="99">
        <v>731</v>
      </c>
      <c r="B740" s="476" t="s">
        <v>1115</v>
      </c>
      <c r="C740" s="88" t="s">
        <v>2742</v>
      </c>
      <c r="D740" s="88">
        <v>236684469</v>
      </c>
      <c r="E740" s="99" t="s">
        <v>855</v>
      </c>
      <c r="F740" s="88" t="s">
        <v>2732</v>
      </c>
      <c r="G740" s="499">
        <v>18</v>
      </c>
      <c r="H740" s="99" t="s">
        <v>855</v>
      </c>
      <c r="I740" s="88" t="s">
        <v>1118</v>
      </c>
      <c r="J740" s="442">
        <f>K740/22</f>
        <v>65.454545454545453</v>
      </c>
      <c r="K740" s="544">
        <v>1440</v>
      </c>
      <c r="L740" s="548" t="s">
        <v>2820</v>
      </c>
    </row>
    <row r="741" spans="1:16384" ht="63.75" customHeight="1">
      <c r="A741" s="99">
        <v>732</v>
      </c>
      <c r="B741" s="476" t="s">
        <v>1115</v>
      </c>
      <c r="C741" s="88" t="s">
        <v>2742</v>
      </c>
      <c r="D741" s="88">
        <v>236684469</v>
      </c>
      <c r="E741" s="99" t="s">
        <v>855</v>
      </c>
      <c r="F741" s="88" t="s">
        <v>2732</v>
      </c>
      <c r="G741" s="499">
        <v>18</v>
      </c>
      <c r="H741" s="99" t="s">
        <v>855</v>
      </c>
      <c r="I741" s="88" t="s">
        <v>1118</v>
      </c>
      <c r="J741" s="442">
        <f t="shared" ref="J741:J743" si="31">K741/22</f>
        <v>65.454545454545453</v>
      </c>
      <c r="K741" s="544">
        <v>1440</v>
      </c>
      <c r="L741" s="548" t="s">
        <v>2821</v>
      </c>
    </row>
    <row r="742" spans="1:16384" ht="63.75" customHeight="1">
      <c r="A742" s="99">
        <v>733</v>
      </c>
      <c r="B742" s="476" t="s">
        <v>1115</v>
      </c>
      <c r="C742" s="88" t="s">
        <v>2742</v>
      </c>
      <c r="D742" s="88">
        <v>236684469</v>
      </c>
      <c r="E742" s="99" t="s">
        <v>855</v>
      </c>
      <c r="F742" s="88" t="s">
        <v>2732</v>
      </c>
      <c r="G742" s="499">
        <v>12.5</v>
      </c>
      <c r="H742" s="99" t="s">
        <v>855</v>
      </c>
      <c r="I742" s="88" t="s">
        <v>1118</v>
      </c>
      <c r="J742" s="442">
        <f t="shared" si="31"/>
        <v>45.454545454545453</v>
      </c>
      <c r="K742" s="544">
        <v>1000</v>
      </c>
      <c r="L742" s="548" t="s">
        <v>2822</v>
      </c>
    </row>
    <row r="743" spans="1:16384" ht="63.75" customHeight="1">
      <c r="A743" s="99">
        <v>734</v>
      </c>
      <c r="B743" s="476" t="s">
        <v>1115</v>
      </c>
      <c r="C743" s="88" t="s">
        <v>2742</v>
      </c>
      <c r="D743" s="88">
        <v>236684469</v>
      </c>
      <c r="E743" s="99" t="s">
        <v>855</v>
      </c>
      <c r="F743" s="88" t="s">
        <v>2732</v>
      </c>
      <c r="G743" s="442">
        <v>12.5</v>
      </c>
      <c r="H743" s="99" t="s">
        <v>855</v>
      </c>
      <c r="I743" s="88" t="s">
        <v>1118</v>
      </c>
      <c r="J743" s="442">
        <f t="shared" si="31"/>
        <v>45.454545454545453</v>
      </c>
      <c r="K743" s="544">
        <v>1000</v>
      </c>
      <c r="L743" s="548" t="s">
        <v>2823</v>
      </c>
      <c r="M743" s="557"/>
      <c r="N743" s="557"/>
      <c r="O743" s="557"/>
      <c r="P743" s="557"/>
      <c r="Q743" s="557"/>
      <c r="R743" s="557"/>
      <c r="S743" s="557"/>
      <c r="T743" s="557"/>
      <c r="U743" s="557"/>
      <c r="V743" s="557"/>
      <c r="W743" s="557"/>
      <c r="X743" s="557"/>
      <c r="Y743" s="557"/>
      <c r="Z743" s="557"/>
      <c r="AA743" s="557"/>
      <c r="AB743" s="557"/>
      <c r="AC743" s="557"/>
      <c r="AD743" s="557"/>
      <c r="AE743" s="557"/>
      <c r="AF743" s="557"/>
      <c r="AG743" s="557"/>
      <c r="AH743" s="557"/>
      <c r="AI743" s="557"/>
      <c r="AJ743" s="557"/>
      <c r="AK743" s="557"/>
      <c r="AL743" s="557"/>
      <c r="AM743" s="557"/>
      <c r="AN743" s="557"/>
      <c r="AO743" s="557"/>
      <c r="AP743" s="557"/>
      <c r="AQ743" s="557"/>
      <c r="AR743" s="557"/>
      <c r="AS743" s="557"/>
      <c r="AT743" s="557"/>
      <c r="AU743" s="557"/>
      <c r="AV743" s="557"/>
      <c r="AW743" s="557"/>
      <c r="AX743" s="557"/>
      <c r="AY743" s="556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  <c r="KO743" s="4"/>
      <c r="KP743" s="4"/>
      <c r="KQ743" s="4"/>
      <c r="KR743" s="4"/>
      <c r="KS743" s="4"/>
      <c r="KT743" s="4"/>
      <c r="KU743" s="4"/>
      <c r="KV743" s="4"/>
      <c r="KW743" s="4"/>
      <c r="KX743" s="4"/>
      <c r="KY743" s="4"/>
      <c r="KZ743" s="4"/>
      <c r="LA743" s="4"/>
      <c r="LB743" s="4"/>
      <c r="LC743" s="4"/>
      <c r="LD743" s="4"/>
      <c r="LE743" s="4"/>
      <c r="LF743" s="4"/>
      <c r="LG743" s="4"/>
      <c r="LH743" s="4"/>
      <c r="LI743" s="4"/>
      <c r="LJ743" s="4"/>
      <c r="LK743" s="4"/>
      <c r="LL743" s="4"/>
      <c r="LM743" s="4"/>
      <c r="LN743" s="4"/>
      <c r="LO743" s="4"/>
      <c r="LP743" s="4"/>
      <c r="LQ743" s="4"/>
      <c r="LR743" s="4"/>
      <c r="LS743" s="4"/>
      <c r="LT743" s="4"/>
      <c r="LU743" s="4"/>
      <c r="LV743" s="4"/>
      <c r="LW743" s="4"/>
      <c r="LX743" s="4"/>
      <c r="LY743" s="4"/>
      <c r="LZ743" s="4"/>
      <c r="MA743" s="4"/>
      <c r="MB743" s="4"/>
      <c r="MC743" s="4"/>
      <c r="MD743" s="4"/>
      <c r="ME743" s="4"/>
      <c r="MF743" s="4"/>
      <c r="MG743" s="4"/>
      <c r="MH743" s="4"/>
      <c r="MI743" s="4"/>
      <c r="MJ743" s="4"/>
      <c r="MK743" s="4"/>
      <c r="ML743" s="4"/>
      <c r="MM743" s="4"/>
      <c r="MN743" s="4"/>
      <c r="MO743" s="4"/>
      <c r="MP743" s="4"/>
      <c r="MQ743" s="4"/>
      <c r="MR743" s="4"/>
      <c r="MS743" s="4"/>
      <c r="MT743" s="4"/>
      <c r="MU743" s="4"/>
      <c r="MV743" s="4"/>
      <c r="MW743" s="4"/>
      <c r="MX743" s="4"/>
      <c r="MY743" s="4"/>
      <c r="MZ743" s="4"/>
      <c r="NA743" s="4"/>
      <c r="NB743" s="4"/>
      <c r="NC743" s="4"/>
      <c r="ND743" s="4"/>
      <c r="NE743" s="4"/>
      <c r="NF743" s="4"/>
      <c r="NG743" s="4"/>
      <c r="NH743" s="4"/>
      <c r="NI743" s="4"/>
      <c r="NJ743" s="4"/>
      <c r="NK743" s="4"/>
      <c r="NL743" s="4"/>
      <c r="NM743" s="4"/>
      <c r="NN743" s="4"/>
      <c r="NO743" s="4"/>
      <c r="NP743" s="4"/>
      <c r="NQ743" s="4"/>
      <c r="NR743" s="4"/>
      <c r="NS743" s="4"/>
      <c r="NT743" s="4"/>
      <c r="NU743" s="4"/>
      <c r="NV743" s="4"/>
      <c r="NW743" s="4"/>
      <c r="NX743" s="4"/>
      <c r="NY743" s="4"/>
      <c r="NZ743" s="4"/>
      <c r="OA743" s="4"/>
      <c r="OB743" s="4"/>
      <c r="OC743" s="4"/>
      <c r="OD743" s="4"/>
      <c r="OE743" s="4"/>
      <c r="OF743" s="4"/>
      <c r="OG743" s="4"/>
      <c r="OH743" s="4"/>
      <c r="OI743" s="4"/>
      <c r="OJ743" s="4"/>
      <c r="OK743" s="4"/>
      <c r="OL743" s="4"/>
      <c r="OM743" s="4"/>
      <c r="ON743" s="4"/>
      <c r="OO743" s="4"/>
      <c r="OP743" s="4"/>
      <c r="OQ743" s="4"/>
      <c r="OR743" s="4"/>
      <c r="OS743" s="4"/>
      <c r="OT743" s="4"/>
      <c r="OU743" s="4"/>
      <c r="OV743" s="4"/>
      <c r="OW743" s="4"/>
      <c r="OX743" s="4"/>
      <c r="OY743" s="4"/>
      <c r="OZ743" s="4"/>
      <c r="PA743" s="4"/>
      <c r="PB743" s="4"/>
      <c r="PC743" s="4"/>
      <c r="PD743" s="4"/>
      <c r="PE743" s="4"/>
      <c r="PF743" s="4"/>
      <c r="PG743" s="4"/>
      <c r="PH743" s="4"/>
      <c r="PI743" s="4"/>
      <c r="PJ743" s="4"/>
      <c r="PK743" s="4"/>
      <c r="PL743" s="4"/>
      <c r="PM743" s="4"/>
      <c r="PN743" s="4"/>
      <c r="PO743" s="4"/>
      <c r="PP743" s="4"/>
      <c r="PQ743" s="4"/>
      <c r="PR743" s="4"/>
      <c r="PS743" s="4"/>
      <c r="PT743" s="4"/>
      <c r="PU743" s="4"/>
      <c r="PV743" s="4"/>
      <c r="PW743" s="4"/>
      <c r="PX743" s="4"/>
      <c r="PY743" s="4"/>
      <c r="PZ743" s="4"/>
      <c r="QA743" s="4"/>
      <c r="QB743" s="4"/>
      <c r="QC743" s="4"/>
      <c r="QD743" s="4"/>
      <c r="QE743" s="4"/>
      <c r="QF743" s="4"/>
      <c r="QG743" s="4"/>
      <c r="QH743" s="4"/>
      <c r="QI743" s="4"/>
      <c r="QJ743" s="4"/>
      <c r="QK743" s="4"/>
      <c r="QL743" s="4"/>
      <c r="QM743" s="4"/>
      <c r="QN743" s="4"/>
      <c r="QO743" s="4"/>
      <c r="QP743" s="4"/>
      <c r="QQ743" s="4"/>
      <c r="QR743" s="4"/>
      <c r="QS743" s="4"/>
      <c r="QT743" s="4"/>
      <c r="QU743" s="4"/>
      <c r="QV743" s="4"/>
      <c r="QW743" s="4"/>
      <c r="QX743" s="4"/>
      <c r="QY743" s="4"/>
      <c r="QZ743" s="4"/>
      <c r="RA743" s="4"/>
      <c r="RB743" s="4"/>
      <c r="RC743" s="4"/>
      <c r="RD743" s="4"/>
      <c r="RE743" s="4"/>
      <c r="RF743" s="4"/>
      <c r="RG743" s="4"/>
      <c r="RH743" s="4"/>
      <c r="RI743" s="4"/>
      <c r="RJ743" s="4"/>
      <c r="RK743" s="4"/>
      <c r="RL743" s="4"/>
      <c r="RM743" s="4"/>
      <c r="RN743" s="4"/>
      <c r="RO743" s="4"/>
      <c r="RP743" s="4"/>
      <c r="RQ743" s="4"/>
      <c r="RR743" s="4"/>
      <c r="RS743" s="4"/>
      <c r="RT743" s="4"/>
      <c r="RU743" s="4"/>
      <c r="RV743" s="4"/>
      <c r="RW743" s="4"/>
      <c r="RX743" s="4"/>
      <c r="RY743" s="4"/>
      <c r="RZ743" s="4"/>
      <c r="SA743" s="4"/>
      <c r="SB743" s="4"/>
      <c r="SC743" s="4"/>
      <c r="SD743" s="4"/>
      <c r="SE743" s="4"/>
      <c r="SF743" s="4"/>
      <c r="SG743" s="4"/>
      <c r="SH743" s="4"/>
      <c r="SI743" s="4"/>
      <c r="SJ743" s="4"/>
      <c r="SK743" s="4"/>
      <c r="SL743" s="4"/>
      <c r="SM743" s="4"/>
      <c r="SN743" s="4"/>
      <c r="SO743" s="4"/>
      <c r="SP743" s="4"/>
      <c r="SQ743" s="4"/>
      <c r="SR743" s="4"/>
      <c r="SS743" s="4"/>
      <c r="ST743" s="4"/>
      <c r="SU743" s="4"/>
      <c r="SV743" s="4"/>
      <c r="SW743" s="4"/>
      <c r="SX743" s="4"/>
      <c r="SY743" s="4"/>
      <c r="SZ743" s="4"/>
      <c r="TA743" s="4"/>
      <c r="TB743" s="4"/>
      <c r="TC743" s="4"/>
      <c r="TD743" s="4"/>
      <c r="TE743" s="4"/>
      <c r="TF743" s="4"/>
      <c r="TG743" s="4"/>
      <c r="TH743" s="4"/>
      <c r="TI743" s="4"/>
      <c r="TJ743" s="4"/>
      <c r="TK743" s="4"/>
      <c r="TL743" s="4"/>
      <c r="TM743" s="4"/>
      <c r="TN743" s="4"/>
      <c r="TO743" s="4"/>
      <c r="TP743" s="4"/>
      <c r="TQ743" s="4"/>
      <c r="TR743" s="4"/>
      <c r="TS743" s="4"/>
      <c r="TT743" s="4"/>
      <c r="TU743" s="4"/>
      <c r="TV743" s="4"/>
      <c r="TW743" s="4"/>
      <c r="TX743" s="4"/>
      <c r="TY743" s="4"/>
      <c r="TZ743" s="4"/>
      <c r="UA743" s="4"/>
      <c r="UB743" s="4"/>
      <c r="UC743" s="4"/>
      <c r="UD743" s="4"/>
      <c r="UE743" s="4"/>
      <c r="UF743" s="4"/>
      <c r="UG743" s="4"/>
      <c r="UH743" s="4"/>
      <c r="UI743" s="4"/>
      <c r="UJ743" s="4"/>
      <c r="UK743" s="4"/>
      <c r="UL743" s="4"/>
      <c r="UM743" s="4"/>
      <c r="UN743" s="4"/>
      <c r="UO743" s="4"/>
      <c r="UP743" s="4"/>
      <c r="UQ743" s="4"/>
      <c r="UR743" s="4"/>
      <c r="US743" s="4"/>
      <c r="UT743" s="4"/>
      <c r="UU743" s="4"/>
      <c r="UV743" s="4"/>
      <c r="UW743" s="4"/>
      <c r="UX743" s="4"/>
      <c r="UY743" s="4"/>
      <c r="UZ743" s="4"/>
      <c r="VA743" s="4"/>
      <c r="VB743" s="4"/>
      <c r="VC743" s="4"/>
      <c r="VD743" s="4"/>
      <c r="VE743" s="4"/>
      <c r="VF743" s="4"/>
      <c r="VG743" s="4"/>
      <c r="VH743" s="4"/>
      <c r="VI743" s="4"/>
      <c r="VJ743" s="4"/>
      <c r="VK743" s="4"/>
      <c r="VL743" s="4"/>
      <c r="VM743" s="4"/>
      <c r="VN743" s="4"/>
      <c r="VO743" s="4"/>
      <c r="VP743" s="4"/>
      <c r="VQ743" s="4"/>
      <c r="VR743" s="4"/>
      <c r="VS743" s="4"/>
      <c r="VT743" s="4"/>
      <c r="VU743" s="4"/>
      <c r="VV743" s="4"/>
      <c r="VW743" s="4"/>
      <c r="VX743" s="4"/>
      <c r="VY743" s="4"/>
      <c r="VZ743" s="4"/>
      <c r="WA743" s="4"/>
      <c r="WB743" s="4"/>
      <c r="WC743" s="4"/>
      <c r="WD743" s="4"/>
      <c r="WE743" s="4"/>
      <c r="WF743" s="4"/>
      <c r="WG743" s="4"/>
      <c r="WH743" s="4"/>
      <c r="WI743" s="4"/>
      <c r="WJ743" s="4"/>
      <c r="WK743" s="4"/>
      <c r="WL743" s="4"/>
      <c r="WM743" s="4"/>
      <c r="WN743" s="4"/>
      <c r="WO743" s="4"/>
      <c r="WP743" s="4"/>
      <c r="WQ743" s="4"/>
      <c r="WR743" s="4"/>
      <c r="WS743" s="4"/>
      <c r="WT743" s="4"/>
      <c r="WU743" s="4"/>
      <c r="WV743" s="4"/>
      <c r="WW743" s="4"/>
      <c r="WX743" s="4"/>
      <c r="WY743" s="4"/>
      <c r="WZ743" s="4"/>
      <c r="XA743" s="4"/>
      <c r="XB743" s="4"/>
      <c r="XC743" s="4"/>
      <c r="XD743" s="4"/>
      <c r="XE743" s="4"/>
      <c r="XF743" s="4"/>
      <c r="XG743" s="4"/>
      <c r="XH743" s="4"/>
      <c r="XI743" s="4"/>
      <c r="XJ743" s="4"/>
      <c r="XK743" s="4"/>
      <c r="XL743" s="4"/>
      <c r="XM743" s="4"/>
      <c r="XN743" s="4"/>
      <c r="XO743" s="4"/>
      <c r="XP743" s="4"/>
      <c r="XQ743" s="4"/>
      <c r="XR743" s="4"/>
      <c r="XS743" s="4"/>
      <c r="XT743" s="4"/>
      <c r="XU743" s="4"/>
      <c r="XV743" s="4"/>
      <c r="XW743" s="4"/>
      <c r="XX743" s="4"/>
      <c r="XY743" s="4"/>
      <c r="XZ743" s="4"/>
      <c r="YA743" s="4"/>
      <c r="YB743" s="4"/>
      <c r="YC743" s="4"/>
      <c r="YD743" s="4"/>
      <c r="YE743" s="4"/>
      <c r="YF743" s="4"/>
      <c r="YG743" s="4"/>
      <c r="YH743" s="4"/>
      <c r="YI743" s="4"/>
      <c r="YJ743" s="4"/>
      <c r="YK743" s="4"/>
      <c r="YL743" s="4"/>
      <c r="YM743" s="4"/>
      <c r="YN743" s="4"/>
      <c r="YO743" s="4"/>
      <c r="YP743" s="4"/>
      <c r="YQ743" s="4"/>
      <c r="YR743" s="4"/>
      <c r="YS743" s="4"/>
      <c r="YT743" s="4"/>
      <c r="YU743" s="4"/>
      <c r="YV743" s="4"/>
      <c r="YW743" s="4"/>
      <c r="YX743" s="4"/>
      <c r="YY743" s="4"/>
      <c r="YZ743" s="4"/>
      <c r="ZA743" s="4"/>
      <c r="ZB743" s="4"/>
      <c r="ZC743" s="4"/>
      <c r="ZD743" s="4"/>
      <c r="ZE743" s="4"/>
      <c r="ZF743" s="4"/>
      <c r="ZG743" s="4"/>
      <c r="ZH743" s="4"/>
      <c r="ZI743" s="4"/>
      <c r="ZJ743" s="4"/>
      <c r="ZK743" s="4"/>
      <c r="ZL743" s="4"/>
      <c r="ZM743" s="4"/>
      <c r="ZN743" s="4"/>
      <c r="ZO743" s="4"/>
      <c r="ZP743" s="4"/>
      <c r="ZQ743" s="4"/>
      <c r="ZR743" s="4"/>
      <c r="ZS743" s="4"/>
      <c r="ZT743" s="4"/>
      <c r="ZU743" s="4"/>
      <c r="ZV743" s="4"/>
      <c r="ZW743" s="4"/>
      <c r="ZX743" s="4"/>
      <c r="ZY743" s="4"/>
      <c r="ZZ743" s="4"/>
      <c r="AAA743" s="4"/>
      <c r="AAB743" s="4"/>
      <c r="AAC743" s="4"/>
      <c r="AAD743" s="4"/>
      <c r="AAE743" s="4"/>
      <c r="AAF743" s="4"/>
      <c r="AAG743" s="4"/>
      <c r="AAH743" s="4"/>
      <c r="AAI743" s="4"/>
      <c r="AAJ743" s="4"/>
      <c r="AAK743" s="4"/>
      <c r="AAL743" s="4"/>
      <c r="AAM743" s="4"/>
      <c r="AAN743" s="4"/>
      <c r="AAO743" s="4"/>
      <c r="AAP743" s="4"/>
      <c r="AAQ743" s="4"/>
      <c r="AAR743" s="4"/>
      <c r="AAS743" s="4"/>
      <c r="AAT743" s="4"/>
      <c r="AAU743" s="4"/>
      <c r="AAV743" s="4"/>
      <c r="AAW743" s="4"/>
      <c r="AAX743" s="4"/>
      <c r="AAY743" s="4"/>
      <c r="AAZ743" s="4"/>
      <c r="ABA743" s="4"/>
      <c r="ABB743" s="4"/>
      <c r="ABC743" s="4"/>
      <c r="ABD743" s="4"/>
      <c r="ABE743" s="4"/>
      <c r="ABF743" s="4"/>
      <c r="ABG743" s="4"/>
      <c r="ABH743" s="4"/>
      <c r="ABI743" s="4"/>
      <c r="ABJ743" s="4"/>
      <c r="ABK743" s="4"/>
      <c r="ABL743" s="4"/>
      <c r="ABM743" s="4"/>
      <c r="ABN743" s="4"/>
      <c r="ABO743" s="4"/>
      <c r="ABP743" s="4"/>
      <c r="ABQ743" s="4"/>
      <c r="ABR743" s="4"/>
      <c r="ABS743" s="4"/>
      <c r="ABT743" s="4"/>
      <c r="ABU743" s="4"/>
      <c r="ABV743" s="4"/>
      <c r="ABW743" s="4"/>
      <c r="ABX743" s="4"/>
      <c r="ABY743" s="4"/>
      <c r="ABZ743" s="4"/>
      <c r="ACA743" s="4"/>
      <c r="ACB743" s="4"/>
      <c r="ACC743" s="4"/>
      <c r="ACD743" s="4"/>
      <c r="ACE743" s="4"/>
      <c r="ACF743" s="4"/>
      <c r="ACG743" s="4"/>
      <c r="ACH743" s="4"/>
      <c r="ACI743" s="4"/>
      <c r="ACJ743" s="4"/>
      <c r="ACK743" s="4"/>
      <c r="ACL743" s="4"/>
      <c r="ACM743" s="4"/>
      <c r="ACN743" s="4"/>
      <c r="ACO743" s="4"/>
      <c r="ACP743" s="4"/>
      <c r="ACQ743" s="4"/>
      <c r="ACR743" s="4"/>
      <c r="ACS743" s="4"/>
      <c r="ACT743" s="4"/>
      <c r="ACU743" s="4"/>
      <c r="ACV743" s="4"/>
      <c r="ACW743" s="4"/>
      <c r="ACX743" s="4"/>
      <c r="ACY743" s="4"/>
      <c r="ACZ743" s="4"/>
      <c r="ADA743" s="4"/>
      <c r="ADB743" s="4"/>
      <c r="ADC743" s="4"/>
      <c r="ADD743" s="4"/>
      <c r="ADE743" s="4"/>
      <c r="ADF743" s="4"/>
      <c r="ADG743" s="4"/>
      <c r="ADH743" s="4"/>
      <c r="ADI743" s="4"/>
      <c r="ADJ743" s="4"/>
      <c r="ADK743" s="4"/>
      <c r="ADL743" s="4"/>
      <c r="ADM743" s="4"/>
      <c r="ADN743" s="4"/>
      <c r="ADO743" s="4"/>
      <c r="ADP743" s="4"/>
      <c r="ADQ743" s="4"/>
      <c r="ADR743" s="4"/>
      <c r="ADS743" s="4"/>
      <c r="ADT743" s="4"/>
      <c r="ADU743" s="4"/>
      <c r="ADV743" s="4"/>
      <c r="ADW743" s="4"/>
      <c r="ADX743" s="4"/>
      <c r="ADY743" s="4"/>
      <c r="ADZ743" s="4"/>
      <c r="AEA743" s="4"/>
      <c r="AEB743" s="4"/>
      <c r="AEC743" s="4"/>
      <c r="AED743" s="4"/>
      <c r="AEE743" s="4"/>
      <c r="AEF743" s="4"/>
      <c r="AEG743" s="4"/>
      <c r="AEH743" s="4"/>
      <c r="AEI743" s="4"/>
      <c r="AEJ743" s="4"/>
      <c r="AEK743" s="4"/>
      <c r="AEL743" s="4"/>
      <c r="AEM743" s="4"/>
      <c r="AEN743" s="4"/>
      <c r="AEO743" s="4"/>
      <c r="AEP743" s="4"/>
      <c r="AEQ743" s="4"/>
      <c r="AER743" s="4"/>
      <c r="AES743" s="4"/>
      <c r="AET743" s="4"/>
      <c r="AEU743" s="4"/>
      <c r="AEV743" s="4"/>
      <c r="AEW743" s="4"/>
      <c r="AEX743" s="4"/>
      <c r="AEY743" s="4"/>
      <c r="AEZ743" s="4"/>
      <c r="AFA743" s="4"/>
      <c r="AFB743" s="4"/>
      <c r="AFC743" s="4"/>
      <c r="AFD743" s="4"/>
      <c r="AFE743" s="4"/>
      <c r="AFF743" s="4"/>
      <c r="AFG743" s="4"/>
      <c r="AFH743" s="4"/>
      <c r="AFI743" s="4"/>
      <c r="AFJ743" s="4"/>
      <c r="AFK743" s="4"/>
      <c r="AFL743" s="4"/>
      <c r="AFM743" s="4"/>
      <c r="AFN743" s="4"/>
      <c r="AFO743" s="4"/>
      <c r="AFP743" s="4"/>
      <c r="AFQ743" s="4"/>
      <c r="AFR743" s="4"/>
      <c r="AFS743" s="4"/>
      <c r="AFT743" s="4"/>
      <c r="AFU743" s="4"/>
      <c r="AFV743" s="4"/>
      <c r="AFW743" s="4"/>
      <c r="AFX743" s="4"/>
      <c r="AFY743" s="4"/>
      <c r="AFZ743" s="4"/>
      <c r="AGA743" s="4"/>
      <c r="AGB743" s="4"/>
      <c r="AGC743" s="4"/>
      <c r="AGD743" s="4"/>
      <c r="AGE743" s="4"/>
      <c r="AGF743" s="4"/>
      <c r="AGG743" s="4"/>
      <c r="AGH743" s="4"/>
      <c r="AGI743" s="4"/>
      <c r="AGJ743" s="4"/>
      <c r="AGK743" s="4"/>
      <c r="AGL743" s="4"/>
      <c r="AGM743" s="4"/>
      <c r="AGN743" s="4"/>
      <c r="AGO743" s="4"/>
      <c r="AGP743" s="4"/>
      <c r="AGQ743" s="4"/>
      <c r="AGR743" s="4"/>
      <c r="AGS743" s="4"/>
      <c r="AGT743" s="4"/>
      <c r="AGU743" s="4"/>
      <c r="AGV743" s="4"/>
      <c r="AGW743" s="4"/>
      <c r="AGX743" s="4"/>
      <c r="AGY743" s="4"/>
      <c r="AGZ743" s="4"/>
      <c r="AHA743" s="4"/>
      <c r="AHB743" s="4"/>
      <c r="AHC743" s="4"/>
      <c r="AHD743" s="4"/>
      <c r="AHE743" s="4"/>
      <c r="AHF743" s="4"/>
      <c r="AHG743" s="4"/>
      <c r="AHH743" s="4"/>
      <c r="AHI743" s="4"/>
      <c r="AHJ743" s="4"/>
      <c r="AHK743" s="4"/>
      <c r="AHL743" s="4"/>
      <c r="AHM743" s="4"/>
      <c r="AHN743" s="4"/>
      <c r="AHO743" s="4"/>
      <c r="AHP743" s="4"/>
      <c r="AHQ743" s="4"/>
      <c r="AHR743" s="4"/>
      <c r="AHS743" s="4"/>
      <c r="AHT743" s="4"/>
      <c r="AHU743" s="4"/>
      <c r="AHV743" s="4"/>
      <c r="AHW743" s="4"/>
      <c r="AHX743" s="4"/>
      <c r="AHY743" s="4"/>
      <c r="AHZ743" s="4"/>
      <c r="AIA743" s="4"/>
      <c r="AIB743" s="4"/>
      <c r="AIC743" s="4"/>
      <c r="AID743" s="4"/>
      <c r="AIE743" s="4"/>
      <c r="AIF743" s="4"/>
      <c r="AIG743" s="4"/>
      <c r="AIH743" s="4"/>
      <c r="AII743" s="4"/>
      <c r="AIJ743" s="4"/>
      <c r="AIK743" s="4"/>
      <c r="AIL743" s="4"/>
      <c r="AIM743" s="4"/>
      <c r="AIN743" s="4"/>
      <c r="AIO743" s="4"/>
      <c r="AIP743" s="4"/>
      <c r="AIQ743" s="4"/>
      <c r="AIR743" s="4"/>
      <c r="AIS743" s="4"/>
      <c r="AIT743" s="4"/>
      <c r="AIU743" s="4"/>
      <c r="AIV743" s="4"/>
      <c r="AIW743" s="4"/>
      <c r="AIX743" s="4"/>
      <c r="AIY743" s="4"/>
      <c r="AIZ743" s="4"/>
      <c r="AJA743" s="4"/>
      <c r="AJB743" s="4"/>
      <c r="AJC743" s="4"/>
      <c r="AJD743" s="4"/>
      <c r="AJE743" s="4"/>
      <c r="AJF743" s="4"/>
      <c r="AJG743" s="4"/>
      <c r="AJH743" s="4"/>
      <c r="AJI743" s="4"/>
      <c r="AJJ743" s="4"/>
      <c r="AJK743" s="4"/>
      <c r="AJL743" s="4"/>
      <c r="AJM743" s="4"/>
      <c r="AJN743" s="4"/>
      <c r="AJO743" s="4"/>
      <c r="AJP743" s="4"/>
      <c r="AJQ743" s="4"/>
      <c r="AJR743" s="4"/>
      <c r="AJS743" s="4"/>
      <c r="AJT743" s="4"/>
      <c r="AJU743" s="4"/>
      <c r="AJV743" s="4"/>
      <c r="AJW743" s="4"/>
      <c r="AJX743" s="4"/>
      <c r="AJY743" s="4"/>
      <c r="AJZ743" s="4"/>
      <c r="AKA743" s="4"/>
      <c r="AKB743" s="4"/>
      <c r="AKC743" s="4"/>
      <c r="AKD743" s="4"/>
      <c r="AKE743" s="4"/>
      <c r="AKF743" s="4"/>
      <c r="AKG743" s="4"/>
      <c r="AKH743" s="4"/>
      <c r="AKI743" s="4"/>
      <c r="AKJ743" s="4"/>
      <c r="AKK743" s="4"/>
      <c r="AKL743" s="4"/>
      <c r="AKM743" s="4"/>
      <c r="AKN743" s="4"/>
      <c r="AKO743" s="4"/>
      <c r="AKP743" s="4"/>
      <c r="AKQ743" s="4"/>
      <c r="AKR743" s="4"/>
      <c r="AKS743" s="4"/>
      <c r="AKT743" s="4"/>
      <c r="AKU743" s="4"/>
      <c r="AKV743" s="4"/>
      <c r="AKW743" s="4"/>
      <c r="AKX743" s="4"/>
      <c r="AKY743" s="4"/>
      <c r="AKZ743" s="4"/>
      <c r="ALA743" s="4"/>
      <c r="ALB743" s="4"/>
      <c r="ALC743" s="4"/>
      <c r="ALD743" s="4"/>
      <c r="ALE743" s="4"/>
      <c r="ALF743" s="4"/>
      <c r="ALG743" s="4"/>
      <c r="ALH743" s="4"/>
      <c r="ALI743" s="4"/>
      <c r="ALJ743" s="4"/>
      <c r="ALK743" s="4"/>
      <c r="ALL743" s="4"/>
      <c r="ALM743" s="4"/>
      <c r="ALN743" s="4"/>
      <c r="ALO743" s="4"/>
      <c r="ALP743" s="4"/>
      <c r="ALQ743" s="4"/>
      <c r="ALR743" s="4"/>
      <c r="ALS743" s="4"/>
      <c r="ALT743" s="4"/>
      <c r="ALU743" s="4"/>
      <c r="ALV743" s="4"/>
      <c r="ALW743" s="4"/>
      <c r="ALX743" s="4"/>
      <c r="ALY743" s="4"/>
      <c r="ALZ743" s="4"/>
      <c r="AMA743" s="4"/>
      <c r="AMB743" s="4"/>
      <c r="AMC743" s="4"/>
      <c r="AMD743" s="4"/>
      <c r="AME743" s="4"/>
      <c r="AMF743" s="4"/>
      <c r="AMG743" s="4"/>
      <c r="AMH743" s="4"/>
      <c r="AMI743" s="4"/>
      <c r="AMJ743" s="4"/>
      <c r="AMK743" s="4"/>
      <c r="AML743" s="4"/>
      <c r="AMM743" s="4"/>
      <c r="AMN743" s="4"/>
      <c r="AMO743" s="4"/>
      <c r="AMP743" s="4"/>
      <c r="AMQ743" s="4"/>
      <c r="AMR743" s="4"/>
      <c r="AMS743" s="4"/>
      <c r="AMT743" s="4"/>
      <c r="AMU743" s="4"/>
      <c r="AMV743" s="4"/>
      <c r="AMW743" s="4"/>
      <c r="AMX743" s="4"/>
      <c r="AMY743" s="4"/>
      <c r="AMZ743" s="4"/>
      <c r="ANA743" s="4"/>
      <c r="ANB743" s="4"/>
      <c r="ANC743" s="4"/>
      <c r="AND743" s="4"/>
      <c r="ANE743" s="4"/>
      <c r="ANF743" s="4"/>
      <c r="ANG743" s="4"/>
      <c r="ANH743" s="4"/>
      <c r="ANI743" s="4"/>
      <c r="ANJ743" s="4"/>
      <c r="ANK743" s="4"/>
      <c r="ANL743" s="4"/>
      <c r="ANM743" s="4"/>
      <c r="ANN743" s="4"/>
      <c r="ANO743" s="4"/>
      <c r="ANP743" s="4"/>
      <c r="ANQ743" s="4"/>
      <c r="ANR743" s="4"/>
      <c r="ANS743" s="4"/>
      <c r="ANT743" s="4"/>
      <c r="ANU743" s="4"/>
      <c r="ANV743" s="4"/>
      <c r="ANW743" s="4"/>
      <c r="ANX743" s="4"/>
      <c r="ANY743" s="4"/>
      <c r="ANZ743" s="4"/>
      <c r="AOA743" s="4"/>
      <c r="AOB743" s="4"/>
      <c r="AOC743" s="4"/>
      <c r="AOD743" s="4"/>
      <c r="AOE743" s="4"/>
      <c r="AOF743" s="4"/>
      <c r="AOG743" s="4"/>
      <c r="AOH743" s="4"/>
      <c r="AOI743" s="4"/>
      <c r="AOJ743" s="4"/>
      <c r="AOK743" s="4"/>
      <c r="AOL743" s="4"/>
      <c r="AOM743" s="4"/>
      <c r="AON743" s="4"/>
      <c r="AOO743" s="4"/>
      <c r="AOP743" s="4"/>
      <c r="AOQ743" s="4"/>
      <c r="AOR743" s="4"/>
      <c r="AOS743" s="4"/>
      <c r="AOT743" s="4"/>
      <c r="AOU743" s="4"/>
      <c r="AOV743" s="4"/>
      <c r="AOW743" s="4"/>
      <c r="AOX743" s="4"/>
      <c r="AOY743" s="4"/>
      <c r="AOZ743" s="4"/>
      <c r="APA743" s="4"/>
      <c r="APB743" s="4"/>
      <c r="APC743" s="4"/>
      <c r="APD743" s="4"/>
      <c r="APE743" s="4"/>
      <c r="APF743" s="4"/>
      <c r="APG743" s="4"/>
      <c r="APH743" s="4"/>
      <c r="API743" s="4"/>
      <c r="APJ743" s="4"/>
      <c r="APK743" s="4"/>
      <c r="APL743" s="4"/>
      <c r="APM743" s="4"/>
      <c r="APN743" s="4"/>
      <c r="APO743" s="4"/>
      <c r="APP743" s="4"/>
      <c r="APQ743" s="4"/>
      <c r="APR743" s="4"/>
      <c r="APS743" s="4"/>
      <c r="APT743" s="4"/>
      <c r="APU743" s="4"/>
      <c r="APV743" s="4"/>
      <c r="APW743" s="4"/>
      <c r="APX743" s="4"/>
      <c r="APY743" s="4"/>
      <c r="APZ743" s="4"/>
      <c r="AQA743" s="4"/>
      <c r="AQB743" s="4"/>
      <c r="AQC743" s="4"/>
      <c r="AQD743" s="4"/>
      <c r="AQE743" s="4"/>
      <c r="AQF743" s="4"/>
      <c r="AQG743" s="4"/>
      <c r="AQH743" s="4"/>
      <c r="AQI743" s="4"/>
      <c r="AQJ743" s="4"/>
      <c r="AQK743" s="4"/>
      <c r="AQL743" s="4"/>
      <c r="AQM743" s="4"/>
      <c r="AQN743" s="4"/>
      <c r="AQO743" s="4"/>
      <c r="AQP743" s="4"/>
      <c r="AQQ743" s="4"/>
      <c r="AQR743" s="4"/>
      <c r="AQS743" s="4"/>
      <c r="AQT743" s="4"/>
      <c r="AQU743" s="4"/>
      <c r="AQV743" s="4"/>
      <c r="AQW743" s="4"/>
      <c r="AQX743" s="4"/>
      <c r="AQY743" s="4"/>
      <c r="AQZ743" s="4"/>
      <c r="ARA743" s="4"/>
      <c r="ARB743" s="4"/>
      <c r="ARC743" s="4"/>
      <c r="ARD743" s="4"/>
      <c r="ARE743" s="4"/>
      <c r="ARF743" s="4"/>
      <c r="ARG743" s="4"/>
      <c r="ARH743" s="4"/>
      <c r="ARI743" s="4"/>
      <c r="ARJ743" s="4"/>
      <c r="ARK743" s="4"/>
      <c r="ARL743" s="4"/>
      <c r="ARM743" s="4"/>
      <c r="ARN743" s="4"/>
      <c r="ARO743" s="4"/>
      <c r="ARP743" s="4"/>
      <c r="ARQ743" s="4"/>
      <c r="ARR743" s="4"/>
      <c r="ARS743" s="4"/>
      <c r="ART743" s="4"/>
      <c r="ARU743" s="4"/>
      <c r="ARV743" s="4"/>
      <c r="ARW743" s="4"/>
      <c r="ARX743" s="4"/>
      <c r="ARY743" s="4"/>
      <c r="ARZ743" s="4"/>
      <c r="ASA743" s="4"/>
      <c r="ASB743" s="4"/>
      <c r="ASC743" s="4"/>
      <c r="ASD743" s="4"/>
      <c r="ASE743" s="4"/>
      <c r="ASF743" s="4"/>
      <c r="ASG743" s="4"/>
      <c r="ASH743" s="4"/>
      <c r="ASI743" s="4"/>
      <c r="ASJ743" s="4"/>
      <c r="ASK743" s="4"/>
      <c r="ASL743" s="4"/>
      <c r="ASM743" s="4"/>
      <c r="ASN743" s="4"/>
      <c r="ASO743" s="4"/>
      <c r="ASP743" s="4"/>
      <c r="ASQ743" s="4"/>
      <c r="ASR743" s="4"/>
      <c r="ASS743" s="4"/>
      <c r="AST743" s="4"/>
      <c r="ASU743" s="4"/>
      <c r="ASV743" s="4"/>
      <c r="ASW743" s="4"/>
      <c r="ASX743" s="4"/>
      <c r="ASY743" s="4"/>
      <c r="ASZ743" s="4"/>
      <c r="ATA743" s="4"/>
      <c r="ATB743" s="4"/>
      <c r="ATC743" s="4"/>
      <c r="ATD743" s="4"/>
      <c r="ATE743" s="4"/>
      <c r="ATF743" s="4"/>
      <c r="ATG743" s="4"/>
      <c r="ATH743" s="4"/>
      <c r="ATI743" s="4"/>
      <c r="ATJ743" s="4"/>
      <c r="ATK743" s="4"/>
      <c r="ATL743" s="4"/>
      <c r="ATM743" s="4"/>
      <c r="ATN743" s="4"/>
      <c r="ATO743" s="4"/>
      <c r="ATP743" s="4"/>
      <c r="ATQ743" s="4"/>
      <c r="ATR743" s="4"/>
      <c r="ATS743" s="4"/>
      <c r="ATT743" s="4"/>
      <c r="ATU743" s="4"/>
      <c r="ATV743" s="4"/>
      <c r="ATW743" s="4"/>
      <c r="ATX743" s="4"/>
      <c r="ATY743" s="4"/>
      <c r="ATZ743" s="4"/>
      <c r="AUA743" s="4"/>
      <c r="AUB743" s="4"/>
      <c r="AUC743" s="4"/>
      <c r="AUD743" s="4"/>
      <c r="AUE743" s="4"/>
      <c r="AUF743" s="4"/>
      <c r="AUG743" s="4"/>
      <c r="AUH743" s="4"/>
      <c r="AUI743" s="4"/>
      <c r="AUJ743" s="4"/>
      <c r="AUK743" s="4"/>
      <c r="AUL743" s="4"/>
      <c r="AUM743" s="4"/>
      <c r="AUN743" s="4"/>
      <c r="AUO743" s="4"/>
      <c r="AUP743" s="4"/>
      <c r="AUQ743" s="4"/>
      <c r="AUR743" s="4"/>
      <c r="AUS743" s="4"/>
      <c r="AUT743" s="4"/>
      <c r="AUU743" s="4"/>
      <c r="AUV743" s="4"/>
      <c r="AUW743" s="4"/>
      <c r="AUX743" s="4"/>
      <c r="AUY743" s="4"/>
      <c r="AUZ743" s="4"/>
      <c r="AVA743" s="4"/>
      <c r="AVB743" s="4"/>
      <c r="AVC743" s="4"/>
      <c r="AVD743" s="4"/>
      <c r="AVE743" s="4"/>
      <c r="AVF743" s="4"/>
      <c r="AVG743" s="4"/>
      <c r="AVH743" s="4"/>
      <c r="AVI743" s="4"/>
      <c r="AVJ743" s="4"/>
      <c r="AVK743" s="4"/>
      <c r="AVL743" s="4"/>
      <c r="AVM743" s="4"/>
      <c r="AVN743" s="4"/>
      <c r="AVO743" s="4"/>
      <c r="AVP743" s="4"/>
      <c r="AVQ743" s="4"/>
      <c r="AVR743" s="4"/>
      <c r="AVS743" s="4"/>
      <c r="AVT743" s="4"/>
      <c r="AVU743" s="4"/>
      <c r="AVV743" s="4"/>
      <c r="AVW743" s="4"/>
      <c r="AVX743" s="4"/>
      <c r="AVY743" s="4"/>
      <c r="AVZ743" s="4"/>
      <c r="AWA743" s="4"/>
      <c r="AWB743" s="4"/>
      <c r="AWC743" s="4"/>
      <c r="AWD743" s="4"/>
      <c r="AWE743" s="4"/>
      <c r="AWF743" s="4"/>
      <c r="AWG743" s="4"/>
      <c r="AWH743" s="4"/>
      <c r="AWI743" s="4"/>
      <c r="AWJ743" s="4"/>
      <c r="AWK743" s="4"/>
      <c r="AWL743" s="4"/>
      <c r="AWM743" s="4"/>
      <c r="AWN743" s="4"/>
      <c r="AWO743" s="4"/>
      <c r="AWP743" s="4"/>
      <c r="AWQ743" s="4"/>
      <c r="AWR743" s="4"/>
      <c r="AWS743" s="4"/>
      <c r="AWT743" s="4"/>
      <c r="AWU743" s="4"/>
      <c r="AWV743" s="4"/>
      <c r="AWW743" s="4"/>
      <c r="AWX743" s="4"/>
      <c r="AWY743" s="4"/>
      <c r="AWZ743" s="4"/>
      <c r="AXA743" s="4"/>
      <c r="AXB743" s="4"/>
      <c r="AXC743" s="4"/>
      <c r="AXD743" s="4"/>
      <c r="AXE743" s="4"/>
      <c r="AXF743" s="4"/>
      <c r="AXG743" s="4"/>
      <c r="AXH743" s="4"/>
      <c r="AXI743" s="4"/>
      <c r="AXJ743" s="4"/>
      <c r="AXK743" s="4"/>
      <c r="AXL743" s="4"/>
      <c r="AXM743" s="4"/>
      <c r="AXN743" s="4"/>
      <c r="AXO743" s="4"/>
      <c r="AXP743" s="4"/>
      <c r="AXQ743" s="4"/>
      <c r="AXR743" s="4"/>
      <c r="AXS743" s="4"/>
      <c r="AXT743" s="4"/>
      <c r="AXU743" s="4"/>
      <c r="AXV743" s="4"/>
      <c r="AXW743" s="4"/>
      <c r="AXX743" s="4"/>
      <c r="AXY743" s="4"/>
      <c r="AXZ743" s="4"/>
      <c r="AYA743" s="4"/>
      <c r="AYB743" s="4"/>
      <c r="AYC743" s="4"/>
      <c r="AYD743" s="4"/>
      <c r="AYE743" s="4"/>
      <c r="AYF743" s="4"/>
      <c r="AYG743" s="4"/>
      <c r="AYH743" s="4"/>
      <c r="AYI743" s="4"/>
      <c r="AYJ743" s="4"/>
      <c r="AYK743" s="4"/>
      <c r="AYL743" s="4"/>
      <c r="AYM743" s="4"/>
      <c r="AYN743" s="4"/>
      <c r="AYO743" s="4"/>
      <c r="AYP743" s="4"/>
      <c r="AYQ743" s="4"/>
      <c r="AYR743" s="4"/>
      <c r="AYS743" s="4"/>
      <c r="AYT743" s="4"/>
      <c r="AYU743" s="4"/>
      <c r="AYV743" s="4"/>
      <c r="AYW743" s="4"/>
      <c r="AYX743" s="4"/>
      <c r="AYY743" s="4"/>
      <c r="AYZ743" s="4"/>
      <c r="AZA743" s="4"/>
      <c r="AZB743" s="4"/>
      <c r="AZC743" s="4"/>
      <c r="AZD743" s="4"/>
      <c r="AZE743" s="4"/>
      <c r="AZF743" s="4"/>
      <c r="AZG743" s="4"/>
      <c r="AZH743" s="4"/>
      <c r="AZI743" s="4"/>
      <c r="AZJ743" s="4"/>
      <c r="AZK743" s="4"/>
      <c r="AZL743" s="4"/>
      <c r="AZM743" s="4"/>
      <c r="AZN743" s="4"/>
      <c r="AZO743" s="4"/>
      <c r="AZP743" s="4"/>
      <c r="AZQ743" s="4"/>
      <c r="AZR743" s="4"/>
      <c r="AZS743" s="4"/>
      <c r="AZT743" s="4"/>
      <c r="AZU743" s="4"/>
      <c r="AZV743" s="4"/>
      <c r="AZW743" s="4"/>
      <c r="AZX743" s="4"/>
      <c r="AZY743" s="4"/>
      <c r="AZZ743" s="4"/>
      <c r="BAA743" s="4"/>
      <c r="BAB743" s="4"/>
      <c r="BAC743" s="4"/>
      <c r="BAD743" s="4"/>
      <c r="BAE743" s="4"/>
      <c r="BAF743" s="4"/>
      <c r="BAG743" s="4"/>
      <c r="BAH743" s="4"/>
      <c r="BAI743" s="4"/>
      <c r="BAJ743" s="4"/>
      <c r="BAK743" s="4"/>
      <c r="BAL743" s="4"/>
      <c r="BAM743" s="4"/>
      <c r="BAN743" s="4"/>
      <c r="BAO743" s="4"/>
      <c r="BAP743" s="4"/>
      <c r="BAQ743" s="4"/>
      <c r="BAR743" s="4"/>
      <c r="BAS743" s="4"/>
      <c r="BAT743" s="4"/>
      <c r="BAU743" s="4"/>
      <c r="BAV743" s="4"/>
      <c r="BAW743" s="4"/>
      <c r="BAX743" s="4"/>
      <c r="BAY743" s="4"/>
      <c r="BAZ743" s="4"/>
      <c r="BBA743" s="4"/>
      <c r="BBB743" s="4"/>
      <c r="BBC743" s="4"/>
      <c r="BBD743" s="4"/>
      <c r="BBE743" s="4"/>
      <c r="BBF743" s="4"/>
      <c r="BBG743" s="4"/>
      <c r="BBH743" s="4"/>
      <c r="BBI743" s="4"/>
      <c r="BBJ743" s="4"/>
      <c r="BBK743" s="4"/>
      <c r="BBL743" s="4"/>
      <c r="BBM743" s="4"/>
      <c r="BBN743" s="4"/>
      <c r="BBO743" s="4"/>
      <c r="BBP743" s="4"/>
      <c r="BBQ743" s="4"/>
      <c r="BBR743" s="4"/>
      <c r="BBS743" s="4"/>
      <c r="BBT743" s="4"/>
      <c r="BBU743" s="4"/>
      <c r="BBV743" s="4"/>
      <c r="BBW743" s="4"/>
      <c r="BBX743" s="4"/>
      <c r="BBY743" s="4"/>
      <c r="BBZ743" s="4"/>
      <c r="BCA743" s="4"/>
      <c r="BCB743" s="4"/>
      <c r="BCC743" s="4"/>
      <c r="BCD743" s="4"/>
      <c r="BCE743" s="4"/>
      <c r="BCF743" s="4"/>
      <c r="BCG743" s="4"/>
      <c r="BCH743" s="4"/>
      <c r="BCI743" s="4"/>
      <c r="BCJ743" s="4"/>
      <c r="BCK743" s="4"/>
      <c r="BCL743" s="4"/>
      <c r="BCM743" s="4"/>
      <c r="BCN743" s="4"/>
      <c r="BCO743" s="4"/>
      <c r="BCP743" s="4"/>
      <c r="BCQ743" s="4"/>
      <c r="BCR743" s="4"/>
      <c r="BCS743" s="4"/>
      <c r="BCT743" s="4"/>
      <c r="BCU743" s="4"/>
      <c r="BCV743" s="4"/>
      <c r="BCW743" s="4"/>
      <c r="BCX743" s="4"/>
      <c r="BCY743" s="4"/>
      <c r="BCZ743" s="4"/>
      <c r="BDA743" s="4"/>
      <c r="BDB743" s="4"/>
      <c r="BDC743" s="4"/>
      <c r="BDD743" s="4"/>
      <c r="BDE743" s="4"/>
      <c r="BDF743" s="4"/>
      <c r="BDG743" s="4"/>
      <c r="BDH743" s="4"/>
      <c r="BDI743" s="4"/>
      <c r="BDJ743" s="4"/>
      <c r="BDK743" s="4"/>
      <c r="BDL743" s="4"/>
      <c r="BDM743" s="4"/>
      <c r="BDN743" s="4"/>
      <c r="BDO743" s="4"/>
      <c r="BDP743" s="4"/>
      <c r="BDQ743" s="4"/>
      <c r="BDR743" s="4"/>
      <c r="BDS743" s="4"/>
      <c r="BDT743" s="4"/>
      <c r="BDU743" s="4"/>
      <c r="BDV743" s="4"/>
      <c r="BDW743" s="4"/>
      <c r="BDX743" s="4"/>
      <c r="BDY743" s="4"/>
      <c r="BDZ743" s="4"/>
      <c r="BEA743" s="4"/>
      <c r="BEB743" s="4"/>
      <c r="BEC743" s="4"/>
      <c r="BED743" s="4"/>
      <c r="BEE743" s="4"/>
      <c r="BEF743" s="4"/>
      <c r="BEG743" s="4"/>
      <c r="BEH743" s="4"/>
      <c r="BEI743" s="4"/>
      <c r="BEJ743" s="4"/>
      <c r="BEK743" s="4"/>
      <c r="BEL743" s="4"/>
      <c r="BEM743" s="4"/>
      <c r="BEN743" s="4"/>
      <c r="BEO743" s="4"/>
      <c r="BEP743" s="4"/>
      <c r="BEQ743" s="4"/>
      <c r="BER743" s="4"/>
      <c r="BES743" s="4"/>
      <c r="BET743" s="4"/>
      <c r="BEU743" s="4"/>
      <c r="BEV743" s="4"/>
      <c r="BEW743" s="4"/>
      <c r="BEX743" s="4"/>
      <c r="BEY743" s="4"/>
      <c r="BEZ743" s="4"/>
      <c r="BFA743" s="4"/>
      <c r="BFB743" s="4"/>
      <c r="BFC743" s="4"/>
      <c r="BFD743" s="4"/>
      <c r="BFE743" s="4"/>
      <c r="BFF743" s="4"/>
      <c r="BFG743" s="4"/>
      <c r="BFH743" s="4"/>
      <c r="BFI743" s="4"/>
      <c r="BFJ743" s="4"/>
      <c r="BFK743" s="4"/>
      <c r="BFL743" s="4"/>
      <c r="BFM743" s="4"/>
      <c r="BFN743" s="4"/>
      <c r="BFO743" s="4"/>
      <c r="BFP743" s="4"/>
      <c r="BFQ743" s="4"/>
      <c r="BFR743" s="4"/>
      <c r="BFS743" s="4"/>
      <c r="BFT743" s="4"/>
      <c r="BFU743" s="4"/>
      <c r="BFV743" s="4"/>
      <c r="BFW743" s="4"/>
      <c r="BFX743" s="4"/>
      <c r="BFY743" s="4"/>
      <c r="BFZ743" s="4"/>
      <c r="BGA743" s="4"/>
      <c r="BGB743" s="4"/>
      <c r="BGC743" s="4"/>
      <c r="BGD743" s="4"/>
      <c r="BGE743" s="4"/>
      <c r="BGF743" s="4"/>
      <c r="BGG743" s="4"/>
      <c r="BGH743" s="4"/>
      <c r="BGI743" s="4"/>
      <c r="BGJ743" s="4"/>
      <c r="BGK743" s="4"/>
      <c r="BGL743" s="4"/>
      <c r="BGM743" s="4"/>
      <c r="BGN743" s="4"/>
      <c r="BGO743" s="4"/>
      <c r="BGP743" s="4"/>
      <c r="BGQ743" s="4"/>
      <c r="BGR743" s="4"/>
      <c r="BGS743" s="4"/>
      <c r="BGT743" s="4"/>
      <c r="BGU743" s="4"/>
      <c r="BGV743" s="4"/>
      <c r="BGW743" s="4"/>
      <c r="BGX743" s="4"/>
      <c r="BGY743" s="4"/>
      <c r="BGZ743" s="4"/>
      <c r="BHA743" s="4"/>
      <c r="BHB743" s="4"/>
      <c r="BHC743" s="4"/>
      <c r="BHD743" s="4"/>
      <c r="BHE743" s="4"/>
      <c r="BHF743" s="4"/>
      <c r="BHG743" s="4"/>
      <c r="BHH743" s="4"/>
      <c r="BHI743" s="4"/>
      <c r="BHJ743" s="4"/>
      <c r="BHK743" s="4"/>
      <c r="BHL743" s="4"/>
      <c r="BHM743" s="4"/>
      <c r="BHN743" s="4"/>
      <c r="BHO743" s="4"/>
      <c r="BHP743" s="4"/>
      <c r="BHQ743" s="4"/>
      <c r="BHR743" s="4"/>
      <c r="BHS743" s="4"/>
      <c r="BHT743" s="4"/>
      <c r="BHU743" s="4"/>
      <c r="BHV743" s="4"/>
      <c r="BHW743" s="4"/>
      <c r="BHX743" s="4"/>
      <c r="BHY743" s="4"/>
      <c r="BHZ743" s="4"/>
      <c r="BIA743" s="4"/>
      <c r="BIB743" s="4"/>
      <c r="BIC743" s="4"/>
      <c r="BID743" s="4"/>
      <c r="BIE743" s="4"/>
      <c r="BIF743" s="4"/>
      <c r="BIG743" s="4"/>
      <c r="BIH743" s="4"/>
      <c r="BII743" s="4"/>
      <c r="BIJ743" s="4"/>
      <c r="BIK743" s="4"/>
      <c r="BIL743" s="4"/>
      <c r="BIM743" s="4"/>
      <c r="BIN743" s="4"/>
      <c r="BIO743" s="4"/>
      <c r="BIP743" s="4"/>
      <c r="BIQ743" s="4"/>
      <c r="BIR743" s="4"/>
      <c r="BIS743" s="4"/>
      <c r="BIT743" s="4"/>
      <c r="BIU743" s="4"/>
      <c r="BIV743" s="4"/>
      <c r="BIW743" s="4"/>
      <c r="BIX743" s="4"/>
      <c r="BIY743" s="4"/>
      <c r="BIZ743" s="4"/>
      <c r="BJA743" s="4"/>
      <c r="BJB743" s="4"/>
      <c r="BJC743" s="4"/>
      <c r="BJD743" s="4"/>
      <c r="BJE743" s="4"/>
      <c r="BJF743" s="4"/>
      <c r="BJG743" s="4"/>
      <c r="BJH743" s="4"/>
      <c r="BJI743" s="4"/>
      <c r="BJJ743" s="4"/>
      <c r="BJK743" s="4"/>
      <c r="BJL743" s="4"/>
      <c r="BJM743" s="4"/>
      <c r="BJN743" s="4"/>
      <c r="BJO743" s="4"/>
      <c r="BJP743" s="4"/>
      <c r="BJQ743" s="4"/>
      <c r="BJR743" s="4"/>
      <c r="BJS743" s="4"/>
      <c r="BJT743" s="4"/>
      <c r="BJU743" s="4"/>
      <c r="BJV743" s="4"/>
      <c r="BJW743" s="4"/>
      <c r="BJX743" s="4"/>
      <c r="BJY743" s="4"/>
      <c r="BJZ743" s="4"/>
      <c r="BKA743" s="4"/>
      <c r="BKB743" s="4"/>
      <c r="BKC743" s="4"/>
      <c r="BKD743" s="4"/>
      <c r="BKE743" s="4"/>
      <c r="BKF743" s="4"/>
      <c r="BKG743" s="4"/>
      <c r="BKH743" s="4"/>
      <c r="BKI743" s="4"/>
      <c r="BKJ743" s="4"/>
      <c r="BKK743" s="4"/>
      <c r="BKL743" s="4"/>
      <c r="BKM743" s="4"/>
      <c r="BKN743" s="4"/>
      <c r="BKO743" s="4"/>
      <c r="BKP743" s="4"/>
      <c r="BKQ743" s="4"/>
      <c r="BKR743" s="4"/>
      <c r="BKS743" s="4"/>
      <c r="BKT743" s="4"/>
      <c r="BKU743" s="4"/>
      <c r="BKV743" s="4"/>
      <c r="BKW743" s="4"/>
      <c r="BKX743" s="4"/>
      <c r="BKY743" s="4"/>
      <c r="BKZ743" s="4"/>
      <c r="BLA743" s="4"/>
      <c r="BLB743" s="4"/>
      <c r="BLC743" s="4"/>
      <c r="BLD743" s="4"/>
      <c r="BLE743" s="4"/>
      <c r="BLF743" s="4"/>
      <c r="BLG743" s="4"/>
      <c r="BLH743" s="4"/>
      <c r="BLI743" s="4"/>
      <c r="BLJ743" s="4"/>
      <c r="BLK743" s="4"/>
      <c r="BLL743" s="4"/>
      <c r="BLM743" s="4"/>
      <c r="BLN743" s="4"/>
      <c r="BLO743" s="4"/>
      <c r="BLP743" s="4"/>
      <c r="BLQ743" s="4"/>
      <c r="BLR743" s="4"/>
      <c r="BLS743" s="4"/>
      <c r="BLT743" s="4"/>
      <c r="BLU743" s="4"/>
      <c r="BLV743" s="4"/>
      <c r="BLW743" s="4"/>
      <c r="BLX743" s="4"/>
      <c r="BLY743" s="4"/>
      <c r="BLZ743" s="4"/>
      <c r="BMA743" s="4"/>
      <c r="BMB743" s="4"/>
      <c r="BMC743" s="4"/>
      <c r="BMD743" s="4"/>
      <c r="BME743" s="4"/>
      <c r="BMF743" s="4"/>
      <c r="BMG743" s="4"/>
      <c r="BMH743" s="4"/>
      <c r="BMI743" s="4"/>
      <c r="BMJ743" s="4"/>
      <c r="BMK743" s="4"/>
      <c r="BML743" s="4"/>
      <c r="BMM743" s="4"/>
      <c r="BMN743" s="4"/>
      <c r="BMO743" s="4"/>
      <c r="BMP743" s="4"/>
      <c r="BMQ743" s="4"/>
      <c r="BMR743" s="4"/>
      <c r="BMS743" s="4"/>
      <c r="BMT743" s="4"/>
      <c r="BMU743" s="4"/>
      <c r="BMV743" s="4"/>
      <c r="BMW743" s="4"/>
      <c r="BMX743" s="4"/>
      <c r="BMY743" s="4"/>
      <c r="BMZ743" s="4"/>
      <c r="BNA743" s="4"/>
      <c r="BNB743" s="4"/>
      <c r="BNC743" s="4"/>
      <c r="BND743" s="4"/>
      <c r="BNE743" s="4"/>
      <c r="BNF743" s="4"/>
      <c r="BNG743" s="4"/>
      <c r="BNH743" s="4"/>
      <c r="BNI743" s="4"/>
      <c r="BNJ743" s="4"/>
      <c r="BNK743" s="4"/>
      <c r="BNL743" s="4"/>
      <c r="BNM743" s="4"/>
      <c r="BNN743" s="4"/>
      <c r="BNO743" s="4"/>
      <c r="BNP743" s="4"/>
      <c r="BNQ743" s="4"/>
      <c r="BNR743" s="4"/>
      <c r="BNS743" s="4"/>
      <c r="BNT743" s="4"/>
      <c r="BNU743" s="4"/>
      <c r="BNV743" s="4"/>
      <c r="BNW743" s="4"/>
      <c r="BNX743" s="4"/>
      <c r="BNY743" s="4"/>
      <c r="BNZ743" s="4"/>
      <c r="BOA743" s="4"/>
      <c r="BOB743" s="4"/>
      <c r="BOC743" s="4"/>
      <c r="BOD743" s="4"/>
      <c r="BOE743" s="4"/>
      <c r="BOF743" s="4"/>
      <c r="BOG743" s="4"/>
      <c r="BOH743" s="4"/>
      <c r="BOI743" s="4"/>
      <c r="BOJ743" s="4"/>
      <c r="BOK743" s="4"/>
      <c r="BOL743" s="4"/>
      <c r="BOM743" s="4"/>
      <c r="BON743" s="4"/>
      <c r="BOO743" s="4"/>
      <c r="BOP743" s="4"/>
      <c r="BOQ743" s="4"/>
      <c r="BOR743" s="4"/>
      <c r="BOS743" s="4"/>
      <c r="BOT743" s="4"/>
      <c r="BOU743" s="4"/>
      <c r="BOV743" s="4"/>
      <c r="BOW743" s="4"/>
      <c r="BOX743" s="4"/>
      <c r="BOY743" s="4"/>
      <c r="BOZ743" s="4"/>
      <c r="BPA743" s="4"/>
      <c r="BPB743" s="4"/>
      <c r="BPC743" s="4"/>
      <c r="BPD743" s="4"/>
      <c r="BPE743" s="4"/>
      <c r="BPF743" s="4"/>
      <c r="BPG743" s="4"/>
      <c r="BPH743" s="4"/>
      <c r="BPI743" s="4"/>
      <c r="BPJ743" s="4"/>
      <c r="BPK743" s="4"/>
      <c r="BPL743" s="4"/>
      <c r="BPM743" s="4"/>
      <c r="BPN743" s="4"/>
      <c r="BPO743" s="4"/>
      <c r="BPP743" s="4"/>
      <c r="BPQ743" s="4"/>
      <c r="BPR743" s="4"/>
      <c r="BPS743" s="4"/>
      <c r="BPT743" s="4"/>
      <c r="BPU743" s="4"/>
      <c r="BPV743" s="4"/>
      <c r="BPW743" s="4"/>
      <c r="BPX743" s="4"/>
      <c r="BPY743" s="4"/>
      <c r="BPZ743" s="4"/>
      <c r="BQA743" s="4"/>
      <c r="BQB743" s="4"/>
      <c r="BQC743" s="4"/>
      <c r="BQD743" s="4"/>
      <c r="BQE743" s="4"/>
      <c r="BQF743" s="4"/>
      <c r="BQG743" s="4"/>
      <c r="BQH743" s="4"/>
      <c r="BQI743" s="4"/>
      <c r="BQJ743" s="4"/>
      <c r="BQK743" s="4"/>
      <c r="BQL743" s="4"/>
      <c r="BQM743" s="4"/>
      <c r="BQN743" s="4"/>
      <c r="BQO743" s="4"/>
      <c r="BQP743" s="4"/>
      <c r="BQQ743" s="4"/>
      <c r="BQR743" s="4"/>
      <c r="BQS743" s="4"/>
      <c r="BQT743" s="4"/>
      <c r="BQU743" s="4"/>
      <c r="BQV743" s="4"/>
      <c r="BQW743" s="4"/>
      <c r="BQX743" s="4"/>
      <c r="BQY743" s="4"/>
      <c r="BQZ743" s="4"/>
      <c r="BRA743" s="4"/>
      <c r="BRB743" s="4"/>
      <c r="BRC743" s="4"/>
      <c r="BRD743" s="4"/>
      <c r="BRE743" s="4"/>
      <c r="BRF743" s="4"/>
      <c r="BRG743" s="4"/>
      <c r="BRH743" s="4"/>
      <c r="BRI743" s="4"/>
      <c r="BRJ743" s="4"/>
      <c r="BRK743" s="4"/>
      <c r="BRL743" s="4"/>
      <c r="BRM743" s="4"/>
      <c r="BRN743" s="4"/>
      <c r="BRO743" s="4"/>
      <c r="BRP743" s="4"/>
      <c r="BRQ743" s="4"/>
      <c r="BRR743" s="4"/>
      <c r="BRS743" s="4"/>
      <c r="BRT743" s="4"/>
      <c r="BRU743" s="4"/>
      <c r="BRV743" s="4"/>
      <c r="BRW743" s="4"/>
      <c r="BRX743" s="4"/>
      <c r="BRY743" s="4"/>
      <c r="BRZ743" s="4"/>
      <c r="BSA743" s="4"/>
      <c r="BSB743" s="4"/>
      <c r="BSC743" s="4"/>
      <c r="BSD743" s="4"/>
      <c r="BSE743" s="4"/>
      <c r="BSF743" s="4"/>
      <c r="BSG743" s="4"/>
      <c r="BSH743" s="4"/>
      <c r="BSI743" s="4"/>
      <c r="BSJ743" s="4"/>
      <c r="BSK743" s="4"/>
      <c r="BSL743" s="4"/>
      <c r="BSM743" s="4"/>
      <c r="BSN743" s="4"/>
      <c r="BSO743" s="4"/>
      <c r="BSP743" s="4"/>
      <c r="BSQ743" s="4"/>
      <c r="BSR743" s="4"/>
      <c r="BSS743" s="4"/>
      <c r="BST743" s="4"/>
      <c r="BSU743" s="4"/>
      <c r="BSV743" s="4"/>
      <c r="BSW743" s="4"/>
      <c r="BSX743" s="4"/>
      <c r="BSY743" s="4"/>
      <c r="BSZ743" s="4"/>
      <c r="BTA743" s="4"/>
      <c r="BTB743" s="4"/>
      <c r="BTC743" s="4"/>
      <c r="BTD743" s="4"/>
      <c r="BTE743" s="4"/>
      <c r="BTF743" s="4"/>
      <c r="BTG743" s="4"/>
      <c r="BTH743" s="4"/>
      <c r="BTI743" s="4"/>
      <c r="BTJ743" s="4"/>
      <c r="BTK743" s="4"/>
      <c r="BTL743" s="4"/>
      <c r="BTM743" s="4"/>
      <c r="BTN743" s="4"/>
      <c r="BTO743" s="4"/>
      <c r="BTP743" s="4"/>
      <c r="BTQ743" s="4"/>
      <c r="BTR743" s="4"/>
      <c r="BTS743" s="4"/>
      <c r="BTT743" s="4"/>
      <c r="BTU743" s="4"/>
      <c r="BTV743" s="4"/>
      <c r="BTW743" s="4"/>
      <c r="BTX743" s="4"/>
      <c r="BTY743" s="4"/>
      <c r="BTZ743" s="4"/>
      <c r="BUA743" s="4"/>
      <c r="BUB743" s="4"/>
      <c r="BUC743" s="4"/>
      <c r="BUD743" s="4"/>
      <c r="BUE743" s="4"/>
      <c r="BUF743" s="4"/>
      <c r="BUG743" s="4"/>
      <c r="BUH743" s="4"/>
      <c r="BUI743" s="4"/>
      <c r="BUJ743" s="4"/>
      <c r="BUK743" s="4"/>
      <c r="BUL743" s="4"/>
      <c r="BUM743" s="4"/>
      <c r="BUN743" s="4"/>
      <c r="BUO743" s="4"/>
      <c r="BUP743" s="4"/>
      <c r="BUQ743" s="4"/>
      <c r="BUR743" s="4"/>
      <c r="BUS743" s="4"/>
      <c r="BUT743" s="4"/>
      <c r="BUU743" s="4"/>
      <c r="BUV743" s="4"/>
      <c r="BUW743" s="4"/>
      <c r="BUX743" s="4"/>
      <c r="BUY743" s="4"/>
      <c r="BUZ743" s="4"/>
      <c r="BVA743" s="4"/>
      <c r="BVB743" s="4"/>
      <c r="BVC743" s="4"/>
      <c r="BVD743" s="4"/>
      <c r="BVE743" s="4"/>
      <c r="BVF743" s="4"/>
      <c r="BVG743" s="4"/>
      <c r="BVH743" s="4"/>
      <c r="BVI743" s="4"/>
      <c r="BVJ743" s="4"/>
      <c r="BVK743" s="4"/>
      <c r="BVL743" s="4"/>
      <c r="BVM743" s="4"/>
      <c r="BVN743" s="4"/>
      <c r="BVO743" s="4"/>
      <c r="BVP743" s="4"/>
      <c r="BVQ743" s="4"/>
      <c r="BVR743" s="4"/>
      <c r="BVS743" s="4"/>
      <c r="BVT743" s="4"/>
      <c r="BVU743" s="4"/>
      <c r="BVV743" s="4"/>
      <c r="BVW743" s="4"/>
      <c r="BVX743" s="4"/>
      <c r="BVY743" s="4"/>
      <c r="BVZ743" s="4"/>
      <c r="BWA743" s="4"/>
      <c r="BWB743" s="4"/>
      <c r="BWC743" s="4"/>
      <c r="BWD743" s="4"/>
      <c r="BWE743" s="4"/>
      <c r="BWF743" s="4"/>
      <c r="BWG743" s="4"/>
      <c r="BWH743" s="4"/>
      <c r="BWI743" s="4"/>
      <c r="BWJ743" s="4"/>
      <c r="BWK743" s="4"/>
      <c r="BWL743" s="4"/>
      <c r="BWM743" s="4"/>
      <c r="BWN743" s="4"/>
      <c r="BWO743" s="4"/>
      <c r="BWP743" s="4"/>
      <c r="BWQ743" s="4"/>
      <c r="BWR743" s="4"/>
      <c r="BWS743" s="4"/>
      <c r="BWT743" s="4"/>
      <c r="BWU743" s="4"/>
      <c r="BWV743" s="4"/>
      <c r="BWW743" s="4"/>
      <c r="BWX743" s="4"/>
      <c r="BWY743" s="4"/>
      <c r="BWZ743" s="4"/>
      <c r="BXA743" s="4"/>
      <c r="BXB743" s="4"/>
      <c r="BXC743" s="4"/>
      <c r="BXD743" s="4"/>
      <c r="BXE743" s="4"/>
      <c r="BXF743" s="4"/>
      <c r="BXG743" s="4"/>
      <c r="BXH743" s="4"/>
      <c r="BXI743" s="4"/>
      <c r="BXJ743" s="4"/>
      <c r="BXK743" s="4"/>
      <c r="BXL743" s="4"/>
      <c r="BXM743" s="4"/>
      <c r="BXN743" s="4"/>
      <c r="BXO743" s="4"/>
      <c r="BXP743" s="4"/>
      <c r="BXQ743" s="4"/>
      <c r="BXR743" s="4"/>
      <c r="BXS743" s="4"/>
      <c r="BXT743" s="4"/>
      <c r="BXU743" s="4"/>
      <c r="BXV743" s="4"/>
      <c r="BXW743" s="4"/>
      <c r="BXX743" s="4"/>
      <c r="BXY743" s="4"/>
      <c r="BXZ743" s="4"/>
      <c r="BYA743" s="4"/>
      <c r="BYB743" s="4"/>
      <c r="BYC743" s="4"/>
      <c r="BYD743" s="4"/>
      <c r="BYE743" s="4"/>
      <c r="BYF743" s="4"/>
      <c r="BYG743" s="4"/>
      <c r="BYH743" s="4"/>
      <c r="BYI743" s="4"/>
      <c r="BYJ743" s="4"/>
      <c r="BYK743" s="4"/>
      <c r="BYL743" s="4"/>
      <c r="BYM743" s="4"/>
      <c r="BYN743" s="4"/>
      <c r="BYO743" s="4"/>
      <c r="BYP743" s="4"/>
      <c r="BYQ743" s="4"/>
      <c r="BYR743" s="4"/>
      <c r="BYS743" s="4"/>
      <c r="BYT743" s="4"/>
      <c r="BYU743" s="4"/>
      <c r="BYV743" s="4"/>
      <c r="BYW743" s="4"/>
      <c r="BYX743" s="4"/>
      <c r="BYY743" s="4"/>
      <c r="BYZ743" s="4"/>
      <c r="BZA743" s="4"/>
      <c r="BZB743" s="4"/>
      <c r="BZC743" s="4"/>
      <c r="BZD743" s="4"/>
      <c r="BZE743" s="4"/>
      <c r="BZF743" s="4"/>
      <c r="BZG743" s="4"/>
      <c r="BZH743" s="4"/>
      <c r="BZI743" s="4"/>
      <c r="BZJ743" s="4"/>
      <c r="BZK743" s="4"/>
      <c r="BZL743" s="4"/>
      <c r="BZM743" s="4"/>
      <c r="BZN743" s="4"/>
      <c r="BZO743" s="4"/>
      <c r="BZP743" s="4"/>
      <c r="BZQ743" s="4"/>
      <c r="BZR743" s="4"/>
      <c r="BZS743" s="4"/>
      <c r="BZT743" s="4"/>
      <c r="BZU743" s="4"/>
      <c r="BZV743" s="4"/>
      <c r="BZW743" s="4"/>
      <c r="BZX743" s="4"/>
      <c r="BZY743" s="4"/>
      <c r="BZZ743" s="4"/>
      <c r="CAA743" s="4"/>
      <c r="CAB743" s="4"/>
      <c r="CAC743" s="4"/>
      <c r="CAD743" s="4"/>
      <c r="CAE743" s="4"/>
      <c r="CAF743" s="4"/>
      <c r="CAG743" s="4"/>
      <c r="CAH743" s="4"/>
      <c r="CAI743" s="4"/>
      <c r="CAJ743" s="4"/>
      <c r="CAK743" s="4"/>
      <c r="CAL743" s="4"/>
      <c r="CAM743" s="4"/>
      <c r="CAN743" s="4"/>
      <c r="CAO743" s="4"/>
      <c r="CAP743" s="4"/>
      <c r="CAQ743" s="4"/>
      <c r="CAR743" s="4"/>
      <c r="CAS743" s="4"/>
      <c r="CAT743" s="4"/>
      <c r="CAU743" s="4"/>
      <c r="CAV743" s="4"/>
      <c r="CAW743" s="4"/>
      <c r="CAX743" s="4"/>
      <c r="CAY743" s="4"/>
      <c r="CAZ743" s="4"/>
      <c r="CBA743" s="4"/>
      <c r="CBB743" s="4"/>
      <c r="CBC743" s="4"/>
      <c r="CBD743" s="4"/>
      <c r="CBE743" s="4"/>
      <c r="CBF743" s="4"/>
      <c r="CBG743" s="4"/>
      <c r="CBH743" s="4"/>
      <c r="CBI743" s="4"/>
      <c r="CBJ743" s="4"/>
      <c r="CBK743" s="4"/>
      <c r="CBL743" s="4"/>
      <c r="CBM743" s="4"/>
      <c r="CBN743" s="4"/>
      <c r="CBO743" s="4"/>
      <c r="CBP743" s="4"/>
      <c r="CBQ743" s="4"/>
      <c r="CBR743" s="4"/>
      <c r="CBS743" s="4"/>
      <c r="CBT743" s="4"/>
      <c r="CBU743" s="4"/>
      <c r="CBV743" s="4"/>
      <c r="CBW743" s="4"/>
      <c r="CBX743" s="4"/>
      <c r="CBY743" s="4"/>
      <c r="CBZ743" s="4"/>
      <c r="CCA743" s="4"/>
      <c r="CCB743" s="4"/>
      <c r="CCC743" s="4"/>
      <c r="CCD743" s="4"/>
      <c r="CCE743" s="4"/>
      <c r="CCF743" s="4"/>
      <c r="CCG743" s="4"/>
      <c r="CCH743" s="4"/>
      <c r="CCI743" s="4"/>
      <c r="CCJ743" s="4"/>
      <c r="CCK743" s="4"/>
      <c r="CCL743" s="4"/>
      <c r="CCM743" s="4"/>
      <c r="CCN743" s="4"/>
      <c r="CCO743" s="4"/>
      <c r="CCP743" s="4"/>
      <c r="CCQ743" s="4"/>
      <c r="CCR743" s="4"/>
      <c r="CCS743" s="4"/>
      <c r="CCT743" s="4"/>
      <c r="CCU743" s="4"/>
      <c r="CCV743" s="4"/>
      <c r="CCW743" s="4"/>
      <c r="CCX743" s="4"/>
      <c r="CCY743" s="4"/>
      <c r="CCZ743" s="4"/>
      <c r="CDA743" s="4"/>
      <c r="CDB743" s="4"/>
      <c r="CDC743" s="4"/>
      <c r="CDD743" s="4"/>
      <c r="CDE743" s="4"/>
      <c r="CDF743" s="4"/>
      <c r="CDG743" s="4"/>
      <c r="CDH743" s="4"/>
      <c r="CDI743" s="4"/>
      <c r="CDJ743" s="4"/>
      <c r="CDK743" s="4"/>
      <c r="CDL743" s="4"/>
      <c r="CDM743" s="4"/>
      <c r="CDN743" s="4"/>
      <c r="CDO743" s="4"/>
      <c r="CDP743" s="4"/>
      <c r="CDQ743" s="4"/>
      <c r="CDR743" s="4"/>
      <c r="CDS743" s="4"/>
      <c r="CDT743" s="4"/>
      <c r="CDU743" s="4"/>
      <c r="CDV743" s="4"/>
      <c r="CDW743" s="4"/>
      <c r="CDX743" s="4"/>
      <c r="CDY743" s="4"/>
      <c r="CDZ743" s="4"/>
      <c r="CEA743" s="4"/>
      <c r="CEB743" s="4"/>
      <c r="CEC743" s="4"/>
      <c r="CED743" s="4"/>
      <c r="CEE743" s="4"/>
      <c r="CEF743" s="4"/>
      <c r="CEG743" s="4"/>
      <c r="CEH743" s="4"/>
      <c r="CEI743" s="4"/>
      <c r="CEJ743" s="4"/>
      <c r="CEK743" s="4"/>
      <c r="CEL743" s="4"/>
      <c r="CEM743" s="4"/>
      <c r="CEN743" s="4"/>
      <c r="CEO743" s="4"/>
      <c r="CEP743" s="4"/>
      <c r="CEQ743" s="4"/>
      <c r="CER743" s="4"/>
      <c r="CES743" s="4"/>
      <c r="CET743" s="4"/>
      <c r="CEU743" s="4"/>
      <c r="CEV743" s="4"/>
      <c r="CEW743" s="4"/>
      <c r="CEX743" s="4"/>
      <c r="CEY743" s="4"/>
      <c r="CEZ743" s="4"/>
      <c r="CFA743" s="4"/>
      <c r="CFB743" s="4"/>
      <c r="CFC743" s="4"/>
      <c r="CFD743" s="4"/>
      <c r="CFE743" s="4"/>
      <c r="CFF743" s="4"/>
      <c r="CFG743" s="4"/>
      <c r="CFH743" s="4"/>
      <c r="CFI743" s="4"/>
      <c r="CFJ743" s="4"/>
      <c r="CFK743" s="4"/>
      <c r="CFL743" s="4"/>
      <c r="CFM743" s="4"/>
      <c r="CFN743" s="4"/>
      <c r="CFO743" s="4"/>
      <c r="CFP743" s="4"/>
      <c r="CFQ743" s="4"/>
      <c r="CFR743" s="4"/>
      <c r="CFS743" s="4"/>
      <c r="CFT743" s="4"/>
      <c r="CFU743" s="4"/>
      <c r="CFV743" s="4"/>
      <c r="CFW743" s="4"/>
      <c r="CFX743" s="4"/>
      <c r="CFY743" s="4"/>
      <c r="CFZ743" s="4"/>
      <c r="CGA743" s="4"/>
      <c r="CGB743" s="4"/>
      <c r="CGC743" s="4"/>
      <c r="CGD743" s="4"/>
      <c r="CGE743" s="4"/>
      <c r="CGF743" s="4"/>
      <c r="CGG743" s="4"/>
      <c r="CGH743" s="4"/>
      <c r="CGI743" s="4"/>
      <c r="CGJ743" s="4"/>
      <c r="CGK743" s="4"/>
      <c r="CGL743" s="4"/>
      <c r="CGM743" s="4"/>
      <c r="CGN743" s="4"/>
      <c r="CGO743" s="4"/>
      <c r="CGP743" s="4"/>
      <c r="CGQ743" s="4"/>
      <c r="CGR743" s="4"/>
      <c r="CGS743" s="4"/>
      <c r="CGT743" s="4"/>
      <c r="CGU743" s="4"/>
      <c r="CGV743" s="4"/>
      <c r="CGW743" s="4"/>
      <c r="CGX743" s="4"/>
      <c r="CGY743" s="4"/>
      <c r="CGZ743" s="4"/>
      <c r="CHA743" s="4"/>
      <c r="CHB743" s="4"/>
      <c r="CHC743" s="4"/>
      <c r="CHD743" s="4"/>
      <c r="CHE743" s="4"/>
      <c r="CHF743" s="4"/>
      <c r="CHG743" s="4"/>
      <c r="CHH743" s="4"/>
      <c r="CHI743" s="4"/>
      <c r="CHJ743" s="4"/>
      <c r="CHK743" s="4"/>
      <c r="CHL743" s="4"/>
      <c r="CHM743" s="4"/>
      <c r="CHN743" s="4"/>
      <c r="CHO743" s="4"/>
      <c r="CHP743" s="4"/>
      <c r="CHQ743" s="4"/>
      <c r="CHR743" s="4"/>
      <c r="CHS743" s="4"/>
      <c r="CHT743" s="4"/>
      <c r="CHU743" s="4"/>
      <c r="CHV743" s="4"/>
      <c r="CHW743" s="4"/>
      <c r="CHX743" s="4"/>
      <c r="CHY743" s="4"/>
      <c r="CHZ743" s="4"/>
      <c r="CIA743" s="4"/>
      <c r="CIB743" s="4"/>
      <c r="CIC743" s="4"/>
      <c r="CID743" s="4"/>
      <c r="CIE743" s="4"/>
      <c r="CIF743" s="4"/>
      <c r="CIG743" s="4"/>
      <c r="CIH743" s="4"/>
      <c r="CII743" s="4"/>
      <c r="CIJ743" s="4"/>
      <c r="CIK743" s="4"/>
      <c r="CIL743" s="4"/>
      <c r="CIM743" s="4"/>
      <c r="CIN743" s="4"/>
      <c r="CIO743" s="4"/>
      <c r="CIP743" s="4"/>
      <c r="CIQ743" s="4"/>
      <c r="CIR743" s="4"/>
      <c r="CIS743" s="4"/>
      <c r="CIT743" s="4"/>
      <c r="CIU743" s="4"/>
      <c r="CIV743" s="4"/>
      <c r="CIW743" s="4"/>
      <c r="CIX743" s="4"/>
      <c r="CIY743" s="4"/>
      <c r="CIZ743" s="4"/>
      <c r="CJA743" s="4"/>
      <c r="CJB743" s="4"/>
      <c r="CJC743" s="4"/>
      <c r="CJD743" s="4"/>
      <c r="CJE743" s="4"/>
      <c r="CJF743" s="4"/>
      <c r="CJG743" s="4"/>
      <c r="CJH743" s="4"/>
      <c r="CJI743" s="4"/>
      <c r="CJJ743" s="4"/>
      <c r="CJK743" s="4"/>
      <c r="CJL743" s="4"/>
      <c r="CJM743" s="4"/>
      <c r="CJN743" s="4"/>
      <c r="CJO743" s="4"/>
      <c r="CJP743" s="4"/>
      <c r="CJQ743" s="4"/>
      <c r="CJR743" s="4"/>
      <c r="CJS743" s="4"/>
      <c r="CJT743" s="4"/>
      <c r="CJU743" s="4"/>
      <c r="CJV743" s="4"/>
      <c r="CJW743" s="4"/>
      <c r="CJX743" s="4"/>
      <c r="CJY743" s="4"/>
      <c r="CJZ743" s="4"/>
      <c r="CKA743" s="4"/>
      <c r="CKB743" s="4"/>
      <c r="CKC743" s="4"/>
      <c r="CKD743" s="4"/>
      <c r="CKE743" s="4"/>
      <c r="CKF743" s="4"/>
      <c r="CKG743" s="4"/>
      <c r="CKH743" s="4"/>
      <c r="CKI743" s="4"/>
      <c r="CKJ743" s="4"/>
      <c r="CKK743" s="4"/>
      <c r="CKL743" s="4"/>
      <c r="CKM743" s="4"/>
      <c r="CKN743" s="4"/>
      <c r="CKO743" s="4"/>
      <c r="CKP743" s="4"/>
      <c r="CKQ743" s="4"/>
      <c r="CKR743" s="4"/>
      <c r="CKS743" s="4"/>
      <c r="CKT743" s="4"/>
      <c r="CKU743" s="4"/>
      <c r="CKV743" s="4"/>
      <c r="CKW743" s="4"/>
      <c r="CKX743" s="4"/>
      <c r="CKY743" s="4"/>
      <c r="CKZ743" s="4"/>
      <c r="CLA743" s="4"/>
      <c r="CLB743" s="4"/>
      <c r="CLC743" s="4"/>
      <c r="CLD743" s="4"/>
      <c r="CLE743" s="4"/>
      <c r="CLF743" s="4"/>
      <c r="CLG743" s="4"/>
      <c r="CLH743" s="4"/>
      <c r="CLI743" s="4"/>
      <c r="CLJ743" s="4"/>
      <c r="CLK743" s="4"/>
      <c r="CLL743" s="4"/>
      <c r="CLM743" s="4"/>
      <c r="CLN743" s="4"/>
      <c r="CLO743" s="4"/>
      <c r="CLP743" s="4"/>
      <c r="CLQ743" s="4"/>
      <c r="CLR743" s="4"/>
      <c r="CLS743" s="4"/>
      <c r="CLT743" s="4"/>
      <c r="CLU743" s="4"/>
      <c r="CLV743" s="4"/>
      <c r="CLW743" s="4"/>
      <c r="CLX743" s="4"/>
      <c r="CLY743" s="4"/>
      <c r="CLZ743" s="4"/>
      <c r="CMA743" s="4"/>
      <c r="CMB743" s="4"/>
      <c r="CMC743" s="4"/>
      <c r="CMD743" s="4"/>
      <c r="CME743" s="4"/>
      <c r="CMF743" s="4"/>
      <c r="CMG743" s="4"/>
      <c r="CMH743" s="4"/>
      <c r="CMI743" s="4"/>
      <c r="CMJ743" s="4"/>
      <c r="CMK743" s="4"/>
      <c r="CML743" s="4"/>
      <c r="CMM743" s="4"/>
      <c r="CMN743" s="4"/>
      <c r="CMO743" s="4"/>
      <c r="CMP743" s="4"/>
      <c r="CMQ743" s="4"/>
      <c r="CMR743" s="4"/>
      <c r="CMS743" s="4"/>
      <c r="CMT743" s="4"/>
      <c r="CMU743" s="4"/>
      <c r="CMV743" s="4"/>
      <c r="CMW743" s="4"/>
      <c r="CMX743" s="4"/>
      <c r="CMY743" s="4"/>
      <c r="CMZ743" s="4"/>
      <c r="CNA743" s="4"/>
      <c r="CNB743" s="4"/>
      <c r="CNC743" s="4"/>
      <c r="CND743" s="4"/>
      <c r="CNE743" s="4"/>
      <c r="CNF743" s="4"/>
      <c r="CNG743" s="4"/>
      <c r="CNH743" s="4"/>
      <c r="CNI743" s="4"/>
      <c r="CNJ743" s="4"/>
      <c r="CNK743" s="4"/>
      <c r="CNL743" s="4"/>
      <c r="CNM743" s="4"/>
      <c r="CNN743" s="4"/>
      <c r="CNO743" s="4"/>
      <c r="CNP743" s="4"/>
      <c r="CNQ743" s="4"/>
      <c r="CNR743" s="4"/>
      <c r="CNS743" s="4"/>
      <c r="CNT743" s="4"/>
      <c r="CNU743" s="4"/>
      <c r="CNV743" s="4"/>
      <c r="CNW743" s="4"/>
      <c r="CNX743" s="4"/>
      <c r="CNY743" s="4"/>
      <c r="CNZ743" s="4"/>
      <c r="COA743" s="4"/>
      <c r="COB743" s="4"/>
      <c r="COC743" s="4"/>
      <c r="COD743" s="4"/>
      <c r="COE743" s="4"/>
      <c r="COF743" s="4"/>
      <c r="COG743" s="4"/>
      <c r="COH743" s="4"/>
      <c r="COI743" s="4"/>
      <c r="COJ743" s="4"/>
      <c r="COK743" s="4"/>
      <c r="COL743" s="4"/>
      <c r="COM743" s="4"/>
      <c r="CON743" s="4"/>
      <c r="COO743" s="4"/>
      <c r="COP743" s="4"/>
      <c r="COQ743" s="4"/>
      <c r="COR743" s="4"/>
      <c r="COS743" s="4"/>
      <c r="COT743" s="4"/>
      <c r="COU743" s="4"/>
      <c r="COV743" s="4"/>
      <c r="COW743" s="4"/>
      <c r="COX743" s="4"/>
      <c r="COY743" s="4"/>
      <c r="COZ743" s="4"/>
      <c r="CPA743" s="4"/>
      <c r="CPB743" s="4"/>
      <c r="CPC743" s="4"/>
      <c r="CPD743" s="4"/>
      <c r="CPE743" s="4"/>
      <c r="CPF743" s="4"/>
      <c r="CPG743" s="4"/>
      <c r="CPH743" s="4"/>
      <c r="CPI743" s="4"/>
      <c r="CPJ743" s="4"/>
      <c r="CPK743" s="4"/>
      <c r="CPL743" s="4"/>
      <c r="CPM743" s="4"/>
      <c r="CPN743" s="4"/>
      <c r="CPO743" s="4"/>
      <c r="CPP743" s="4"/>
      <c r="CPQ743" s="4"/>
      <c r="CPR743" s="4"/>
      <c r="CPS743" s="4"/>
      <c r="CPT743" s="4"/>
      <c r="CPU743" s="4"/>
      <c r="CPV743" s="4"/>
      <c r="CPW743" s="4"/>
      <c r="CPX743" s="4"/>
      <c r="CPY743" s="4"/>
      <c r="CPZ743" s="4"/>
      <c r="CQA743" s="4"/>
      <c r="CQB743" s="4"/>
      <c r="CQC743" s="4"/>
      <c r="CQD743" s="4"/>
      <c r="CQE743" s="4"/>
      <c r="CQF743" s="4"/>
      <c r="CQG743" s="4"/>
      <c r="CQH743" s="4"/>
      <c r="CQI743" s="4"/>
      <c r="CQJ743" s="4"/>
      <c r="CQK743" s="4"/>
      <c r="CQL743" s="4"/>
      <c r="CQM743" s="4"/>
      <c r="CQN743" s="4"/>
      <c r="CQO743" s="4"/>
      <c r="CQP743" s="4"/>
      <c r="CQQ743" s="4"/>
      <c r="CQR743" s="4"/>
      <c r="CQS743" s="4"/>
      <c r="CQT743" s="4"/>
      <c r="CQU743" s="4"/>
      <c r="CQV743" s="4"/>
      <c r="CQW743" s="4"/>
      <c r="CQX743" s="4"/>
      <c r="CQY743" s="4"/>
      <c r="CQZ743" s="4"/>
      <c r="CRA743" s="4"/>
      <c r="CRB743" s="4"/>
      <c r="CRC743" s="4"/>
      <c r="CRD743" s="4"/>
      <c r="CRE743" s="4"/>
      <c r="CRF743" s="4"/>
      <c r="CRG743" s="4"/>
      <c r="CRH743" s="4"/>
      <c r="CRI743" s="4"/>
      <c r="CRJ743" s="4"/>
      <c r="CRK743" s="4"/>
      <c r="CRL743" s="4"/>
      <c r="CRM743" s="4"/>
      <c r="CRN743" s="4"/>
      <c r="CRO743" s="4"/>
      <c r="CRP743" s="4"/>
      <c r="CRQ743" s="4"/>
      <c r="CRR743" s="4"/>
      <c r="CRS743" s="4"/>
      <c r="CRT743" s="4"/>
      <c r="CRU743" s="4"/>
      <c r="CRV743" s="4"/>
      <c r="CRW743" s="4"/>
      <c r="CRX743" s="4"/>
      <c r="CRY743" s="4"/>
      <c r="CRZ743" s="4"/>
      <c r="CSA743" s="4"/>
      <c r="CSB743" s="4"/>
      <c r="CSC743" s="4"/>
      <c r="CSD743" s="4"/>
      <c r="CSE743" s="4"/>
      <c r="CSF743" s="4"/>
      <c r="CSG743" s="4"/>
      <c r="CSH743" s="4"/>
      <c r="CSI743" s="4"/>
      <c r="CSJ743" s="4"/>
      <c r="CSK743" s="4"/>
      <c r="CSL743" s="4"/>
      <c r="CSM743" s="4"/>
      <c r="CSN743" s="4"/>
      <c r="CSO743" s="4"/>
      <c r="CSP743" s="4"/>
      <c r="CSQ743" s="4"/>
      <c r="CSR743" s="4"/>
      <c r="CSS743" s="4"/>
      <c r="CST743" s="4"/>
      <c r="CSU743" s="4"/>
      <c r="CSV743" s="4"/>
      <c r="CSW743" s="4"/>
      <c r="CSX743" s="4"/>
      <c r="CSY743" s="4"/>
      <c r="CSZ743" s="4"/>
      <c r="CTA743" s="4"/>
      <c r="CTB743" s="4"/>
      <c r="CTC743" s="4"/>
      <c r="CTD743" s="4"/>
      <c r="CTE743" s="4"/>
      <c r="CTF743" s="4"/>
      <c r="CTG743" s="4"/>
      <c r="CTH743" s="4"/>
      <c r="CTI743" s="4"/>
      <c r="CTJ743" s="4"/>
      <c r="CTK743" s="4"/>
      <c r="CTL743" s="4"/>
      <c r="CTM743" s="4"/>
      <c r="CTN743" s="4"/>
      <c r="CTO743" s="4"/>
      <c r="CTP743" s="4"/>
      <c r="CTQ743" s="4"/>
      <c r="CTR743" s="4"/>
      <c r="CTS743" s="4"/>
      <c r="CTT743" s="4"/>
      <c r="CTU743" s="4"/>
      <c r="CTV743" s="4"/>
      <c r="CTW743" s="4"/>
      <c r="CTX743" s="4"/>
      <c r="CTY743" s="4"/>
      <c r="CTZ743" s="4"/>
      <c r="CUA743" s="4"/>
      <c r="CUB743" s="4"/>
      <c r="CUC743" s="4"/>
      <c r="CUD743" s="4"/>
      <c r="CUE743" s="4"/>
      <c r="CUF743" s="4"/>
      <c r="CUG743" s="4"/>
      <c r="CUH743" s="4"/>
      <c r="CUI743" s="4"/>
      <c r="CUJ743" s="4"/>
      <c r="CUK743" s="4"/>
      <c r="CUL743" s="4"/>
      <c r="CUM743" s="4"/>
      <c r="CUN743" s="4"/>
      <c r="CUO743" s="4"/>
      <c r="CUP743" s="4"/>
      <c r="CUQ743" s="4"/>
      <c r="CUR743" s="4"/>
      <c r="CUS743" s="4"/>
      <c r="CUT743" s="4"/>
      <c r="CUU743" s="4"/>
      <c r="CUV743" s="4"/>
      <c r="CUW743" s="4"/>
      <c r="CUX743" s="4"/>
      <c r="CUY743" s="4"/>
      <c r="CUZ743" s="4"/>
      <c r="CVA743" s="4"/>
      <c r="CVB743" s="4"/>
      <c r="CVC743" s="4"/>
      <c r="CVD743" s="4"/>
      <c r="CVE743" s="4"/>
      <c r="CVF743" s="4"/>
      <c r="CVG743" s="4"/>
      <c r="CVH743" s="4"/>
      <c r="CVI743" s="4"/>
      <c r="CVJ743" s="4"/>
      <c r="CVK743" s="4"/>
      <c r="CVL743" s="4"/>
      <c r="CVM743" s="4"/>
      <c r="CVN743" s="4"/>
      <c r="CVO743" s="4"/>
      <c r="CVP743" s="4"/>
      <c r="CVQ743" s="4"/>
      <c r="CVR743" s="4"/>
      <c r="CVS743" s="4"/>
      <c r="CVT743" s="4"/>
      <c r="CVU743" s="4"/>
      <c r="CVV743" s="4"/>
      <c r="CVW743" s="4"/>
      <c r="CVX743" s="4"/>
      <c r="CVY743" s="4"/>
      <c r="CVZ743" s="4"/>
      <c r="CWA743" s="4"/>
      <c r="CWB743" s="4"/>
      <c r="CWC743" s="4"/>
      <c r="CWD743" s="4"/>
      <c r="CWE743" s="4"/>
      <c r="CWF743" s="4"/>
      <c r="CWG743" s="4"/>
      <c r="CWH743" s="4"/>
      <c r="CWI743" s="4"/>
      <c r="CWJ743" s="4"/>
      <c r="CWK743" s="4"/>
      <c r="CWL743" s="4"/>
      <c r="CWM743" s="4"/>
      <c r="CWN743" s="4"/>
      <c r="CWO743" s="4"/>
      <c r="CWP743" s="4"/>
      <c r="CWQ743" s="4"/>
      <c r="CWR743" s="4"/>
      <c r="CWS743" s="4"/>
      <c r="CWT743" s="4"/>
      <c r="CWU743" s="4"/>
      <c r="CWV743" s="4"/>
      <c r="CWW743" s="4"/>
      <c r="CWX743" s="4"/>
      <c r="CWY743" s="4"/>
      <c r="CWZ743" s="4"/>
      <c r="CXA743" s="4"/>
      <c r="CXB743" s="4"/>
      <c r="CXC743" s="4"/>
      <c r="CXD743" s="4"/>
      <c r="CXE743" s="4"/>
      <c r="CXF743" s="4"/>
      <c r="CXG743" s="4"/>
      <c r="CXH743" s="4"/>
      <c r="CXI743" s="4"/>
      <c r="CXJ743" s="4"/>
      <c r="CXK743" s="4"/>
      <c r="CXL743" s="4"/>
      <c r="CXM743" s="4"/>
      <c r="CXN743" s="4"/>
      <c r="CXO743" s="4"/>
      <c r="CXP743" s="4"/>
      <c r="CXQ743" s="4"/>
      <c r="CXR743" s="4"/>
      <c r="CXS743" s="4"/>
      <c r="CXT743" s="4"/>
      <c r="CXU743" s="4"/>
      <c r="CXV743" s="4"/>
      <c r="CXW743" s="4"/>
      <c r="CXX743" s="4"/>
      <c r="CXY743" s="4"/>
      <c r="CXZ743" s="4"/>
      <c r="CYA743" s="4"/>
      <c r="CYB743" s="4"/>
      <c r="CYC743" s="4"/>
      <c r="CYD743" s="4"/>
      <c r="CYE743" s="4"/>
      <c r="CYF743" s="4"/>
      <c r="CYG743" s="4"/>
      <c r="CYH743" s="4"/>
      <c r="CYI743" s="4"/>
      <c r="CYJ743" s="4"/>
      <c r="CYK743" s="4"/>
      <c r="CYL743" s="4"/>
      <c r="CYM743" s="4"/>
      <c r="CYN743" s="4"/>
      <c r="CYO743" s="4"/>
      <c r="CYP743" s="4"/>
      <c r="CYQ743" s="4"/>
      <c r="CYR743" s="4"/>
      <c r="CYS743" s="4"/>
      <c r="CYT743" s="4"/>
      <c r="CYU743" s="4"/>
      <c r="CYV743" s="4"/>
      <c r="CYW743" s="4"/>
      <c r="CYX743" s="4"/>
      <c r="CYY743" s="4"/>
      <c r="CYZ743" s="4"/>
      <c r="CZA743" s="4"/>
      <c r="CZB743" s="4"/>
      <c r="CZC743" s="4"/>
      <c r="CZD743" s="4"/>
      <c r="CZE743" s="4"/>
      <c r="CZF743" s="4"/>
      <c r="CZG743" s="4"/>
      <c r="CZH743" s="4"/>
      <c r="CZI743" s="4"/>
      <c r="CZJ743" s="4"/>
      <c r="CZK743" s="4"/>
      <c r="CZL743" s="4"/>
      <c r="CZM743" s="4"/>
      <c r="CZN743" s="4"/>
      <c r="CZO743" s="4"/>
      <c r="CZP743" s="4"/>
      <c r="CZQ743" s="4"/>
      <c r="CZR743" s="4"/>
      <c r="CZS743" s="4"/>
      <c r="CZT743" s="4"/>
      <c r="CZU743" s="4"/>
      <c r="CZV743" s="4"/>
      <c r="CZW743" s="4"/>
      <c r="CZX743" s="4"/>
      <c r="CZY743" s="4"/>
      <c r="CZZ743" s="4"/>
      <c r="DAA743" s="4"/>
      <c r="DAB743" s="4"/>
      <c r="DAC743" s="4"/>
      <c r="DAD743" s="4"/>
      <c r="DAE743" s="4"/>
      <c r="DAF743" s="4"/>
      <c r="DAG743" s="4"/>
      <c r="DAH743" s="4"/>
      <c r="DAI743" s="4"/>
      <c r="DAJ743" s="4"/>
      <c r="DAK743" s="4"/>
      <c r="DAL743" s="4"/>
      <c r="DAM743" s="4"/>
      <c r="DAN743" s="4"/>
      <c r="DAO743" s="4"/>
      <c r="DAP743" s="4"/>
      <c r="DAQ743" s="4"/>
      <c r="DAR743" s="4"/>
      <c r="DAS743" s="4"/>
      <c r="DAT743" s="4"/>
      <c r="DAU743" s="4"/>
      <c r="DAV743" s="4"/>
      <c r="DAW743" s="4"/>
      <c r="DAX743" s="4"/>
      <c r="DAY743" s="4"/>
      <c r="DAZ743" s="4"/>
      <c r="DBA743" s="4"/>
      <c r="DBB743" s="4"/>
      <c r="DBC743" s="4"/>
      <c r="DBD743" s="4"/>
      <c r="DBE743" s="4"/>
      <c r="DBF743" s="4"/>
      <c r="DBG743" s="4"/>
      <c r="DBH743" s="4"/>
      <c r="DBI743" s="4"/>
      <c r="DBJ743" s="4"/>
      <c r="DBK743" s="4"/>
      <c r="DBL743" s="4"/>
      <c r="DBM743" s="4"/>
      <c r="DBN743" s="4"/>
      <c r="DBO743" s="4"/>
      <c r="DBP743" s="4"/>
      <c r="DBQ743" s="4"/>
      <c r="DBR743" s="4"/>
      <c r="DBS743" s="4"/>
      <c r="DBT743" s="4"/>
      <c r="DBU743" s="4"/>
      <c r="DBV743" s="4"/>
      <c r="DBW743" s="4"/>
      <c r="DBX743" s="4"/>
      <c r="DBY743" s="4"/>
      <c r="DBZ743" s="4"/>
      <c r="DCA743" s="4"/>
      <c r="DCB743" s="4"/>
      <c r="DCC743" s="4"/>
      <c r="DCD743" s="4"/>
      <c r="DCE743" s="4"/>
      <c r="DCF743" s="4"/>
      <c r="DCG743" s="4"/>
      <c r="DCH743" s="4"/>
      <c r="DCI743" s="4"/>
      <c r="DCJ743" s="4"/>
      <c r="DCK743" s="4"/>
      <c r="DCL743" s="4"/>
      <c r="DCM743" s="4"/>
      <c r="DCN743" s="4"/>
      <c r="DCO743" s="4"/>
      <c r="DCP743" s="4"/>
      <c r="DCQ743" s="4"/>
      <c r="DCR743" s="4"/>
      <c r="DCS743" s="4"/>
      <c r="DCT743" s="4"/>
      <c r="DCU743" s="4"/>
      <c r="DCV743" s="4"/>
      <c r="DCW743" s="4"/>
      <c r="DCX743" s="4"/>
      <c r="DCY743" s="4"/>
      <c r="DCZ743" s="4"/>
      <c r="DDA743" s="4"/>
      <c r="DDB743" s="4"/>
      <c r="DDC743" s="4"/>
      <c r="DDD743" s="4"/>
      <c r="DDE743" s="4"/>
      <c r="DDF743" s="4"/>
      <c r="DDG743" s="4"/>
      <c r="DDH743" s="4"/>
      <c r="DDI743" s="4"/>
      <c r="DDJ743" s="4"/>
      <c r="DDK743" s="4"/>
      <c r="DDL743" s="4"/>
      <c r="DDM743" s="4"/>
      <c r="DDN743" s="4"/>
      <c r="DDO743" s="4"/>
      <c r="DDP743" s="4"/>
      <c r="DDQ743" s="4"/>
      <c r="DDR743" s="4"/>
      <c r="DDS743" s="4"/>
      <c r="DDT743" s="4"/>
      <c r="DDU743" s="4"/>
      <c r="DDV743" s="4"/>
      <c r="DDW743" s="4"/>
      <c r="DDX743" s="4"/>
      <c r="DDY743" s="4"/>
      <c r="DDZ743" s="4"/>
      <c r="DEA743" s="4"/>
      <c r="DEB743" s="4"/>
      <c r="DEC743" s="4"/>
      <c r="DED743" s="4"/>
      <c r="DEE743" s="4"/>
      <c r="DEF743" s="4"/>
      <c r="DEG743" s="4"/>
      <c r="DEH743" s="4"/>
      <c r="DEI743" s="4"/>
      <c r="DEJ743" s="4"/>
      <c r="DEK743" s="4"/>
      <c r="DEL743" s="4"/>
      <c r="DEM743" s="4"/>
      <c r="DEN743" s="4"/>
      <c r="DEO743" s="4"/>
      <c r="DEP743" s="4"/>
      <c r="DEQ743" s="4"/>
      <c r="DER743" s="4"/>
      <c r="DES743" s="4"/>
      <c r="DET743" s="4"/>
      <c r="DEU743" s="4"/>
      <c r="DEV743" s="4"/>
      <c r="DEW743" s="4"/>
      <c r="DEX743" s="4"/>
      <c r="DEY743" s="4"/>
      <c r="DEZ743" s="4"/>
      <c r="DFA743" s="4"/>
      <c r="DFB743" s="4"/>
      <c r="DFC743" s="4"/>
      <c r="DFD743" s="4"/>
      <c r="DFE743" s="4"/>
      <c r="DFF743" s="4"/>
      <c r="DFG743" s="4"/>
      <c r="DFH743" s="4"/>
      <c r="DFI743" s="4"/>
      <c r="DFJ743" s="4"/>
      <c r="DFK743" s="4"/>
      <c r="DFL743" s="4"/>
      <c r="DFM743" s="4"/>
      <c r="DFN743" s="4"/>
      <c r="DFO743" s="4"/>
      <c r="DFP743" s="4"/>
      <c r="DFQ743" s="4"/>
      <c r="DFR743" s="4"/>
      <c r="DFS743" s="4"/>
      <c r="DFT743" s="4"/>
      <c r="DFU743" s="4"/>
      <c r="DFV743" s="4"/>
      <c r="DFW743" s="4"/>
      <c r="DFX743" s="4"/>
      <c r="DFY743" s="4"/>
      <c r="DFZ743" s="4"/>
      <c r="DGA743" s="4"/>
      <c r="DGB743" s="4"/>
      <c r="DGC743" s="4"/>
      <c r="DGD743" s="4"/>
      <c r="DGE743" s="4"/>
      <c r="DGF743" s="4"/>
      <c r="DGG743" s="4"/>
      <c r="DGH743" s="4"/>
      <c r="DGI743" s="4"/>
      <c r="DGJ743" s="4"/>
      <c r="DGK743" s="4"/>
      <c r="DGL743" s="4"/>
      <c r="DGM743" s="4"/>
      <c r="DGN743" s="4"/>
      <c r="DGO743" s="4"/>
      <c r="DGP743" s="4"/>
      <c r="DGQ743" s="4"/>
      <c r="DGR743" s="4"/>
      <c r="DGS743" s="4"/>
      <c r="DGT743" s="4"/>
      <c r="DGU743" s="4"/>
      <c r="DGV743" s="4"/>
      <c r="DGW743" s="4"/>
      <c r="DGX743" s="4"/>
      <c r="DGY743" s="4"/>
      <c r="DGZ743" s="4"/>
      <c r="DHA743" s="4"/>
      <c r="DHB743" s="4"/>
      <c r="DHC743" s="4"/>
      <c r="DHD743" s="4"/>
      <c r="DHE743" s="4"/>
      <c r="DHF743" s="4"/>
      <c r="DHG743" s="4"/>
      <c r="DHH743" s="4"/>
      <c r="DHI743" s="4"/>
      <c r="DHJ743" s="4"/>
      <c r="DHK743" s="4"/>
      <c r="DHL743" s="4"/>
      <c r="DHM743" s="4"/>
      <c r="DHN743" s="4"/>
      <c r="DHO743" s="4"/>
      <c r="DHP743" s="4"/>
      <c r="DHQ743" s="4"/>
      <c r="DHR743" s="4"/>
      <c r="DHS743" s="4"/>
      <c r="DHT743" s="4"/>
      <c r="DHU743" s="4"/>
      <c r="DHV743" s="4"/>
      <c r="DHW743" s="4"/>
      <c r="DHX743" s="4"/>
      <c r="DHY743" s="4"/>
      <c r="DHZ743" s="4"/>
      <c r="DIA743" s="4"/>
      <c r="DIB743" s="4"/>
      <c r="DIC743" s="4"/>
      <c r="DID743" s="4"/>
      <c r="DIE743" s="4"/>
      <c r="DIF743" s="4"/>
      <c r="DIG743" s="4"/>
      <c r="DIH743" s="4"/>
      <c r="DII743" s="4"/>
      <c r="DIJ743" s="4"/>
      <c r="DIK743" s="4"/>
      <c r="DIL743" s="4"/>
      <c r="DIM743" s="4"/>
      <c r="DIN743" s="4"/>
      <c r="DIO743" s="4"/>
      <c r="DIP743" s="4"/>
      <c r="DIQ743" s="4"/>
      <c r="DIR743" s="4"/>
      <c r="DIS743" s="4"/>
      <c r="DIT743" s="4"/>
      <c r="DIU743" s="4"/>
      <c r="DIV743" s="4"/>
      <c r="DIW743" s="4"/>
      <c r="DIX743" s="4"/>
      <c r="DIY743" s="4"/>
      <c r="DIZ743" s="4"/>
      <c r="DJA743" s="4"/>
      <c r="DJB743" s="4"/>
      <c r="DJC743" s="4"/>
      <c r="DJD743" s="4"/>
      <c r="DJE743" s="4"/>
      <c r="DJF743" s="4"/>
      <c r="DJG743" s="4"/>
      <c r="DJH743" s="4"/>
      <c r="DJI743" s="4"/>
      <c r="DJJ743" s="4"/>
      <c r="DJK743" s="4"/>
      <c r="DJL743" s="4"/>
      <c r="DJM743" s="4"/>
      <c r="DJN743" s="4"/>
      <c r="DJO743" s="4"/>
      <c r="DJP743" s="4"/>
      <c r="DJQ743" s="4"/>
      <c r="DJR743" s="4"/>
      <c r="DJS743" s="4"/>
      <c r="DJT743" s="4"/>
      <c r="DJU743" s="4"/>
      <c r="DJV743" s="4"/>
      <c r="DJW743" s="4"/>
      <c r="DJX743" s="4"/>
      <c r="DJY743" s="4"/>
      <c r="DJZ743" s="4"/>
      <c r="DKA743" s="4"/>
      <c r="DKB743" s="4"/>
      <c r="DKC743" s="4"/>
      <c r="DKD743" s="4"/>
      <c r="DKE743" s="4"/>
      <c r="DKF743" s="4"/>
      <c r="DKG743" s="4"/>
      <c r="DKH743" s="4"/>
      <c r="DKI743" s="4"/>
      <c r="DKJ743" s="4"/>
      <c r="DKK743" s="4"/>
      <c r="DKL743" s="4"/>
      <c r="DKM743" s="4"/>
      <c r="DKN743" s="4"/>
      <c r="DKO743" s="4"/>
      <c r="DKP743" s="4"/>
      <c r="DKQ743" s="4"/>
      <c r="DKR743" s="4"/>
      <c r="DKS743" s="4"/>
      <c r="DKT743" s="4"/>
      <c r="DKU743" s="4"/>
      <c r="DKV743" s="4"/>
      <c r="DKW743" s="4"/>
      <c r="DKX743" s="4"/>
      <c r="DKY743" s="4"/>
      <c r="DKZ743" s="4"/>
      <c r="DLA743" s="4"/>
      <c r="DLB743" s="4"/>
      <c r="DLC743" s="4"/>
      <c r="DLD743" s="4"/>
      <c r="DLE743" s="4"/>
      <c r="DLF743" s="4"/>
      <c r="DLG743" s="4"/>
      <c r="DLH743" s="4"/>
      <c r="DLI743" s="4"/>
      <c r="DLJ743" s="4"/>
      <c r="DLK743" s="4"/>
      <c r="DLL743" s="4"/>
      <c r="DLM743" s="4"/>
      <c r="DLN743" s="4"/>
      <c r="DLO743" s="4"/>
      <c r="DLP743" s="4"/>
      <c r="DLQ743" s="4"/>
      <c r="DLR743" s="4"/>
      <c r="DLS743" s="4"/>
      <c r="DLT743" s="4"/>
      <c r="DLU743" s="4"/>
      <c r="DLV743" s="4"/>
      <c r="DLW743" s="4"/>
      <c r="DLX743" s="4"/>
      <c r="DLY743" s="4"/>
      <c r="DLZ743" s="4"/>
      <c r="DMA743" s="4"/>
      <c r="DMB743" s="4"/>
      <c r="DMC743" s="4"/>
      <c r="DMD743" s="4"/>
      <c r="DME743" s="4"/>
      <c r="DMF743" s="4"/>
      <c r="DMG743" s="4"/>
      <c r="DMH743" s="4"/>
      <c r="DMI743" s="4"/>
      <c r="DMJ743" s="4"/>
      <c r="DMK743" s="4"/>
      <c r="DML743" s="4"/>
      <c r="DMM743" s="4"/>
      <c r="DMN743" s="4"/>
      <c r="DMO743" s="4"/>
      <c r="DMP743" s="4"/>
      <c r="DMQ743" s="4"/>
      <c r="DMR743" s="4"/>
      <c r="DMS743" s="4"/>
      <c r="DMT743" s="4"/>
      <c r="DMU743" s="4"/>
      <c r="DMV743" s="4"/>
      <c r="DMW743" s="4"/>
      <c r="DMX743" s="4"/>
      <c r="DMY743" s="4"/>
      <c r="DMZ743" s="4"/>
      <c r="DNA743" s="4"/>
      <c r="DNB743" s="4"/>
      <c r="DNC743" s="4"/>
      <c r="DND743" s="4"/>
      <c r="DNE743" s="4"/>
      <c r="DNF743" s="4"/>
      <c r="DNG743" s="4"/>
      <c r="DNH743" s="4"/>
      <c r="DNI743" s="4"/>
      <c r="DNJ743" s="4"/>
      <c r="DNK743" s="4"/>
      <c r="DNL743" s="4"/>
      <c r="DNM743" s="4"/>
      <c r="DNN743" s="4"/>
      <c r="DNO743" s="4"/>
      <c r="DNP743" s="4"/>
      <c r="DNQ743" s="4"/>
      <c r="DNR743" s="4"/>
      <c r="DNS743" s="4"/>
      <c r="DNT743" s="4"/>
      <c r="DNU743" s="4"/>
      <c r="DNV743" s="4"/>
      <c r="DNW743" s="4"/>
      <c r="DNX743" s="4"/>
      <c r="DNY743" s="4"/>
      <c r="DNZ743" s="4"/>
      <c r="DOA743" s="4"/>
      <c r="DOB743" s="4"/>
      <c r="DOC743" s="4"/>
      <c r="DOD743" s="4"/>
      <c r="DOE743" s="4"/>
      <c r="DOF743" s="4"/>
      <c r="DOG743" s="4"/>
      <c r="DOH743" s="4"/>
      <c r="DOI743" s="4"/>
      <c r="DOJ743" s="4"/>
      <c r="DOK743" s="4"/>
      <c r="DOL743" s="4"/>
      <c r="DOM743" s="4"/>
      <c r="DON743" s="4"/>
      <c r="DOO743" s="4"/>
      <c r="DOP743" s="4"/>
      <c r="DOQ743" s="4"/>
      <c r="DOR743" s="4"/>
      <c r="DOS743" s="4"/>
      <c r="DOT743" s="4"/>
      <c r="DOU743" s="4"/>
      <c r="DOV743" s="4"/>
      <c r="DOW743" s="4"/>
      <c r="DOX743" s="4"/>
      <c r="DOY743" s="4"/>
      <c r="DOZ743" s="4"/>
      <c r="DPA743" s="4"/>
      <c r="DPB743" s="4"/>
      <c r="DPC743" s="4"/>
      <c r="DPD743" s="4"/>
      <c r="DPE743" s="4"/>
      <c r="DPF743" s="4"/>
      <c r="DPG743" s="4"/>
      <c r="DPH743" s="4"/>
      <c r="DPI743" s="4"/>
      <c r="DPJ743" s="4"/>
      <c r="DPK743" s="4"/>
      <c r="DPL743" s="4"/>
      <c r="DPM743" s="4"/>
      <c r="DPN743" s="4"/>
      <c r="DPO743" s="4"/>
      <c r="DPP743" s="4"/>
      <c r="DPQ743" s="4"/>
      <c r="DPR743" s="4"/>
      <c r="DPS743" s="4"/>
      <c r="DPT743" s="4"/>
      <c r="DPU743" s="4"/>
      <c r="DPV743" s="4"/>
      <c r="DPW743" s="4"/>
      <c r="DPX743" s="4"/>
      <c r="DPY743" s="4"/>
      <c r="DPZ743" s="4"/>
      <c r="DQA743" s="4"/>
      <c r="DQB743" s="4"/>
      <c r="DQC743" s="4"/>
      <c r="DQD743" s="4"/>
      <c r="DQE743" s="4"/>
      <c r="DQF743" s="4"/>
      <c r="DQG743" s="4"/>
      <c r="DQH743" s="4"/>
      <c r="DQI743" s="4"/>
      <c r="DQJ743" s="4"/>
      <c r="DQK743" s="4"/>
      <c r="DQL743" s="4"/>
      <c r="DQM743" s="4"/>
      <c r="DQN743" s="4"/>
      <c r="DQO743" s="4"/>
      <c r="DQP743" s="4"/>
      <c r="DQQ743" s="4"/>
      <c r="DQR743" s="4"/>
      <c r="DQS743" s="4"/>
      <c r="DQT743" s="4"/>
      <c r="DQU743" s="4"/>
      <c r="DQV743" s="4"/>
      <c r="DQW743" s="4"/>
      <c r="DQX743" s="4"/>
      <c r="DQY743" s="4"/>
      <c r="DQZ743" s="4"/>
      <c r="DRA743" s="4"/>
      <c r="DRB743" s="4"/>
      <c r="DRC743" s="4"/>
      <c r="DRD743" s="4"/>
      <c r="DRE743" s="4"/>
      <c r="DRF743" s="4"/>
      <c r="DRG743" s="4"/>
      <c r="DRH743" s="4"/>
      <c r="DRI743" s="4"/>
      <c r="DRJ743" s="4"/>
      <c r="DRK743" s="4"/>
      <c r="DRL743" s="4"/>
      <c r="DRM743" s="4"/>
      <c r="DRN743" s="4"/>
      <c r="DRO743" s="4"/>
      <c r="DRP743" s="4"/>
      <c r="DRQ743" s="4"/>
      <c r="DRR743" s="4"/>
      <c r="DRS743" s="4"/>
      <c r="DRT743" s="4"/>
      <c r="DRU743" s="4"/>
      <c r="DRV743" s="4"/>
      <c r="DRW743" s="4"/>
      <c r="DRX743" s="4"/>
      <c r="DRY743" s="4"/>
      <c r="DRZ743" s="4"/>
      <c r="DSA743" s="4"/>
      <c r="DSB743" s="4"/>
      <c r="DSC743" s="4"/>
      <c r="DSD743" s="4"/>
      <c r="DSE743" s="4"/>
      <c r="DSF743" s="4"/>
      <c r="DSG743" s="4"/>
      <c r="DSH743" s="4"/>
      <c r="DSI743" s="4"/>
      <c r="DSJ743" s="4"/>
      <c r="DSK743" s="4"/>
      <c r="DSL743" s="4"/>
      <c r="DSM743" s="4"/>
      <c r="DSN743" s="4"/>
      <c r="DSO743" s="4"/>
      <c r="DSP743" s="4"/>
      <c r="DSQ743" s="4"/>
      <c r="DSR743" s="4"/>
      <c r="DSS743" s="4"/>
      <c r="DST743" s="4"/>
      <c r="DSU743" s="4"/>
      <c r="DSV743" s="4"/>
      <c r="DSW743" s="4"/>
      <c r="DSX743" s="4"/>
      <c r="DSY743" s="4"/>
      <c r="DSZ743" s="4"/>
      <c r="DTA743" s="4"/>
      <c r="DTB743" s="4"/>
      <c r="DTC743" s="4"/>
      <c r="DTD743" s="4"/>
      <c r="DTE743" s="4"/>
      <c r="DTF743" s="4"/>
      <c r="DTG743" s="4"/>
      <c r="DTH743" s="4"/>
      <c r="DTI743" s="4"/>
      <c r="DTJ743" s="4"/>
      <c r="DTK743" s="4"/>
      <c r="DTL743" s="4"/>
      <c r="DTM743" s="4"/>
      <c r="DTN743" s="4"/>
      <c r="DTO743" s="4"/>
      <c r="DTP743" s="4"/>
      <c r="DTQ743" s="4"/>
      <c r="DTR743" s="4"/>
      <c r="DTS743" s="4"/>
      <c r="DTT743" s="4"/>
      <c r="DTU743" s="4"/>
      <c r="DTV743" s="4"/>
      <c r="DTW743" s="4"/>
      <c r="DTX743" s="4"/>
      <c r="DTY743" s="4"/>
      <c r="DTZ743" s="4"/>
      <c r="DUA743" s="4"/>
      <c r="DUB743" s="4"/>
      <c r="DUC743" s="4"/>
      <c r="DUD743" s="4"/>
      <c r="DUE743" s="4"/>
      <c r="DUF743" s="4"/>
      <c r="DUG743" s="4"/>
      <c r="DUH743" s="4"/>
      <c r="DUI743" s="4"/>
      <c r="DUJ743" s="4"/>
      <c r="DUK743" s="4"/>
      <c r="DUL743" s="4"/>
      <c r="DUM743" s="4"/>
      <c r="DUN743" s="4"/>
      <c r="DUO743" s="4"/>
      <c r="DUP743" s="4"/>
      <c r="DUQ743" s="4"/>
      <c r="DUR743" s="4"/>
      <c r="DUS743" s="4"/>
      <c r="DUT743" s="4"/>
      <c r="DUU743" s="4"/>
      <c r="DUV743" s="4"/>
      <c r="DUW743" s="4"/>
      <c r="DUX743" s="4"/>
      <c r="DUY743" s="4"/>
      <c r="DUZ743" s="4"/>
      <c r="DVA743" s="4"/>
      <c r="DVB743" s="4"/>
      <c r="DVC743" s="4"/>
      <c r="DVD743" s="4"/>
      <c r="DVE743" s="4"/>
      <c r="DVF743" s="4"/>
      <c r="DVG743" s="4"/>
      <c r="DVH743" s="4"/>
      <c r="DVI743" s="4"/>
      <c r="DVJ743" s="4"/>
      <c r="DVK743" s="4"/>
      <c r="DVL743" s="4"/>
      <c r="DVM743" s="4"/>
      <c r="DVN743" s="4"/>
      <c r="DVO743" s="4"/>
      <c r="DVP743" s="4"/>
      <c r="DVQ743" s="4"/>
      <c r="DVR743" s="4"/>
      <c r="DVS743" s="4"/>
      <c r="DVT743" s="4"/>
      <c r="DVU743" s="4"/>
      <c r="DVV743" s="4"/>
      <c r="DVW743" s="4"/>
      <c r="DVX743" s="4"/>
      <c r="DVY743" s="4"/>
      <c r="DVZ743" s="4"/>
      <c r="DWA743" s="4"/>
      <c r="DWB743" s="4"/>
      <c r="DWC743" s="4"/>
      <c r="DWD743" s="4"/>
      <c r="DWE743" s="4"/>
      <c r="DWF743" s="4"/>
      <c r="DWG743" s="4"/>
      <c r="DWH743" s="4"/>
      <c r="DWI743" s="4"/>
      <c r="DWJ743" s="4"/>
      <c r="DWK743" s="4"/>
      <c r="DWL743" s="4"/>
      <c r="DWM743" s="4"/>
      <c r="DWN743" s="4"/>
      <c r="DWO743" s="4"/>
      <c r="DWP743" s="4"/>
      <c r="DWQ743" s="4"/>
      <c r="DWR743" s="4"/>
      <c r="DWS743" s="4"/>
      <c r="DWT743" s="4"/>
      <c r="DWU743" s="4"/>
      <c r="DWV743" s="4"/>
      <c r="DWW743" s="4"/>
      <c r="DWX743" s="4"/>
      <c r="DWY743" s="4"/>
      <c r="DWZ743" s="4"/>
      <c r="DXA743" s="4"/>
      <c r="DXB743" s="4"/>
      <c r="DXC743" s="4"/>
      <c r="DXD743" s="4"/>
      <c r="DXE743" s="4"/>
      <c r="DXF743" s="4"/>
      <c r="DXG743" s="4"/>
      <c r="DXH743" s="4"/>
      <c r="DXI743" s="4"/>
      <c r="DXJ743" s="4"/>
      <c r="DXK743" s="4"/>
      <c r="DXL743" s="4"/>
      <c r="DXM743" s="4"/>
      <c r="DXN743" s="4"/>
      <c r="DXO743" s="4"/>
      <c r="DXP743" s="4"/>
      <c r="DXQ743" s="4"/>
      <c r="DXR743" s="4"/>
      <c r="DXS743" s="4"/>
      <c r="DXT743" s="4"/>
      <c r="DXU743" s="4"/>
      <c r="DXV743" s="4"/>
      <c r="DXW743" s="4"/>
      <c r="DXX743" s="4"/>
      <c r="DXY743" s="4"/>
      <c r="DXZ743" s="4"/>
      <c r="DYA743" s="4"/>
      <c r="DYB743" s="4"/>
      <c r="DYC743" s="4"/>
      <c r="DYD743" s="4"/>
      <c r="DYE743" s="4"/>
      <c r="DYF743" s="4"/>
      <c r="DYG743" s="4"/>
      <c r="DYH743" s="4"/>
      <c r="DYI743" s="4"/>
      <c r="DYJ743" s="4"/>
      <c r="DYK743" s="4"/>
      <c r="DYL743" s="4"/>
      <c r="DYM743" s="4"/>
      <c r="DYN743" s="4"/>
      <c r="DYO743" s="4"/>
      <c r="DYP743" s="4"/>
      <c r="DYQ743" s="4"/>
      <c r="DYR743" s="4"/>
      <c r="DYS743" s="4"/>
      <c r="DYT743" s="4"/>
      <c r="DYU743" s="4"/>
      <c r="DYV743" s="4"/>
      <c r="DYW743" s="4"/>
      <c r="DYX743" s="4"/>
      <c r="DYY743" s="4"/>
      <c r="DYZ743" s="4"/>
      <c r="DZA743" s="4"/>
      <c r="DZB743" s="4"/>
      <c r="DZC743" s="4"/>
      <c r="DZD743" s="4"/>
      <c r="DZE743" s="4"/>
      <c r="DZF743" s="4"/>
      <c r="DZG743" s="4"/>
      <c r="DZH743" s="4"/>
      <c r="DZI743" s="4"/>
      <c r="DZJ743" s="4"/>
      <c r="DZK743" s="4"/>
      <c r="DZL743" s="4"/>
      <c r="DZM743" s="4"/>
      <c r="DZN743" s="4"/>
      <c r="DZO743" s="4"/>
      <c r="DZP743" s="4"/>
      <c r="DZQ743" s="4"/>
      <c r="DZR743" s="4"/>
      <c r="DZS743" s="4"/>
      <c r="DZT743" s="4"/>
      <c r="DZU743" s="4"/>
      <c r="DZV743" s="4"/>
      <c r="DZW743" s="4"/>
      <c r="DZX743" s="4"/>
      <c r="DZY743" s="4"/>
      <c r="DZZ743" s="4"/>
      <c r="EAA743" s="4"/>
      <c r="EAB743" s="4"/>
      <c r="EAC743" s="4"/>
      <c r="EAD743" s="4"/>
      <c r="EAE743" s="4"/>
      <c r="EAF743" s="4"/>
      <c r="EAG743" s="4"/>
      <c r="EAH743" s="4"/>
      <c r="EAI743" s="4"/>
      <c r="EAJ743" s="4"/>
      <c r="EAK743" s="4"/>
      <c r="EAL743" s="4"/>
      <c r="EAM743" s="4"/>
      <c r="EAN743" s="4"/>
      <c r="EAO743" s="4"/>
      <c r="EAP743" s="4"/>
      <c r="EAQ743" s="4"/>
      <c r="EAR743" s="4"/>
      <c r="EAS743" s="4"/>
      <c r="EAT743" s="4"/>
      <c r="EAU743" s="4"/>
      <c r="EAV743" s="4"/>
      <c r="EAW743" s="4"/>
      <c r="EAX743" s="4"/>
      <c r="EAY743" s="4"/>
      <c r="EAZ743" s="4"/>
      <c r="EBA743" s="4"/>
      <c r="EBB743" s="4"/>
      <c r="EBC743" s="4"/>
      <c r="EBD743" s="4"/>
      <c r="EBE743" s="4"/>
      <c r="EBF743" s="4"/>
      <c r="EBG743" s="4"/>
      <c r="EBH743" s="4"/>
      <c r="EBI743" s="4"/>
      <c r="EBJ743" s="4"/>
      <c r="EBK743" s="4"/>
      <c r="EBL743" s="4"/>
      <c r="EBM743" s="4"/>
      <c r="EBN743" s="4"/>
      <c r="EBO743" s="4"/>
      <c r="EBP743" s="4"/>
      <c r="EBQ743" s="4"/>
      <c r="EBR743" s="4"/>
      <c r="EBS743" s="4"/>
      <c r="EBT743" s="4"/>
      <c r="EBU743" s="4"/>
      <c r="EBV743" s="4"/>
      <c r="EBW743" s="4"/>
      <c r="EBX743" s="4"/>
      <c r="EBY743" s="4"/>
      <c r="EBZ743" s="4"/>
      <c r="ECA743" s="4"/>
      <c r="ECB743" s="4"/>
      <c r="ECC743" s="4"/>
      <c r="ECD743" s="4"/>
      <c r="ECE743" s="4"/>
      <c r="ECF743" s="4"/>
      <c r="ECG743" s="4"/>
      <c r="ECH743" s="4"/>
      <c r="ECI743" s="4"/>
      <c r="ECJ743" s="4"/>
      <c r="ECK743" s="4"/>
      <c r="ECL743" s="4"/>
      <c r="ECM743" s="4"/>
      <c r="ECN743" s="4"/>
      <c r="ECO743" s="4"/>
      <c r="ECP743" s="4"/>
      <c r="ECQ743" s="4"/>
      <c r="ECR743" s="4"/>
      <c r="ECS743" s="4"/>
      <c r="ECT743" s="4"/>
      <c r="ECU743" s="4"/>
      <c r="ECV743" s="4"/>
      <c r="ECW743" s="4"/>
      <c r="ECX743" s="4"/>
      <c r="ECY743" s="4"/>
      <c r="ECZ743" s="4"/>
      <c r="EDA743" s="4"/>
      <c r="EDB743" s="4"/>
      <c r="EDC743" s="4"/>
      <c r="EDD743" s="4"/>
      <c r="EDE743" s="4"/>
      <c r="EDF743" s="4"/>
      <c r="EDG743" s="4"/>
      <c r="EDH743" s="4"/>
      <c r="EDI743" s="4"/>
      <c r="EDJ743" s="4"/>
      <c r="EDK743" s="4"/>
      <c r="EDL743" s="4"/>
      <c r="EDM743" s="4"/>
      <c r="EDN743" s="4"/>
      <c r="EDO743" s="4"/>
      <c r="EDP743" s="4"/>
      <c r="EDQ743" s="4"/>
      <c r="EDR743" s="4"/>
      <c r="EDS743" s="4"/>
      <c r="EDT743" s="4"/>
      <c r="EDU743" s="4"/>
      <c r="EDV743" s="4"/>
      <c r="EDW743" s="4"/>
      <c r="EDX743" s="4"/>
      <c r="EDY743" s="4"/>
      <c r="EDZ743" s="4"/>
      <c r="EEA743" s="4"/>
      <c r="EEB743" s="4"/>
      <c r="EEC743" s="4"/>
      <c r="EED743" s="4"/>
      <c r="EEE743" s="4"/>
      <c r="EEF743" s="4"/>
      <c r="EEG743" s="4"/>
      <c r="EEH743" s="4"/>
      <c r="EEI743" s="4"/>
      <c r="EEJ743" s="4"/>
      <c r="EEK743" s="4"/>
      <c r="EEL743" s="4"/>
      <c r="EEM743" s="4"/>
      <c r="EEN743" s="4"/>
      <c r="EEO743" s="4"/>
      <c r="EEP743" s="4"/>
      <c r="EEQ743" s="4"/>
      <c r="EER743" s="4"/>
      <c r="EES743" s="4"/>
      <c r="EET743" s="4"/>
      <c r="EEU743" s="4"/>
      <c r="EEV743" s="4"/>
      <c r="EEW743" s="4"/>
      <c r="EEX743" s="4"/>
      <c r="EEY743" s="4"/>
      <c r="EEZ743" s="4"/>
      <c r="EFA743" s="4"/>
      <c r="EFB743" s="4"/>
      <c r="EFC743" s="4"/>
      <c r="EFD743" s="4"/>
      <c r="EFE743" s="4"/>
      <c r="EFF743" s="4"/>
      <c r="EFG743" s="4"/>
      <c r="EFH743" s="4"/>
      <c r="EFI743" s="4"/>
      <c r="EFJ743" s="4"/>
      <c r="EFK743" s="4"/>
      <c r="EFL743" s="4"/>
      <c r="EFM743" s="4"/>
      <c r="EFN743" s="4"/>
      <c r="EFO743" s="4"/>
      <c r="EFP743" s="4"/>
      <c r="EFQ743" s="4"/>
      <c r="EFR743" s="4"/>
      <c r="EFS743" s="4"/>
      <c r="EFT743" s="4"/>
      <c r="EFU743" s="4"/>
      <c r="EFV743" s="4"/>
      <c r="EFW743" s="4"/>
      <c r="EFX743" s="4"/>
      <c r="EFY743" s="4"/>
      <c r="EFZ743" s="4"/>
      <c r="EGA743" s="4"/>
      <c r="EGB743" s="4"/>
      <c r="EGC743" s="4"/>
      <c r="EGD743" s="4"/>
      <c r="EGE743" s="4"/>
      <c r="EGF743" s="4"/>
      <c r="EGG743" s="4"/>
      <c r="EGH743" s="4"/>
      <c r="EGI743" s="4"/>
      <c r="EGJ743" s="4"/>
      <c r="EGK743" s="4"/>
      <c r="EGL743" s="4"/>
      <c r="EGM743" s="4"/>
      <c r="EGN743" s="4"/>
      <c r="EGO743" s="4"/>
      <c r="EGP743" s="4"/>
      <c r="EGQ743" s="4"/>
      <c r="EGR743" s="4"/>
      <c r="EGS743" s="4"/>
      <c r="EGT743" s="4"/>
      <c r="EGU743" s="4"/>
      <c r="EGV743" s="4"/>
      <c r="EGW743" s="4"/>
      <c r="EGX743" s="4"/>
      <c r="EGY743" s="4"/>
      <c r="EGZ743" s="4"/>
      <c r="EHA743" s="4"/>
      <c r="EHB743" s="4"/>
      <c r="EHC743" s="4"/>
      <c r="EHD743" s="4"/>
      <c r="EHE743" s="4"/>
      <c r="EHF743" s="4"/>
      <c r="EHG743" s="4"/>
      <c r="EHH743" s="4"/>
      <c r="EHI743" s="4"/>
      <c r="EHJ743" s="4"/>
      <c r="EHK743" s="4"/>
      <c r="EHL743" s="4"/>
      <c r="EHM743" s="4"/>
      <c r="EHN743" s="4"/>
      <c r="EHO743" s="4"/>
      <c r="EHP743" s="4"/>
      <c r="EHQ743" s="4"/>
      <c r="EHR743" s="4"/>
      <c r="EHS743" s="4"/>
      <c r="EHT743" s="4"/>
      <c r="EHU743" s="4"/>
      <c r="EHV743" s="4"/>
      <c r="EHW743" s="4"/>
      <c r="EHX743" s="4"/>
      <c r="EHY743" s="4"/>
      <c r="EHZ743" s="4"/>
      <c r="EIA743" s="4"/>
      <c r="EIB743" s="4"/>
      <c r="EIC743" s="4"/>
      <c r="EID743" s="4"/>
      <c r="EIE743" s="4"/>
      <c r="EIF743" s="4"/>
      <c r="EIG743" s="4"/>
      <c r="EIH743" s="4"/>
      <c r="EII743" s="4"/>
      <c r="EIJ743" s="4"/>
      <c r="EIK743" s="4"/>
      <c r="EIL743" s="4"/>
      <c r="EIM743" s="4"/>
      <c r="EIN743" s="4"/>
      <c r="EIO743" s="4"/>
      <c r="EIP743" s="4"/>
      <c r="EIQ743" s="4"/>
      <c r="EIR743" s="4"/>
      <c r="EIS743" s="4"/>
      <c r="EIT743" s="4"/>
      <c r="EIU743" s="4"/>
      <c r="EIV743" s="4"/>
      <c r="EIW743" s="4"/>
      <c r="EIX743" s="4"/>
      <c r="EIY743" s="4"/>
      <c r="EIZ743" s="4"/>
      <c r="EJA743" s="4"/>
      <c r="EJB743" s="4"/>
      <c r="EJC743" s="4"/>
      <c r="EJD743" s="4"/>
      <c r="EJE743" s="4"/>
      <c r="EJF743" s="4"/>
      <c r="EJG743" s="4"/>
      <c r="EJH743" s="4"/>
      <c r="EJI743" s="4"/>
      <c r="EJJ743" s="4"/>
      <c r="EJK743" s="4"/>
      <c r="EJL743" s="4"/>
      <c r="EJM743" s="4"/>
      <c r="EJN743" s="4"/>
      <c r="EJO743" s="4"/>
      <c r="EJP743" s="4"/>
      <c r="EJQ743" s="4"/>
      <c r="EJR743" s="4"/>
      <c r="EJS743" s="4"/>
      <c r="EJT743" s="4"/>
      <c r="EJU743" s="4"/>
      <c r="EJV743" s="4"/>
      <c r="EJW743" s="4"/>
      <c r="EJX743" s="4"/>
      <c r="EJY743" s="4"/>
      <c r="EJZ743" s="4"/>
      <c r="EKA743" s="4"/>
      <c r="EKB743" s="4"/>
      <c r="EKC743" s="4"/>
      <c r="EKD743" s="4"/>
      <c r="EKE743" s="4"/>
      <c r="EKF743" s="4"/>
      <c r="EKG743" s="4"/>
      <c r="EKH743" s="4"/>
      <c r="EKI743" s="4"/>
      <c r="EKJ743" s="4"/>
      <c r="EKK743" s="4"/>
      <c r="EKL743" s="4"/>
      <c r="EKM743" s="4"/>
      <c r="EKN743" s="4"/>
      <c r="EKO743" s="4"/>
      <c r="EKP743" s="4"/>
      <c r="EKQ743" s="4"/>
      <c r="EKR743" s="4"/>
      <c r="EKS743" s="4"/>
      <c r="EKT743" s="4"/>
      <c r="EKU743" s="4"/>
      <c r="EKV743" s="4"/>
      <c r="EKW743" s="4"/>
      <c r="EKX743" s="4"/>
      <c r="EKY743" s="4"/>
      <c r="EKZ743" s="4"/>
      <c r="ELA743" s="4"/>
      <c r="ELB743" s="4"/>
      <c r="ELC743" s="4"/>
      <c r="ELD743" s="4"/>
      <c r="ELE743" s="4"/>
      <c r="ELF743" s="4"/>
      <c r="ELG743" s="4"/>
      <c r="ELH743" s="4"/>
      <c r="ELI743" s="4"/>
      <c r="ELJ743" s="4"/>
      <c r="ELK743" s="4"/>
      <c r="ELL743" s="4"/>
      <c r="ELM743" s="4"/>
      <c r="ELN743" s="4"/>
      <c r="ELO743" s="4"/>
      <c r="ELP743" s="4"/>
      <c r="ELQ743" s="4"/>
      <c r="ELR743" s="4"/>
      <c r="ELS743" s="4"/>
      <c r="ELT743" s="4"/>
      <c r="ELU743" s="4"/>
      <c r="ELV743" s="4"/>
      <c r="ELW743" s="4"/>
      <c r="ELX743" s="4"/>
      <c r="ELY743" s="4"/>
      <c r="ELZ743" s="4"/>
      <c r="EMA743" s="4"/>
      <c r="EMB743" s="4"/>
      <c r="EMC743" s="4"/>
      <c r="EMD743" s="4"/>
      <c r="EME743" s="4"/>
      <c r="EMF743" s="4"/>
      <c r="EMG743" s="4"/>
      <c r="EMH743" s="4"/>
      <c r="EMI743" s="4"/>
      <c r="EMJ743" s="4"/>
      <c r="EMK743" s="4"/>
      <c r="EML743" s="4"/>
      <c r="EMM743" s="4"/>
      <c r="EMN743" s="4"/>
      <c r="EMO743" s="4"/>
      <c r="EMP743" s="4"/>
      <c r="EMQ743" s="4"/>
      <c r="EMR743" s="4"/>
      <c r="EMS743" s="4"/>
      <c r="EMT743" s="4"/>
      <c r="EMU743" s="4"/>
      <c r="EMV743" s="4"/>
      <c r="EMW743" s="4"/>
      <c r="EMX743" s="4"/>
      <c r="EMY743" s="4"/>
      <c r="EMZ743" s="4"/>
      <c r="ENA743" s="4"/>
      <c r="ENB743" s="4"/>
      <c r="ENC743" s="4"/>
      <c r="END743" s="4"/>
      <c r="ENE743" s="4"/>
      <c r="ENF743" s="4"/>
      <c r="ENG743" s="4"/>
      <c r="ENH743" s="4"/>
      <c r="ENI743" s="4"/>
      <c r="ENJ743" s="4"/>
      <c r="ENK743" s="4"/>
      <c r="ENL743" s="4"/>
      <c r="ENM743" s="4"/>
      <c r="ENN743" s="4"/>
      <c r="ENO743" s="4"/>
      <c r="ENP743" s="4"/>
      <c r="ENQ743" s="4"/>
      <c r="ENR743" s="4"/>
      <c r="ENS743" s="4"/>
      <c r="ENT743" s="4"/>
      <c r="ENU743" s="4"/>
      <c r="ENV743" s="4"/>
      <c r="ENW743" s="4"/>
      <c r="ENX743" s="4"/>
      <c r="ENY743" s="4"/>
      <c r="ENZ743" s="4"/>
      <c r="EOA743" s="4"/>
      <c r="EOB743" s="4"/>
      <c r="EOC743" s="4"/>
      <c r="EOD743" s="4"/>
      <c r="EOE743" s="4"/>
      <c r="EOF743" s="4"/>
      <c r="EOG743" s="4"/>
      <c r="EOH743" s="4"/>
      <c r="EOI743" s="4"/>
      <c r="EOJ743" s="4"/>
      <c r="EOK743" s="4"/>
      <c r="EOL743" s="4"/>
      <c r="EOM743" s="4"/>
      <c r="EON743" s="4"/>
      <c r="EOO743" s="4"/>
      <c r="EOP743" s="4"/>
      <c r="EOQ743" s="4"/>
      <c r="EOR743" s="4"/>
      <c r="EOS743" s="4"/>
      <c r="EOT743" s="4"/>
      <c r="EOU743" s="4"/>
      <c r="EOV743" s="4"/>
      <c r="EOW743" s="4"/>
      <c r="EOX743" s="4"/>
      <c r="EOY743" s="4"/>
      <c r="EOZ743" s="4"/>
      <c r="EPA743" s="4"/>
      <c r="EPB743" s="4"/>
      <c r="EPC743" s="4"/>
      <c r="EPD743" s="4"/>
      <c r="EPE743" s="4"/>
      <c r="EPF743" s="4"/>
      <c r="EPG743" s="4"/>
      <c r="EPH743" s="4"/>
      <c r="EPI743" s="4"/>
      <c r="EPJ743" s="4"/>
      <c r="EPK743" s="4"/>
      <c r="EPL743" s="4"/>
      <c r="EPM743" s="4"/>
      <c r="EPN743" s="4"/>
      <c r="EPO743" s="4"/>
      <c r="EPP743" s="4"/>
      <c r="EPQ743" s="4"/>
      <c r="EPR743" s="4"/>
      <c r="EPS743" s="4"/>
      <c r="EPT743" s="4"/>
      <c r="EPU743" s="4"/>
      <c r="EPV743" s="4"/>
      <c r="EPW743" s="4"/>
      <c r="EPX743" s="4"/>
      <c r="EPY743" s="4"/>
      <c r="EPZ743" s="4"/>
      <c r="EQA743" s="4"/>
      <c r="EQB743" s="4"/>
      <c r="EQC743" s="4"/>
      <c r="EQD743" s="4"/>
      <c r="EQE743" s="4"/>
      <c r="EQF743" s="4"/>
      <c r="EQG743" s="4"/>
      <c r="EQH743" s="4"/>
      <c r="EQI743" s="4"/>
      <c r="EQJ743" s="4"/>
      <c r="EQK743" s="4"/>
      <c r="EQL743" s="4"/>
      <c r="EQM743" s="4"/>
      <c r="EQN743" s="4"/>
      <c r="EQO743" s="4"/>
      <c r="EQP743" s="4"/>
      <c r="EQQ743" s="4"/>
      <c r="EQR743" s="4"/>
      <c r="EQS743" s="4"/>
      <c r="EQT743" s="4"/>
      <c r="EQU743" s="4"/>
      <c r="EQV743" s="4"/>
      <c r="EQW743" s="4"/>
      <c r="EQX743" s="4"/>
      <c r="EQY743" s="4"/>
      <c r="EQZ743" s="4"/>
      <c r="ERA743" s="4"/>
      <c r="ERB743" s="4"/>
      <c r="ERC743" s="4"/>
      <c r="ERD743" s="4"/>
      <c r="ERE743" s="4"/>
      <c r="ERF743" s="4"/>
      <c r="ERG743" s="4"/>
      <c r="ERH743" s="4"/>
      <c r="ERI743" s="4"/>
      <c r="ERJ743" s="4"/>
      <c r="ERK743" s="4"/>
      <c r="ERL743" s="4"/>
      <c r="ERM743" s="4"/>
      <c r="ERN743" s="4"/>
      <c r="ERO743" s="4"/>
      <c r="ERP743" s="4"/>
      <c r="ERQ743" s="4"/>
      <c r="ERR743" s="4"/>
      <c r="ERS743" s="4"/>
      <c r="ERT743" s="4"/>
      <c r="ERU743" s="4"/>
      <c r="ERV743" s="4"/>
      <c r="ERW743" s="4"/>
      <c r="ERX743" s="4"/>
      <c r="ERY743" s="4"/>
      <c r="ERZ743" s="4"/>
      <c r="ESA743" s="4"/>
      <c r="ESB743" s="4"/>
      <c r="ESC743" s="4"/>
      <c r="ESD743" s="4"/>
      <c r="ESE743" s="4"/>
      <c r="ESF743" s="4"/>
      <c r="ESG743" s="4"/>
      <c r="ESH743" s="4"/>
      <c r="ESI743" s="4"/>
      <c r="ESJ743" s="4"/>
      <c r="ESK743" s="4"/>
      <c r="ESL743" s="4"/>
      <c r="ESM743" s="4"/>
      <c r="ESN743" s="4"/>
      <c r="ESO743" s="4"/>
      <c r="ESP743" s="4"/>
      <c r="ESQ743" s="4"/>
      <c r="ESR743" s="4"/>
      <c r="ESS743" s="4"/>
      <c r="EST743" s="4"/>
      <c r="ESU743" s="4"/>
      <c r="ESV743" s="4"/>
      <c r="ESW743" s="4"/>
      <c r="ESX743" s="4"/>
      <c r="ESY743" s="4"/>
      <c r="ESZ743" s="4"/>
      <c r="ETA743" s="4"/>
      <c r="ETB743" s="4"/>
      <c r="ETC743" s="4"/>
      <c r="ETD743" s="4"/>
      <c r="ETE743" s="4"/>
      <c r="ETF743" s="4"/>
      <c r="ETG743" s="4"/>
      <c r="ETH743" s="4"/>
      <c r="ETI743" s="4"/>
      <c r="ETJ743" s="4"/>
      <c r="ETK743" s="4"/>
      <c r="ETL743" s="4"/>
      <c r="ETM743" s="4"/>
      <c r="ETN743" s="4"/>
      <c r="ETO743" s="4"/>
      <c r="ETP743" s="4"/>
      <c r="ETQ743" s="4"/>
      <c r="ETR743" s="4"/>
      <c r="ETS743" s="4"/>
      <c r="ETT743" s="4"/>
      <c r="ETU743" s="4"/>
      <c r="ETV743" s="4"/>
      <c r="ETW743" s="4"/>
      <c r="ETX743" s="4"/>
      <c r="ETY743" s="4"/>
      <c r="ETZ743" s="4"/>
      <c r="EUA743" s="4"/>
      <c r="EUB743" s="4"/>
      <c r="EUC743" s="4"/>
      <c r="EUD743" s="4"/>
      <c r="EUE743" s="4"/>
      <c r="EUF743" s="4"/>
      <c r="EUG743" s="4"/>
      <c r="EUH743" s="4"/>
      <c r="EUI743" s="4"/>
      <c r="EUJ743" s="4"/>
      <c r="EUK743" s="4"/>
      <c r="EUL743" s="4"/>
      <c r="EUM743" s="4"/>
      <c r="EUN743" s="4"/>
      <c r="EUO743" s="4"/>
      <c r="EUP743" s="4"/>
      <c r="EUQ743" s="4"/>
      <c r="EUR743" s="4"/>
      <c r="EUS743" s="4"/>
      <c r="EUT743" s="4"/>
      <c r="EUU743" s="4"/>
      <c r="EUV743" s="4"/>
      <c r="EUW743" s="4"/>
      <c r="EUX743" s="4"/>
      <c r="EUY743" s="4"/>
      <c r="EUZ743" s="4"/>
      <c r="EVA743" s="4"/>
      <c r="EVB743" s="4"/>
      <c r="EVC743" s="4"/>
      <c r="EVD743" s="4"/>
      <c r="EVE743" s="4"/>
      <c r="EVF743" s="4"/>
      <c r="EVG743" s="4"/>
      <c r="EVH743" s="4"/>
      <c r="EVI743" s="4"/>
      <c r="EVJ743" s="4"/>
      <c r="EVK743" s="4"/>
      <c r="EVL743" s="4"/>
      <c r="EVM743" s="4"/>
      <c r="EVN743" s="4"/>
      <c r="EVO743" s="4"/>
      <c r="EVP743" s="4"/>
      <c r="EVQ743" s="4"/>
      <c r="EVR743" s="4"/>
      <c r="EVS743" s="4"/>
      <c r="EVT743" s="4"/>
      <c r="EVU743" s="4"/>
      <c r="EVV743" s="4"/>
      <c r="EVW743" s="4"/>
      <c r="EVX743" s="4"/>
      <c r="EVY743" s="4"/>
      <c r="EVZ743" s="4"/>
      <c r="EWA743" s="4"/>
      <c r="EWB743" s="4"/>
      <c r="EWC743" s="4"/>
      <c r="EWD743" s="4"/>
      <c r="EWE743" s="4"/>
      <c r="EWF743" s="4"/>
      <c r="EWG743" s="4"/>
      <c r="EWH743" s="4"/>
      <c r="EWI743" s="4"/>
      <c r="EWJ743" s="4"/>
      <c r="EWK743" s="4"/>
      <c r="EWL743" s="4"/>
      <c r="EWM743" s="4"/>
      <c r="EWN743" s="4"/>
      <c r="EWO743" s="4"/>
      <c r="EWP743" s="4"/>
      <c r="EWQ743" s="4"/>
      <c r="EWR743" s="4"/>
      <c r="EWS743" s="4"/>
      <c r="EWT743" s="4"/>
      <c r="EWU743" s="4"/>
      <c r="EWV743" s="4"/>
      <c r="EWW743" s="4"/>
      <c r="EWX743" s="4"/>
      <c r="EWY743" s="4"/>
      <c r="EWZ743" s="4"/>
      <c r="EXA743" s="4"/>
      <c r="EXB743" s="4"/>
      <c r="EXC743" s="4"/>
      <c r="EXD743" s="4"/>
      <c r="EXE743" s="4"/>
      <c r="EXF743" s="4"/>
      <c r="EXG743" s="4"/>
      <c r="EXH743" s="4"/>
      <c r="EXI743" s="4"/>
      <c r="EXJ743" s="4"/>
      <c r="EXK743" s="4"/>
      <c r="EXL743" s="4"/>
      <c r="EXM743" s="4"/>
      <c r="EXN743" s="4"/>
      <c r="EXO743" s="4"/>
      <c r="EXP743" s="4"/>
      <c r="EXQ743" s="4"/>
      <c r="EXR743" s="4"/>
      <c r="EXS743" s="4"/>
      <c r="EXT743" s="4"/>
      <c r="EXU743" s="4"/>
      <c r="EXV743" s="4"/>
      <c r="EXW743" s="4"/>
      <c r="EXX743" s="4"/>
      <c r="EXY743" s="4"/>
      <c r="EXZ743" s="4"/>
      <c r="EYA743" s="4"/>
      <c r="EYB743" s="4"/>
      <c r="EYC743" s="4"/>
      <c r="EYD743" s="4"/>
      <c r="EYE743" s="4"/>
      <c r="EYF743" s="4"/>
      <c r="EYG743" s="4"/>
      <c r="EYH743" s="4"/>
      <c r="EYI743" s="4"/>
      <c r="EYJ743" s="4"/>
      <c r="EYK743" s="4"/>
      <c r="EYL743" s="4"/>
      <c r="EYM743" s="4"/>
      <c r="EYN743" s="4"/>
      <c r="EYO743" s="4"/>
      <c r="EYP743" s="4"/>
      <c r="EYQ743" s="4"/>
      <c r="EYR743" s="4"/>
      <c r="EYS743" s="4"/>
      <c r="EYT743" s="4"/>
      <c r="EYU743" s="4"/>
      <c r="EYV743" s="4"/>
      <c r="EYW743" s="4"/>
      <c r="EYX743" s="4"/>
      <c r="EYY743" s="4"/>
      <c r="EYZ743" s="4"/>
      <c r="EZA743" s="4"/>
      <c r="EZB743" s="4"/>
      <c r="EZC743" s="4"/>
      <c r="EZD743" s="4"/>
      <c r="EZE743" s="4"/>
      <c r="EZF743" s="4"/>
      <c r="EZG743" s="4"/>
      <c r="EZH743" s="4"/>
      <c r="EZI743" s="4"/>
      <c r="EZJ743" s="4"/>
      <c r="EZK743" s="4"/>
      <c r="EZL743" s="4"/>
      <c r="EZM743" s="4"/>
      <c r="EZN743" s="4"/>
      <c r="EZO743" s="4"/>
      <c r="EZP743" s="4"/>
      <c r="EZQ743" s="4"/>
      <c r="EZR743" s="4"/>
      <c r="EZS743" s="4"/>
      <c r="EZT743" s="4"/>
      <c r="EZU743" s="4"/>
      <c r="EZV743" s="4"/>
      <c r="EZW743" s="4"/>
      <c r="EZX743" s="4"/>
      <c r="EZY743" s="4"/>
      <c r="EZZ743" s="4"/>
      <c r="FAA743" s="4"/>
      <c r="FAB743" s="4"/>
      <c r="FAC743" s="4"/>
      <c r="FAD743" s="4"/>
      <c r="FAE743" s="4"/>
      <c r="FAF743" s="4"/>
      <c r="FAG743" s="4"/>
      <c r="FAH743" s="4"/>
      <c r="FAI743" s="4"/>
      <c r="FAJ743" s="4"/>
      <c r="FAK743" s="4"/>
      <c r="FAL743" s="4"/>
      <c r="FAM743" s="4"/>
      <c r="FAN743" s="4"/>
      <c r="FAO743" s="4"/>
      <c r="FAP743" s="4"/>
      <c r="FAQ743" s="4"/>
      <c r="FAR743" s="4"/>
      <c r="FAS743" s="4"/>
      <c r="FAT743" s="4"/>
      <c r="FAU743" s="4"/>
      <c r="FAV743" s="4"/>
      <c r="FAW743" s="4"/>
      <c r="FAX743" s="4"/>
      <c r="FAY743" s="4"/>
      <c r="FAZ743" s="4"/>
      <c r="FBA743" s="4"/>
      <c r="FBB743" s="4"/>
      <c r="FBC743" s="4"/>
      <c r="FBD743" s="4"/>
      <c r="FBE743" s="4"/>
      <c r="FBF743" s="4"/>
      <c r="FBG743" s="4"/>
      <c r="FBH743" s="4"/>
      <c r="FBI743" s="4"/>
      <c r="FBJ743" s="4"/>
      <c r="FBK743" s="4"/>
      <c r="FBL743" s="4"/>
      <c r="FBM743" s="4"/>
      <c r="FBN743" s="4"/>
      <c r="FBO743" s="4"/>
      <c r="FBP743" s="4"/>
      <c r="FBQ743" s="4"/>
      <c r="FBR743" s="4"/>
      <c r="FBS743" s="4"/>
      <c r="FBT743" s="4"/>
      <c r="FBU743" s="4"/>
      <c r="FBV743" s="4"/>
      <c r="FBW743" s="4"/>
      <c r="FBX743" s="4"/>
      <c r="FBY743" s="4"/>
      <c r="FBZ743" s="4"/>
      <c r="FCA743" s="4"/>
      <c r="FCB743" s="4"/>
      <c r="FCC743" s="4"/>
      <c r="FCD743" s="4"/>
      <c r="FCE743" s="4"/>
      <c r="FCF743" s="4"/>
      <c r="FCG743" s="4"/>
      <c r="FCH743" s="4"/>
      <c r="FCI743" s="4"/>
      <c r="FCJ743" s="4"/>
      <c r="FCK743" s="4"/>
      <c r="FCL743" s="4"/>
      <c r="FCM743" s="4"/>
      <c r="FCN743" s="4"/>
      <c r="FCO743" s="4"/>
      <c r="FCP743" s="4"/>
      <c r="FCQ743" s="4"/>
      <c r="FCR743" s="4"/>
      <c r="FCS743" s="4"/>
      <c r="FCT743" s="4"/>
      <c r="FCU743" s="4"/>
      <c r="FCV743" s="4"/>
      <c r="FCW743" s="4"/>
      <c r="FCX743" s="4"/>
      <c r="FCY743" s="4"/>
      <c r="FCZ743" s="4"/>
      <c r="FDA743" s="4"/>
      <c r="FDB743" s="4"/>
      <c r="FDC743" s="4"/>
      <c r="FDD743" s="4"/>
      <c r="FDE743" s="4"/>
      <c r="FDF743" s="4"/>
      <c r="FDG743" s="4"/>
      <c r="FDH743" s="4"/>
      <c r="FDI743" s="4"/>
      <c r="FDJ743" s="4"/>
      <c r="FDK743" s="4"/>
      <c r="FDL743" s="4"/>
      <c r="FDM743" s="4"/>
      <c r="FDN743" s="4"/>
      <c r="FDO743" s="4"/>
      <c r="FDP743" s="4"/>
      <c r="FDQ743" s="4"/>
      <c r="FDR743" s="4"/>
      <c r="FDS743" s="4"/>
      <c r="FDT743" s="4"/>
      <c r="FDU743" s="4"/>
      <c r="FDV743" s="4"/>
      <c r="FDW743" s="4"/>
      <c r="FDX743" s="4"/>
      <c r="FDY743" s="4"/>
      <c r="FDZ743" s="4"/>
      <c r="FEA743" s="4"/>
      <c r="FEB743" s="4"/>
      <c r="FEC743" s="4"/>
      <c r="FED743" s="4"/>
      <c r="FEE743" s="4"/>
      <c r="FEF743" s="4"/>
      <c r="FEG743" s="4"/>
      <c r="FEH743" s="4"/>
      <c r="FEI743" s="4"/>
      <c r="FEJ743" s="4"/>
      <c r="FEK743" s="4"/>
      <c r="FEL743" s="4"/>
      <c r="FEM743" s="4"/>
      <c r="FEN743" s="4"/>
      <c r="FEO743" s="4"/>
      <c r="FEP743" s="4"/>
      <c r="FEQ743" s="4"/>
      <c r="FER743" s="4"/>
      <c r="FES743" s="4"/>
      <c r="FET743" s="4"/>
      <c r="FEU743" s="4"/>
      <c r="FEV743" s="4"/>
      <c r="FEW743" s="4"/>
      <c r="FEX743" s="4"/>
      <c r="FEY743" s="4"/>
      <c r="FEZ743" s="4"/>
      <c r="FFA743" s="4"/>
      <c r="FFB743" s="4"/>
      <c r="FFC743" s="4"/>
      <c r="FFD743" s="4"/>
      <c r="FFE743" s="4"/>
      <c r="FFF743" s="4"/>
      <c r="FFG743" s="4"/>
      <c r="FFH743" s="4"/>
      <c r="FFI743" s="4"/>
      <c r="FFJ743" s="4"/>
      <c r="FFK743" s="4"/>
      <c r="FFL743" s="4"/>
      <c r="FFM743" s="4"/>
      <c r="FFN743" s="4"/>
      <c r="FFO743" s="4"/>
      <c r="FFP743" s="4"/>
      <c r="FFQ743" s="4"/>
      <c r="FFR743" s="4"/>
      <c r="FFS743" s="4"/>
      <c r="FFT743" s="4"/>
      <c r="FFU743" s="4"/>
      <c r="FFV743" s="4"/>
      <c r="FFW743" s="4"/>
      <c r="FFX743" s="4"/>
      <c r="FFY743" s="4"/>
      <c r="FFZ743" s="4"/>
      <c r="FGA743" s="4"/>
      <c r="FGB743" s="4"/>
      <c r="FGC743" s="4"/>
      <c r="FGD743" s="4"/>
      <c r="FGE743" s="4"/>
      <c r="FGF743" s="4"/>
      <c r="FGG743" s="4"/>
      <c r="FGH743" s="4"/>
      <c r="FGI743" s="4"/>
      <c r="FGJ743" s="4"/>
      <c r="FGK743" s="4"/>
      <c r="FGL743" s="4"/>
      <c r="FGM743" s="4"/>
      <c r="FGN743" s="4"/>
      <c r="FGO743" s="4"/>
      <c r="FGP743" s="4"/>
      <c r="FGQ743" s="4"/>
      <c r="FGR743" s="4"/>
      <c r="FGS743" s="4"/>
      <c r="FGT743" s="4"/>
      <c r="FGU743" s="4"/>
      <c r="FGV743" s="4"/>
      <c r="FGW743" s="4"/>
      <c r="FGX743" s="4"/>
      <c r="FGY743" s="4"/>
      <c r="FGZ743" s="4"/>
      <c r="FHA743" s="4"/>
      <c r="FHB743" s="4"/>
      <c r="FHC743" s="4"/>
      <c r="FHD743" s="4"/>
      <c r="FHE743" s="4"/>
      <c r="FHF743" s="4"/>
      <c r="FHG743" s="4"/>
      <c r="FHH743" s="4"/>
      <c r="FHI743" s="4"/>
      <c r="FHJ743" s="4"/>
      <c r="FHK743" s="4"/>
      <c r="FHL743" s="4"/>
      <c r="FHM743" s="4"/>
      <c r="FHN743" s="4"/>
      <c r="FHO743" s="4"/>
      <c r="FHP743" s="4"/>
      <c r="FHQ743" s="4"/>
      <c r="FHR743" s="4"/>
      <c r="FHS743" s="4"/>
      <c r="FHT743" s="4"/>
      <c r="FHU743" s="4"/>
      <c r="FHV743" s="4"/>
      <c r="FHW743" s="4"/>
      <c r="FHX743" s="4"/>
      <c r="FHY743" s="4"/>
      <c r="FHZ743" s="4"/>
      <c r="FIA743" s="4"/>
      <c r="FIB743" s="4"/>
      <c r="FIC743" s="4"/>
      <c r="FID743" s="4"/>
      <c r="FIE743" s="4"/>
      <c r="FIF743" s="4"/>
      <c r="FIG743" s="4"/>
      <c r="FIH743" s="4"/>
      <c r="FII743" s="4"/>
      <c r="FIJ743" s="4"/>
      <c r="FIK743" s="4"/>
      <c r="FIL743" s="4"/>
      <c r="FIM743" s="4"/>
      <c r="FIN743" s="4"/>
      <c r="FIO743" s="4"/>
      <c r="FIP743" s="4"/>
      <c r="FIQ743" s="4"/>
      <c r="FIR743" s="4"/>
      <c r="FIS743" s="4"/>
      <c r="FIT743" s="4"/>
      <c r="FIU743" s="4"/>
      <c r="FIV743" s="4"/>
      <c r="FIW743" s="4"/>
      <c r="FIX743" s="4"/>
      <c r="FIY743" s="4"/>
      <c r="FIZ743" s="4"/>
      <c r="FJA743" s="4"/>
      <c r="FJB743" s="4"/>
      <c r="FJC743" s="4"/>
      <c r="FJD743" s="4"/>
      <c r="FJE743" s="4"/>
      <c r="FJF743" s="4"/>
      <c r="FJG743" s="4"/>
      <c r="FJH743" s="4"/>
      <c r="FJI743" s="4"/>
      <c r="FJJ743" s="4"/>
      <c r="FJK743" s="4"/>
      <c r="FJL743" s="4"/>
      <c r="FJM743" s="4"/>
      <c r="FJN743" s="4"/>
      <c r="FJO743" s="4"/>
      <c r="FJP743" s="4"/>
      <c r="FJQ743" s="4"/>
      <c r="FJR743" s="4"/>
      <c r="FJS743" s="4"/>
      <c r="FJT743" s="4"/>
      <c r="FJU743" s="4"/>
      <c r="FJV743" s="4"/>
      <c r="FJW743" s="4"/>
      <c r="FJX743" s="4"/>
      <c r="FJY743" s="4"/>
      <c r="FJZ743" s="4"/>
      <c r="FKA743" s="4"/>
      <c r="FKB743" s="4"/>
      <c r="FKC743" s="4"/>
      <c r="FKD743" s="4"/>
      <c r="FKE743" s="4"/>
      <c r="FKF743" s="4"/>
      <c r="FKG743" s="4"/>
      <c r="FKH743" s="4"/>
      <c r="FKI743" s="4"/>
      <c r="FKJ743" s="4"/>
      <c r="FKK743" s="4"/>
      <c r="FKL743" s="4"/>
      <c r="FKM743" s="4"/>
      <c r="FKN743" s="4"/>
      <c r="FKO743" s="4"/>
      <c r="FKP743" s="4"/>
      <c r="FKQ743" s="4"/>
      <c r="FKR743" s="4"/>
      <c r="FKS743" s="4"/>
      <c r="FKT743" s="4"/>
      <c r="FKU743" s="4"/>
      <c r="FKV743" s="4"/>
      <c r="FKW743" s="4"/>
      <c r="FKX743" s="4"/>
      <c r="FKY743" s="4"/>
      <c r="FKZ743" s="4"/>
      <c r="FLA743" s="4"/>
      <c r="FLB743" s="4"/>
      <c r="FLC743" s="4"/>
      <c r="FLD743" s="4"/>
      <c r="FLE743" s="4"/>
      <c r="FLF743" s="4"/>
      <c r="FLG743" s="4"/>
      <c r="FLH743" s="4"/>
      <c r="FLI743" s="4"/>
      <c r="FLJ743" s="4"/>
      <c r="FLK743" s="4"/>
      <c r="FLL743" s="4"/>
      <c r="FLM743" s="4"/>
      <c r="FLN743" s="4"/>
      <c r="FLO743" s="4"/>
      <c r="FLP743" s="4"/>
      <c r="FLQ743" s="4"/>
      <c r="FLR743" s="4"/>
      <c r="FLS743" s="4"/>
      <c r="FLT743" s="4"/>
      <c r="FLU743" s="4"/>
      <c r="FLV743" s="4"/>
      <c r="FLW743" s="4"/>
      <c r="FLX743" s="4"/>
      <c r="FLY743" s="4"/>
      <c r="FLZ743" s="4"/>
      <c r="FMA743" s="4"/>
      <c r="FMB743" s="4"/>
      <c r="FMC743" s="4"/>
      <c r="FMD743" s="4"/>
      <c r="FME743" s="4"/>
      <c r="FMF743" s="4"/>
      <c r="FMG743" s="4"/>
      <c r="FMH743" s="4"/>
      <c r="FMI743" s="4"/>
      <c r="FMJ743" s="4"/>
      <c r="FMK743" s="4"/>
      <c r="FML743" s="4"/>
      <c r="FMM743" s="4"/>
      <c r="FMN743" s="4"/>
      <c r="FMO743" s="4"/>
      <c r="FMP743" s="4"/>
      <c r="FMQ743" s="4"/>
      <c r="FMR743" s="4"/>
      <c r="FMS743" s="4"/>
      <c r="FMT743" s="4"/>
      <c r="FMU743" s="4"/>
      <c r="FMV743" s="4"/>
      <c r="FMW743" s="4"/>
      <c r="FMX743" s="4"/>
      <c r="FMY743" s="4"/>
      <c r="FMZ743" s="4"/>
      <c r="FNA743" s="4"/>
      <c r="FNB743" s="4"/>
      <c r="FNC743" s="4"/>
      <c r="FND743" s="4"/>
      <c r="FNE743" s="4"/>
      <c r="FNF743" s="4"/>
      <c r="FNG743" s="4"/>
      <c r="FNH743" s="4"/>
      <c r="FNI743" s="4"/>
      <c r="FNJ743" s="4"/>
      <c r="FNK743" s="4"/>
      <c r="FNL743" s="4"/>
      <c r="FNM743" s="4"/>
      <c r="FNN743" s="4"/>
      <c r="FNO743" s="4"/>
      <c r="FNP743" s="4"/>
      <c r="FNQ743" s="4"/>
      <c r="FNR743" s="4"/>
      <c r="FNS743" s="4"/>
      <c r="FNT743" s="4"/>
      <c r="FNU743" s="4"/>
      <c r="FNV743" s="4"/>
      <c r="FNW743" s="4"/>
      <c r="FNX743" s="4"/>
      <c r="FNY743" s="4"/>
      <c r="FNZ743" s="4"/>
      <c r="FOA743" s="4"/>
      <c r="FOB743" s="4"/>
      <c r="FOC743" s="4"/>
      <c r="FOD743" s="4"/>
      <c r="FOE743" s="4"/>
      <c r="FOF743" s="4"/>
      <c r="FOG743" s="4"/>
      <c r="FOH743" s="4"/>
      <c r="FOI743" s="4"/>
      <c r="FOJ743" s="4"/>
      <c r="FOK743" s="4"/>
      <c r="FOL743" s="4"/>
      <c r="FOM743" s="4"/>
      <c r="FON743" s="4"/>
      <c r="FOO743" s="4"/>
      <c r="FOP743" s="4"/>
      <c r="FOQ743" s="4"/>
      <c r="FOR743" s="4"/>
      <c r="FOS743" s="4"/>
      <c r="FOT743" s="4"/>
      <c r="FOU743" s="4"/>
      <c r="FOV743" s="4"/>
      <c r="FOW743" s="4"/>
      <c r="FOX743" s="4"/>
      <c r="FOY743" s="4"/>
      <c r="FOZ743" s="4"/>
      <c r="FPA743" s="4"/>
      <c r="FPB743" s="4"/>
      <c r="FPC743" s="4"/>
      <c r="FPD743" s="4"/>
      <c r="FPE743" s="4"/>
      <c r="FPF743" s="4"/>
      <c r="FPG743" s="4"/>
      <c r="FPH743" s="4"/>
      <c r="FPI743" s="4"/>
      <c r="FPJ743" s="4"/>
      <c r="FPK743" s="4"/>
      <c r="FPL743" s="4"/>
      <c r="FPM743" s="4"/>
      <c r="FPN743" s="4"/>
      <c r="FPO743" s="4"/>
      <c r="FPP743" s="4"/>
      <c r="FPQ743" s="4"/>
      <c r="FPR743" s="4"/>
      <c r="FPS743" s="4"/>
      <c r="FPT743" s="4"/>
      <c r="FPU743" s="4"/>
      <c r="FPV743" s="4"/>
      <c r="FPW743" s="4"/>
      <c r="FPX743" s="4"/>
      <c r="FPY743" s="4"/>
      <c r="FPZ743" s="4"/>
      <c r="FQA743" s="4"/>
      <c r="FQB743" s="4"/>
      <c r="FQC743" s="4"/>
      <c r="FQD743" s="4"/>
      <c r="FQE743" s="4"/>
      <c r="FQF743" s="4"/>
      <c r="FQG743" s="4"/>
      <c r="FQH743" s="4"/>
      <c r="FQI743" s="4"/>
      <c r="FQJ743" s="4"/>
      <c r="FQK743" s="4"/>
      <c r="FQL743" s="4"/>
      <c r="FQM743" s="4"/>
      <c r="FQN743" s="4"/>
      <c r="FQO743" s="4"/>
      <c r="FQP743" s="4"/>
      <c r="FQQ743" s="4"/>
      <c r="FQR743" s="4"/>
      <c r="FQS743" s="4"/>
      <c r="FQT743" s="4"/>
      <c r="FQU743" s="4"/>
      <c r="FQV743" s="4"/>
      <c r="FQW743" s="4"/>
      <c r="FQX743" s="4"/>
      <c r="FQY743" s="4"/>
      <c r="FQZ743" s="4"/>
      <c r="FRA743" s="4"/>
      <c r="FRB743" s="4"/>
      <c r="FRC743" s="4"/>
      <c r="FRD743" s="4"/>
      <c r="FRE743" s="4"/>
      <c r="FRF743" s="4"/>
      <c r="FRG743" s="4"/>
      <c r="FRH743" s="4"/>
      <c r="FRI743" s="4"/>
      <c r="FRJ743" s="4"/>
      <c r="FRK743" s="4"/>
      <c r="FRL743" s="4"/>
      <c r="FRM743" s="4"/>
      <c r="FRN743" s="4"/>
      <c r="FRO743" s="4"/>
      <c r="FRP743" s="4"/>
      <c r="FRQ743" s="4"/>
      <c r="FRR743" s="4"/>
      <c r="FRS743" s="4"/>
      <c r="FRT743" s="4"/>
      <c r="FRU743" s="4"/>
      <c r="FRV743" s="4"/>
      <c r="FRW743" s="4"/>
      <c r="FRX743" s="4"/>
      <c r="FRY743" s="4"/>
      <c r="FRZ743" s="4"/>
      <c r="FSA743" s="4"/>
      <c r="FSB743" s="4"/>
      <c r="FSC743" s="4"/>
      <c r="FSD743" s="4"/>
      <c r="FSE743" s="4"/>
      <c r="FSF743" s="4"/>
      <c r="FSG743" s="4"/>
      <c r="FSH743" s="4"/>
      <c r="FSI743" s="4"/>
      <c r="FSJ743" s="4"/>
      <c r="FSK743" s="4"/>
      <c r="FSL743" s="4"/>
      <c r="FSM743" s="4"/>
      <c r="FSN743" s="4"/>
      <c r="FSO743" s="4"/>
      <c r="FSP743" s="4"/>
      <c r="FSQ743" s="4"/>
      <c r="FSR743" s="4"/>
      <c r="FSS743" s="4"/>
      <c r="FST743" s="4"/>
      <c r="FSU743" s="4"/>
      <c r="FSV743" s="4"/>
      <c r="FSW743" s="4"/>
      <c r="FSX743" s="4"/>
      <c r="FSY743" s="4"/>
      <c r="FSZ743" s="4"/>
      <c r="FTA743" s="4"/>
      <c r="FTB743" s="4"/>
      <c r="FTC743" s="4"/>
      <c r="FTD743" s="4"/>
      <c r="FTE743" s="4"/>
      <c r="FTF743" s="4"/>
      <c r="FTG743" s="4"/>
      <c r="FTH743" s="4"/>
      <c r="FTI743" s="4"/>
      <c r="FTJ743" s="4"/>
      <c r="FTK743" s="4"/>
      <c r="FTL743" s="4"/>
      <c r="FTM743" s="4"/>
      <c r="FTN743" s="4"/>
      <c r="FTO743" s="4"/>
      <c r="FTP743" s="4"/>
      <c r="FTQ743" s="4"/>
      <c r="FTR743" s="4"/>
      <c r="FTS743" s="4"/>
      <c r="FTT743" s="4"/>
      <c r="FTU743" s="4"/>
      <c r="FTV743" s="4"/>
      <c r="FTW743" s="4"/>
      <c r="FTX743" s="4"/>
      <c r="FTY743" s="4"/>
      <c r="FTZ743" s="4"/>
      <c r="FUA743" s="4"/>
      <c r="FUB743" s="4"/>
      <c r="FUC743" s="4"/>
      <c r="FUD743" s="4"/>
      <c r="FUE743" s="4"/>
      <c r="FUF743" s="4"/>
      <c r="FUG743" s="4"/>
      <c r="FUH743" s="4"/>
      <c r="FUI743" s="4"/>
      <c r="FUJ743" s="4"/>
      <c r="FUK743" s="4"/>
      <c r="FUL743" s="4"/>
      <c r="FUM743" s="4"/>
      <c r="FUN743" s="4"/>
      <c r="FUO743" s="4"/>
      <c r="FUP743" s="4"/>
      <c r="FUQ743" s="4"/>
      <c r="FUR743" s="4"/>
      <c r="FUS743" s="4"/>
      <c r="FUT743" s="4"/>
      <c r="FUU743" s="4"/>
      <c r="FUV743" s="4"/>
      <c r="FUW743" s="4"/>
      <c r="FUX743" s="4"/>
      <c r="FUY743" s="4"/>
      <c r="FUZ743" s="4"/>
      <c r="FVA743" s="4"/>
      <c r="FVB743" s="4"/>
      <c r="FVC743" s="4"/>
      <c r="FVD743" s="4"/>
      <c r="FVE743" s="4"/>
      <c r="FVF743" s="4"/>
      <c r="FVG743" s="4"/>
      <c r="FVH743" s="4"/>
      <c r="FVI743" s="4"/>
      <c r="FVJ743" s="4"/>
      <c r="FVK743" s="4"/>
      <c r="FVL743" s="4"/>
      <c r="FVM743" s="4"/>
      <c r="FVN743" s="4"/>
      <c r="FVO743" s="4"/>
      <c r="FVP743" s="4"/>
      <c r="FVQ743" s="4"/>
      <c r="FVR743" s="4"/>
      <c r="FVS743" s="4"/>
      <c r="FVT743" s="4"/>
      <c r="FVU743" s="4"/>
      <c r="FVV743" s="4"/>
      <c r="FVW743" s="4"/>
      <c r="FVX743" s="4"/>
      <c r="FVY743" s="4"/>
      <c r="FVZ743" s="4"/>
      <c r="FWA743" s="4"/>
      <c r="FWB743" s="4"/>
      <c r="FWC743" s="4"/>
      <c r="FWD743" s="4"/>
      <c r="FWE743" s="4"/>
      <c r="FWF743" s="4"/>
      <c r="FWG743" s="4"/>
      <c r="FWH743" s="4"/>
      <c r="FWI743" s="4"/>
      <c r="FWJ743" s="4"/>
      <c r="FWK743" s="4"/>
      <c r="FWL743" s="4"/>
      <c r="FWM743" s="4"/>
      <c r="FWN743" s="4"/>
      <c r="FWO743" s="4"/>
      <c r="FWP743" s="4"/>
      <c r="FWQ743" s="4"/>
      <c r="FWR743" s="4"/>
      <c r="FWS743" s="4"/>
      <c r="FWT743" s="4"/>
      <c r="FWU743" s="4"/>
      <c r="FWV743" s="4"/>
      <c r="FWW743" s="4"/>
      <c r="FWX743" s="4"/>
      <c r="FWY743" s="4"/>
      <c r="FWZ743" s="4"/>
      <c r="FXA743" s="4"/>
      <c r="FXB743" s="4"/>
      <c r="FXC743" s="4"/>
      <c r="FXD743" s="4"/>
      <c r="FXE743" s="4"/>
      <c r="FXF743" s="4"/>
      <c r="FXG743" s="4"/>
      <c r="FXH743" s="4"/>
      <c r="FXI743" s="4"/>
      <c r="FXJ743" s="4"/>
      <c r="FXK743" s="4"/>
      <c r="FXL743" s="4"/>
      <c r="FXM743" s="4"/>
      <c r="FXN743" s="4"/>
      <c r="FXO743" s="4"/>
      <c r="FXP743" s="4"/>
      <c r="FXQ743" s="4"/>
      <c r="FXR743" s="4"/>
      <c r="FXS743" s="4"/>
      <c r="FXT743" s="4"/>
      <c r="FXU743" s="4"/>
      <c r="FXV743" s="4"/>
      <c r="FXW743" s="4"/>
      <c r="FXX743" s="4"/>
      <c r="FXY743" s="4"/>
      <c r="FXZ743" s="4"/>
      <c r="FYA743" s="4"/>
      <c r="FYB743" s="4"/>
      <c r="FYC743" s="4"/>
      <c r="FYD743" s="4"/>
      <c r="FYE743" s="4"/>
      <c r="FYF743" s="4"/>
      <c r="FYG743" s="4"/>
      <c r="FYH743" s="4"/>
      <c r="FYI743" s="4"/>
      <c r="FYJ743" s="4"/>
      <c r="FYK743" s="4"/>
      <c r="FYL743" s="4"/>
      <c r="FYM743" s="4"/>
      <c r="FYN743" s="4"/>
      <c r="FYO743" s="4"/>
      <c r="FYP743" s="4"/>
      <c r="FYQ743" s="4"/>
      <c r="FYR743" s="4"/>
      <c r="FYS743" s="4"/>
      <c r="FYT743" s="4"/>
      <c r="FYU743" s="4"/>
      <c r="FYV743" s="4"/>
      <c r="FYW743" s="4"/>
      <c r="FYX743" s="4"/>
      <c r="FYY743" s="4"/>
      <c r="FYZ743" s="4"/>
      <c r="FZA743" s="4"/>
      <c r="FZB743" s="4"/>
      <c r="FZC743" s="4"/>
      <c r="FZD743" s="4"/>
      <c r="FZE743" s="4"/>
      <c r="FZF743" s="4"/>
      <c r="FZG743" s="4"/>
      <c r="FZH743" s="4"/>
      <c r="FZI743" s="4"/>
      <c r="FZJ743" s="4"/>
      <c r="FZK743" s="4"/>
      <c r="FZL743" s="4"/>
      <c r="FZM743" s="4"/>
      <c r="FZN743" s="4"/>
      <c r="FZO743" s="4"/>
      <c r="FZP743" s="4"/>
      <c r="FZQ743" s="4"/>
      <c r="FZR743" s="4"/>
      <c r="FZS743" s="4"/>
      <c r="FZT743" s="4"/>
      <c r="FZU743" s="4"/>
      <c r="FZV743" s="4"/>
      <c r="FZW743" s="4"/>
      <c r="FZX743" s="4"/>
      <c r="FZY743" s="4"/>
      <c r="FZZ743" s="4"/>
      <c r="GAA743" s="4"/>
      <c r="GAB743" s="4"/>
      <c r="GAC743" s="4"/>
      <c r="GAD743" s="4"/>
      <c r="GAE743" s="4"/>
      <c r="GAF743" s="4"/>
      <c r="GAG743" s="4"/>
      <c r="GAH743" s="4"/>
      <c r="GAI743" s="4"/>
      <c r="GAJ743" s="4"/>
      <c r="GAK743" s="4"/>
      <c r="GAL743" s="4"/>
      <c r="GAM743" s="4"/>
      <c r="GAN743" s="4"/>
      <c r="GAO743" s="4"/>
      <c r="GAP743" s="4"/>
      <c r="GAQ743" s="4"/>
      <c r="GAR743" s="4"/>
      <c r="GAS743" s="4"/>
      <c r="GAT743" s="4"/>
      <c r="GAU743" s="4"/>
      <c r="GAV743" s="4"/>
      <c r="GAW743" s="4"/>
      <c r="GAX743" s="4"/>
      <c r="GAY743" s="4"/>
      <c r="GAZ743" s="4"/>
      <c r="GBA743" s="4"/>
      <c r="GBB743" s="4"/>
      <c r="GBC743" s="4"/>
      <c r="GBD743" s="4"/>
      <c r="GBE743" s="4"/>
      <c r="GBF743" s="4"/>
      <c r="GBG743" s="4"/>
      <c r="GBH743" s="4"/>
      <c r="GBI743" s="4"/>
      <c r="GBJ743" s="4"/>
      <c r="GBK743" s="4"/>
      <c r="GBL743" s="4"/>
      <c r="GBM743" s="4"/>
      <c r="GBN743" s="4"/>
      <c r="GBO743" s="4"/>
      <c r="GBP743" s="4"/>
      <c r="GBQ743" s="4"/>
      <c r="GBR743" s="4"/>
      <c r="GBS743" s="4"/>
      <c r="GBT743" s="4"/>
      <c r="GBU743" s="4"/>
      <c r="GBV743" s="4"/>
      <c r="GBW743" s="4"/>
      <c r="GBX743" s="4"/>
      <c r="GBY743" s="4"/>
      <c r="GBZ743" s="4"/>
      <c r="GCA743" s="4"/>
      <c r="GCB743" s="4"/>
      <c r="GCC743" s="4"/>
      <c r="GCD743" s="4"/>
      <c r="GCE743" s="4"/>
      <c r="GCF743" s="4"/>
      <c r="GCG743" s="4"/>
      <c r="GCH743" s="4"/>
      <c r="GCI743" s="4"/>
      <c r="GCJ743" s="4"/>
      <c r="GCK743" s="4"/>
      <c r="GCL743" s="4"/>
      <c r="GCM743" s="4"/>
      <c r="GCN743" s="4"/>
      <c r="GCO743" s="4"/>
      <c r="GCP743" s="4"/>
      <c r="GCQ743" s="4"/>
      <c r="GCR743" s="4"/>
      <c r="GCS743" s="4"/>
      <c r="GCT743" s="4"/>
      <c r="GCU743" s="4"/>
      <c r="GCV743" s="4"/>
      <c r="GCW743" s="4"/>
      <c r="GCX743" s="4"/>
      <c r="GCY743" s="4"/>
      <c r="GCZ743" s="4"/>
      <c r="GDA743" s="4"/>
      <c r="GDB743" s="4"/>
      <c r="GDC743" s="4"/>
      <c r="GDD743" s="4"/>
      <c r="GDE743" s="4"/>
      <c r="GDF743" s="4"/>
      <c r="GDG743" s="4"/>
      <c r="GDH743" s="4"/>
      <c r="GDI743" s="4"/>
      <c r="GDJ743" s="4"/>
      <c r="GDK743" s="4"/>
      <c r="GDL743" s="4"/>
      <c r="GDM743" s="4"/>
      <c r="GDN743" s="4"/>
      <c r="GDO743" s="4"/>
      <c r="GDP743" s="4"/>
      <c r="GDQ743" s="4"/>
      <c r="GDR743" s="4"/>
      <c r="GDS743" s="4"/>
      <c r="GDT743" s="4"/>
      <c r="GDU743" s="4"/>
      <c r="GDV743" s="4"/>
      <c r="GDW743" s="4"/>
      <c r="GDX743" s="4"/>
      <c r="GDY743" s="4"/>
      <c r="GDZ743" s="4"/>
      <c r="GEA743" s="4"/>
      <c r="GEB743" s="4"/>
      <c r="GEC743" s="4"/>
      <c r="GED743" s="4"/>
      <c r="GEE743" s="4"/>
      <c r="GEF743" s="4"/>
      <c r="GEG743" s="4"/>
      <c r="GEH743" s="4"/>
      <c r="GEI743" s="4"/>
      <c r="GEJ743" s="4"/>
      <c r="GEK743" s="4"/>
      <c r="GEL743" s="4"/>
      <c r="GEM743" s="4"/>
      <c r="GEN743" s="4"/>
      <c r="GEO743" s="4"/>
      <c r="GEP743" s="4"/>
      <c r="GEQ743" s="4"/>
      <c r="GER743" s="4"/>
      <c r="GES743" s="4"/>
      <c r="GET743" s="4"/>
      <c r="GEU743" s="4"/>
      <c r="GEV743" s="4"/>
      <c r="GEW743" s="4"/>
      <c r="GEX743" s="4"/>
      <c r="GEY743" s="4"/>
      <c r="GEZ743" s="4"/>
      <c r="GFA743" s="4"/>
      <c r="GFB743" s="4"/>
      <c r="GFC743" s="4"/>
      <c r="GFD743" s="4"/>
      <c r="GFE743" s="4"/>
      <c r="GFF743" s="4"/>
      <c r="GFG743" s="4"/>
      <c r="GFH743" s="4"/>
      <c r="GFI743" s="4"/>
      <c r="GFJ743" s="4"/>
      <c r="GFK743" s="4"/>
      <c r="GFL743" s="4"/>
      <c r="GFM743" s="4"/>
      <c r="GFN743" s="4"/>
      <c r="GFO743" s="4"/>
      <c r="GFP743" s="4"/>
      <c r="GFQ743" s="4"/>
      <c r="GFR743" s="4"/>
      <c r="GFS743" s="4"/>
      <c r="GFT743" s="4"/>
      <c r="GFU743" s="4"/>
      <c r="GFV743" s="4"/>
      <c r="GFW743" s="4"/>
      <c r="GFX743" s="4"/>
      <c r="GFY743" s="4"/>
      <c r="GFZ743" s="4"/>
      <c r="GGA743" s="4"/>
      <c r="GGB743" s="4"/>
      <c r="GGC743" s="4"/>
      <c r="GGD743" s="4"/>
      <c r="GGE743" s="4"/>
      <c r="GGF743" s="4"/>
      <c r="GGG743" s="4"/>
      <c r="GGH743" s="4"/>
      <c r="GGI743" s="4"/>
      <c r="GGJ743" s="4"/>
      <c r="GGK743" s="4"/>
      <c r="GGL743" s="4"/>
      <c r="GGM743" s="4"/>
      <c r="GGN743" s="4"/>
      <c r="GGO743" s="4"/>
      <c r="GGP743" s="4"/>
      <c r="GGQ743" s="4"/>
      <c r="GGR743" s="4"/>
      <c r="GGS743" s="4"/>
      <c r="GGT743" s="4"/>
      <c r="GGU743" s="4"/>
      <c r="GGV743" s="4"/>
      <c r="GGW743" s="4"/>
      <c r="GGX743" s="4"/>
      <c r="GGY743" s="4"/>
      <c r="GGZ743" s="4"/>
      <c r="GHA743" s="4"/>
      <c r="GHB743" s="4"/>
      <c r="GHC743" s="4"/>
      <c r="GHD743" s="4"/>
      <c r="GHE743" s="4"/>
      <c r="GHF743" s="4"/>
      <c r="GHG743" s="4"/>
      <c r="GHH743" s="4"/>
      <c r="GHI743" s="4"/>
      <c r="GHJ743" s="4"/>
      <c r="GHK743" s="4"/>
      <c r="GHL743" s="4"/>
      <c r="GHM743" s="4"/>
      <c r="GHN743" s="4"/>
      <c r="GHO743" s="4"/>
      <c r="GHP743" s="4"/>
      <c r="GHQ743" s="4"/>
      <c r="GHR743" s="4"/>
      <c r="GHS743" s="4"/>
      <c r="GHT743" s="4"/>
      <c r="GHU743" s="4"/>
      <c r="GHV743" s="4"/>
      <c r="GHW743" s="4"/>
      <c r="GHX743" s="4"/>
      <c r="GHY743" s="4"/>
      <c r="GHZ743" s="4"/>
      <c r="GIA743" s="4"/>
      <c r="GIB743" s="4"/>
      <c r="GIC743" s="4"/>
      <c r="GID743" s="4"/>
      <c r="GIE743" s="4"/>
      <c r="GIF743" s="4"/>
      <c r="GIG743" s="4"/>
      <c r="GIH743" s="4"/>
      <c r="GII743" s="4"/>
      <c r="GIJ743" s="4"/>
      <c r="GIK743" s="4"/>
      <c r="GIL743" s="4"/>
      <c r="GIM743" s="4"/>
      <c r="GIN743" s="4"/>
      <c r="GIO743" s="4"/>
      <c r="GIP743" s="4"/>
      <c r="GIQ743" s="4"/>
      <c r="GIR743" s="4"/>
      <c r="GIS743" s="4"/>
      <c r="GIT743" s="4"/>
      <c r="GIU743" s="4"/>
      <c r="GIV743" s="4"/>
      <c r="GIW743" s="4"/>
      <c r="GIX743" s="4"/>
      <c r="GIY743" s="4"/>
      <c r="GIZ743" s="4"/>
      <c r="GJA743" s="4"/>
      <c r="GJB743" s="4"/>
      <c r="GJC743" s="4"/>
      <c r="GJD743" s="4"/>
      <c r="GJE743" s="4"/>
      <c r="GJF743" s="4"/>
      <c r="GJG743" s="4"/>
      <c r="GJH743" s="4"/>
      <c r="GJI743" s="4"/>
      <c r="GJJ743" s="4"/>
      <c r="GJK743" s="4"/>
      <c r="GJL743" s="4"/>
      <c r="GJM743" s="4"/>
      <c r="GJN743" s="4"/>
      <c r="GJO743" s="4"/>
      <c r="GJP743" s="4"/>
      <c r="GJQ743" s="4"/>
      <c r="GJR743" s="4"/>
      <c r="GJS743" s="4"/>
      <c r="GJT743" s="4"/>
      <c r="GJU743" s="4"/>
      <c r="GJV743" s="4"/>
      <c r="GJW743" s="4"/>
      <c r="GJX743" s="4"/>
      <c r="GJY743" s="4"/>
      <c r="GJZ743" s="4"/>
      <c r="GKA743" s="4"/>
      <c r="GKB743" s="4"/>
      <c r="GKC743" s="4"/>
      <c r="GKD743" s="4"/>
      <c r="GKE743" s="4"/>
      <c r="GKF743" s="4"/>
      <c r="GKG743" s="4"/>
      <c r="GKH743" s="4"/>
      <c r="GKI743" s="4"/>
      <c r="GKJ743" s="4"/>
      <c r="GKK743" s="4"/>
      <c r="GKL743" s="4"/>
      <c r="GKM743" s="4"/>
      <c r="GKN743" s="4"/>
      <c r="GKO743" s="4"/>
      <c r="GKP743" s="4"/>
      <c r="GKQ743" s="4"/>
      <c r="GKR743" s="4"/>
      <c r="GKS743" s="4"/>
      <c r="GKT743" s="4"/>
      <c r="GKU743" s="4"/>
      <c r="GKV743" s="4"/>
      <c r="GKW743" s="4"/>
      <c r="GKX743" s="4"/>
      <c r="GKY743" s="4"/>
      <c r="GKZ743" s="4"/>
      <c r="GLA743" s="4"/>
      <c r="GLB743" s="4"/>
      <c r="GLC743" s="4"/>
      <c r="GLD743" s="4"/>
      <c r="GLE743" s="4"/>
      <c r="GLF743" s="4"/>
      <c r="GLG743" s="4"/>
      <c r="GLH743" s="4"/>
      <c r="GLI743" s="4"/>
      <c r="GLJ743" s="4"/>
      <c r="GLK743" s="4"/>
      <c r="GLL743" s="4"/>
      <c r="GLM743" s="4"/>
      <c r="GLN743" s="4"/>
      <c r="GLO743" s="4"/>
      <c r="GLP743" s="4"/>
      <c r="GLQ743" s="4"/>
      <c r="GLR743" s="4"/>
      <c r="GLS743" s="4"/>
      <c r="GLT743" s="4"/>
      <c r="GLU743" s="4"/>
      <c r="GLV743" s="4"/>
      <c r="GLW743" s="4"/>
      <c r="GLX743" s="4"/>
      <c r="GLY743" s="4"/>
      <c r="GLZ743" s="4"/>
      <c r="GMA743" s="4"/>
      <c r="GMB743" s="4"/>
      <c r="GMC743" s="4"/>
      <c r="GMD743" s="4"/>
      <c r="GME743" s="4"/>
      <c r="GMF743" s="4"/>
      <c r="GMG743" s="4"/>
      <c r="GMH743" s="4"/>
      <c r="GMI743" s="4"/>
      <c r="GMJ743" s="4"/>
      <c r="GMK743" s="4"/>
      <c r="GML743" s="4"/>
      <c r="GMM743" s="4"/>
      <c r="GMN743" s="4"/>
      <c r="GMO743" s="4"/>
      <c r="GMP743" s="4"/>
      <c r="GMQ743" s="4"/>
      <c r="GMR743" s="4"/>
      <c r="GMS743" s="4"/>
      <c r="GMT743" s="4"/>
      <c r="GMU743" s="4"/>
      <c r="GMV743" s="4"/>
      <c r="GMW743" s="4"/>
      <c r="GMX743" s="4"/>
      <c r="GMY743" s="4"/>
      <c r="GMZ743" s="4"/>
      <c r="GNA743" s="4"/>
      <c r="GNB743" s="4"/>
      <c r="GNC743" s="4"/>
      <c r="GND743" s="4"/>
      <c r="GNE743" s="4"/>
      <c r="GNF743" s="4"/>
      <c r="GNG743" s="4"/>
      <c r="GNH743" s="4"/>
      <c r="GNI743" s="4"/>
      <c r="GNJ743" s="4"/>
      <c r="GNK743" s="4"/>
      <c r="GNL743" s="4"/>
      <c r="GNM743" s="4"/>
      <c r="GNN743" s="4"/>
      <c r="GNO743" s="4"/>
      <c r="GNP743" s="4"/>
      <c r="GNQ743" s="4"/>
      <c r="GNR743" s="4"/>
      <c r="GNS743" s="4"/>
      <c r="GNT743" s="4"/>
      <c r="GNU743" s="4"/>
      <c r="GNV743" s="4"/>
      <c r="GNW743" s="4"/>
      <c r="GNX743" s="4"/>
      <c r="GNY743" s="4"/>
      <c r="GNZ743" s="4"/>
      <c r="GOA743" s="4"/>
      <c r="GOB743" s="4"/>
      <c r="GOC743" s="4"/>
      <c r="GOD743" s="4"/>
      <c r="GOE743" s="4"/>
      <c r="GOF743" s="4"/>
      <c r="GOG743" s="4"/>
      <c r="GOH743" s="4"/>
      <c r="GOI743" s="4"/>
      <c r="GOJ743" s="4"/>
      <c r="GOK743" s="4"/>
      <c r="GOL743" s="4"/>
      <c r="GOM743" s="4"/>
      <c r="GON743" s="4"/>
      <c r="GOO743" s="4"/>
      <c r="GOP743" s="4"/>
      <c r="GOQ743" s="4"/>
      <c r="GOR743" s="4"/>
      <c r="GOS743" s="4"/>
      <c r="GOT743" s="4"/>
      <c r="GOU743" s="4"/>
      <c r="GOV743" s="4"/>
      <c r="GOW743" s="4"/>
      <c r="GOX743" s="4"/>
      <c r="GOY743" s="4"/>
      <c r="GOZ743" s="4"/>
      <c r="GPA743" s="4"/>
      <c r="GPB743" s="4"/>
      <c r="GPC743" s="4"/>
      <c r="GPD743" s="4"/>
      <c r="GPE743" s="4"/>
      <c r="GPF743" s="4"/>
      <c r="GPG743" s="4"/>
      <c r="GPH743" s="4"/>
      <c r="GPI743" s="4"/>
      <c r="GPJ743" s="4"/>
      <c r="GPK743" s="4"/>
      <c r="GPL743" s="4"/>
      <c r="GPM743" s="4"/>
      <c r="GPN743" s="4"/>
      <c r="GPO743" s="4"/>
      <c r="GPP743" s="4"/>
      <c r="GPQ743" s="4"/>
      <c r="GPR743" s="4"/>
      <c r="GPS743" s="4"/>
      <c r="GPT743" s="4"/>
      <c r="GPU743" s="4"/>
      <c r="GPV743" s="4"/>
      <c r="GPW743" s="4"/>
      <c r="GPX743" s="4"/>
      <c r="GPY743" s="4"/>
      <c r="GPZ743" s="4"/>
      <c r="GQA743" s="4"/>
      <c r="GQB743" s="4"/>
      <c r="GQC743" s="4"/>
      <c r="GQD743" s="4"/>
      <c r="GQE743" s="4"/>
      <c r="GQF743" s="4"/>
      <c r="GQG743" s="4"/>
      <c r="GQH743" s="4"/>
      <c r="GQI743" s="4"/>
      <c r="GQJ743" s="4"/>
      <c r="GQK743" s="4"/>
      <c r="GQL743" s="4"/>
      <c r="GQM743" s="4"/>
      <c r="GQN743" s="4"/>
      <c r="GQO743" s="4"/>
      <c r="GQP743" s="4"/>
      <c r="GQQ743" s="4"/>
      <c r="GQR743" s="4"/>
      <c r="GQS743" s="4"/>
      <c r="GQT743" s="4"/>
      <c r="GQU743" s="4"/>
      <c r="GQV743" s="4"/>
      <c r="GQW743" s="4"/>
      <c r="GQX743" s="4"/>
      <c r="GQY743" s="4"/>
      <c r="GQZ743" s="4"/>
      <c r="GRA743" s="4"/>
      <c r="GRB743" s="4"/>
      <c r="GRC743" s="4"/>
      <c r="GRD743" s="4"/>
      <c r="GRE743" s="4"/>
      <c r="GRF743" s="4"/>
      <c r="GRG743" s="4"/>
      <c r="GRH743" s="4"/>
      <c r="GRI743" s="4"/>
      <c r="GRJ743" s="4"/>
      <c r="GRK743" s="4"/>
      <c r="GRL743" s="4"/>
      <c r="GRM743" s="4"/>
      <c r="GRN743" s="4"/>
      <c r="GRO743" s="4"/>
      <c r="GRP743" s="4"/>
      <c r="GRQ743" s="4"/>
      <c r="GRR743" s="4"/>
      <c r="GRS743" s="4"/>
      <c r="GRT743" s="4"/>
      <c r="GRU743" s="4"/>
      <c r="GRV743" s="4"/>
      <c r="GRW743" s="4"/>
      <c r="GRX743" s="4"/>
      <c r="GRY743" s="4"/>
      <c r="GRZ743" s="4"/>
      <c r="GSA743" s="4"/>
      <c r="GSB743" s="4"/>
      <c r="GSC743" s="4"/>
      <c r="GSD743" s="4"/>
      <c r="GSE743" s="4"/>
      <c r="GSF743" s="4"/>
      <c r="GSG743" s="4"/>
      <c r="GSH743" s="4"/>
      <c r="GSI743" s="4"/>
      <c r="GSJ743" s="4"/>
      <c r="GSK743" s="4"/>
      <c r="GSL743" s="4"/>
      <c r="GSM743" s="4"/>
      <c r="GSN743" s="4"/>
      <c r="GSO743" s="4"/>
      <c r="GSP743" s="4"/>
      <c r="GSQ743" s="4"/>
      <c r="GSR743" s="4"/>
      <c r="GSS743" s="4"/>
      <c r="GST743" s="4"/>
      <c r="GSU743" s="4"/>
      <c r="GSV743" s="4"/>
      <c r="GSW743" s="4"/>
      <c r="GSX743" s="4"/>
      <c r="GSY743" s="4"/>
      <c r="GSZ743" s="4"/>
      <c r="GTA743" s="4"/>
      <c r="GTB743" s="4"/>
      <c r="GTC743" s="4"/>
      <c r="GTD743" s="4"/>
      <c r="GTE743" s="4"/>
      <c r="GTF743" s="4"/>
      <c r="GTG743" s="4"/>
      <c r="GTH743" s="4"/>
      <c r="GTI743" s="4"/>
      <c r="GTJ743" s="4"/>
      <c r="GTK743" s="4"/>
      <c r="GTL743" s="4"/>
      <c r="GTM743" s="4"/>
      <c r="GTN743" s="4"/>
      <c r="GTO743" s="4"/>
      <c r="GTP743" s="4"/>
      <c r="GTQ743" s="4"/>
      <c r="GTR743" s="4"/>
      <c r="GTS743" s="4"/>
      <c r="GTT743" s="4"/>
      <c r="GTU743" s="4"/>
      <c r="GTV743" s="4"/>
      <c r="GTW743" s="4"/>
      <c r="GTX743" s="4"/>
      <c r="GTY743" s="4"/>
      <c r="GTZ743" s="4"/>
      <c r="GUA743" s="4"/>
      <c r="GUB743" s="4"/>
      <c r="GUC743" s="4"/>
      <c r="GUD743" s="4"/>
      <c r="GUE743" s="4"/>
      <c r="GUF743" s="4"/>
      <c r="GUG743" s="4"/>
      <c r="GUH743" s="4"/>
      <c r="GUI743" s="4"/>
      <c r="GUJ743" s="4"/>
      <c r="GUK743" s="4"/>
      <c r="GUL743" s="4"/>
      <c r="GUM743" s="4"/>
      <c r="GUN743" s="4"/>
      <c r="GUO743" s="4"/>
      <c r="GUP743" s="4"/>
      <c r="GUQ743" s="4"/>
      <c r="GUR743" s="4"/>
      <c r="GUS743" s="4"/>
      <c r="GUT743" s="4"/>
      <c r="GUU743" s="4"/>
      <c r="GUV743" s="4"/>
      <c r="GUW743" s="4"/>
      <c r="GUX743" s="4"/>
      <c r="GUY743" s="4"/>
      <c r="GUZ743" s="4"/>
      <c r="GVA743" s="4"/>
      <c r="GVB743" s="4"/>
      <c r="GVC743" s="4"/>
      <c r="GVD743" s="4"/>
      <c r="GVE743" s="4"/>
      <c r="GVF743" s="4"/>
      <c r="GVG743" s="4"/>
      <c r="GVH743" s="4"/>
      <c r="GVI743" s="4"/>
      <c r="GVJ743" s="4"/>
      <c r="GVK743" s="4"/>
      <c r="GVL743" s="4"/>
      <c r="GVM743" s="4"/>
      <c r="GVN743" s="4"/>
      <c r="GVO743" s="4"/>
      <c r="GVP743" s="4"/>
      <c r="GVQ743" s="4"/>
      <c r="GVR743" s="4"/>
      <c r="GVS743" s="4"/>
      <c r="GVT743" s="4"/>
      <c r="GVU743" s="4"/>
      <c r="GVV743" s="4"/>
      <c r="GVW743" s="4"/>
      <c r="GVX743" s="4"/>
      <c r="GVY743" s="4"/>
      <c r="GVZ743" s="4"/>
      <c r="GWA743" s="4"/>
      <c r="GWB743" s="4"/>
      <c r="GWC743" s="4"/>
      <c r="GWD743" s="4"/>
      <c r="GWE743" s="4"/>
      <c r="GWF743" s="4"/>
      <c r="GWG743" s="4"/>
      <c r="GWH743" s="4"/>
      <c r="GWI743" s="4"/>
      <c r="GWJ743" s="4"/>
      <c r="GWK743" s="4"/>
      <c r="GWL743" s="4"/>
      <c r="GWM743" s="4"/>
      <c r="GWN743" s="4"/>
      <c r="GWO743" s="4"/>
      <c r="GWP743" s="4"/>
      <c r="GWQ743" s="4"/>
      <c r="GWR743" s="4"/>
      <c r="GWS743" s="4"/>
      <c r="GWT743" s="4"/>
      <c r="GWU743" s="4"/>
      <c r="GWV743" s="4"/>
      <c r="GWW743" s="4"/>
      <c r="GWX743" s="4"/>
      <c r="GWY743" s="4"/>
      <c r="GWZ743" s="4"/>
      <c r="GXA743" s="4"/>
      <c r="GXB743" s="4"/>
      <c r="GXC743" s="4"/>
      <c r="GXD743" s="4"/>
      <c r="GXE743" s="4"/>
      <c r="GXF743" s="4"/>
      <c r="GXG743" s="4"/>
      <c r="GXH743" s="4"/>
      <c r="GXI743" s="4"/>
      <c r="GXJ743" s="4"/>
      <c r="GXK743" s="4"/>
      <c r="GXL743" s="4"/>
      <c r="GXM743" s="4"/>
      <c r="GXN743" s="4"/>
      <c r="GXO743" s="4"/>
      <c r="GXP743" s="4"/>
      <c r="GXQ743" s="4"/>
      <c r="GXR743" s="4"/>
      <c r="GXS743" s="4"/>
      <c r="GXT743" s="4"/>
      <c r="GXU743" s="4"/>
      <c r="GXV743" s="4"/>
      <c r="GXW743" s="4"/>
      <c r="GXX743" s="4"/>
      <c r="GXY743" s="4"/>
      <c r="GXZ743" s="4"/>
      <c r="GYA743" s="4"/>
      <c r="GYB743" s="4"/>
      <c r="GYC743" s="4"/>
      <c r="GYD743" s="4"/>
      <c r="GYE743" s="4"/>
      <c r="GYF743" s="4"/>
      <c r="GYG743" s="4"/>
      <c r="GYH743" s="4"/>
      <c r="GYI743" s="4"/>
      <c r="GYJ743" s="4"/>
      <c r="GYK743" s="4"/>
      <c r="GYL743" s="4"/>
      <c r="GYM743" s="4"/>
      <c r="GYN743" s="4"/>
      <c r="GYO743" s="4"/>
      <c r="GYP743" s="4"/>
      <c r="GYQ743" s="4"/>
      <c r="GYR743" s="4"/>
      <c r="GYS743" s="4"/>
      <c r="GYT743" s="4"/>
      <c r="GYU743" s="4"/>
      <c r="GYV743" s="4"/>
      <c r="GYW743" s="4"/>
      <c r="GYX743" s="4"/>
      <c r="GYY743" s="4"/>
      <c r="GYZ743" s="4"/>
      <c r="GZA743" s="4"/>
      <c r="GZB743" s="4"/>
      <c r="GZC743" s="4"/>
      <c r="GZD743" s="4"/>
      <c r="GZE743" s="4"/>
      <c r="GZF743" s="4"/>
      <c r="GZG743" s="4"/>
      <c r="GZH743" s="4"/>
      <c r="GZI743" s="4"/>
      <c r="GZJ743" s="4"/>
      <c r="GZK743" s="4"/>
      <c r="GZL743" s="4"/>
      <c r="GZM743" s="4"/>
      <c r="GZN743" s="4"/>
      <c r="GZO743" s="4"/>
      <c r="GZP743" s="4"/>
      <c r="GZQ743" s="4"/>
      <c r="GZR743" s="4"/>
      <c r="GZS743" s="4"/>
      <c r="GZT743" s="4"/>
      <c r="GZU743" s="4"/>
      <c r="GZV743" s="4"/>
      <c r="GZW743" s="4"/>
      <c r="GZX743" s="4"/>
      <c r="GZY743" s="4"/>
      <c r="GZZ743" s="4"/>
      <c r="HAA743" s="4"/>
      <c r="HAB743" s="4"/>
      <c r="HAC743" s="4"/>
      <c r="HAD743" s="4"/>
      <c r="HAE743" s="4"/>
      <c r="HAF743" s="4"/>
      <c r="HAG743" s="4"/>
      <c r="HAH743" s="4"/>
      <c r="HAI743" s="4"/>
      <c r="HAJ743" s="4"/>
      <c r="HAK743" s="4"/>
      <c r="HAL743" s="4"/>
      <c r="HAM743" s="4"/>
      <c r="HAN743" s="4"/>
      <c r="HAO743" s="4"/>
      <c r="HAP743" s="4"/>
      <c r="HAQ743" s="4"/>
      <c r="HAR743" s="4"/>
      <c r="HAS743" s="4"/>
      <c r="HAT743" s="4"/>
      <c r="HAU743" s="4"/>
      <c r="HAV743" s="4"/>
      <c r="HAW743" s="4"/>
      <c r="HAX743" s="4"/>
      <c r="HAY743" s="4"/>
      <c r="HAZ743" s="4"/>
      <c r="HBA743" s="4"/>
      <c r="HBB743" s="4"/>
      <c r="HBC743" s="4"/>
      <c r="HBD743" s="4"/>
      <c r="HBE743" s="4"/>
      <c r="HBF743" s="4"/>
      <c r="HBG743" s="4"/>
      <c r="HBH743" s="4"/>
      <c r="HBI743" s="4"/>
      <c r="HBJ743" s="4"/>
      <c r="HBK743" s="4"/>
      <c r="HBL743" s="4"/>
      <c r="HBM743" s="4"/>
      <c r="HBN743" s="4"/>
      <c r="HBO743" s="4"/>
      <c r="HBP743" s="4"/>
      <c r="HBQ743" s="4"/>
      <c r="HBR743" s="4"/>
      <c r="HBS743" s="4"/>
      <c r="HBT743" s="4"/>
      <c r="HBU743" s="4"/>
      <c r="HBV743" s="4"/>
      <c r="HBW743" s="4"/>
      <c r="HBX743" s="4"/>
      <c r="HBY743" s="4"/>
      <c r="HBZ743" s="4"/>
      <c r="HCA743" s="4"/>
      <c r="HCB743" s="4"/>
      <c r="HCC743" s="4"/>
      <c r="HCD743" s="4"/>
      <c r="HCE743" s="4"/>
      <c r="HCF743" s="4"/>
      <c r="HCG743" s="4"/>
      <c r="HCH743" s="4"/>
      <c r="HCI743" s="4"/>
      <c r="HCJ743" s="4"/>
      <c r="HCK743" s="4"/>
      <c r="HCL743" s="4"/>
      <c r="HCM743" s="4"/>
      <c r="HCN743" s="4"/>
      <c r="HCO743" s="4"/>
      <c r="HCP743" s="4"/>
      <c r="HCQ743" s="4"/>
      <c r="HCR743" s="4"/>
      <c r="HCS743" s="4"/>
      <c r="HCT743" s="4"/>
      <c r="HCU743" s="4"/>
      <c r="HCV743" s="4"/>
      <c r="HCW743" s="4"/>
      <c r="HCX743" s="4"/>
      <c r="HCY743" s="4"/>
      <c r="HCZ743" s="4"/>
      <c r="HDA743" s="4"/>
      <c r="HDB743" s="4"/>
      <c r="HDC743" s="4"/>
      <c r="HDD743" s="4"/>
      <c r="HDE743" s="4"/>
      <c r="HDF743" s="4"/>
      <c r="HDG743" s="4"/>
      <c r="HDH743" s="4"/>
      <c r="HDI743" s="4"/>
      <c r="HDJ743" s="4"/>
      <c r="HDK743" s="4"/>
      <c r="HDL743" s="4"/>
      <c r="HDM743" s="4"/>
      <c r="HDN743" s="4"/>
      <c r="HDO743" s="4"/>
      <c r="HDP743" s="4"/>
      <c r="HDQ743" s="4"/>
      <c r="HDR743" s="4"/>
      <c r="HDS743" s="4"/>
      <c r="HDT743" s="4"/>
      <c r="HDU743" s="4"/>
      <c r="HDV743" s="4"/>
      <c r="HDW743" s="4"/>
      <c r="HDX743" s="4"/>
      <c r="HDY743" s="4"/>
      <c r="HDZ743" s="4"/>
      <c r="HEA743" s="4"/>
      <c r="HEB743" s="4"/>
      <c r="HEC743" s="4"/>
      <c r="HED743" s="4"/>
      <c r="HEE743" s="4"/>
      <c r="HEF743" s="4"/>
      <c r="HEG743" s="4"/>
      <c r="HEH743" s="4"/>
      <c r="HEI743" s="4"/>
      <c r="HEJ743" s="4"/>
      <c r="HEK743" s="4"/>
      <c r="HEL743" s="4"/>
      <c r="HEM743" s="4"/>
      <c r="HEN743" s="4"/>
      <c r="HEO743" s="4"/>
      <c r="HEP743" s="4"/>
      <c r="HEQ743" s="4"/>
      <c r="HER743" s="4"/>
      <c r="HES743" s="4"/>
      <c r="HET743" s="4"/>
      <c r="HEU743" s="4"/>
      <c r="HEV743" s="4"/>
      <c r="HEW743" s="4"/>
      <c r="HEX743" s="4"/>
      <c r="HEY743" s="4"/>
      <c r="HEZ743" s="4"/>
      <c r="HFA743" s="4"/>
      <c r="HFB743" s="4"/>
      <c r="HFC743" s="4"/>
      <c r="HFD743" s="4"/>
      <c r="HFE743" s="4"/>
      <c r="HFF743" s="4"/>
      <c r="HFG743" s="4"/>
      <c r="HFH743" s="4"/>
      <c r="HFI743" s="4"/>
      <c r="HFJ743" s="4"/>
      <c r="HFK743" s="4"/>
      <c r="HFL743" s="4"/>
      <c r="HFM743" s="4"/>
      <c r="HFN743" s="4"/>
      <c r="HFO743" s="4"/>
      <c r="HFP743" s="4"/>
      <c r="HFQ743" s="4"/>
      <c r="HFR743" s="4"/>
      <c r="HFS743" s="4"/>
      <c r="HFT743" s="4"/>
      <c r="HFU743" s="4"/>
      <c r="HFV743" s="4"/>
      <c r="HFW743" s="4"/>
      <c r="HFX743" s="4"/>
      <c r="HFY743" s="4"/>
      <c r="HFZ743" s="4"/>
      <c r="HGA743" s="4"/>
      <c r="HGB743" s="4"/>
      <c r="HGC743" s="4"/>
      <c r="HGD743" s="4"/>
      <c r="HGE743" s="4"/>
      <c r="HGF743" s="4"/>
      <c r="HGG743" s="4"/>
      <c r="HGH743" s="4"/>
      <c r="HGI743" s="4"/>
      <c r="HGJ743" s="4"/>
      <c r="HGK743" s="4"/>
      <c r="HGL743" s="4"/>
      <c r="HGM743" s="4"/>
      <c r="HGN743" s="4"/>
      <c r="HGO743" s="4"/>
      <c r="HGP743" s="4"/>
      <c r="HGQ743" s="4"/>
      <c r="HGR743" s="4"/>
      <c r="HGS743" s="4"/>
      <c r="HGT743" s="4"/>
      <c r="HGU743" s="4"/>
      <c r="HGV743" s="4"/>
      <c r="HGW743" s="4"/>
      <c r="HGX743" s="4"/>
      <c r="HGY743" s="4"/>
      <c r="HGZ743" s="4"/>
      <c r="HHA743" s="4"/>
      <c r="HHB743" s="4"/>
      <c r="HHC743" s="4"/>
      <c r="HHD743" s="4"/>
      <c r="HHE743" s="4"/>
      <c r="HHF743" s="4"/>
      <c r="HHG743" s="4"/>
      <c r="HHH743" s="4"/>
      <c r="HHI743" s="4"/>
      <c r="HHJ743" s="4"/>
      <c r="HHK743" s="4"/>
      <c r="HHL743" s="4"/>
      <c r="HHM743" s="4"/>
      <c r="HHN743" s="4"/>
      <c r="HHO743" s="4"/>
      <c r="HHP743" s="4"/>
      <c r="HHQ743" s="4"/>
      <c r="HHR743" s="4"/>
      <c r="HHS743" s="4"/>
      <c r="HHT743" s="4"/>
      <c r="HHU743" s="4"/>
      <c r="HHV743" s="4"/>
      <c r="HHW743" s="4"/>
      <c r="HHX743" s="4"/>
      <c r="HHY743" s="4"/>
      <c r="HHZ743" s="4"/>
      <c r="HIA743" s="4"/>
      <c r="HIB743" s="4"/>
      <c r="HIC743" s="4"/>
      <c r="HID743" s="4"/>
      <c r="HIE743" s="4"/>
      <c r="HIF743" s="4"/>
      <c r="HIG743" s="4"/>
      <c r="HIH743" s="4"/>
      <c r="HII743" s="4"/>
      <c r="HIJ743" s="4"/>
      <c r="HIK743" s="4"/>
      <c r="HIL743" s="4"/>
      <c r="HIM743" s="4"/>
      <c r="HIN743" s="4"/>
      <c r="HIO743" s="4"/>
      <c r="HIP743" s="4"/>
      <c r="HIQ743" s="4"/>
      <c r="HIR743" s="4"/>
      <c r="HIS743" s="4"/>
      <c r="HIT743" s="4"/>
      <c r="HIU743" s="4"/>
      <c r="HIV743" s="4"/>
      <c r="HIW743" s="4"/>
      <c r="HIX743" s="4"/>
      <c r="HIY743" s="4"/>
      <c r="HIZ743" s="4"/>
      <c r="HJA743" s="4"/>
      <c r="HJB743" s="4"/>
      <c r="HJC743" s="4"/>
      <c r="HJD743" s="4"/>
      <c r="HJE743" s="4"/>
      <c r="HJF743" s="4"/>
      <c r="HJG743" s="4"/>
      <c r="HJH743" s="4"/>
      <c r="HJI743" s="4"/>
      <c r="HJJ743" s="4"/>
      <c r="HJK743" s="4"/>
      <c r="HJL743" s="4"/>
      <c r="HJM743" s="4"/>
      <c r="HJN743" s="4"/>
      <c r="HJO743" s="4"/>
      <c r="HJP743" s="4"/>
      <c r="HJQ743" s="4"/>
      <c r="HJR743" s="4"/>
      <c r="HJS743" s="4"/>
      <c r="HJT743" s="4"/>
      <c r="HJU743" s="4"/>
      <c r="HJV743" s="4"/>
      <c r="HJW743" s="4"/>
      <c r="HJX743" s="4"/>
      <c r="HJY743" s="4"/>
      <c r="HJZ743" s="4"/>
      <c r="HKA743" s="4"/>
      <c r="HKB743" s="4"/>
      <c r="HKC743" s="4"/>
      <c r="HKD743" s="4"/>
      <c r="HKE743" s="4"/>
      <c r="HKF743" s="4"/>
      <c r="HKG743" s="4"/>
      <c r="HKH743" s="4"/>
      <c r="HKI743" s="4"/>
      <c r="HKJ743" s="4"/>
      <c r="HKK743" s="4"/>
      <c r="HKL743" s="4"/>
      <c r="HKM743" s="4"/>
      <c r="HKN743" s="4"/>
      <c r="HKO743" s="4"/>
      <c r="HKP743" s="4"/>
      <c r="HKQ743" s="4"/>
      <c r="HKR743" s="4"/>
      <c r="HKS743" s="4"/>
      <c r="HKT743" s="4"/>
      <c r="HKU743" s="4"/>
      <c r="HKV743" s="4"/>
      <c r="HKW743" s="4"/>
      <c r="HKX743" s="4"/>
      <c r="HKY743" s="4"/>
      <c r="HKZ743" s="4"/>
      <c r="HLA743" s="4"/>
      <c r="HLB743" s="4"/>
      <c r="HLC743" s="4"/>
      <c r="HLD743" s="4"/>
      <c r="HLE743" s="4"/>
      <c r="HLF743" s="4"/>
      <c r="HLG743" s="4"/>
      <c r="HLH743" s="4"/>
      <c r="HLI743" s="4"/>
      <c r="HLJ743" s="4"/>
      <c r="HLK743" s="4"/>
      <c r="HLL743" s="4"/>
      <c r="HLM743" s="4"/>
      <c r="HLN743" s="4"/>
      <c r="HLO743" s="4"/>
      <c r="HLP743" s="4"/>
      <c r="HLQ743" s="4"/>
      <c r="HLR743" s="4"/>
      <c r="HLS743" s="4"/>
      <c r="HLT743" s="4"/>
      <c r="HLU743" s="4"/>
      <c r="HLV743" s="4"/>
      <c r="HLW743" s="4"/>
      <c r="HLX743" s="4"/>
      <c r="HLY743" s="4"/>
      <c r="HLZ743" s="4"/>
      <c r="HMA743" s="4"/>
      <c r="HMB743" s="4"/>
      <c r="HMC743" s="4"/>
      <c r="HMD743" s="4"/>
      <c r="HME743" s="4"/>
      <c r="HMF743" s="4"/>
      <c r="HMG743" s="4"/>
      <c r="HMH743" s="4"/>
      <c r="HMI743" s="4"/>
      <c r="HMJ743" s="4"/>
      <c r="HMK743" s="4"/>
      <c r="HML743" s="4"/>
      <c r="HMM743" s="4"/>
      <c r="HMN743" s="4"/>
      <c r="HMO743" s="4"/>
      <c r="HMP743" s="4"/>
      <c r="HMQ743" s="4"/>
      <c r="HMR743" s="4"/>
      <c r="HMS743" s="4"/>
      <c r="HMT743" s="4"/>
      <c r="HMU743" s="4"/>
      <c r="HMV743" s="4"/>
      <c r="HMW743" s="4"/>
      <c r="HMX743" s="4"/>
      <c r="HMY743" s="4"/>
      <c r="HMZ743" s="4"/>
      <c r="HNA743" s="4"/>
      <c r="HNB743" s="4"/>
      <c r="HNC743" s="4"/>
      <c r="HND743" s="4"/>
      <c r="HNE743" s="4"/>
      <c r="HNF743" s="4"/>
      <c r="HNG743" s="4"/>
      <c r="HNH743" s="4"/>
      <c r="HNI743" s="4"/>
      <c r="HNJ743" s="4"/>
      <c r="HNK743" s="4"/>
      <c r="HNL743" s="4"/>
      <c r="HNM743" s="4"/>
      <c r="HNN743" s="4"/>
      <c r="HNO743" s="4"/>
      <c r="HNP743" s="4"/>
      <c r="HNQ743" s="4"/>
      <c r="HNR743" s="4"/>
      <c r="HNS743" s="4"/>
      <c r="HNT743" s="4"/>
      <c r="HNU743" s="4"/>
      <c r="HNV743" s="4"/>
      <c r="HNW743" s="4"/>
      <c r="HNX743" s="4"/>
      <c r="HNY743" s="4"/>
      <c r="HNZ743" s="4"/>
      <c r="HOA743" s="4"/>
      <c r="HOB743" s="4"/>
      <c r="HOC743" s="4"/>
      <c r="HOD743" s="4"/>
      <c r="HOE743" s="4"/>
      <c r="HOF743" s="4"/>
      <c r="HOG743" s="4"/>
      <c r="HOH743" s="4"/>
      <c r="HOI743" s="4"/>
      <c r="HOJ743" s="4"/>
      <c r="HOK743" s="4"/>
      <c r="HOL743" s="4"/>
      <c r="HOM743" s="4"/>
      <c r="HON743" s="4"/>
      <c r="HOO743" s="4"/>
      <c r="HOP743" s="4"/>
      <c r="HOQ743" s="4"/>
      <c r="HOR743" s="4"/>
      <c r="HOS743" s="4"/>
      <c r="HOT743" s="4"/>
      <c r="HOU743" s="4"/>
      <c r="HOV743" s="4"/>
      <c r="HOW743" s="4"/>
      <c r="HOX743" s="4"/>
      <c r="HOY743" s="4"/>
      <c r="HOZ743" s="4"/>
      <c r="HPA743" s="4"/>
      <c r="HPB743" s="4"/>
      <c r="HPC743" s="4"/>
      <c r="HPD743" s="4"/>
      <c r="HPE743" s="4"/>
      <c r="HPF743" s="4"/>
      <c r="HPG743" s="4"/>
      <c r="HPH743" s="4"/>
      <c r="HPI743" s="4"/>
      <c r="HPJ743" s="4"/>
      <c r="HPK743" s="4"/>
      <c r="HPL743" s="4"/>
      <c r="HPM743" s="4"/>
      <c r="HPN743" s="4"/>
      <c r="HPO743" s="4"/>
      <c r="HPP743" s="4"/>
      <c r="HPQ743" s="4"/>
      <c r="HPR743" s="4"/>
      <c r="HPS743" s="4"/>
      <c r="HPT743" s="4"/>
      <c r="HPU743" s="4"/>
      <c r="HPV743" s="4"/>
      <c r="HPW743" s="4"/>
      <c r="HPX743" s="4"/>
      <c r="HPY743" s="4"/>
      <c r="HPZ743" s="4"/>
      <c r="HQA743" s="4"/>
      <c r="HQB743" s="4"/>
      <c r="HQC743" s="4"/>
      <c r="HQD743" s="4"/>
      <c r="HQE743" s="4"/>
      <c r="HQF743" s="4"/>
      <c r="HQG743" s="4"/>
      <c r="HQH743" s="4"/>
      <c r="HQI743" s="4"/>
      <c r="HQJ743" s="4"/>
      <c r="HQK743" s="4"/>
      <c r="HQL743" s="4"/>
      <c r="HQM743" s="4"/>
      <c r="HQN743" s="4"/>
      <c r="HQO743" s="4"/>
      <c r="HQP743" s="4"/>
      <c r="HQQ743" s="4"/>
      <c r="HQR743" s="4"/>
      <c r="HQS743" s="4"/>
      <c r="HQT743" s="4"/>
      <c r="HQU743" s="4"/>
      <c r="HQV743" s="4"/>
      <c r="HQW743" s="4"/>
      <c r="HQX743" s="4"/>
      <c r="HQY743" s="4"/>
      <c r="HQZ743" s="4"/>
      <c r="HRA743" s="4"/>
      <c r="HRB743" s="4"/>
      <c r="HRC743" s="4"/>
      <c r="HRD743" s="4"/>
      <c r="HRE743" s="4"/>
      <c r="HRF743" s="4"/>
      <c r="HRG743" s="4"/>
      <c r="HRH743" s="4"/>
      <c r="HRI743" s="4"/>
      <c r="HRJ743" s="4"/>
      <c r="HRK743" s="4"/>
      <c r="HRL743" s="4"/>
      <c r="HRM743" s="4"/>
      <c r="HRN743" s="4"/>
      <c r="HRO743" s="4"/>
      <c r="HRP743" s="4"/>
      <c r="HRQ743" s="4"/>
      <c r="HRR743" s="4"/>
      <c r="HRS743" s="4"/>
      <c r="HRT743" s="4"/>
      <c r="HRU743" s="4"/>
      <c r="HRV743" s="4"/>
      <c r="HRW743" s="4"/>
      <c r="HRX743" s="4"/>
      <c r="HRY743" s="4"/>
      <c r="HRZ743" s="4"/>
      <c r="HSA743" s="4"/>
      <c r="HSB743" s="4"/>
      <c r="HSC743" s="4"/>
      <c r="HSD743" s="4"/>
      <c r="HSE743" s="4"/>
      <c r="HSF743" s="4"/>
      <c r="HSG743" s="4"/>
      <c r="HSH743" s="4"/>
      <c r="HSI743" s="4"/>
      <c r="HSJ743" s="4"/>
      <c r="HSK743" s="4"/>
      <c r="HSL743" s="4"/>
      <c r="HSM743" s="4"/>
      <c r="HSN743" s="4"/>
      <c r="HSO743" s="4"/>
      <c r="HSP743" s="4"/>
      <c r="HSQ743" s="4"/>
      <c r="HSR743" s="4"/>
      <c r="HSS743" s="4"/>
      <c r="HST743" s="4"/>
      <c r="HSU743" s="4"/>
      <c r="HSV743" s="4"/>
      <c r="HSW743" s="4"/>
      <c r="HSX743" s="4"/>
      <c r="HSY743" s="4"/>
      <c r="HSZ743" s="4"/>
      <c r="HTA743" s="4"/>
      <c r="HTB743" s="4"/>
      <c r="HTC743" s="4"/>
      <c r="HTD743" s="4"/>
      <c r="HTE743" s="4"/>
      <c r="HTF743" s="4"/>
      <c r="HTG743" s="4"/>
      <c r="HTH743" s="4"/>
      <c r="HTI743" s="4"/>
      <c r="HTJ743" s="4"/>
      <c r="HTK743" s="4"/>
      <c r="HTL743" s="4"/>
      <c r="HTM743" s="4"/>
      <c r="HTN743" s="4"/>
      <c r="HTO743" s="4"/>
      <c r="HTP743" s="4"/>
      <c r="HTQ743" s="4"/>
      <c r="HTR743" s="4"/>
      <c r="HTS743" s="4"/>
      <c r="HTT743" s="4"/>
      <c r="HTU743" s="4"/>
      <c r="HTV743" s="4"/>
      <c r="HTW743" s="4"/>
      <c r="HTX743" s="4"/>
      <c r="HTY743" s="4"/>
      <c r="HTZ743" s="4"/>
      <c r="HUA743" s="4"/>
      <c r="HUB743" s="4"/>
      <c r="HUC743" s="4"/>
      <c r="HUD743" s="4"/>
      <c r="HUE743" s="4"/>
      <c r="HUF743" s="4"/>
      <c r="HUG743" s="4"/>
      <c r="HUH743" s="4"/>
      <c r="HUI743" s="4"/>
      <c r="HUJ743" s="4"/>
      <c r="HUK743" s="4"/>
      <c r="HUL743" s="4"/>
      <c r="HUM743" s="4"/>
      <c r="HUN743" s="4"/>
      <c r="HUO743" s="4"/>
      <c r="HUP743" s="4"/>
      <c r="HUQ743" s="4"/>
      <c r="HUR743" s="4"/>
      <c r="HUS743" s="4"/>
      <c r="HUT743" s="4"/>
      <c r="HUU743" s="4"/>
      <c r="HUV743" s="4"/>
      <c r="HUW743" s="4"/>
      <c r="HUX743" s="4"/>
      <c r="HUY743" s="4"/>
      <c r="HUZ743" s="4"/>
      <c r="HVA743" s="4"/>
      <c r="HVB743" s="4"/>
      <c r="HVC743" s="4"/>
      <c r="HVD743" s="4"/>
      <c r="HVE743" s="4"/>
      <c r="HVF743" s="4"/>
      <c r="HVG743" s="4"/>
      <c r="HVH743" s="4"/>
      <c r="HVI743" s="4"/>
      <c r="HVJ743" s="4"/>
      <c r="HVK743" s="4"/>
      <c r="HVL743" s="4"/>
      <c r="HVM743" s="4"/>
      <c r="HVN743" s="4"/>
      <c r="HVO743" s="4"/>
      <c r="HVP743" s="4"/>
      <c r="HVQ743" s="4"/>
      <c r="HVR743" s="4"/>
      <c r="HVS743" s="4"/>
      <c r="HVT743" s="4"/>
      <c r="HVU743" s="4"/>
      <c r="HVV743" s="4"/>
      <c r="HVW743" s="4"/>
      <c r="HVX743" s="4"/>
      <c r="HVY743" s="4"/>
      <c r="HVZ743" s="4"/>
      <c r="HWA743" s="4"/>
      <c r="HWB743" s="4"/>
      <c r="HWC743" s="4"/>
      <c r="HWD743" s="4"/>
      <c r="HWE743" s="4"/>
      <c r="HWF743" s="4"/>
      <c r="HWG743" s="4"/>
      <c r="HWH743" s="4"/>
      <c r="HWI743" s="4"/>
      <c r="HWJ743" s="4"/>
      <c r="HWK743" s="4"/>
      <c r="HWL743" s="4"/>
      <c r="HWM743" s="4"/>
      <c r="HWN743" s="4"/>
      <c r="HWO743" s="4"/>
      <c r="HWP743" s="4"/>
      <c r="HWQ743" s="4"/>
      <c r="HWR743" s="4"/>
      <c r="HWS743" s="4"/>
      <c r="HWT743" s="4"/>
      <c r="HWU743" s="4"/>
      <c r="HWV743" s="4"/>
      <c r="HWW743" s="4"/>
      <c r="HWX743" s="4"/>
      <c r="HWY743" s="4"/>
      <c r="HWZ743" s="4"/>
      <c r="HXA743" s="4"/>
      <c r="HXB743" s="4"/>
      <c r="HXC743" s="4"/>
      <c r="HXD743" s="4"/>
      <c r="HXE743" s="4"/>
      <c r="HXF743" s="4"/>
      <c r="HXG743" s="4"/>
      <c r="HXH743" s="4"/>
      <c r="HXI743" s="4"/>
      <c r="HXJ743" s="4"/>
      <c r="HXK743" s="4"/>
      <c r="HXL743" s="4"/>
      <c r="HXM743" s="4"/>
      <c r="HXN743" s="4"/>
      <c r="HXO743" s="4"/>
      <c r="HXP743" s="4"/>
      <c r="HXQ743" s="4"/>
      <c r="HXR743" s="4"/>
      <c r="HXS743" s="4"/>
      <c r="HXT743" s="4"/>
      <c r="HXU743" s="4"/>
      <c r="HXV743" s="4"/>
      <c r="HXW743" s="4"/>
      <c r="HXX743" s="4"/>
      <c r="HXY743" s="4"/>
      <c r="HXZ743" s="4"/>
      <c r="HYA743" s="4"/>
      <c r="HYB743" s="4"/>
      <c r="HYC743" s="4"/>
      <c r="HYD743" s="4"/>
      <c r="HYE743" s="4"/>
      <c r="HYF743" s="4"/>
      <c r="HYG743" s="4"/>
      <c r="HYH743" s="4"/>
      <c r="HYI743" s="4"/>
      <c r="HYJ743" s="4"/>
      <c r="HYK743" s="4"/>
      <c r="HYL743" s="4"/>
      <c r="HYM743" s="4"/>
      <c r="HYN743" s="4"/>
      <c r="HYO743" s="4"/>
      <c r="HYP743" s="4"/>
      <c r="HYQ743" s="4"/>
      <c r="HYR743" s="4"/>
      <c r="HYS743" s="4"/>
      <c r="HYT743" s="4"/>
      <c r="HYU743" s="4"/>
      <c r="HYV743" s="4"/>
      <c r="HYW743" s="4"/>
      <c r="HYX743" s="4"/>
      <c r="HYY743" s="4"/>
      <c r="HYZ743" s="4"/>
      <c r="HZA743" s="4"/>
      <c r="HZB743" s="4"/>
      <c r="HZC743" s="4"/>
      <c r="HZD743" s="4"/>
      <c r="HZE743" s="4"/>
      <c r="HZF743" s="4"/>
      <c r="HZG743" s="4"/>
      <c r="HZH743" s="4"/>
      <c r="HZI743" s="4"/>
      <c r="HZJ743" s="4"/>
      <c r="HZK743" s="4"/>
      <c r="HZL743" s="4"/>
      <c r="HZM743" s="4"/>
      <c r="HZN743" s="4"/>
      <c r="HZO743" s="4"/>
      <c r="HZP743" s="4"/>
      <c r="HZQ743" s="4"/>
      <c r="HZR743" s="4"/>
      <c r="HZS743" s="4"/>
      <c r="HZT743" s="4"/>
      <c r="HZU743" s="4"/>
      <c r="HZV743" s="4"/>
      <c r="HZW743" s="4"/>
      <c r="HZX743" s="4"/>
      <c r="HZY743" s="4"/>
      <c r="HZZ743" s="4"/>
      <c r="IAA743" s="4"/>
      <c r="IAB743" s="4"/>
      <c r="IAC743" s="4"/>
      <c r="IAD743" s="4"/>
      <c r="IAE743" s="4"/>
      <c r="IAF743" s="4"/>
      <c r="IAG743" s="4"/>
      <c r="IAH743" s="4"/>
      <c r="IAI743" s="4"/>
      <c r="IAJ743" s="4"/>
      <c r="IAK743" s="4"/>
      <c r="IAL743" s="4"/>
      <c r="IAM743" s="4"/>
      <c r="IAN743" s="4"/>
      <c r="IAO743" s="4"/>
      <c r="IAP743" s="4"/>
      <c r="IAQ743" s="4"/>
      <c r="IAR743" s="4"/>
      <c r="IAS743" s="4"/>
      <c r="IAT743" s="4"/>
      <c r="IAU743" s="4"/>
      <c r="IAV743" s="4"/>
      <c r="IAW743" s="4"/>
      <c r="IAX743" s="4"/>
      <c r="IAY743" s="4"/>
      <c r="IAZ743" s="4"/>
      <c r="IBA743" s="4"/>
      <c r="IBB743" s="4"/>
      <c r="IBC743" s="4"/>
      <c r="IBD743" s="4"/>
      <c r="IBE743" s="4"/>
      <c r="IBF743" s="4"/>
      <c r="IBG743" s="4"/>
      <c r="IBH743" s="4"/>
      <c r="IBI743" s="4"/>
      <c r="IBJ743" s="4"/>
      <c r="IBK743" s="4"/>
      <c r="IBL743" s="4"/>
      <c r="IBM743" s="4"/>
      <c r="IBN743" s="4"/>
      <c r="IBO743" s="4"/>
      <c r="IBP743" s="4"/>
      <c r="IBQ743" s="4"/>
      <c r="IBR743" s="4"/>
      <c r="IBS743" s="4"/>
      <c r="IBT743" s="4"/>
      <c r="IBU743" s="4"/>
      <c r="IBV743" s="4"/>
      <c r="IBW743" s="4"/>
      <c r="IBX743" s="4"/>
      <c r="IBY743" s="4"/>
      <c r="IBZ743" s="4"/>
      <c r="ICA743" s="4"/>
      <c r="ICB743" s="4"/>
      <c r="ICC743" s="4"/>
      <c r="ICD743" s="4"/>
      <c r="ICE743" s="4"/>
      <c r="ICF743" s="4"/>
      <c r="ICG743" s="4"/>
      <c r="ICH743" s="4"/>
      <c r="ICI743" s="4"/>
      <c r="ICJ743" s="4"/>
      <c r="ICK743" s="4"/>
      <c r="ICL743" s="4"/>
      <c r="ICM743" s="4"/>
      <c r="ICN743" s="4"/>
      <c r="ICO743" s="4"/>
      <c r="ICP743" s="4"/>
      <c r="ICQ743" s="4"/>
      <c r="ICR743" s="4"/>
      <c r="ICS743" s="4"/>
      <c r="ICT743" s="4"/>
      <c r="ICU743" s="4"/>
      <c r="ICV743" s="4"/>
      <c r="ICW743" s="4"/>
      <c r="ICX743" s="4"/>
      <c r="ICY743" s="4"/>
      <c r="ICZ743" s="4"/>
      <c r="IDA743" s="4"/>
      <c r="IDB743" s="4"/>
      <c r="IDC743" s="4"/>
      <c r="IDD743" s="4"/>
      <c r="IDE743" s="4"/>
      <c r="IDF743" s="4"/>
      <c r="IDG743" s="4"/>
      <c r="IDH743" s="4"/>
      <c r="IDI743" s="4"/>
      <c r="IDJ743" s="4"/>
      <c r="IDK743" s="4"/>
      <c r="IDL743" s="4"/>
      <c r="IDM743" s="4"/>
      <c r="IDN743" s="4"/>
      <c r="IDO743" s="4"/>
      <c r="IDP743" s="4"/>
      <c r="IDQ743" s="4"/>
      <c r="IDR743" s="4"/>
      <c r="IDS743" s="4"/>
      <c r="IDT743" s="4"/>
      <c r="IDU743" s="4"/>
      <c r="IDV743" s="4"/>
      <c r="IDW743" s="4"/>
      <c r="IDX743" s="4"/>
      <c r="IDY743" s="4"/>
      <c r="IDZ743" s="4"/>
      <c r="IEA743" s="4"/>
      <c r="IEB743" s="4"/>
      <c r="IEC743" s="4"/>
      <c r="IED743" s="4"/>
      <c r="IEE743" s="4"/>
      <c r="IEF743" s="4"/>
      <c r="IEG743" s="4"/>
      <c r="IEH743" s="4"/>
      <c r="IEI743" s="4"/>
      <c r="IEJ743" s="4"/>
      <c r="IEK743" s="4"/>
      <c r="IEL743" s="4"/>
      <c r="IEM743" s="4"/>
      <c r="IEN743" s="4"/>
      <c r="IEO743" s="4"/>
      <c r="IEP743" s="4"/>
      <c r="IEQ743" s="4"/>
      <c r="IER743" s="4"/>
      <c r="IES743" s="4"/>
      <c r="IET743" s="4"/>
      <c r="IEU743" s="4"/>
      <c r="IEV743" s="4"/>
      <c r="IEW743" s="4"/>
      <c r="IEX743" s="4"/>
      <c r="IEY743" s="4"/>
      <c r="IEZ743" s="4"/>
      <c r="IFA743" s="4"/>
      <c r="IFB743" s="4"/>
      <c r="IFC743" s="4"/>
      <c r="IFD743" s="4"/>
      <c r="IFE743" s="4"/>
      <c r="IFF743" s="4"/>
      <c r="IFG743" s="4"/>
      <c r="IFH743" s="4"/>
      <c r="IFI743" s="4"/>
      <c r="IFJ743" s="4"/>
      <c r="IFK743" s="4"/>
      <c r="IFL743" s="4"/>
      <c r="IFM743" s="4"/>
      <c r="IFN743" s="4"/>
      <c r="IFO743" s="4"/>
      <c r="IFP743" s="4"/>
      <c r="IFQ743" s="4"/>
      <c r="IFR743" s="4"/>
      <c r="IFS743" s="4"/>
      <c r="IFT743" s="4"/>
      <c r="IFU743" s="4"/>
      <c r="IFV743" s="4"/>
      <c r="IFW743" s="4"/>
      <c r="IFX743" s="4"/>
      <c r="IFY743" s="4"/>
      <c r="IFZ743" s="4"/>
      <c r="IGA743" s="4"/>
      <c r="IGB743" s="4"/>
      <c r="IGC743" s="4"/>
      <c r="IGD743" s="4"/>
      <c r="IGE743" s="4"/>
      <c r="IGF743" s="4"/>
      <c r="IGG743" s="4"/>
      <c r="IGH743" s="4"/>
      <c r="IGI743" s="4"/>
      <c r="IGJ743" s="4"/>
      <c r="IGK743" s="4"/>
      <c r="IGL743" s="4"/>
      <c r="IGM743" s="4"/>
      <c r="IGN743" s="4"/>
      <c r="IGO743" s="4"/>
      <c r="IGP743" s="4"/>
      <c r="IGQ743" s="4"/>
      <c r="IGR743" s="4"/>
      <c r="IGS743" s="4"/>
      <c r="IGT743" s="4"/>
      <c r="IGU743" s="4"/>
      <c r="IGV743" s="4"/>
      <c r="IGW743" s="4"/>
      <c r="IGX743" s="4"/>
      <c r="IGY743" s="4"/>
      <c r="IGZ743" s="4"/>
      <c r="IHA743" s="4"/>
      <c r="IHB743" s="4"/>
      <c r="IHC743" s="4"/>
      <c r="IHD743" s="4"/>
      <c r="IHE743" s="4"/>
      <c r="IHF743" s="4"/>
      <c r="IHG743" s="4"/>
      <c r="IHH743" s="4"/>
      <c r="IHI743" s="4"/>
      <c r="IHJ743" s="4"/>
      <c r="IHK743" s="4"/>
      <c r="IHL743" s="4"/>
      <c r="IHM743" s="4"/>
      <c r="IHN743" s="4"/>
      <c r="IHO743" s="4"/>
      <c r="IHP743" s="4"/>
      <c r="IHQ743" s="4"/>
      <c r="IHR743" s="4"/>
      <c r="IHS743" s="4"/>
      <c r="IHT743" s="4"/>
      <c r="IHU743" s="4"/>
      <c r="IHV743" s="4"/>
      <c r="IHW743" s="4"/>
      <c r="IHX743" s="4"/>
      <c r="IHY743" s="4"/>
      <c r="IHZ743" s="4"/>
      <c r="IIA743" s="4"/>
      <c r="IIB743" s="4"/>
      <c r="IIC743" s="4"/>
      <c r="IID743" s="4"/>
      <c r="IIE743" s="4"/>
      <c r="IIF743" s="4"/>
      <c r="IIG743" s="4"/>
      <c r="IIH743" s="4"/>
      <c r="III743" s="4"/>
      <c r="IIJ743" s="4"/>
      <c r="IIK743" s="4"/>
      <c r="IIL743" s="4"/>
      <c r="IIM743" s="4"/>
      <c r="IIN743" s="4"/>
      <c r="IIO743" s="4"/>
      <c r="IIP743" s="4"/>
      <c r="IIQ743" s="4"/>
      <c r="IIR743" s="4"/>
      <c r="IIS743" s="4"/>
      <c r="IIT743" s="4"/>
      <c r="IIU743" s="4"/>
      <c r="IIV743" s="4"/>
      <c r="IIW743" s="4"/>
      <c r="IIX743" s="4"/>
      <c r="IIY743" s="4"/>
      <c r="IIZ743" s="4"/>
      <c r="IJA743" s="4"/>
      <c r="IJB743" s="4"/>
      <c r="IJC743" s="4"/>
      <c r="IJD743" s="4"/>
      <c r="IJE743" s="4"/>
      <c r="IJF743" s="4"/>
      <c r="IJG743" s="4"/>
      <c r="IJH743" s="4"/>
      <c r="IJI743" s="4"/>
      <c r="IJJ743" s="4"/>
      <c r="IJK743" s="4"/>
      <c r="IJL743" s="4"/>
      <c r="IJM743" s="4"/>
      <c r="IJN743" s="4"/>
      <c r="IJO743" s="4"/>
      <c r="IJP743" s="4"/>
      <c r="IJQ743" s="4"/>
      <c r="IJR743" s="4"/>
      <c r="IJS743" s="4"/>
      <c r="IJT743" s="4"/>
      <c r="IJU743" s="4"/>
      <c r="IJV743" s="4"/>
      <c r="IJW743" s="4"/>
      <c r="IJX743" s="4"/>
      <c r="IJY743" s="4"/>
      <c r="IJZ743" s="4"/>
      <c r="IKA743" s="4"/>
      <c r="IKB743" s="4"/>
      <c r="IKC743" s="4"/>
      <c r="IKD743" s="4"/>
      <c r="IKE743" s="4"/>
      <c r="IKF743" s="4"/>
      <c r="IKG743" s="4"/>
      <c r="IKH743" s="4"/>
      <c r="IKI743" s="4"/>
      <c r="IKJ743" s="4"/>
      <c r="IKK743" s="4"/>
      <c r="IKL743" s="4"/>
      <c r="IKM743" s="4"/>
      <c r="IKN743" s="4"/>
      <c r="IKO743" s="4"/>
      <c r="IKP743" s="4"/>
      <c r="IKQ743" s="4"/>
      <c r="IKR743" s="4"/>
      <c r="IKS743" s="4"/>
      <c r="IKT743" s="4"/>
      <c r="IKU743" s="4"/>
      <c r="IKV743" s="4"/>
      <c r="IKW743" s="4"/>
      <c r="IKX743" s="4"/>
      <c r="IKY743" s="4"/>
      <c r="IKZ743" s="4"/>
      <c r="ILA743" s="4"/>
      <c r="ILB743" s="4"/>
      <c r="ILC743" s="4"/>
      <c r="ILD743" s="4"/>
      <c r="ILE743" s="4"/>
      <c r="ILF743" s="4"/>
      <c r="ILG743" s="4"/>
      <c r="ILH743" s="4"/>
      <c r="ILI743" s="4"/>
      <c r="ILJ743" s="4"/>
      <c r="ILK743" s="4"/>
      <c r="ILL743" s="4"/>
      <c r="ILM743" s="4"/>
      <c r="ILN743" s="4"/>
      <c r="ILO743" s="4"/>
      <c r="ILP743" s="4"/>
      <c r="ILQ743" s="4"/>
      <c r="ILR743" s="4"/>
      <c r="ILS743" s="4"/>
      <c r="ILT743" s="4"/>
      <c r="ILU743" s="4"/>
      <c r="ILV743" s="4"/>
      <c r="ILW743" s="4"/>
      <c r="ILX743" s="4"/>
      <c r="ILY743" s="4"/>
      <c r="ILZ743" s="4"/>
      <c r="IMA743" s="4"/>
      <c r="IMB743" s="4"/>
      <c r="IMC743" s="4"/>
      <c r="IMD743" s="4"/>
      <c r="IME743" s="4"/>
      <c r="IMF743" s="4"/>
      <c r="IMG743" s="4"/>
      <c r="IMH743" s="4"/>
      <c r="IMI743" s="4"/>
      <c r="IMJ743" s="4"/>
      <c r="IMK743" s="4"/>
      <c r="IML743" s="4"/>
      <c r="IMM743" s="4"/>
      <c r="IMN743" s="4"/>
      <c r="IMO743" s="4"/>
      <c r="IMP743" s="4"/>
      <c r="IMQ743" s="4"/>
      <c r="IMR743" s="4"/>
      <c r="IMS743" s="4"/>
      <c r="IMT743" s="4"/>
      <c r="IMU743" s="4"/>
      <c r="IMV743" s="4"/>
      <c r="IMW743" s="4"/>
      <c r="IMX743" s="4"/>
      <c r="IMY743" s="4"/>
      <c r="IMZ743" s="4"/>
      <c r="INA743" s="4"/>
      <c r="INB743" s="4"/>
      <c r="INC743" s="4"/>
      <c r="IND743" s="4"/>
      <c r="INE743" s="4"/>
      <c r="INF743" s="4"/>
      <c r="ING743" s="4"/>
      <c r="INH743" s="4"/>
      <c r="INI743" s="4"/>
      <c r="INJ743" s="4"/>
      <c r="INK743" s="4"/>
      <c r="INL743" s="4"/>
      <c r="INM743" s="4"/>
      <c r="INN743" s="4"/>
      <c r="INO743" s="4"/>
      <c r="INP743" s="4"/>
      <c r="INQ743" s="4"/>
      <c r="INR743" s="4"/>
      <c r="INS743" s="4"/>
      <c r="INT743" s="4"/>
      <c r="INU743" s="4"/>
      <c r="INV743" s="4"/>
      <c r="INW743" s="4"/>
      <c r="INX743" s="4"/>
      <c r="INY743" s="4"/>
      <c r="INZ743" s="4"/>
      <c r="IOA743" s="4"/>
      <c r="IOB743" s="4"/>
      <c r="IOC743" s="4"/>
      <c r="IOD743" s="4"/>
      <c r="IOE743" s="4"/>
      <c r="IOF743" s="4"/>
      <c r="IOG743" s="4"/>
      <c r="IOH743" s="4"/>
      <c r="IOI743" s="4"/>
      <c r="IOJ743" s="4"/>
      <c r="IOK743" s="4"/>
      <c r="IOL743" s="4"/>
      <c r="IOM743" s="4"/>
      <c r="ION743" s="4"/>
      <c r="IOO743" s="4"/>
      <c r="IOP743" s="4"/>
      <c r="IOQ743" s="4"/>
      <c r="IOR743" s="4"/>
      <c r="IOS743" s="4"/>
      <c r="IOT743" s="4"/>
      <c r="IOU743" s="4"/>
      <c r="IOV743" s="4"/>
      <c r="IOW743" s="4"/>
      <c r="IOX743" s="4"/>
      <c r="IOY743" s="4"/>
      <c r="IOZ743" s="4"/>
      <c r="IPA743" s="4"/>
      <c r="IPB743" s="4"/>
      <c r="IPC743" s="4"/>
      <c r="IPD743" s="4"/>
      <c r="IPE743" s="4"/>
      <c r="IPF743" s="4"/>
      <c r="IPG743" s="4"/>
      <c r="IPH743" s="4"/>
      <c r="IPI743" s="4"/>
      <c r="IPJ743" s="4"/>
      <c r="IPK743" s="4"/>
      <c r="IPL743" s="4"/>
      <c r="IPM743" s="4"/>
      <c r="IPN743" s="4"/>
      <c r="IPO743" s="4"/>
      <c r="IPP743" s="4"/>
      <c r="IPQ743" s="4"/>
      <c r="IPR743" s="4"/>
      <c r="IPS743" s="4"/>
      <c r="IPT743" s="4"/>
      <c r="IPU743" s="4"/>
      <c r="IPV743" s="4"/>
      <c r="IPW743" s="4"/>
      <c r="IPX743" s="4"/>
      <c r="IPY743" s="4"/>
      <c r="IPZ743" s="4"/>
      <c r="IQA743" s="4"/>
      <c r="IQB743" s="4"/>
      <c r="IQC743" s="4"/>
      <c r="IQD743" s="4"/>
      <c r="IQE743" s="4"/>
      <c r="IQF743" s="4"/>
      <c r="IQG743" s="4"/>
      <c r="IQH743" s="4"/>
      <c r="IQI743" s="4"/>
      <c r="IQJ743" s="4"/>
      <c r="IQK743" s="4"/>
      <c r="IQL743" s="4"/>
      <c r="IQM743" s="4"/>
      <c r="IQN743" s="4"/>
      <c r="IQO743" s="4"/>
      <c r="IQP743" s="4"/>
      <c r="IQQ743" s="4"/>
      <c r="IQR743" s="4"/>
      <c r="IQS743" s="4"/>
      <c r="IQT743" s="4"/>
      <c r="IQU743" s="4"/>
      <c r="IQV743" s="4"/>
      <c r="IQW743" s="4"/>
      <c r="IQX743" s="4"/>
      <c r="IQY743" s="4"/>
      <c r="IQZ743" s="4"/>
      <c r="IRA743" s="4"/>
      <c r="IRB743" s="4"/>
      <c r="IRC743" s="4"/>
      <c r="IRD743" s="4"/>
      <c r="IRE743" s="4"/>
      <c r="IRF743" s="4"/>
      <c r="IRG743" s="4"/>
      <c r="IRH743" s="4"/>
      <c r="IRI743" s="4"/>
      <c r="IRJ743" s="4"/>
      <c r="IRK743" s="4"/>
      <c r="IRL743" s="4"/>
      <c r="IRM743" s="4"/>
      <c r="IRN743" s="4"/>
      <c r="IRO743" s="4"/>
      <c r="IRP743" s="4"/>
      <c r="IRQ743" s="4"/>
      <c r="IRR743" s="4"/>
      <c r="IRS743" s="4"/>
      <c r="IRT743" s="4"/>
      <c r="IRU743" s="4"/>
      <c r="IRV743" s="4"/>
      <c r="IRW743" s="4"/>
      <c r="IRX743" s="4"/>
      <c r="IRY743" s="4"/>
      <c r="IRZ743" s="4"/>
      <c r="ISA743" s="4"/>
      <c r="ISB743" s="4"/>
      <c r="ISC743" s="4"/>
      <c r="ISD743" s="4"/>
      <c r="ISE743" s="4"/>
      <c r="ISF743" s="4"/>
      <c r="ISG743" s="4"/>
      <c r="ISH743" s="4"/>
      <c r="ISI743" s="4"/>
      <c r="ISJ743" s="4"/>
      <c r="ISK743" s="4"/>
      <c r="ISL743" s="4"/>
      <c r="ISM743" s="4"/>
      <c r="ISN743" s="4"/>
      <c r="ISO743" s="4"/>
      <c r="ISP743" s="4"/>
      <c r="ISQ743" s="4"/>
      <c r="ISR743" s="4"/>
      <c r="ISS743" s="4"/>
      <c r="IST743" s="4"/>
      <c r="ISU743" s="4"/>
      <c r="ISV743" s="4"/>
      <c r="ISW743" s="4"/>
      <c r="ISX743" s="4"/>
      <c r="ISY743" s="4"/>
      <c r="ISZ743" s="4"/>
      <c r="ITA743" s="4"/>
      <c r="ITB743" s="4"/>
      <c r="ITC743" s="4"/>
      <c r="ITD743" s="4"/>
      <c r="ITE743" s="4"/>
      <c r="ITF743" s="4"/>
      <c r="ITG743" s="4"/>
      <c r="ITH743" s="4"/>
      <c r="ITI743" s="4"/>
      <c r="ITJ743" s="4"/>
      <c r="ITK743" s="4"/>
      <c r="ITL743" s="4"/>
      <c r="ITM743" s="4"/>
      <c r="ITN743" s="4"/>
      <c r="ITO743" s="4"/>
      <c r="ITP743" s="4"/>
      <c r="ITQ743" s="4"/>
      <c r="ITR743" s="4"/>
      <c r="ITS743" s="4"/>
      <c r="ITT743" s="4"/>
      <c r="ITU743" s="4"/>
      <c r="ITV743" s="4"/>
      <c r="ITW743" s="4"/>
      <c r="ITX743" s="4"/>
      <c r="ITY743" s="4"/>
      <c r="ITZ743" s="4"/>
      <c r="IUA743" s="4"/>
      <c r="IUB743" s="4"/>
      <c r="IUC743" s="4"/>
      <c r="IUD743" s="4"/>
      <c r="IUE743" s="4"/>
      <c r="IUF743" s="4"/>
      <c r="IUG743" s="4"/>
      <c r="IUH743" s="4"/>
      <c r="IUI743" s="4"/>
      <c r="IUJ743" s="4"/>
      <c r="IUK743" s="4"/>
      <c r="IUL743" s="4"/>
      <c r="IUM743" s="4"/>
      <c r="IUN743" s="4"/>
      <c r="IUO743" s="4"/>
      <c r="IUP743" s="4"/>
      <c r="IUQ743" s="4"/>
      <c r="IUR743" s="4"/>
      <c r="IUS743" s="4"/>
      <c r="IUT743" s="4"/>
      <c r="IUU743" s="4"/>
      <c r="IUV743" s="4"/>
      <c r="IUW743" s="4"/>
      <c r="IUX743" s="4"/>
      <c r="IUY743" s="4"/>
      <c r="IUZ743" s="4"/>
      <c r="IVA743" s="4"/>
      <c r="IVB743" s="4"/>
      <c r="IVC743" s="4"/>
      <c r="IVD743" s="4"/>
      <c r="IVE743" s="4"/>
      <c r="IVF743" s="4"/>
      <c r="IVG743" s="4"/>
      <c r="IVH743" s="4"/>
      <c r="IVI743" s="4"/>
      <c r="IVJ743" s="4"/>
      <c r="IVK743" s="4"/>
      <c r="IVL743" s="4"/>
      <c r="IVM743" s="4"/>
      <c r="IVN743" s="4"/>
      <c r="IVO743" s="4"/>
      <c r="IVP743" s="4"/>
      <c r="IVQ743" s="4"/>
      <c r="IVR743" s="4"/>
      <c r="IVS743" s="4"/>
      <c r="IVT743" s="4"/>
      <c r="IVU743" s="4"/>
      <c r="IVV743" s="4"/>
      <c r="IVW743" s="4"/>
      <c r="IVX743" s="4"/>
      <c r="IVY743" s="4"/>
      <c r="IVZ743" s="4"/>
      <c r="IWA743" s="4"/>
      <c r="IWB743" s="4"/>
      <c r="IWC743" s="4"/>
      <c r="IWD743" s="4"/>
      <c r="IWE743" s="4"/>
      <c r="IWF743" s="4"/>
      <c r="IWG743" s="4"/>
      <c r="IWH743" s="4"/>
      <c r="IWI743" s="4"/>
      <c r="IWJ743" s="4"/>
      <c r="IWK743" s="4"/>
      <c r="IWL743" s="4"/>
      <c r="IWM743" s="4"/>
      <c r="IWN743" s="4"/>
      <c r="IWO743" s="4"/>
      <c r="IWP743" s="4"/>
      <c r="IWQ743" s="4"/>
      <c r="IWR743" s="4"/>
      <c r="IWS743" s="4"/>
      <c r="IWT743" s="4"/>
      <c r="IWU743" s="4"/>
      <c r="IWV743" s="4"/>
      <c r="IWW743" s="4"/>
      <c r="IWX743" s="4"/>
      <c r="IWY743" s="4"/>
      <c r="IWZ743" s="4"/>
      <c r="IXA743" s="4"/>
      <c r="IXB743" s="4"/>
      <c r="IXC743" s="4"/>
      <c r="IXD743" s="4"/>
      <c r="IXE743" s="4"/>
      <c r="IXF743" s="4"/>
      <c r="IXG743" s="4"/>
      <c r="IXH743" s="4"/>
      <c r="IXI743" s="4"/>
      <c r="IXJ743" s="4"/>
      <c r="IXK743" s="4"/>
      <c r="IXL743" s="4"/>
      <c r="IXM743" s="4"/>
      <c r="IXN743" s="4"/>
      <c r="IXO743" s="4"/>
      <c r="IXP743" s="4"/>
      <c r="IXQ743" s="4"/>
      <c r="IXR743" s="4"/>
      <c r="IXS743" s="4"/>
      <c r="IXT743" s="4"/>
      <c r="IXU743" s="4"/>
      <c r="IXV743" s="4"/>
      <c r="IXW743" s="4"/>
      <c r="IXX743" s="4"/>
      <c r="IXY743" s="4"/>
      <c r="IXZ743" s="4"/>
      <c r="IYA743" s="4"/>
      <c r="IYB743" s="4"/>
      <c r="IYC743" s="4"/>
      <c r="IYD743" s="4"/>
      <c r="IYE743" s="4"/>
      <c r="IYF743" s="4"/>
      <c r="IYG743" s="4"/>
      <c r="IYH743" s="4"/>
      <c r="IYI743" s="4"/>
      <c r="IYJ743" s="4"/>
      <c r="IYK743" s="4"/>
      <c r="IYL743" s="4"/>
      <c r="IYM743" s="4"/>
      <c r="IYN743" s="4"/>
      <c r="IYO743" s="4"/>
      <c r="IYP743" s="4"/>
      <c r="IYQ743" s="4"/>
      <c r="IYR743" s="4"/>
      <c r="IYS743" s="4"/>
      <c r="IYT743" s="4"/>
      <c r="IYU743" s="4"/>
      <c r="IYV743" s="4"/>
      <c r="IYW743" s="4"/>
      <c r="IYX743" s="4"/>
      <c r="IYY743" s="4"/>
      <c r="IYZ743" s="4"/>
      <c r="IZA743" s="4"/>
      <c r="IZB743" s="4"/>
      <c r="IZC743" s="4"/>
      <c r="IZD743" s="4"/>
      <c r="IZE743" s="4"/>
      <c r="IZF743" s="4"/>
      <c r="IZG743" s="4"/>
      <c r="IZH743" s="4"/>
      <c r="IZI743" s="4"/>
      <c r="IZJ743" s="4"/>
      <c r="IZK743" s="4"/>
      <c r="IZL743" s="4"/>
      <c r="IZM743" s="4"/>
      <c r="IZN743" s="4"/>
      <c r="IZO743" s="4"/>
      <c r="IZP743" s="4"/>
      <c r="IZQ743" s="4"/>
      <c r="IZR743" s="4"/>
      <c r="IZS743" s="4"/>
      <c r="IZT743" s="4"/>
      <c r="IZU743" s="4"/>
      <c r="IZV743" s="4"/>
      <c r="IZW743" s="4"/>
      <c r="IZX743" s="4"/>
      <c r="IZY743" s="4"/>
      <c r="IZZ743" s="4"/>
      <c r="JAA743" s="4"/>
      <c r="JAB743" s="4"/>
      <c r="JAC743" s="4"/>
      <c r="JAD743" s="4"/>
      <c r="JAE743" s="4"/>
      <c r="JAF743" s="4"/>
      <c r="JAG743" s="4"/>
      <c r="JAH743" s="4"/>
      <c r="JAI743" s="4"/>
      <c r="JAJ743" s="4"/>
      <c r="JAK743" s="4"/>
      <c r="JAL743" s="4"/>
      <c r="JAM743" s="4"/>
      <c r="JAN743" s="4"/>
      <c r="JAO743" s="4"/>
      <c r="JAP743" s="4"/>
      <c r="JAQ743" s="4"/>
      <c r="JAR743" s="4"/>
      <c r="JAS743" s="4"/>
      <c r="JAT743" s="4"/>
      <c r="JAU743" s="4"/>
      <c r="JAV743" s="4"/>
      <c r="JAW743" s="4"/>
      <c r="JAX743" s="4"/>
      <c r="JAY743" s="4"/>
      <c r="JAZ743" s="4"/>
      <c r="JBA743" s="4"/>
      <c r="JBB743" s="4"/>
      <c r="JBC743" s="4"/>
      <c r="JBD743" s="4"/>
      <c r="JBE743" s="4"/>
      <c r="JBF743" s="4"/>
      <c r="JBG743" s="4"/>
      <c r="JBH743" s="4"/>
      <c r="JBI743" s="4"/>
      <c r="JBJ743" s="4"/>
      <c r="JBK743" s="4"/>
      <c r="JBL743" s="4"/>
      <c r="JBM743" s="4"/>
      <c r="JBN743" s="4"/>
      <c r="JBO743" s="4"/>
      <c r="JBP743" s="4"/>
      <c r="JBQ743" s="4"/>
      <c r="JBR743" s="4"/>
      <c r="JBS743" s="4"/>
      <c r="JBT743" s="4"/>
      <c r="JBU743" s="4"/>
      <c r="JBV743" s="4"/>
      <c r="JBW743" s="4"/>
      <c r="JBX743" s="4"/>
      <c r="JBY743" s="4"/>
      <c r="JBZ743" s="4"/>
      <c r="JCA743" s="4"/>
      <c r="JCB743" s="4"/>
      <c r="JCC743" s="4"/>
      <c r="JCD743" s="4"/>
      <c r="JCE743" s="4"/>
      <c r="JCF743" s="4"/>
      <c r="JCG743" s="4"/>
      <c r="JCH743" s="4"/>
      <c r="JCI743" s="4"/>
      <c r="JCJ743" s="4"/>
      <c r="JCK743" s="4"/>
      <c r="JCL743" s="4"/>
      <c r="JCM743" s="4"/>
      <c r="JCN743" s="4"/>
      <c r="JCO743" s="4"/>
      <c r="JCP743" s="4"/>
      <c r="JCQ743" s="4"/>
      <c r="JCR743" s="4"/>
      <c r="JCS743" s="4"/>
      <c r="JCT743" s="4"/>
      <c r="JCU743" s="4"/>
      <c r="JCV743" s="4"/>
      <c r="JCW743" s="4"/>
      <c r="JCX743" s="4"/>
      <c r="JCY743" s="4"/>
      <c r="JCZ743" s="4"/>
      <c r="JDA743" s="4"/>
      <c r="JDB743" s="4"/>
      <c r="JDC743" s="4"/>
      <c r="JDD743" s="4"/>
      <c r="JDE743" s="4"/>
      <c r="JDF743" s="4"/>
      <c r="JDG743" s="4"/>
      <c r="JDH743" s="4"/>
      <c r="JDI743" s="4"/>
      <c r="JDJ743" s="4"/>
      <c r="JDK743" s="4"/>
      <c r="JDL743" s="4"/>
      <c r="JDM743" s="4"/>
      <c r="JDN743" s="4"/>
      <c r="JDO743" s="4"/>
      <c r="JDP743" s="4"/>
      <c r="JDQ743" s="4"/>
      <c r="JDR743" s="4"/>
      <c r="JDS743" s="4"/>
      <c r="JDT743" s="4"/>
      <c r="JDU743" s="4"/>
      <c r="JDV743" s="4"/>
      <c r="JDW743" s="4"/>
      <c r="JDX743" s="4"/>
      <c r="JDY743" s="4"/>
      <c r="JDZ743" s="4"/>
      <c r="JEA743" s="4"/>
      <c r="JEB743" s="4"/>
      <c r="JEC743" s="4"/>
      <c r="JED743" s="4"/>
      <c r="JEE743" s="4"/>
      <c r="JEF743" s="4"/>
      <c r="JEG743" s="4"/>
      <c r="JEH743" s="4"/>
      <c r="JEI743" s="4"/>
      <c r="JEJ743" s="4"/>
      <c r="JEK743" s="4"/>
      <c r="JEL743" s="4"/>
      <c r="JEM743" s="4"/>
      <c r="JEN743" s="4"/>
      <c r="JEO743" s="4"/>
      <c r="JEP743" s="4"/>
      <c r="JEQ743" s="4"/>
      <c r="JER743" s="4"/>
      <c r="JES743" s="4"/>
      <c r="JET743" s="4"/>
      <c r="JEU743" s="4"/>
      <c r="JEV743" s="4"/>
      <c r="JEW743" s="4"/>
      <c r="JEX743" s="4"/>
      <c r="JEY743" s="4"/>
      <c r="JEZ743" s="4"/>
      <c r="JFA743" s="4"/>
      <c r="JFB743" s="4"/>
      <c r="JFC743" s="4"/>
      <c r="JFD743" s="4"/>
      <c r="JFE743" s="4"/>
      <c r="JFF743" s="4"/>
      <c r="JFG743" s="4"/>
      <c r="JFH743" s="4"/>
      <c r="JFI743" s="4"/>
      <c r="JFJ743" s="4"/>
      <c r="JFK743" s="4"/>
      <c r="JFL743" s="4"/>
      <c r="JFM743" s="4"/>
      <c r="JFN743" s="4"/>
      <c r="JFO743" s="4"/>
      <c r="JFP743" s="4"/>
      <c r="JFQ743" s="4"/>
      <c r="JFR743" s="4"/>
      <c r="JFS743" s="4"/>
      <c r="JFT743" s="4"/>
      <c r="JFU743" s="4"/>
      <c r="JFV743" s="4"/>
      <c r="JFW743" s="4"/>
      <c r="JFX743" s="4"/>
      <c r="JFY743" s="4"/>
      <c r="JFZ743" s="4"/>
      <c r="JGA743" s="4"/>
      <c r="JGB743" s="4"/>
      <c r="JGC743" s="4"/>
      <c r="JGD743" s="4"/>
      <c r="JGE743" s="4"/>
      <c r="JGF743" s="4"/>
      <c r="JGG743" s="4"/>
      <c r="JGH743" s="4"/>
      <c r="JGI743" s="4"/>
      <c r="JGJ743" s="4"/>
      <c r="JGK743" s="4"/>
      <c r="JGL743" s="4"/>
      <c r="JGM743" s="4"/>
      <c r="JGN743" s="4"/>
      <c r="JGO743" s="4"/>
      <c r="JGP743" s="4"/>
      <c r="JGQ743" s="4"/>
      <c r="JGR743" s="4"/>
      <c r="JGS743" s="4"/>
      <c r="JGT743" s="4"/>
      <c r="JGU743" s="4"/>
      <c r="JGV743" s="4"/>
      <c r="JGW743" s="4"/>
      <c r="JGX743" s="4"/>
      <c r="JGY743" s="4"/>
      <c r="JGZ743" s="4"/>
      <c r="JHA743" s="4"/>
      <c r="JHB743" s="4"/>
      <c r="JHC743" s="4"/>
      <c r="JHD743" s="4"/>
      <c r="JHE743" s="4"/>
      <c r="JHF743" s="4"/>
      <c r="JHG743" s="4"/>
      <c r="JHH743" s="4"/>
      <c r="JHI743" s="4"/>
      <c r="JHJ743" s="4"/>
      <c r="JHK743" s="4"/>
      <c r="JHL743" s="4"/>
      <c r="JHM743" s="4"/>
      <c r="JHN743" s="4"/>
      <c r="JHO743" s="4"/>
      <c r="JHP743" s="4"/>
      <c r="JHQ743" s="4"/>
      <c r="JHR743" s="4"/>
      <c r="JHS743" s="4"/>
      <c r="JHT743" s="4"/>
      <c r="JHU743" s="4"/>
      <c r="JHV743" s="4"/>
      <c r="JHW743" s="4"/>
      <c r="JHX743" s="4"/>
      <c r="JHY743" s="4"/>
      <c r="JHZ743" s="4"/>
      <c r="JIA743" s="4"/>
      <c r="JIB743" s="4"/>
      <c r="JIC743" s="4"/>
      <c r="JID743" s="4"/>
      <c r="JIE743" s="4"/>
      <c r="JIF743" s="4"/>
      <c r="JIG743" s="4"/>
      <c r="JIH743" s="4"/>
      <c r="JII743" s="4"/>
      <c r="JIJ743" s="4"/>
      <c r="JIK743" s="4"/>
      <c r="JIL743" s="4"/>
      <c r="JIM743" s="4"/>
      <c r="JIN743" s="4"/>
      <c r="JIO743" s="4"/>
      <c r="JIP743" s="4"/>
      <c r="JIQ743" s="4"/>
      <c r="JIR743" s="4"/>
      <c r="JIS743" s="4"/>
      <c r="JIT743" s="4"/>
      <c r="JIU743" s="4"/>
      <c r="JIV743" s="4"/>
      <c r="JIW743" s="4"/>
      <c r="JIX743" s="4"/>
      <c r="JIY743" s="4"/>
      <c r="JIZ743" s="4"/>
      <c r="JJA743" s="4"/>
      <c r="JJB743" s="4"/>
      <c r="JJC743" s="4"/>
      <c r="JJD743" s="4"/>
      <c r="JJE743" s="4"/>
      <c r="JJF743" s="4"/>
      <c r="JJG743" s="4"/>
      <c r="JJH743" s="4"/>
      <c r="JJI743" s="4"/>
      <c r="JJJ743" s="4"/>
      <c r="JJK743" s="4"/>
      <c r="JJL743" s="4"/>
      <c r="JJM743" s="4"/>
      <c r="JJN743" s="4"/>
      <c r="JJO743" s="4"/>
      <c r="JJP743" s="4"/>
      <c r="JJQ743" s="4"/>
      <c r="JJR743" s="4"/>
      <c r="JJS743" s="4"/>
      <c r="JJT743" s="4"/>
      <c r="JJU743" s="4"/>
      <c r="JJV743" s="4"/>
      <c r="JJW743" s="4"/>
      <c r="JJX743" s="4"/>
      <c r="JJY743" s="4"/>
      <c r="JJZ743" s="4"/>
      <c r="JKA743" s="4"/>
      <c r="JKB743" s="4"/>
      <c r="JKC743" s="4"/>
      <c r="JKD743" s="4"/>
      <c r="JKE743" s="4"/>
      <c r="JKF743" s="4"/>
      <c r="JKG743" s="4"/>
      <c r="JKH743" s="4"/>
      <c r="JKI743" s="4"/>
      <c r="JKJ743" s="4"/>
      <c r="JKK743" s="4"/>
      <c r="JKL743" s="4"/>
      <c r="JKM743" s="4"/>
      <c r="JKN743" s="4"/>
      <c r="JKO743" s="4"/>
      <c r="JKP743" s="4"/>
      <c r="JKQ743" s="4"/>
      <c r="JKR743" s="4"/>
      <c r="JKS743" s="4"/>
      <c r="JKT743" s="4"/>
      <c r="JKU743" s="4"/>
      <c r="JKV743" s="4"/>
      <c r="JKW743" s="4"/>
      <c r="JKX743" s="4"/>
      <c r="JKY743" s="4"/>
      <c r="JKZ743" s="4"/>
      <c r="JLA743" s="4"/>
      <c r="JLB743" s="4"/>
      <c r="JLC743" s="4"/>
      <c r="JLD743" s="4"/>
      <c r="JLE743" s="4"/>
      <c r="JLF743" s="4"/>
      <c r="JLG743" s="4"/>
      <c r="JLH743" s="4"/>
      <c r="JLI743" s="4"/>
      <c r="JLJ743" s="4"/>
      <c r="JLK743" s="4"/>
      <c r="JLL743" s="4"/>
      <c r="JLM743" s="4"/>
      <c r="JLN743" s="4"/>
      <c r="JLO743" s="4"/>
      <c r="JLP743" s="4"/>
      <c r="JLQ743" s="4"/>
      <c r="JLR743" s="4"/>
      <c r="JLS743" s="4"/>
      <c r="JLT743" s="4"/>
      <c r="JLU743" s="4"/>
      <c r="JLV743" s="4"/>
      <c r="JLW743" s="4"/>
      <c r="JLX743" s="4"/>
      <c r="JLY743" s="4"/>
      <c r="JLZ743" s="4"/>
      <c r="JMA743" s="4"/>
      <c r="JMB743" s="4"/>
      <c r="JMC743" s="4"/>
      <c r="JMD743" s="4"/>
      <c r="JME743" s="4"/>
      <c r="JMF743" s="4"/>
      <c r="JMG743" s="4"/>
      <c r="JMH743" s="4"/>
      <c r="JMI743" s="4"/>
      <c r="JMJ743" s="4"/>
      <c r="JMK743" s="4"/>
      <c r="JML743" s="4"/>
      <c r="JMM743" s="4"/>
      <c r="JMN743" s="4"/>
      <c r="JMO743" s="4"/>
      <c r="JMP743" s="4"/>
      <c r="JMQ743" s="4"/>
      <c r="JMR743" s="4"/>
      <c r="JMS743" s="4"/>
      <c r="JMT743" s="4"/>
      <c r="JMU743" s="4"/>
      <c r="JMV743" s="4"/>
      <c r="JMW743" s="4"/>
      <c r="JMX743" s="4"/>
      <c r="JMY743" s="4"/>
      <c r="JMZ743" s="4"/>
      <c r="JNA743" s="4"/>
      <c r="JNB743" s="4"/>
      <c r="JNC743" s="4"/>
      <c r="JND743" s="4"/>
      <c r="JNE743" s="4"/>
      <c r="JNF743" s="4"/>
      <c r="JNG743" s="4"/>
      <c r="JNH743" s="4"/>
      <c r="JNI743" s="4"/>
      <c r="JNJ743" s="4"/>
      <c r="JNK743" s="4"/>
      <c r="JNL743" s="4"/>
      <c r="JNM743" s="4"/>
      <c r="JNN743" s="4"/>
      <c r="JNO743" s="4"/>
      <c r="JNP743" s="4"/>
      <c r="JNQ743" s="4"/>
      <c r="JNR743" s="4"/>
      <c r="JNS743" s="4"/>
      <c r="JNT743" s="4"/>
      <c r="JNU743" s="4"/>
      <c r="JNV743" s="4"/>
      <c r="JNW743" s="4"/>
      <c r="JNX743" s="4"/>
      <c r="JNY743" s="4"/>
      <c r="JNZ743" s="4"/>
      <c r="JOA743" s="4"/>
      <c r="JOB743" s="4"/>
      <c r="JOC743" s="4"/>
      <c r="JOD743" s="4"/>
      <c r="JOE743" s="4"/>
      <c r="JOF743" s="4"/>
      <c r="JOG743" s="4"/>
      <c r="JOH743" s="4"/>
      <c r="JOI743" s="4"/>
      <c r="JOJ743" s="4"/>
      <c r="JOK743" s="4"/>
      <c r="JOL743" s="4"/>
      <c r="JOM743" s="4"/>
      <c r="JON743" s="4"/>
      <c r="JOO743" s="4"/>
      <c r="JOP743" s="4"/>
      <c r="JOQ743" s="4"/>
      <c r="JOR743" s="4"/>
      <c r="JOS743" s="4"/>
      <c r="JOT743" s="4"/>
      <c r="JOU743" s="4"/>
      <c r="JOV743" s="4"/>
      <c r="JOW743" s="4"/>
      <c r="JOX743" s="4"/>
      <c r="JOY743" s="4"/>
      <c r="JOZ743" s="4"/>
      <c r="JPA743" s="4"/>
      <c r="JPB743" s="4"/>
      <c r="JPC743" s="4"/>
      <c r="JPD743" s="4"/>
      <c r="JPE743" s="4"/>
      <c r="JPF743" s="4"/>
      <c r="JPG743" s="4"/>
      <c r="JPH743" s="4"/>
      <c r="JPI743" s="4"/>
      <c r="JPJ743" s="4"/>
      <c r="JPK743" s="4"/>
      <c r="JPL743" s="4"/>
      <c r="JPM743" s="4"/>
      <c r="JPN743" s="4"/>
      <c r="JPO743" s="4"/>
      <c r="JPP743" s="4"/>
      <c r="JPQ743" s="4"/>
      <c r="JPR743" s="4"/>
      <c r="JPS743" s="4"/>
      <c r="JPT743" s="4"/>
      <c r="JPU743" s="4"/>
      <c r="JPV743" s="4"/>
      <c r="JPW743" s="4"/>
      <c r="JPX743" s="4"/>
      <c r="JPY743" s="4"/>
      <c r="JPZ743" s="4"/>
      <c r="JQA743" s="4"/>
      <c r="JQB743" s="4"/>
      <c r="JQC743" s="4"/>
      <c r="JQD743" s="4"/>
      <c r="JQE743" s="4"/>
      <c r="JQF743" s="4"/>
      <c r="JQG743" s="4"/>
      <c r="JQH743" s="4"/>
      <c r="JQI743" s="4"/>
      <c r="JQJ743" s="4"/>
      <c r="JQK743" s="4"/>
      <c r="JQL743" s="4"/>
      <c r="JQM743" s="4"/>
      <c r="JQN743" s="4"/>
      <c r="JQO743" s="4"/>
      <c r="JQP743" s="4"/>
      <c r="JQQ743" s="4"/>
      <c r="JQR743" s="4"/>
      <c r="JQS743" s="4"/>
      <c r="JQT743" s="4"/>
      <c r="JQU743" s="4"/>
      <c r="JQV743" s="4"/>
      <c r="JQW743" s="4"/>
      <c r="JQX743" s="4"/>
      <c r="JQY743" s="4"/>
      <c r="JQZ743" s="4"/>
      <c r="JRA743" s="4"/>
      <c r="JRB743" s="4"/>
      <c r="JRC743" s="4"/>
      <c r="JRD743" s="4"/>
      <c r="JRE743" s="4"/>
      <c r="JRF743" s="4"/>
      <c r="JRG743" s="4"/>
      <c r="JRH743" s="4"/>
      <c r="JRI743" s="4"/>
      <c r="JRJ743" s="4"/>
      <c r="JRK743" s="4"/>
      <c r="JRL743" s="4"/>
      <c r="JRM743" s="4"/>
      <c r="JRN743" s="4"/>
      <c r="JRO743" s="4"/>
      <c r="JRP743" s="4"/>
      <c r="JRQ743" s="4"/>
      <c r="JRR743" s="4"/>
      <c r="JRS743" s="4"/>
      <c r="JRT743" s="4"/>
      <c r="JRU743" s="4"/>
      <c r="JRV743" s="4"/>
      <c r="JRW743" s="4"/>
      <c r="JRX743" s="4"/>
      <c r="JRY743" s="4"/>
      <c r="JRZ743" s="4"/>
      <c r="JSA743" s="4"/>
      <c r="JSB743" s="4"/>
      <c r="JSC743" s="4"/>
      <c r="JSD743" s="4"/>
      <c r="JSE743" s="4"/>
      <c r="JSF743" s="4"/>
      <c r="JSG743" s="4"/>
      <c r="JSH743" s="4"/>
      <c r="JSI743" s="4"/>
      <c r="JSJ743" s="4"/>
      <c r="JSK743" s="4"/>
      <c r="JSL743" s="4"/>
      <c r="JSM743" s="4"/>
      <c r="JSN743" s="4"/>
      <c r="JSO743" s="4"/>
      <c r="JSP743" s="4"/>
      <c r="JSQ743" s="4"/>
      <c r="JSR743" s="4"/>
      <c r="JSS743" s="4"/>
      <c r="JST743" s="4"/>
      <c r="JSU743" s="4"/>
      <c r="JSV743" s="4"/>
      <c r="JSW743" s="4"/>
      <c r="JSX743" s="4"/>
      <c r="JSY743" s="4"/>
      <c r="JSZ743" s="4"/>
      <c r="JTA743" s="4"/>
      <c r="JTB743" s="4"/>
      <c r="JTC743" s="4"/>
      <c r="JTD743" s="4"/>
      <c r="JTE743" s="4"/>
      <c r="JTF743" s="4"/>
      <c r="JTG743" s="4"/>
      <c r="JTH743" s="4"/>
      <c r="JTI743" s="4"/>
      <c r="JTJ743" s="4"/>
      <c r="JTK743" s="4"/>
      <c r="JTL743" s="4"/>
      <c r="JTM743" s="4"/>
      <c r="JTN743" s="4"/>
      <c r="JTO743" s="4"/>
      <c r="JTP743" s="4"/>
      <c r="JTQ743" s="4"/>
      <c r="JTR743" s="4"/>
      <c r="JTS743" s="4"/>
      <c r="JTT743" s="4"/>
      <c r="JTU743" s="4"/>
      <c r="JTV743" s="4"/>
      <c r="JTW743" s="4"/>
      <c r="JTX743" s="4"/>
      <c r="JTY743" s="4"/>
      <c r="JTZ743" s="4"/>
      <c r="JUA743" s="4"/>
      <c r="JUB743" s="4"/>
      <c r="JUC743" s="4"/>
      <c r="JUD743" s="4"/>
      <c r="JUE743" s="4"/>
      <c r="JUF743" s="4"/>
      <c r="JUG743" s="4"/>
      <c r="JUH743" s="4"/>
      <c r="JUI743" s="4"/>
      <c r="JUJ743" s="4"/>
      <c r="JUK743" s="4"/>
      <c r="JUL743" s="4"/>
      <c r="JUM743" s="4"/>
      <c r="JUN743" s="4"/>
      <c r="JUO743" s="4"/>
      <c r="JUP743" s="4"/>
      <c r="JUQ743" s="4"/>
      <c r="JUR743" s="4"/>
      <c r="JUS743" s="4"/>
      <c r="JUT743" s="4"/>
      <c r="JUU743" s="4"/>
      <c r="JUV743" s="4"/>
      <c r="JUW743" s="4"/>
      <c r="JUX743" s="4"/>
      <c r="JUY743" s="4"/>
      <c r="JUZ743" s="4"/>
      <c r="JVA743" s="4"/>
      <c r="JVB743" s="4"/>
      <c r="JVC743" s="4"/>
      <c r="JVD743" s="4"/>
      <c r="JVE743" s="4"/>
      <c r="JVF743" s="4"/>
      <c r="JVG743" s="4"/>
      <c r="JVH743" s="4"/>
      <c r="JVI743" s="4"/>
      <c r="JVJ743" s="4"/>
      <c r="JVK743" s="4"/>
      <c r="JVL743" s="4"/>
      <c r="JVM743" s="4"/>
      <c r="JVN743" s="4"/>
      <c r="JVO743" s="4"/>
      <c r="JVP743" s="4"/>
      <c r="JVQ743" s="4"/>
      <c r="JVR743" s="4"/>
      <c r="JVS743" s="4"/>
      <c r="JVT743" s="4"/>
      <c r="JVU743" s="4"/>
      <c r="JVV743" s="4"/>
      <c r="JVW743" s="4"/>
      <c r="JVX743" s="4"/>
      <c r="JVY743" s="4"/>
      <c r="JVZ743" s="4"/>
      <c r="JWA743" s="4"/>
      <c r="JWB743" s="4"/>
      <c r="JWC743" s="4"/>
      <c r="JWD743" s="4"/>
      <c r="JWE743" s="4"/>
      <c r="JWF743" s="4"/>
      <c r="JWG743" s="4"/>
      <c r="JWH743" s="4"/>
      <c r="JWI743" s="4"/>
      <c r="JWJ743" s="4"/>
      <c r="JWK743" s="4"/>
      <c r="JWL743" s="4"/>
      <c r="JWM743" s="4"/>
      <c r="JWN743" s="4"/>
      <c r="JWO743" s="4"/>
      <c r="JWP743" s="4"/>
      <c r="JWQ743" s="4"/>
      <c r="JWR743" s="4"/>
      <c r="JWS743" s="4"/>
      <c r="JWT743" s="4"/>
      <c r="JWU743" s="4"/>
      <c r="JWV743" s="4"/>
      <c r="JWW743" s="4"/>
      <c r="JWX743" s="4"/>
      <c r="JWY743" s="4"/>
      <c r="JWZ743" s="4"/>
      <c r="JXA743" s="4"/>
      <c r="JXB743" s="4"/>
      <c r="JXC743" s="4"/>
      <c r="JXD743" s="4"/>
      <c r="JXE743" s="4"/>
      <c r="JXF743" s="4"/>
      <c r="JXG743" s="4"/>
      <c r="JXH743" s="4"/>
      <c r="JXI743" s="4"/>
      <c r="JXJ743" s="4"/>
      <c r="JXK743" s="4"/>
      <c r="JXL743" s="4"/>
      <c r="JXM743" s="4"/>
      <c r="JXN743" s="4"/>
      <c r="JXO743" s="4"/>
      <c r="JXP743" s="4"/>
      <c r="JXQ743" s="4"/>
      <c r="JXR743" s="4"/>
      <c r="JXS743" s="4"/>
      <c r="JXT743" s="4"/>
      <c r="JXU743" s="4"/>
      <c r="JXV743" s="4"/>
      <c r="JXW743" s="4"/>
      <c r="JXX743" s="4"/>
      <c r="JXY743" s="4"/>
      <c r="JXZ743" s="4"/>
      <c r="JYA743" s="4"/>
      <c r="JYB743" s="4"/>
      <c r="JYC743" s="4"/>
      <c r="JYD743" s="4"/>
      <c r="JYE743" s="4"/>
      <c r="JYF743" s="4"/>
      <c r="JYG743" s="4"/>
      <c r="JYH743" s="4"/>
      <c r="JYI743" s="4"/>
      <c r="JYJ743" s="4"/>
      <c r="JYK743" s="4"/>
      <c r="JYL743" s="4"/>
      <c r="JYM743" s="4"/>
      <c r="JYN743" s="4"/>
      <c r="JYO743" s="4"/>
      <c r="JYP743" s="4"/>
      <c r="JYQ743" s="4"/>
      <c r="JYR743" s="4"/>
      <c r="JYS743" s="4"/>
      <c r="JYT743" s="4"/>
      <c r="JYU743" s="4"/>
      <c r="JYV743" s="4"/>
      <c r="JYW743" s="4"/>
      <c r="JYX743" s="4"/>
      <c r="JYY743" s="4"/>
      <c r="JYZ743" s="4"/>
      <c r="JZA743" s="4"/>
      <c r="JZB743" s="4"/>
      <c r="JZC743" s="4"/>
      <c r="JZD743" s="4"/>
      <c r="JZE743" s="4"/>
      <c r="JZF743" s="4"/>
      <c r="JZG743" s="4"/>
      <c r="JZH743" s="4"/>
      <c r="JZI743" s="4"/>
      <c r="JZJ743" s="4"/>
      <c r="JZK743" s="4"/>
      <c r="JZL743" s="4"/>
      <c r="JZM743" s="4"/>
      <c r="JZN743" s="4"/>
      <c r="JZO743" s="4"/>
      <c r="JZP743" s="4"/>
      <c r="JZQ743" s="4"/>
      <c r="JZR743" s="4"/>
      <c r="JZS743" s="4"/>
      <c r="JZT743" s="4"/>
      <c r="JZU743" s="4"/>
      <c r="JZV743" s="4"/>
      <c r="JZW743" s="4"/>
      <c r="JZX743" s="4"/>
      <c r="JZY743" s="4"/>
      <c r="JZZ743" s="4"/>
      <c r="KAA743" s="4"/>
      <c r="KAB743" s="4"/>
      <c r="KAC743" s="4"/>
      <c r="KAD743" s="4"/>
      <c r="KAE743" s="4"/>
      <c r="KAF743" s="4"/>
      <c r="KAG743" s="4"/>
      <c r="KAH743" s="4"/>
      <c r="KAI743" s="4"/>
      <c r="KAJ743" s="4"/>
      <c r="KAK743" s="4"/>
      <c r="KAL743" s="4"/>
      <c r="KAM743" s="4"/>
      <c r="KAN743" s="4"/>
      <c r="KAO743" s="4"/>
      <c r="KAP743" s="4"/>
      <c r="KAQ743" s="4"/>
      <c r="KAR743" s="4"/>
      <c r="KAS743" s="4"/>
      <c r="KAT743" s="4"/>
      <c r="KAU743" s="4"/>
      <c r="KAV743" s="4"/>
      <c r="KAW743" s="4"/>
      <c r="KAX743" s="4"/>
      <c r="KAY743" s="4"/>
      <c r="KAZ743" s="4"/>
      <c r="KBA743" s="4"/>
      <c r="KBB743" s="4"/>
      <c r="KBC743" s="4"/>
      <c r="KBD743" s="4"/>
      <c r="KBE743" s="4"/>
      <c r="KBF743" s="4"/>
      <c r="KBG743" s="4"/>
      <c r="KBH743" s="4"/>
      <c r="KBI743" s="4"/>
      <c r="KBJ743" s="4"/>
      <c r="KBK743" s="4"/>
      <c r="KBL743" s="4"/>
      <c r="KBM743" s="4"/>
      <c r="KBN743" s="4"/>
      <c r="KBO743" s="4"/>
      <c r="KBP743" s="4"/>
      <c r="KBQ743" s="4"/>
      <c r="KBR743" s="4"/>
      <c r="KBS743" s="4"/>
      <c r="KBT743" s="4"/>
      <c r="KBU743" s="4"/>
      <c r="KBV743" s="4"/>
      <c r="KBW743" s="4"/>
      <c r="KBX743" s="4"/>
      <c r="KBY743" s="4"/>
      <c r="KBZ743" s="4"/>
      <c r="KCA743" s="4"/>
      <c r="KCB743" s="4"/>
      <c r="KCC743" s="4"/>
      <c r="KCD743" s="4"/>
      <c r="KCE743" s="4"/>
      <c r="KCF743" s="4"/>
      <c r="KCG743" s="4"/>
      <c r="KCH743" s="4"/>
      <c r="KCI743" s="4"/>
      <c r="KCJ743" s="4"/>
      <c r="KCK743" s="4"/>
      <c r="KCL743" s="4"/>
      <c r="KCM743" s="4"/>
      <c r="KCN743" s="4"/>
      <c r="KCO743" s="4"/>
      <c r="KCP743" s="4"/>
      <c r="KCQ743" s="4"/>
      <c r="KCR743" s="4"/>
      <c r="KCS743" s="4"/>
      <c r="KCT743" s="4"/>
      <c r="KCU743" s="4"/>
      <c r="KCV743" s="4"/>
      <c r="KCW743" s="4"/>
      <c r="KCX743" s="4"/>
      <c r="KCY743" s="4"/>
      <c r="KCZ743" s="4"/>
      <c r="KDA743" s="4"/>
      <c r="KDB743" s="4"/>
      <c r="KDC743" s="4"/>
      <c r="KDD743" s="4"/>
      <c r="KDE743" s="4"/>
      <c r="KDF743" s="4"/>
      <c r="KDG743" s="4"/>
      <c r="KDH743" s="4"/>
      <c r="KDI743" s="4"/>
      <c r="KDJ743" s="4"/>
      <c r="KDK743" s="4"/>
      <c r="KDL743" s="4"/>
      <c r="KDM743" s="4"/>
      <c r="KDN743" s="4"/>
      <c r="KDO743" s="4"/>
      <c r="KDP743" s="4"/>
      <c r="KDQ743" s="4"/>
      <c r="KDR743" s="4"/>
      <c r="KDS743" s="4"/>
      <c r="KDT743" s="4"/>
      <c r="KDU743" s="4"/>
      <c r="KDV743" s="4"/>
      <c r="KDW743" s="4"/>
      <c r="KDX743" s="4"/>
      <c r="KDY743" s="4"/>
      <c r="KDZ743" s="4"/>
      <c r="KEA743" s="4"/>
      <c r="KEB743" s="4"/>
      <c r="KEC743" s="4"/>
      <c r="KED743" s="4"/>
      <c r="KEE743" s="4"/>
      <c r="KEF743" s="4"/>
      <c r="KEG743" s="4"/>
      <c r="KEH743" s="4"/>
      <c r="KEI743" s="4"/>
      <c r="KEJ743" s="4"/>
      <c r="KEK743" s="4"/>
      <c r="KEL743" s="4"/>
      <c r="KEM743" s="4"/>
      <c r="KEN743" s="4"/>
      <c r="KEO743" s="4"/>
      <c r="KEP743" s="4"/>
      <c r="KEQ743" s="4"/>
      <c r="KER743" s="4"/>
      <c r="KES743" s="4"/>
      <c r="KET743" s="4"/>
      <c r="KEU743" s="4"/>
      <c r="KEV743" s="4"/>
      <c r="KEW743" s="4"/>
      <c r="KEX743" s="4"/>
      <c r="KEY743" s="4"/>
      <c r="KEZ743" s="4"/>
      <c r="KFA743" s="4"/>
      <c r="KFB743" s="4"/>
      <c r="KFC743" s="4"/>
      <c r="KFD743" s="4"/>
      <c r="KFE743" s="4"/>
      <c r="KFF743" s="4"/>
      <c r="KFG743" s="4"/>
      <c r="KFH743" s="4"/>
      <c r="KFI743" s="4"/>
      <c r="KFJ743" s="4"/>
      <c r="KFK743" s="4"/>
      <c r="KFL743" s="4"/>
      <c r="KFM743" s="4"/>
      <c r="KFN743" s="4"/>
      <c r="KFO743" s="4"/>
      <c r="KFP743" s="4"/>
      <c r="KFQ743" s="4"/>
      <c r="KFR743" s="4"/>
      <c r="KFS743" s="4"/>
      <c r="KFT743" s="4"/>
      <c r="KFU743" s="4"/>
      <c r="KFV743" s="4"/>
      <c r="KFW743" s="4"/>
      <c r="KFX743" s="4"/>
      <c r="KFY743" s="4"/>
      <c r="KFZ743" s="4"/>
      <c r="KGA743" s="4"/>
      <c r="KGB743" s="4"/>
      <c r="KGC743" s="4"/>
      <c r="KGD743" s="4"/>
      <c r="KGE743" s="4"/>
      <c r="KGF743" s="4"/>
      <c r="KGG743" s="4"/>
      <c r="KGH743" s="4"/>
      <c r="KGI743" s="4"/>
      <c r="KGJ743" s="4"/>
      <c r="KGK743" s="4"/>
      <c r="KGL743" s="4"/>
      <c r="KGM743" s="4"/>
      <c r="KGN743" s="4"/>
      <c r="KGO743" s="4"/>
      <c r="KGP743" s="4"/>
      <c r="KGQ743" s="4"/>
      <c r="KGR743" s="4"/>
      <c r="KGS743" s="4"/>
      <c r="KGT743" s="4"/>
      <c r="KGU743" s="4"/>
      <c r="KGV743" s="4"/>
      <c r="KGW743" s="4"/>
      <c r="KGX743" s="4"/>
      <c r="KGY743" s="4"/>
      <c r="KGZ743" s="4"/>
      <c r="KHA743" s="4"/>
      <c r="KHB743" s="4"/>
      <c r="KHC743" s="4"/>
      <c r="KHD743" s="4"/>
      <c r="KHE743" s="4"/>
      <c r="KHF743" s="4"/>
      <c r="KHG743" s="4"/>
      <c r="KHH743" s="4"/>
      <c r="KHI743" s="4"/>
      <c r="KHJ743" s="4"/>
      <c r="KHK743" s="4"/>
      <c r="KHL743" s="4"/>
      <c r="KHM743" s="4"/>
      <c r="KHN743" s="4"/>
      <c r="KHO743" s="4"/>
      <c r="KHP743" s="4"/>
      <c r="KHQ743" s="4"/>
      <c r="KHR743" s="4"/>
      <c r="KHS743" s="4"/>
      <c r="KHT743" s="4"/>
      <c r="KHU743" s="4"/>
      <c r="KHV743" s="4"/>
      <c r="KHW743" s="4"/>
      <c r="KHX743" s="4"/>
      <c r="KHY743" s="4"/>
      <c r="KHZ743" s="4"/>
      <c r="KIA743" s="4"/>
      <c r="KIB743" s="4"/>
      <c r="KIC743" s="4"/>
      <c r="KID743" s="4"/>
      <c r="KIE743" s="4"/>
      <c r="KIF743" s="4"/>
      <c r="KIG743" s="4"/>
      <c r="KIH743" s="4"/>
      <c r="KII743" s="4"/>
      <c r="KIJ743" s="4"/>
      <c r="KIK743" s="4"/>
      <c r="KIL743" s="4"/>
      <c r="KIM743" s="4"/>
      <c r="KIN743" s="4"/>
      <c r="KIO743" s="4"/>
      <c r="KIP743" s="4"/>
      <c r="KIQ743" s="4"/>
      <c r="KIR743" s="4"/>
      <c r="KIS743" s="4"/>
      <c r="KIT743" s="4"/>
      <c r="KIU743" s="4"/>
      <c r="KIV743" s="4"/>
      <c r="KIW743" s="4"/>
      <c r="KIX743" s="4"/>
      <c r="KIY743" s="4"/>
      <c r="KIZ743" s="4"/>
      <c r="KJA743" s="4"/>
      <c r="KJB743" s="4"/>
      <c r="KJC743" s="4"/>
      <c r="KJD743" s="4"/>
      <c r="KJE743" s="4"/>
      <c r="KJF743" s="4"/>
      <c r="KJG743" s="4"/>
      <c r="KJH743" s="4"/>
      <c r="KJI743" s="4"/>
      <c r="KJJ743" s="4"/>
      <c r="KJK743" s="4"/>
      <c r="KJL743" s="4"/>
      <c r="KJM743" s="4"/>
      <c r="KJN743" s="4"/>
      <c r="KJO743" s="4"/>
      <c r="KJP743" s="4"/>
      <c r="KJQ743" s="4"/>
      <c r="KJR743" s="4"/>
      <c r="KJS743" s="4"/>
      <c r="KJT743" s="4"/>
      <c r="KJU743" s="4"/>
      <c r="KJV743" s="4"/>
      <c r="KJW743" s="4"/>
      <c r="KJX743" s="4"/>
      <c r="KJY743" s="4"/>
      <c r="KJZ743" s="4"/>
      <c r="KKA743" s="4"/>
      <c r="KKB743" s="4"/>
      <c r="KKC743" s="4"/>
      <c r="KKD743" s="4"/>
      <c r="KKE743" s="4"/>
      <c r="KKF743" s="4"/>
      <c r="KKG743" s="4"/>
      <c r="KKH743" s="4"/>
      <c r="KKI743" s="4"/>
      <c r="KKJ743" s="4"/>
      <c r="KKK743" s="4"/>
      <c r="KKL743" s="4"/>
      <c r="KKM743" s="4"/>
      <c r="KKN743" s="4"/>
      <c r="KKO743" s="4"/>
      <c r="KKP743" s="4"/>
      <c r="KKQ743" s="4"/>
      <c r="KKR743" s="4"/>
      <c r="KKS743" s="4"/>
      <c r="KKT743" s="4"/>
      <c r="KKU743" s="4"/>
      <c r="KKV743" s="4"/>
      <c r="KKW743" s="4"/>
      <c r="KKX743" s="4"/>
      <c r="KKY743" s="4"/>
      <c r="KKZ743" s="4"/>
      <c r="KLA743" s="4"/>
      <c r="KLB743" s="4"/>
      <c r="KLC743" s="4"/>
      <c r="KLD743" s="4"/>
      <c r="KLE743" s="4"/>
      <c r="KLF743" s="4"/>
      <c r="KLG743" s="4"/>
      <c r="KLH743" s="4"/>
      <c r="KLI743" s="4"/>
      <c r="KLJ743" s="4"/>
      <c r="KLK743" s="4"/>
      <c r="KLL743" s="4"/>
      <c r="KLM743" s="4"/>
      <c r="KLN743" s="4"/>
      <c r="KLO743" s="4"/>
      <c r="KLP743" s="4"/>
      <c r="KLQ743" s="4"/>
      <c r="KLR743" s="4"/>
      <c r="KLS743" s="4"/>
      <c r="KLT743" s="4"/>
      <c r="KLU743" s="4"/>
      <c r="KLV743" s="4"/>
      <c r="KLW743" s="4"/>
      <c r="KLX743" s="4"/>
      <c r="KLY743" s="4"/>
      <c r="KLZ743" s="4"/>
      <c r="KMA743" s="4"/>
      <c r="KMB743" s="4"/>
      <c r="KMC743" s="4"/>
      <c r="KMD743" s="4"/>
      <c r="KME743" s="4"/>
      <c r="KMF743" s="4"/>
      <c r="KMG743" s="4"/>
      <c r="KMH743" s="4"/>
      <c r="KMI743" s="4"/>
      <c r="KMJ743" s="4"/>
      <c r="KMK743" s="4"/>
      <c r="KML743" s="4"/>
      <c r="KMM743" s="4"/>
      <c r="KMN743" s="4"/>
      <c r="KMO743" s="4"/>
      <c r="KMP743" s="4"/>
      <c r="KMQ743" s="4"/>
      <c r="KMR743" s="4"/>
      <c r="KMS743" s="4"/>
      <c r="KMT743" s="4"/>
      <c r="KMU743" s="4"/>
      <c r="KMV743" s="4"/>
      <c r="KMW743" s="4"/>
      <c r="KMX743" s="4"/>
      <c r="KMY743" s="4"/>
      <c r="KMZ743" s="4"/>
      <c r="KNA743" s="4"/>
      <c r="KNB743" s="4"/>
      <c r="KNC743" s="4"/>
      <c r="KND743" s="4"/>
      <c r="KNE743" s="4"/>
      <c r="KNF743" s="4"/>
      <c r="KNG743" s="4"/>
      <c r="KNH743" s="4"/>
      <c r="KNI743" s="4"/>
      <c r="KNJ743" s="4"/>
      <c r="KNK743" s="4"/>
      <c r="KNL743" s="4"/>
      <c r="KNM743" s="4"/>
      <c r="KNN743" s="4"/>
      <c r="KNO743" s="4"/>
      <c r="KNP743" s="4"/>
      <c r="KNQ743" s="4"/>
      <c r="KNR743" s="4"/>
      <c r="KNS743" s="4"/>
      <c r="KNT743" s="4"/>
      <c r="KNU743" s="4"/>
      <c r="KNV743" s="4"/>
      <c r="KNW743" s="4"/>
      <c r="KNX743" s="4"/>
      <c r="KNY743" s="4"/>
      <c r="KNZ743" s="4"/>
      <c r="KOA743" s="4"/>
      <c r="KOB743" s="4"/>
      <c r="KOC743" s="4"/>
      <c r="KOD743" s="4"/>
      <c r="KOE743" s="4"/>
      <c r="KOF743" s="4"/>
      <c r="KOG743" s="4"/>
      <c r="KOH743" s="4"/>
      <c r="KOI743" s="4"/>
      <c r="KOJ743" s="4"/>
      <c r="KOK743" s="4"/>
      <c r="KOL743" s="4"/>
      <c r="KOM743" s="4"/>
      <c r="KON743" s="4"/>
      <c r="KOO743" s="4"/>
      <c r="KOP743" s="4"/>
      <c r="KOQ743" s="4"/>
      <c r="KOR743" s="4"/>
      <c r="KOS743" s="4"/>
      <c r="KOT743" s="4"/>
      <c r="KOU743" s="4"/>
      <c r="KOV743" s="4"/>
      <c r="KOW743" s="4"/>
      <c r="KOX743" s="4"/>
      <c r="KOY743" s="4"/>
      <c r="KOZ743" s="4"/>
      <c r="KPA743" s="4"/>
      <c r="KPB743" s="4"/>
      <c r="KPC743" s="4"/>
      <c r="KPD743" s="4"/>
      <c r="KPE743" s="4"/>
      <c r="KPF743" s="4"/>
      <c r="KPG743" s="4"/>
      <c r="KPH743" s="4"/>
      <c r="KPI743" s="4"/>
      <c r="KPJ743" s="4"/>
      <c r="KPK743" s="4"/>
      <c r="KPL743" s="4"/>
      <c r="KPM743" s="4"/>
      <c r="KPN743" s="4"/>
      <c r="KPO743" s="4"/>
      <c r="KPP743" s="4"/>
      <c r="KPQ743" s="4"/>
      <c r="KPR743" s="4"/>
      <c r="KPS743" s="4"/>
      <c r="KPT743" s="4"/>
      <c r="KPU743" s="4"/>
      <c r="KPV743" s="4"/>
      <c r="KPW743" s="4"/>
      <c r="KPX743" s="4"/>
      <c r="KPY743" s="4"/>
      <c r="KPZ743" s="4"/>
      <c r="KQA743" s="4"/>
      <c r="KQB743" s="4"/>
      <c r="KQC743" s="4"/>
      <c r="KQD743" s="4"/>
      <c r="KQE743" s="4"/>
      <c r="KQF743" s="4"/>
      <c r="KQG743" s="4"/>
      <c r="KQH743" s="4"/>
      <c r="KQI743" s="4"/>
      <c r="KQJ743" s="4"/>
      <c r="KQK743" s="4"/>
      <c r="KQL743" s="4"/>
      <c r="KQM743" s="4"/>
      <c r="KQN743" s="4"/>
      <c r="KQO743" s="4"/>
      <c r="KQP743" s="4"/>
      <c r="KQQ743" s="4"/>
      <c r="KQR743" s="4"/>
      <c r="KQS743" s="4"/>
      <c r="KQT743" s="4"/>
      <c r="KQU743" s="4"/>
      <c r="KQV743" s="4"/>
      <c r="KQW743" s="4"/>
      <c r="KQX743" s="4"/>
      <c r="KQY743" s="4"/>
      <c r="KQZ743" s="4"/>
      <c r="KRA743" s="4"/>
      <c r="KRB743" s="4"/>
      <c r="KRC743" s="4"/>
      <c r="KRD743" s="4"/>
      <c r="KRE743" s="4"/>
      <c r="KRF743" s="4"/>
      <c r="KRG743" s="4"/>
      <c r="KRH743" s="4"/>
      <c r="KRI743" s="4"/>
      <c r="KRJ743" s="4"/>
      <c r="KRK743" s="4"/>
      <c r="KRL743" s="4"/>
      <c r="KRM743" s="4"/>
      <c r="KRN743" s="4"/>
      <c r="KRO743" s="4"/>
      <c r="KRP743" s="4"/>
      <c r="KRQ743" s="4"/>
      <c r="KRR743" s="4"/>
      <c r="KRS743" s="4"/>
      <c r="KRT743" s="4"/>
      <c r="KRU743" s="4"/>
      <c r="KRV743" s="4"/>
      <c r="KRW743" s="4"/>
      <c r="KRX743" s="4"/>
      <c r="KRY743" s="4"/>
      <c r="KRZ743" s="4"/>
      <c r="KSA743" s="4"/>
      <c r="KSB743" s="4"/>
      <c r="KSC743" s="4"/>
      <c r="KSD743" s="4"/>
      <c r="KSE743" s="4"/>
      <c r="KSF743" s="4"/>
      <c r="KSG743" s="4"/>
      <c r="KSH743" s="4"/>
      <c r="KSI743" s="4"/>
      <c r="KSJ743" s="4"/>
      <c r="KSK743" s="4"/>
      <c r="KSL743" s="4"/>
      <c r="KSM743" s="4"/>
      <c r="KSN743" s="4"/>
      <c r="KSO743" s="4"/>
      <c r="KSP743" s="4"/>
      <c r="KSQ743" s="4"/>
      <c r="KSR743" s="4"/>
      <c r="KSS743" s="4"/>
      <c r="KST743" s="4"/>
      <c r="KSU743" s="4"/>
      <c r="KSV743" s="4"/>
      <c r="KSW743" s="4"/>
      <c r="KSX743" s="4"/>
      <c r="KSY743" s="4"/>
      <c r="KSZ743" s="4"/>
      <c r="KTA743" s="4"/>
      <c r="KTB743" s="4"/>
      <c r="KTC743" s="4"/>
      <c r="KTD743" s="4"/>
      <c r="KTE743" s="4"/>
      <c r="KTF743" s="4"/>
      <c r="KTG743" s="4"/>
      <c r="KTH743" s="4"/>
      <c r="KTI743" s="4"/>
      <c r="KTJ743" s="4"/>
      <c r="KTK743" s="4"/>
      <c r="KTL743" s="4"/>
      <c r="KTM743" s="4"/>
      <c r="KTN743" s="4"/>
      <c r="KTO743" s="4"/>
      <c r="KTP743" s="4"/>
      <c r="KTQ743" s="4"/>
      <c r="KTR743" s="4"/>
      <c r="KTS743" s="4"/>
      <c r="KTT743" s="4"/>
      <c r="KTU743" s="4"/>
      <c r="KTV743" s="4"/>
      <c r="KTW743" s="4"/>
      <c r="KTX743" s="4"/>
      <c r="KTY743" s="4"/>
      <c r="KTZ743" s="4"/>
      <c r="KUA743" s="4"/>
      <c r="KUB743" s="4"/>
      <c r="KUC743" s="4"/>
      <c r="KUD743" s="4"/>
      <c r="KUE743" s="4"/>
      <c r="KUF743" s="4"/>
      <c r="KUG743" s="4"/>
      <c r="KUH743" s="4"/>
      <c r="KUI743" s="4"/>
      <c r="KUJ743" s="4"/>
      <c r="KUK743" s="4"/>
      <c r="KUL743" s="4"/>
      <c r="KUM743" s="4"/>
      <c r="KUN743" s="4"/>
      <c r="KUO743" s="4"/>
      <c r="KUP743" s="4"/>
      <c r="KUQ743" s="4"/>
      <c r="KUR743" s="4"/>
      <c r="KUS743" s="4"/>
      <c r="KUT743" s="4"/>
      <c r="KUU743" s="4"/>
      <c r="KUV743" s="4"/>
      <c r="KUW743" s="4"/>
      <c r="KUX743" s="4"/>
      <c r="KUY743" s="4"/>
      <c r="KUZ743" s="4"/>
      <c r="KVA743" s="4"/>
      <c r="KVB743" s="4"/>
      <c r="KVC743" s="4"/>
      <c r="KVD743" s="4"/>
      <c r="KVE743" s="4"/>
      <c r="KVF743" s="4"/>
      <c r="KVG743" s="4"/>
      <c r="KVH743" s="4"/>
      <c r="KVI743" s="4"/>
      <c r="KVJ743" s="4"/>
      <c r="KVK743" s="4"/>
      <c r="KVL743" s="4"/>
      <c r="KVM743" s="4"/>
      <c r="KVN743" s="4"/>
      <c r="KVO743" s="4"/>
      <c r="KVP743" s="4"/>
      <c r="KVQ743" s="4"/>
      <c r="KVR743" s="4"/>
      <c r="KVS743" s="4"/>
      <c r="KVT743" s="4"/>
      <c r="KVU743" s="4"/>
      <c r="KVV743" s="4"/>
      <c r="KVW743" s="4"/>
      <c r="KVX743" s="4"/>
      <c r="KVY743" s="4"/>
      <c r="KVZ743" s="4"/>
      <c r="KWA743" s="4"/>
      <c r="KWB743" s="4"/>
      <c r="KWC743" s="4"/>
      <c r="KWD743" s="4"/>
      <c r="KWE743" s="4"/>
      <c r="KWF743" s="4"/>
      <c r="KWG743" s="4"/>
      <c r="KWH743" s="4"/>
      <c r="KWI743" s="4"/>
      <c r="KWJ743" s="4"/>
      <c r="KWK743" s="4"/>
      <c r="KWL743" s="4"/>
      <c r="KWM743" s="4"/>
      <c r="KWN743" s="4"/>
      <c r="KWO743" s="4"/>
      <c r="KWP743" s="4"/>
      <c r="KWQ743" s="4"/>
      <c r="KWR743" s="4"/>
      <c r="KWS743" s="4"/>
      <c r="KWT743" s="4"/>
      <c r="KWU743" s="4"/>
      <c r="KWV743" s="4"/>
      <c r="KWW743" s="4"/>
      <c r="KWX743" s="4"/>
      <c r="KWY743" s="4"/>
      <c r="KWZ743" s="4"/>
      <c r="KXA743" s="4"/>
      <c r="KXB743" s="4"/>
      <c r="KXC743" s="4"/>
      <c r="KXD743" s="4"/>
      <c r="KXE743" s="4"/>
      <c r="KXF743" s="4"/>
      <c r="KXG743" s="4"/>
      <c r="KXH743" s="4"/>
      <c r="KXI743" s="4"/>
      <c r="KXJ743" s="4"/>
      <c r="KXK743" s="4"/>
      <c r="KXL743" s="4"/>
      <c r="KXM743" s="4"/>
      <c r="KXN743" s="4"/>
      <c r="KXO743" s="4"/>
      <c r="KXP743" s="4"/>
      <c r="KXQ743" s="4"/>
      <c r="KXR743" s="4"/>
      <c r="KXS743" s="4"/>
      <c r="KXT743" s="4"/>
      <c r="KXU743" s="4"/>
      <c r="KXV743" s="4"/>
      <c r="KXW743" s="4"/>
      <c r="KXX743" s="4"/>
      <c r="KXY743" s="4"/>
      <c r="KXZ743" s="4"/>
      <c r="KYA743" s="4"/>
      <c r="KYB743" s="4"/>
      <c r="KYC743" s="4"/>
      <c r="KYD743" s="4"/>
      <c r="KYE743" s="4"/>
      <c r="KYF743" s="4"/>
      <c r="KYG743" s="4"/>
      <c r="KYH743" s="4"/>
      <c r="KYI743" s="4"/>
      <c r="KYJ743" s="4"/>
      <c r="KYK743" s="4"/>
      <c r="KYL743" s="4"/>
      <c r="KYM743" s="4"/>
      <c r="KYN743" s="4"/>
      <c r="KYO743" s="4"/>
      <c r="KYP743" s="4"/>
      <c r="KYQ743" s="4"/>
      <c r="KYR743" s="4"/>
      <c r="KYS743" s="4"/>
      <c r="KYT743" s="4"/>
      <c r="KYU743" s="4"/>
      <c r="KYV743" s="4"/>
      <c r="KYW743" s="4"/>
      <c r="KYX743" s="4"/>
      <c r="KYY743" s="4"/>
      <c r="KYZ743" s="4"/>
      <c r="KZA743" s="4"/>
      <c r="KZB743" s="4"/>
      <c r="KZC743" s="4"/>
      <c r="KZD743" s="4"/>
      <c r="KZE743" s="4"/>
      <c r="KZF743" s="4"/>
      <c r="KZG743" s="4"/>
      <c r="KZH743" s="4"/>
      <c r="KZI743" s="4"/>
      <c r="KZJ743" s="4"/>
      <c r="KZK743" s="4"/>
      <c r="KZL743" s="4"/>
      <c r="KZM743" s="4"/>
      <c r="KZN743" s="4"/>
      <c r="KZO743" s="4"/>
      <c r="KZP743" s="4"/>
      <c r="KZQ743" s="4"/>
      <c r="KZR743" s="4"/>
      <c r="KZS743" s="4"/>
      <c r="KZT743" s="4"/>
      <c r="KZU743" s="4"/>
      <c r="KZV743" s="4"/>
      <c r="KZW743" s="4"/>
      <c r="KZX743" s="4"/>
      <c r="KZY743" s="4"/>
      <c r="KZZ743" s="4"/>
      <c r="LAA743" s="4"/>
      <c r="LAB743" s="4"/>
      <c r="LAC743" s="4"/>
      <c r="LAD743" s="4"/>
      <c r="LAE743" s="4"/>
      <c r="LAF743" s="4"/>
      <c r="LAG743" s="4"/>
      <c r="LAH743" s="4"/>
      <c r="LAI743" s="4"/>
      <c r="LAJ743" s="4"/>
      <c r="LAK743" s="4"/>
      <c r="LAL743" s="4"/>
      <c r="LAM743" s="4"/>
      <c r="LAN743" s="4"/>
      <c r="LAO743" s="4"/>
      <c r="LAP743" s="4"/>
      <c r="LAQ743" s="4"/>
      <c r="LAR743" s="4"/>
      <c r="LAS743" s="4"/>
      <c r="LAT743" s="4"/>
      <c r="LAU743" s="4"/>
      <c r="LAV743" s="4"/>
      <c r="LAW743" s="4"/>
      <c r="LAX743" s="4"/>
      <c r="LAY743" s="4"/>
      <c r="LAZ743" s="4"/>
      <c r="LBA743" s="4"/>
      <c r="LBB743" s="4"/>
      <c r="LBC743" s="4"/>
      <c r="LBD743" s="4"/>
      <c r="LBE743" s="4"/>
      <c r="LBF743" s="4"/>
      <c r="LBG743" s="4"/>
      <c r="LBH743" s="4"/>
      <c r="LBI743" s="4"/>
      <c r="LBJ743" s="4"/>
      <c r="LBK743" s="4"/>
      <c r="LBL743" s="4"/>
      <c r="LBM743" s="4"/>
      <c r="LBN743" s="4"/>
      <c r="LBO743" s="4"/>
      <c r="LBP743" s="4"/>
      <c r="LBQ743" s="4"/>
      <c r="LBR743" s="4"/>
      <c r="LBS743" s="4"/>
      <c r="LBT743" s="4"/>
      <c r="LBU743" s="4"/>
      <c r="LBV743" s="4"/>
      <c r="LBW743" s="4"/>
      <c r="LBX743" s="4"/>
      <c r="LBY743" s="4"/>
      <c r="LBZ743" s="4"/>
      <c r="LCA743" s="4"/>
      <c r="LCB743" s="4"/>
      <c r="LCC743" s="4"/>
      <c r="LCD743" s="4"/>
      <c r="LCE743" s="4"/>
      <c r="LCF743" s="4"/>
      <c r="LCG743" s="4"/>
      <c r="LCH743" s="4"/>
      <c r="LCI743" s="4"/>
      <c r="LCJ743" s="4"/>
      <c r="LCK743" s="4"/>
      <c r="LCL743" s="4"/>
      <c r="LCM743" s="4"/>
      <c r="LCN743" s="4"/>
      <c r="LCO743" s="4"/>
      <c r="LCP743" s="4"/>
      <c r="LCQ743" s="4"/>
      <c r="LCR743" s="4"/>
      <c r="LCS743" s="4"/>
      <c r="LCT743" s="4"/>
      <c r="LCU743" s="4"/>
      <c r="LCV743" s="4"/>
      <c r="LCW743" s="4"/>
      <c r="LCX743" s="4"/>
      <c r="LCY743" s="4"/>
      <c r="LCZ743" s="4"/>
      <c r="LDA743" s="4"/>
      <c r="LDB743" s="4"/>
      <c r="LDC743" s="4"/>
      <c r="LDD743" s="4"/>
      <c r="LDE743" s="4"/>
      <c r="LDF743" s="4"/>
      <c r="LDG743" s="4"/>
      <c r="LDH743" s="4"/>
      <c r="LDI743" s="4"/>
      <c r="LDJ743" s="4"/>
      <c r="LDK743" s="4"/>
      <c r="LDL743" s="4"/>
      <c r="LDM743" s="4"/>
      <c r="LDN743" s="4"/>
      <c r="LDO743" s="4"/>
      <c r="LDP743" s="4"/>
      <c r="LDQ743" s="4"/>
      <c r="LDR743" s="4"/>
      <c r="LDS743" s="4"/>
      <c r="LDT743" s="4"/>
      <c r="LDU743" s="4"/>
      <c r="LDV743" s="4"/>
      <c r="LDW743" s="4"/>
      <c r="LDX743" s="4"/>
      <c r="LDY743" s="4"/>
      <c r="LDZ743" s="4"/>
      <c r="LEA743" s="4"/>
      <c r="LEB743" s="4"/>
      <c r="LEC743" s="4"/>
      <c r="LED743" s="4"/>
      <c r="LEE743" s="4"/>
      <c r="LEF743" s="4"/>
      <c r="LEG743" s="4"/>
      <c r="LEH743" s="4"/>
      <c r="LEI743" s="4"/>
      <c r="LEJ743" s="4"/>
      <c r="LEK743" s="4"/>
      <c r="LEL743" s="4"/>
      <c r="LEM743" s="4"/>
      <c r="LEN743" s="4"/>
      <c r="LEO743" s="4"/>
      <c r="LEP743" s="4"/>
      <c r="LEQ743" s="4"/>
      <c r="LER743" s="4"/>
      <c r="LES743" s="4"/>
      <c r="LET743" s="4"/>
      <c r="LEU743" s="4"/>
      <c r="LEV743" s="4"/>
      <c r="LEW743" s="4"/>
      <c r="LEX743" s="4"/>
      <c r="LEY743" s="4"/>
      <c r="LEZ743" s="4"/>
      <c r="LFA743" s="4"/>
      <c r="LFB743" s="4"/>
      <c r="LFC743" s="4"/>
      <c r="LFD743" s="4"/>
      <c r="LFE743" s="4"/>
      <c r="LFF743" s="4"/>
      <c r="LFG743" s="4"/>
      <c r="LFH743" s="4"/>
      <c r="LFI743" s="4"/>
      <c r="LFJ743" s="4"/>
      <c r="LFK743" s="4"/>
      <c r="LFL743" s="4"/>
      <c r="LFM743" s="4"/>
      <c r="LFN743" s="4"/>
      <c r="LFO743" s="4"/>
      <c r="LFP743" s="4"/>
      <c r="LFQ743" s="4"/>
      <c r="LFR743" s="4"/>
      <c r="LFS743" s="4"/>
      <c r="LFT743" s="4"/>
      <c r="LFU743" s="4"/>
      <c r="LFV743" s="4"/>
      <c r="LFW743" s="4"/>
      <c r="LFX743" s="4"/>
      <c r="LFY743" s="4"/>
      <c r="LFZ743" s="4"/>
      <c r="LGA743" s="4"/>
      <c r="LGB743" s="4"/>
      <c r="LGC743" s="4"/>
      <c r="LGD743" s="4"/>
      <c r="LGE743" s="4"/>
      <c r="LGF743" s="4"/>
      <c r="LGG743" s="4"/>
      <c r="LGH743" s="4"/>
      <c r="LGI743" s="4"/>
      <c r="LGJ743" s="4"/>
      <c r="LGK743" s="4"/>
      <c r="LGL743" s="4"/>
      <c r="LGM743" s="4"/>
      <c r="LGN743" s="4"/>
      <c r="LGO743" s="4"/>
      <c r="LGP743" s="4"/>
      <c r="LGQ743" s="4"/>
      <c r="LGR743" s="4"/>
      <c r="LGS743" s="4"/>
      <c r="LGT743" s="4"/>
      <c r="LGU743" s="4"/>
      <c r="LGV743" s="4"/>
      <c r="LGW743" s="4"/>
      <c r="LGX743" s="4"/>
      <c r="LGY743" s="4"/>
      <c r="LGZ743" s="4"/>
      <c r="LHA743" s="4"/>
      <c r="LHB743" s="4"/>
      <c r="LHC743" s="4"/>
      <c r="LHD743" s="4"/>
      <c r="LHE743" s="4"/>
      <c r="LHF743" s="4"/>
      <c r="LHG743" s="4"/>
      <c r="LHH743" s="4"/>
      <c r="LHI743" s="4"/>
      <c r="LHJ743" s="4"/>
      <c r="LHK743" s="4"/>
      <c r="LHL743" s="4"/>
      <c r="LHM743" s="4"/>
      <c r="LHN743" s="4"/>
      <c r="LHO743" s="4"/>
      <c r="LHP743" s="4"/>
      <c r="LHQ743" s="4"/>
      <c r="LHR743" s="4"/>
      <c r="LHS743" s="4"/>
      <c r="LHT743" s="4"/>
      <c r="LHU743" s="4"/>
      <c r="LHV743" s="4"/>
      <c r="LHW743" s="4"/>
      <c r="LHX743" s="4"/>
      <c r="LHY743" s="4"/>
      <c r="LHZ743" s="4"/>
      <c r="LIA743" s="4"/>
      <c r="LIB743" s="4"/>
      <c r="LIC743" s="4"/>
      <c r="LID743" s="4"/>
      <c r="LIE743" s="4"/>
      <c r="LIF743" s="4"/>
      <c r="LIG743" s="4"/>
      <c r="LIH743" s="4"/>
      <c r="LII743" s="4"/>
      <c r="LIJ743" s="4"/>
      <c r="LIK743" s="4"/>
      <c r="LIL743" s="4"/>
      <c r="LIM743" s="4"/>
      <c r="LIN743" s="4"/>
      <c r="LIO743" s="4"/>
      <c r="LIP743" s="4"/>
      <c r="LIQ743" s="4"/>
      <c r="LIR743" s="4"/>
      <c r="LIS743" s="4"/>
      <c r="LIT743" s="4"/>
      <c r="LIU743" s="4"/>
      <c r="LIV743" s="4"/>
      <c r="LIW743" s="4"/>
      <c r="LIX743" s="4"/>
      <c r="LIY743" s="4"/>
      <c r="LIZ743" s="4"/>
      <c r="LJA743" s="4"/>
      <c r="LJB743" s="4"/>
      <c r="LJC743" s="4"/>
      <c r="LJD743" s="4"/>
      <c r="LJE743" s="4"/>
      <c r="LJF743" s="4"/>
      <c r="LJG743" s="4"/>
      <c r="LJH743" s="4"/>
      <c r="LJI743" s="4"/>
      <c r="LJJ743" s="4"/>
      <c r="LJK743" s="4"/>
      <c r="LJL743" s="4"/>
      <c r="LJM743" s="4"/>
      <c r="LJN743" s="4"/>
      <c r="LJO743" s="4"/>
      <c r="LJP743" s="4"/>
      <c r="LJQ743" s="4"/>
      <c r="LJR743" s="4"/>
      <c r="LJS743" s="4"/>
      <c r="LJT743" s="4"/>
      <c r="LJU743" s="4"/>
      <c r="LJV743" s="4"/>
      <c r="LJW743" s="4"/>
      <c r="LJX743" s="4"/>
      <c r="LJY743" s="4"/>
      <c r="LJZ743" s="4"/>
      <c r="LKA743" s="4"/>
      <c r="LKB743" s="4"/>
      <c r="LKC743" s="4"/>
      <c r="LKD743" s="4"/>
      <c r="LKE743" s="4"/>
      <c r="LKF743" s="4"/>
      <c r="LKG743" s="4"/>
      <c r="LKH743" s="4"/>
      <c r="LKI743" s="4"/>
      <c r="LKJ743" s="4"/>
      <c r="LKK743" s="4"/>
      <c r="LKL743" s="4"/>
      <c r="LKM743" s="4"/>
      <c r="LKN743" s="4"/>
      <c r="LKO743" s="4"/>
      <c r="LKP743" s="4"/>
      <c r="LKQ743" s="4"/>
      <c r="LKR743" s="4"/>
      <c r="LKS743" s="4"/>
      <c r="LKT743" s="4"/>
      <c r="LKU743" s="4"/>
      <c r="LKV743" s="4"/>
      <c r="LKW743" s="4"/>
      <c r="LKX743" s="4"/>
      <c r="LKY743" s="4"/>
      <c r="LKZ743" s="4"/>
      <c r="LLA743" s="4"/>
      <c r="LLB743" s="4"/>
      <c r="LLC743" s="4"/>
      <c r="LLD743" s="4"/>
      <c r="LLE743" s="4"/>
      <c r="LLF743" s="4"/>
      <c r="LLG743" s="4"/>
      <c r="LLH743" s="4"/>
      <c r="LLI743" s="4"/>
      <c r="LLJ743" s="4"/>
      <c r="LLK743" s="4"/>
      <c r="LLL743" s="4"/>
      <c r="LLM743" s="4"/>
      <c r="LLN743" s="4"/>
      <c r="LLO743" s="4"/>
      <c r="LLP743" s="4"/>
      <c r="LLQ743" s="4"/>
      <c r="LLR743" s="4"/>
      <c r="LLS743" s="4"/>
      <c r="LLT743" s="4"/>
      <c r="LLU743" s="4"/>
      <c r="LLV743" s="4"/>
      <c r="LLW743" s="4"/>
      <c r="LLX743" s="4"/>
      <c r="LLY743" s="4"/>
      <c r="LLZ743" s="4"/>
      <c r="LMA743" s="4"/>
      <c r="LMB743" s="4"/>
      <c r="LMC743" s="4"/>
      <c r="LMD743" s="4"/>
      <c r="LME743" s="4"/>
      <c r="LMF743" s="4"/>
      <c r="LMG743" s="4"/>
      <c r="LMH743" s="4"/>
      <c r="LMI743" s="4"/>
      <c r="LMJ743" s="4"/>
      <c r="LMK743" s="4"/>
      <c r="LML743" s="4"/>
      <c r="LMM743" s="4"/>
      <c r="LMN743" s="4"/>
      <c r="LMO743" s="4"/>
      <c r="LMP743" s="4"/>
      <c r="LMQ743" s="4"/>
      <c r="LMR743" s="4"/>
      <c r="LMS743" s="4"/>
      <c r="LMT743" s="4"/>
      <c r="LMU743" s="4"/>
      <c r="LMV743" s="4"/>
      <c r="LMW743" s="4"/>
      <c r="LMX743" s="4"/>
      <c r="LMY743" s="4"/>
      <c r="LMZ743" s="4"/>
      <c r="LNA743" s="4"/>
      <c r="LNB743" s="4"/>
      <c r="LNC743" s="4"/>
      <c r="LND743" s="4"/>
      <c r="LNE743" s="4"/>
      <c r="LNF743" s="4"/>
      <c r="LNG743" s="4"/>
      <c r="LNH743" s="4"/>
      <c r="LNI743" s="4"/>
      <c r="LNJ743" s="4"/>
      <c r="LNK743" s="4"/>
      <c r="LNL743" s="4"/>
      <c r="LNM743" s="4"/>
      <c r="LNN743" s="4"/>
      <c r="LNO743" s="4"/>
      <c r="LNP743" s="4"/>
      <c r="LNQ743" s="4"/>
      <c r="LNR743" s="4"/>
      <c r="LNS743" s="4"/>
      <c r="LNT743" s="4"/>
      <c r="LNU743" s="4"/>
      <c r="LNV743" s="4"/>
      <c r="LNW743" s="4"/>
      <c r="LNX743" s="4"/>
      <c r="LNY743" s="4"/>
      <c r="LNZ743" s="4"/>
      <c r="LOA743" s="4"/>
      <c r="LOB743" s="4"/>
      <c r="LOC743" s="4"/>
      <c r="LOD743" s="4"/>
      <c r="LOE743" s="4"/>
      <c r="LOF743" s="4"/>
      <c r="LOG743" s="4"/>
      <c r="LOH743" s="4"/>
      <c r="LOI743" s="4"/>
      <c r="LOJ743" s="4"/>
      <c r="LOK743" s="4"/>
      <c r="LOL743" s="4"/>
      <c r="LOM743" s="4"/>
      <c r="LON743" s="4"/>
      <c r="LOO743" s="4"/>
      <c r="LOP743" s="4"/>
      <c r="LOQ743" s="4"/>
      <c r="LOR743" s="4"/>
      <c r="LOS743" s="4"/>
      <c r="LOT743" s="4"/>
      <c r="LOU743" s="4"/>
      <c r="LOV743" s="4"/>
      <c r="LOW743" s="4"/>
      <c r="LOX743" s="4"/>
      <c r="LOY743" s="4"/>
      <c r="LOZ743" s="4"/>
      <c r="LPA743" s="4"/>
      <c r="LPB743" s="4"/>
      <c r="LPC743" s="4"/>
      <c r="LPD743" s="4"/>
      <c r="LPE743" s="4"/>
      <c r="LPF743" s="4"/>
      <c r="LPG743" s="4"/>
      <c r="LPH743" s="4"/>
      <c r="LPI743" s="4"/>
      <c r="LPJ743" s="4"/>
      <c r="LPK743" s="4"/>
      <c r="LPL743" s="4"/>
      <c r="LPM743" s="4"/>
      <c r="LPN743" s="4"/>
      <c r="LPO743" s="4"/>
      <c r="LPP743" s="4"/>
      <c r="LPQ743" s="4"/>
      <c r="LPR743" s="4"/>
      <c r="LPS743" s="4"/>
      <c r="LPT743" s="4"/>
      <c r="LPU743" s="4"/>
      <c r="LPV743" s="4"/>
      <c r="LPW743" s="4"/>
      <c r="LPX743" s="4"/>
      <c r="LPY743" s="4"/>
      <c r="LPZ743" s="4"/>
      <c r="LQA743" s="4"/>
      <c r="LQB743" s="4"/>
      <c r="LQC743" s="4"/>
      <c r="LQD743" s="4"/>
      <c r="LQE743" s="4"/>
      <c r="LQF743" s="4"/>
      <c r="LQG743" s="4"/>
      <c r="LQH743" s="4"/>
      <c r="LQI743" s="4"/>
      <c r="LQJ743" s="4"/>
      <c r="LQK743" s="4"/>
      <c r="LQL743" s="4"/>
      <c r="LQM743" s="4"/>
      <c r="LQN743" s="4"/>
      <c r="LQO743" s="4"/>
      <c r="LQP743" s="4"/>
      <c r="LQQ743" s="4"/>
      <c r="LQR743" s="4"/>
      <c r="LQS743" s="4"/>
      <c r="LQT743" s="4"/>
      <c r="LQU743" s="4"/>
      <c r="LQV743" s="4"/>
      <c r="LQW743" s="4"/>
      <c r="LQX743" s="4"/>
      <c r="LQY743" s="4"/>
      <c r="LQZ743" s="4"/>
      <c r="LRA743" s="4"/>
      <c r="LRB743" s="4"/>
      <c r="LRC743" s="4"/>
      <c r="LRD743" s="4"/>
      <c r="LRE743" s="4"/>
      <c r="LRF743" s="4"/>
      <c r="LRG743" s="4"/>
      <c r="LRH743" s="4"/>
      <c r="LRI743" s="4"/>
      <c r="LRJ743" s="4"/>
      <c r="LRK743" s="4"/>
      <c r="LRL743" s="4"/>
      <c r="LRM743" s="4"/>
      <c r="LRN743" s="4"/>
      <c r="LRO743" s="4"/>
      <c r="LRP743" s="4"/>
      <c r="LRQ743" s="4"/>
      <c r="LRR743" s="4"/>
      <c r="LRS743" s="4"/>
      <c r="LRT743" s="4"/>
      <c r="LRU743" s="4"/>
      <c r="LRV743" s="4"/>
      <c r="LRW743" s="4"/>
      <c r="LRX743" s="4"/>
      <c r="LRY743" s="4"/>
      <c r="LRZ743" s="4"/>
      <c r="LSA743" s="4"/>
      <c r="LSB743" s="4"/>
      <c r="LSC743" s="4"/>
      <c r="LSD743" s="4"/>
      <c r="LSE743" s="4"/>
      <c r="LSF743" s="4"/>
      <c r="LSG743" s="4"/>
      <c r="LSH743" s="4"/>
      <c r="LSI743" s="4"/>
      <c r="LSJ743" s="4"/>
      <c r="LSK743" s="4"/>
      <c r="LSL743" s="4"/>
      <c r="LSM743" s="4"/>
      <c r="LSN743" s="4"/>
      <c r="LSO743" s="4"/>
      <c r="LSP743" s="4"/>
      <c r="LSQ743" s="4"/>
      <c r="LSR743" s="4"/>
      <c r="LSS743" s="4"/>
      <c r="LST743" s="4"/>
      <c r="LSU743" s="4"/>
      <c r="LSV743" s="4"/>
      <c r="LSW743" s="4"/>
      <c r="LSX743" s="4"/>
      <c r="LSY743" s="4"/>
      <c r="LSZ743" s="4"/>
      <c r="LTA743" s="4"/>
      <c r="LTB743" s="4"/>
      <c r="LTC743" s="4"/>
      <c r="LTD743" s="4"/>
      <c r="LTE743" s="4"/>
      <c r="LTF743" s="4"/>
      <c r="LTG743" s="4"/>
      <c r="LTH743" s="4"/>
      <c r="LTI743" s="4"/>
      <c r="LTJ743" s="4"/>
      <c r="LTK743" s="4"/>
      <c r="LTL743" s="4"/>
      <c r="LTM743" s="4"/>
      <c r="LTN743" s="4"/>
      <c r="LTO743" s="4"/>
      <c r="LTP743" s="4"/>
      <c r="LTQ743" s="4"/>
      <c r="LTR743" s="4"/>
      <c r="LTS743" s="4"/>
      <c r="LTT743" s="4"/>
      <c r="LTU743" s="4"/>
      <c r="LTV743" s="4"/>
      <c r="LTW743" s="4"/>
      <c r="LTX743" s="4"/>
      <c r="LTY743" s="4"/>
      <c r="LTZ743" s="4"/>
      <c r="LUA743" s="4"/>
      <c r="LUB743" s="4"/>
      <c r="LUC743" s="4"/>
      <c r="LUD743" s="4"/>
      <c r="LUE743" s="4"/>
      <c r="LUF743" s="4"/>
      <c r="LUG743" s="4"/>
      <c r="LUH743" s="4"/>
      <c r="LUI743" s="4"/>
      <c r="LUJ743" s="4"/>
      <c r="LUK743" s="4"/>
      <c r="LUL743" s="4"/>
      <c r="LUM743" s="4"/>
      <c r="LUN743" s="4"/>
      <c r="LUO743" s="4"/>
      <c r="LUP743" s="4"/>
      <c r="LUQ743" s="4"/>
      <c r="LUR743" s="4"/>
      <c r="LUS743" s="4"/>
      <c r="LUT743" s="4"/>
      <c r="LUU743" s="4"/>
      <c r="LUV743" s="4"/>
      <c r="LUW743" s="4"/>
      <c r="LUX743" s="4"/>
      <c r="LUY743" s="4"/>
      <c r="LUZ743" s="4"/>
      <c r="LVA743" s="4"/>
      <c r="LVB743" s="4"/>
      <c r="LVC743" s="4"/>
      <c r="LVD743" s="4"/>
      <c r="LVE743" s="4"/>
      <c r="LVF743" s="4"/>
      <c r="LVG743" s="4"/>
      <c r="LVH743" s="4"/>
      <c r="LVI743" s="4"/>
      <c r="LVJ743" s="4"/>
      <c r="LVK743" s="4"/>
      <c r="LVL743" s="4"/>
      <c r="LVM743" s="4"/>
      <c r="LVN743" s="4"/>
      <c r="LVO743" s="4"/>
      <c r="LVP743" s="4"/>
      <c r="LVQ743" s="4"/>
      <c r="LVR743" s="4"/>
      <c r="LVS743" s="4"/>
      <c r="LVT743" s="4"/>
      <c r="LVU743" s="4"/>
      <c r="LVV743" s="4"/>
      <c r="LVW743" s="4"/>
      <c r="LVX743" s="4"/>
      <c r="LVY743" s="4"/>
      <c r="LVZ743" s="4"/>
      <c r="LWA743" s="4"/>
      <c r="LWB743" s="4"/>
      <c r="LWC743" s="4"/>
      <c r="LWD743" s="4"/>
      <c r="LWE743" s="4"/>
      <c r="LWF743" s="4"/>
      <c r="LWG743" s="4"/>
      <c r="LWH743" s="4"/>
      <c r="LWI743" s="4"/>
      <c r="LWJ743" s="4"/>
      <c r="LWK743" s="4"/>
      <c r="LWL743" s="4"/>
      <c r="LWM743" s="4"/>
      <c r="LWN743" s="4"/>
      <c r="LWO743" s="4"/>
      <c r="LWP743" s="4"/>
      <c r="LWQ743" s="4"/>
      <c r="LWR743" s="4"/>
      <c r="LWS743" s="4"/>
      <c r="LWT743" s="4"/>
      <c r="LWU743" s="4"/>
      <c r="LWV743" s="4"/>
      <c r="LWW743" s="4"/>
      <c r="LWX743" s="4"/>
      <c r="LWY743" s="4"/>
      <c r="LWZ743" s="4"/>
      <c r="LXA743" s="4"/>
      <c r="LXB743" s="4"/>
      <c r="LXC743" s="4"/>
      <c r="LXD743" s="4"/>
      <c r="LXE743" s="4"/>
      <c r="LXF743" s="4"/>
      <c r="LXG743" s="4"/>
      <c r="LXH743" s="4"/>
      <c r="LXI743" s="4"/>
      <c r="LXJ743" s="4"/>
      <c r="LXK743" s="4"/>
      <c r="LXL743" s="4"/>
      <c r="LXM743" s="4"/>
      <c r="LXN743" s="4"/>
      <c r="LXO743" s="4"/>
      <c r="LXP743" s="4"/>
      <c r="LXQ743" s="4"/>
      <c r="LXR743" s="4"/>
      <c r="LXS743" s="4"/>
      <c r="LXT743" s="4"/>
      <c r="LXU743" s="4"/>
      <c r="LXV743" s="4"/>
      <c r="LXW743" s="4"/>
      <c r="LXX743" s="4"/>
      <c r="LXY743" s="4"/>
      <c r="LXZ743" s="4"/>
      <c r="LYA743" s="4"/>
      <c r="LYB743" s="4"/>
      <c r="LYC743" s="4"/>
      <c r="LYD743" s="4"/>
      <c r="LYE743" s="4"/>
      <c r="LYF743" s="4"/>
      <c r="LYG743" s="4"/>
      <c r="LYH743" s="4"/>
      <c r="LYI743" s="4"/>
      <c r="LYJ743" s="4"/>
      <c r="LYK743" s="4"/>
      <c r="LYL743" s="4"/>
      <c r="LYM743" s="4"/>
      <c r="LYN743" s="4"/>
      <c r="LYO743" s="4"/>
      <c r="LYP743" s="4"/>
      <c r="LYQ743" s="4"/>
      <c r="LYR743" s="4"/>
      <c r="LYS743" s="4"/>
      <c r="LYT743" s="4"/>
      <c r="LYU743" s="4"/>
      <c r="LYV743" s="4"/>
      <c r="LYW743" s="4"/>
      <c r="LYX743" s="4"/>
      <c r="LYY743" s="4"/>
      <c r="LYZ743" s="4"/>
      <c r="LZA743" s="4"/>
      <c r="LZB743" s="4"/>
      <c r="LZC743" s="4"/>
      <c r="LZD743" s="4"/>
      <c r="LZE743" s="4"/>
      <c r="LZF743" s="4"/>
      <c r="LZG743" s="4"/>
      <c r="LZH743" s="4"/>
      <c r="LZI743" s="4"/>
      <c r="LZJ743" s="4"/>
      <c r="LZK743" s="4"/>
      <c r="LZL743" s="4"/>
      <c r="LZM743" s="4"/>
      <c r="LZN743" s="4"/>
      <c r="LZO743" s="4"/>
      <c r="LZP743" s="4"/>
      <c r="LZQ743" s="4"/>
      <c r="LZR743" s="4"/>
      <c r="LZS743" s="4"/>
      <c r="LZT743" s="4"/>
      <c r="LZU743" s="4"/>
      <c r="LZV743" s="4"/>
      <c r="LZW743" s="4"/>
      <c r="LZX743" s="4"/>
      <c r="LZY743" s="4"/>
      <c r="LZZ743" s="4"/>
      <c r="MAA743" s="4"/>
      <c r="MAB743" s="4"/>
      <c r="MAC743" s="4"/>
      <c r="MAD743" s="4"/>
      <c r="MAE743" s="4"/>
      <c r="MAF743" s="4"/>
      <c r="MAG743" s="4"/>
      <c r="MAH743" s="4"/>
      <c r="MAI743" s="4"/>
      <c r="MAJ743" s="4"/>
      <c r="MAK743" s="4"/>
      <c r="MAL743" s="4"/>
      <c r="MAM743" s="4"/>
      <c r="MAN743" s="4"/>
      <c r="MAO743" s="4"/>
      <c r="MAP743" s="4"/>
      <c r="MAQ743" s="4"/>
      <c r="MAR743" s="4"/>
      <c r="MAS743" s="4"/>
      <c r="MAT743" s="4"/>
      <c r="MAU743" s="4"/>
      <c r="MAV743" s="4"/>
      <c r="MAW743" s="4"/>
      <c r="MAX743" s="4"/>
      <c r="MAY743" s="4"/>
      <c r="MAZ743" s="4"/>
      <c r="MBA743" s="4"/>
      <c r="MBB743" s="4"/>
      <c r="MBC743" s="4"/>
      <c r="MBD743" s="4"/>
      <c r="MBE743" s="4"/>
      <c r="MBF743" s="4"/>
      <c r="MBG743" s="4"/>
      <c r="MBH743" s="4"/>
      <c r="MBI743" s="4"/>
      <c r="MBJ743" s="4"/>
      <c r="MBK743" s="4"/>
      <c r="MBL743" s="4"/>
      <c r="MBM743" s="4"/>
      <c r="MBN743" s="4"/>
      <c r="MBO743" s="4"/>
      <c r="MBP743" s="4"/>
      <c r="MBQ743" s="4"/>
      <c r="MBR743" s="4"/>
      <c r="MBS743" s="4"/>
      <c r="MBT743" s="4"/>
      <c r="MBU743" s="4"/>
      <c r="MBV743" s="4"/>
      <c r="MBW743" s="4"/>
      <c r="MBX743" s="4"/>
      <c r="MBY743" s="4"/>
      <c r="MBZ743" s="4"/>
      <c r="MCA743" s="4"/>
      <c r="MCB743" s="4"/>
      <c r="MCC743" s="4"/>
      <c r="MCD743" s="4"/>
      <c r="MCE743" s="4"/>
      <c r="MCF743" s="4"/>
      <c r="MCG743" s="4"/>
      <c r="MCH743" s="4"/>
      <c r="MCI743" s="4"/>
      <c r="MCJ743" s="4"/>
      <c r="MCK743" s="4"/>
      <c r="MCL743" s="4"/>
      <c r="MCM743" s="4"/>
      <c r="MCN743" s="4"/>
      <c r="MCO743" s="4"/>
      <c r="MCP743" s="4"/>
      <c r="MCQ743" s="4"/>
      <c r="MCR743" s="4"/>
      <c r="MCS743" s="4"/>
      <c r="MCT743" s="4"/>
      <c r="MCU743" s="4"/>
      <c r="MCV743" s="4"/>
      <c r="MCW743" s="4"/>
      <c r="MCX743" s="4"/>
      <c r="MCY743" s="4"/>
      <c r="MCZ743" s="4"/>
      <c r="MDA743" s="4"/>
      <c r="MDB743" s="4"/>
      <c r="MDC743" s="4"/>
      <c r="MDD743" s="4"/>
      <c r="MDE743" s="4"/>
      <c r="MDF743" s="4"/>
      <c r="MDG743" s="4"/>
      <c r="MDH743" s="4"/>
      <c r="MDI743" s="4"/>
      <c r="MDJ743" s="4"/>
      <c r="MDK743" s="4"/>
      <c r="MDL743" s="4"/>
      <c r="MDM743" s="4"/>
      <c r="MDN743" s="4"/>
      <c r="MDO743" s="4"/>
      <c r="MDP743" s="4"/>
      <c r="MDQ743" s="4"/>
      <c r="MDR743" s="4"/>
      <c r="MDS743" s="4"/>
      <c r="MDT743" s="4"/>
      <c r="MDU743" s="4"/>
      <c r="MDV743" s="4"/>
      <c r="MDW743" s="4"/>
      <c r="MDX743" s="4"/>
      <c r="MDY743" s="4"/>
      <c r="MDZ743" s="4"/>
      <c r="MEA743" s="4"/>
      <c r="MEB743" s="4"/>
      <c r="MEC743" s="4"/>
      <c r="MED743" s="4"/>
      <c r="MEE743" s="4"/>
      <c r="MEF743" s="4"/>
      <c r="MEG743" s="4"/>
      <c r="MEH743" s="4"/>
      <c r="MEI743" s="4"/>
      <c r="MEJ743" s="4"/>
      <c r="MEK743" s="4"/>
      <c r="MEL743" s="4"/>
      <c r="MEM743" s="4"/>
      <c r="MEN743" s="4"/>
      <c r="MEO743" s="4"/>
      <c r="MEP743" s="4"/>
      <c r="MEQ743" s="4"/>
      <c r="MER743" s="4"/>
      <c r="MES743" s="4"/>
      <c r="MET743" s="4"/>
      <c r="MEU743" s="4"/>
      <c r="MEV743" s="4"/>
      <c r="MEW743" s="4"/>
      <c r="MEX743" s="4"/>
      <c r="MEY743" s="4"/>
      <c r="MEZ743" s="4"/>
      <c r="MFA743" s="4"/>
      <c r="MFB743" s="4"/>
      <c r="MFC743" s="4"/>
      <c r="MFD743" s="4"/>
      <c r="MFE743" s="4"/>
      <c r="MFF743" s="4"/>
      <c r="MFG743" s="4"/>
      <c r="MFH743" s="4"/>
      <c r="MFI743" s="4"/>
      <c r="MFJ743" s="4"/>
      <c r="MFK743" s="4"/>
      <c r="MFL743" s="4"/>
      <c r="MFM743" s="4"/>
      <c r="MFN743" s="4"/>
      <c r="MFO743" s="4"/>
      <c r="MFP743" s="4"/>
      <c r="MFQ743" s="4"/>
      <c r="MFR743" s="4"/>
      <c r="MFS743" s="4"/>
      <c r="MFT743" s="4"/>
      <c r="MFU743" s="4"/>
      <c r="MFV743" s="4"/>
      <c r="MFW743" s="4"/>
      <c r="MFX743" s="4"/>
      <c r="MFY743" s="4"/>
      <c r="MFZ743" s="4"/>
      <c r="MGA743" s="4"/>
      <c r="MGB743" s="4"/>
      <c r="MGC743" s="4"/>
      <c r="MGD743" s="4"/>
      <c r="MGE743" s="4"/>
      <c r="MGF743" s="4"/>
      <c r="MGG743" s="4"/>
      <c r="MGH743" s="4"/>
      <c r="MGI743" s="4"/>
      <c r="MGJ743" s="4"/>
      <c r="MGK743" s="4"/>
      <c r="MGL743" s="4"/>
      <c r="MGM743" s="4"/>
      <c r="MGN743" s="4"/>
      <c r="MGO743" s="4"/>
      <c r="MGP743" s="4"/>
      <c r="MGQ743" s="4"/>
      <c r="MGR743" s="4"/>
      <c r="MGS743" s="4"/>
      <c r="MGT743" s="4"/>
      <c r="MGU743" s="4"/>
      <c r="MGV743" s="4"/>
      <c r="MGW743" s="4"/>
      <c r="MGX743" s="4"/>
      <c r="MGY743" s="4"/>
      <c r="MGZ743" s="4"/>
      <c r="MHA743" s="4"/>
      <c r="MHB743" s="4"/>
      <c r="MHC743" s="4"/>
      <c r="MHD743" s="4"/>
      <c r="MHE743" s="4"/>
      <c r="MHF743" s="4"/>
      <c r="MHG743" s="4"/>
      <c r="MHH743" s="4"/>
      <c r="MHI743" s="4"/>
      <c r="MHJ743" s="4"/>
      <c r="MHK743" s="4"/>
      <c r="MHL743" s="4"/>
      <c r="MHM743" s="4"/>
      <c r="MHN743" s="4"/>
      <c r="MHO743" s="4"/>
      <c r="MHP743" s="4"/>
      <c r="MHQ743" s="4"/>
      <c r="MHR743" s="4"/>
      <c r="MHS743" s="4"/>
      <c r="MHT743" s="4"/>
      <c r="MHU743" s="4"/>
      <c r="MHV743" s="4"/>
      <c r="MHW743" s="4"/>
      <c r="MHX743" s="4"/>
      <c r="MHY743" s="4"/>
      <c r="MHZ743" s="4"/>
      <c r="MIA743" s="4"/>
      <c r="MIB743" s="4"/>
      <c r="MIC743" s="4"/>
      <c r="MID743" s="4"/>
      <c r="MIE743" s="4"/>
      <c r="MIF743" s="4"/>
      <c r="MIG743" s="4"/>
      <c r="MIH743" s="4"/>
      <c r="MII743" s="4"/>
      <c r="MIJ743" s="4"/>
      <c r="MIK743" s="4"/>
      <c r="MIL743" s="4"/>
      <c r="MIM743" s="4"/>
      <c r="MIN743" s="4"/>
      <c r="MIO743" s="4"/>
      <c r="MIP743" s="4"/>
      <c r="MIQ743" s="4"/>
      <c r="MIR743" s="4"/>
      <c r="MIS743" s="4"/>
      <c r="MIT743" s="4"/>
      <c r="MIU743" s="4"/>
      <c r="MIV743" s="4"/>
      <c r="MIW743" s="4"/>
      <c r="MIX743" s="4"/>
      <c r="MIY743" s="4"/>
      <c r="MIZ743" s="4"/>
      <c r="MJA743" s="4"/>
      <c r="MJB743" s="4"/>
      <c r="MJC743" s="4"/>
      <c r="MJD743" s="4"/>
      <c r="MJE743" s="4"/>
      <c r="MJF743" s="4"/>
      <c r="MJG743" s="4"/>
      <c r="MJH743" s="4"/>
      <c r="MJI743" s="4"/>
      <c r="MJJ743" s="4"/>
      <c r="MJK743" s="4"/>
      <c r="MJL743" s="4"/>
      <c r="MJM743" s="4"/>
      <c r="MJN743" s="4"/>
      <c r="MJO743" s="4"/>
      <c r="MJP743" s="4"/>
      <c r="MJQ743" s="4"/>
      <c r="MJR743" s="4"/>
      <c r="MJS743" s="4"/>
      <c r="MJT743" s="4"/>
      <c r="MJU743" s="4"/>
      <c r="MJV743" s="4"/>
      <c r="MJW743" s="4"/>
      <c r="MJX743" s="4"/>
      <c r="MJY743" s="4"/>
      <c r="MJZ743" s="4"/>
      <c r="MKA743" s="4"/>
      <c r="MKB743" s="4"/>
      <c r="MKC743" s="4"/>
      <c r="MKD743" s="4"/>
      <c r="MKE743" s="4"/>
      <c r="MKF743" s="4"/>
      <c r="MKG743" s="4"/>
      <c r="MKH743" s="4"/>
      <c r="MKI743" s="4"/>
      <c r="MKJ743" s="4"/>
      <c r="MKK743" s="4"/>
      <c r="MKL743" s="4"/>
      <c r="MKM743" s="4"/>
      <c r="MKN743" s="4"/>
      <c r="MKO743" s="4"/>
      <c r="MKP743" s="4"/>
      <c r="MKQ743" s="4"/>
      <c r="MKR743" s="4"/>
      <c r="MKS743" s="4"/>
      <c r="MKT743" s="4"/>
      <c r="MKU743" s="4"/>
      <c r="MKV743" s="4"/>
      <c r="MKW743" s="4"/>
      <c r="MKX743" s="4"/>
      <c r="MKY743" s="4"/>
      <c r="MKZ743" s="4"/>
      <c r="MLA743" s="4"/>
      <c r="MLB743" s="4"/>
      <c r="MLC743" s="4"/>
      <c r="MLD743" s="4"/>
      <c r="MLE743" s="4"/>
      <c r="MLF743" s="4"/>
      <c r="MLG743" s="4"/>
      <c r="MLH743" s="4"/>
      <c r="MLI743" s="4"/>
      <c r="MLJ743" s="4"/>
      <c r="MLK743" s="4"/>
      <c r="MLL743" s="4"/>
      <c r="MLM743" s="4"/>
      <c r="MLN743" s="4"/>
      <c r="MLO743" s="4"/>
      <c r="MLP743" s="4"/>
      <c r="MLQ743" s="4"/>
      <c r="MLR743" s="4"/>
      <c r="MLS743" s="4"/>
      <c r="MLT743" s="4"/>
      <c r="MLU743" s="4"/>
      <c r="MLV743" s="4"/>
      <c r="MLW743" s="4"/>
      <c r="MLX743" s="4"/>
      <c r="MLY743" s="4"/>
      <c r="MLZ743" s="4"/>
      <c r="MMA743" s="4"/>
      <c r="MMB743" s="4"/>
      <c r="MMC743" s="4"/>
      <c r="MMD743" s="4"/>
      <c r="MME743" s="4"/>
      <c r="MMF743" s="4"/>
      <c r="MMG743" s="4"/>
      <c r="MMH743" s="4"/>
      <c r="MMI743" s="4"/>
      <c r="MMJ743" s="4"/>
      <c r="MMK743" s="4"/>
      <c r="MML743" s="4"/>
      <c r="MMM743" s="4"/>
      <c r="MMN743" s="4"/>
      <c r="MMO743" s="4"/>
      <c r="MMP743" s="4"/>
      <c r="MMQ743" s="4"/>
      <c r="MMR743" s="4"/>
      <c r="MMS743" s="4"/>
      <c r="MMT743" s="4"/>
      <c r="MMU743" s="4"/>
      <c r="MMV743" s="4"/>
      <c r="MMW743" s="4"/>
      <c r="MMX743" s="4"/>
      <c r="MMY743" s="4"/>
      <c r="MMZ743" s="4"/>
      <c r="MNA743" s="4"/>
      <c r="MNB743" s="4"/>
      <c r="MNC743" s="4"/>
      <c r="MND743" s="4"/>
      <c r="MNE743" s="4"/>
      <c r="MNF743" s="4"/>
      <c r="MNG743" s="4"/>
      <c r="MNH743" s="4"/>
      <c r="MNI743" s="4"/>
      <c r="MNJ743" s="4"/>
      <c r="MNK743" s="4"/>
      <c r="MNL743" s="4"/>
      <c r="MNM743" s="4"/>
      <c r="MNN743" s="4"/>
      <c r="MNO743" s="4"/>
      <c r="MNP743" s="4"/>
      <c r="MNQ743" s="4"/>
      <c r="MNR743" s="4"/>
      <c r="MNS743" s="4"/>
      <c r="MNT743" s="4"/>
      <c r="MNU743" s="4"/>
      <c r="MNV743" s="4"/>
      <c r="MNW743" s="4"/>
      <c r="MNX743" s="4"/>
      <c r="MNY743" s="4"/>
      <c r="MNZ743" s="4"/>
      <c r="MOA743" s="4"/>
      <c r="MOB743" s="4"/>
      <c r="MOC743" s="4"/>
      <c r="MOD743" s="4"/>
      <c r="MOE743" s="4"/>
      <c r="MOF743" s="4"/>
      <c r="MOG743" s="4"/>
      <c r="MOH743" s="4"/>
      <c r="MOI743" s="4"/>
      <c r="MOJ743" s="4"/>
      <c r="MOK743" s="4"/>
      <c r="MOL743" s="4"/>
      <c r="MOM743" s="4"/>
      <c r="MON743" s="4"/>
      <c r="MOO743" s="4"/>
      <c r="MOP743" s="4"/>
      <c r="MOQ743" s="4"/>
      <c r="MOR743" s="4"/>
      <c r="MOS743" s="4"/>
      <c r="MOT743" s="4"/>
      <c r="MOU743" s="4"/>
      <c r="MOV743" s="4"/>
      <c r="MOW743" s="4"/>
      <c r="MOX743" s="4"/>
      <c r="MOY743" s="4"/>
      <c r="MOZ743" s="4"/>
      <c r="MPA743" s="4"/>
      <c r="MPB743" s="4"/>
      <c r="MPC743" s="4"/>
      <c r="MPD743" s="4"/>
      <c r="MPE743" s="4"/>
      <c r="MPF743" s="4"/>
      <c r="MPG743" s="4"/>
      <c r="MPH743" s="4"/>
      <c r="MPI743" s="4"/>
      <c r="MPJ743" s="4"/>
      <c r="MPK743" s="4"/>
      <c r="MPL743" s="4"/>
      <c r="MPM743" s="4"/>
      <c r="MPN743" s="4"/>
      <c r="MPO743" s="4"/>
      <c r="MPP743" s="4"/>
      <c r="MPQ743" s="4"/>
      <c r="MPR743" s="4"/>
      <c r="MPS743" s="4"/>
      <c r="MPT743" s="4"/>
      <c r="MPU743" s="4"/>
      <c r="MPV743" s="4"/>
      <c r="MPW743" s="4"/>
      <c r="MPX743" s="4"/>
      <c r="MPY743" s="4"/>
      <c r="MPZ743" s="4"/>
      <c r="MQA743" s="4"/>
      <c r="MQB743" s="4"/>
      <c r="MQC743" s="4"/>
      <c r="MQD743" s="4"/>
      <c r="MQE743" s="4"/>
      <c r="MQF743" s="4"/>
      <c r="MQG743" s="4"/>
      <c r="MQH743" s="4"/>
      <c r="MQI743" s="4"/>
      <c r="MQJ743" s="4"/>
      <c r="MQK743" s="4"/>
      <c r="MQL743" s="4"/>
      <c r="MQM743" s="4"/>
      <c r="MQN743" s="4"/>
      <c r="MQO743" s="4"/>
      <c r="MQP743" s="4"/>
      <c r="MQQ743" s="4"/>
      <c r="MQR743" s="4"/>
      <c r="MQS743" s="4"/>
      <c r="MQT743" s="4"/>
      <c r="MQU743" s="4"/>
      <c r="MQV743" s="4"/>
      <c r="MQW743" s="4"/>
      <c r="MQX743" s="4"/>
      <c r="MQY743" s="4"/>
      <c r="MQZ743" s="4"/>
      <c r="MRA743" s="4"/>
      <c r="MRB743" s="4"/>
      <c r="MRC743" s="4"/>
      <c r="MRD743" s="4"/>
      <c r="MRE743" s="4"/>
      <c r="MRF743" s="4"/>
      <c r="MRG743" s="4"/>
      <c r="MRH743" s="4"/>
      <c r="MRI743" s="4"/>
      <c r="MRJ743" s="4"/>
      <c r="MRK743" s="4"/>
      <c r="MRL743" s="4"/>
      <c r="MRM743" s="4"/>
      <c r="MRN743" s="4"/>
      <c r="MRO743" s="4"/>
      <c r="MRP743" s="4"/>
      <c r="MRQ743" s="4"/>
      <c r="MRR743" s="4"/>
      <c r="MRS743" s="4"/>
      <c r="MRT743" s="4"/>
      <c r="MRU743" s="4"/>
      <c r="MRV743" s="4"/>
      <c r="MRW743" s="4"/>
      <c r="MRX743" s="4"/>
      <c r="MRY743" s="4"/>
      <c r="MRZ743" s="4"/>
      <c r="MSA743" s="4"/>
      <c r="MSB743" s="4"/>
      <c r="MSC743" s="4"/>
      <c r="MSD743" s="4"/>
      <c r="MSE743" s="4"/>
      <c r="MSF743" s="4"/>
      <c r="MSG743" s="4"/>
      <c r="MSH743" s="4"/>
      <c r="MSI743" s="4"/>
      <c r="MSJ743" s="4"/>
      <c r="MSK743" s="4"/>
      <c r="MSL743" s="4"/>
      <c r="MSM743" s="4"/>
      <c r="MSN743" s="4"/>
      <c r="MSO743" s="4"/>
      <c r="MSP743" s="4"/>
      <c r="MSQ743" s="4"/>
      <c r="MSR743" s="4"/>
      <c r="MSS743" s="4"/>
      <c r="MST743" s="4"/>
      <c r="MSU743" s="4"/>
      <c r="MSV743" s="4"/>
      <c r="MSW743" s="4"/>
      <c r="MSX743" s="4"/>
      <c r="MSY743" s="4"/>
      <c r="MSZ743" s="4"/>
      <c r="MTA743" s="4"/>
      <c r="MTB743" s="4"/>
      <c r="MTC743" s="4"/>
      <c r="MTD743" s="4"/>
      <c r="MTE743" s="4"/>
      <c r="MTF743" s="4"/>
      <c r="MTG743" s="4"/>
      <c r="MTH743" s="4"/>
      <c r="MTI743" s="4"/>
      <c r="MTJ743" s="4"/>
      <c r="MTK743" s="4"/>
      <c r="MTL743" s="4"/>
      <c r="MTM743" s="4"/>
      <c r="MTN743" s="4"/>
      <c r="MTO743" s="4"/>
      <c r="MTP743" s="4"/>
      <c r="MTQ743" s="4"/>
      <c r="MTR743" s="4"/>
      <c r="MTS743" s="4"/>
      <c r="MTT743" s="4"/>
      <c r="MTU743" s="4"/>
      <c r="MTV743" s="4"/>
      <c r="MTW743" s="4"/>
      <c r="MTX743" s="4"/>
      <c r="MTY743" s="4"/>
      <c r="MTZ743" s="4"/>
      <c r="MUA743" s="4"/>
      <c r="MUB743" s="4"/>
      <c r="MUC743" s="4"/>
      <c r="MUD743" s="4"/>
      <c r="MUE743" s="4"/>
      <c r="MUF743" s="4"/>
      <c r="MUG743" s="4"/>
      <c r="MUH743" s="4"/>
      <c r="MUI743" s="4"/>
      <c r="MUJ743" s="4"/>
      <c r="MUK743" s="4"/>
      <c r="MUL743" s="4"/>
      <c r="MUM743" s="4"/>
      <c r="MUN743" s="4"/>
      <c r="MUO743" s="4"/>
      <c r="MUP743" s="4"/>
      <c r="MUQ743" s="4"/>
      <c r="MUR743" s="4"/>
      <c r="MUS743" s="4"/>
      <c r="MUT743" s="4"/>
      <c r="MUU743" s="4"/>
      <c r="MUV743" s="4"/>
      <c r="MUW743" s="4"/>
      <c r="MUX743" s="4"/>
      <c r="MUY743" s="4"/>
      <c r="MUZ743" s="4"/>
      <c r="MVA743" s="4"/>
      <c r="MVB743" s="4"/>
      <c r="MVC743" s="4"/>
      <c r="MVD743" s="4"/>
      <c r="MVE743" s="4"/>
      <c r="MVF743" s="4"/>
      <c r="MVG743" s="4"/>
      <c r="MVH743" s="4"/>
      <c r="MVI743" s="4"/>
      <c r="MVJ743" s="4"/>
      <c r="MVK743" s="4"/>
      <c r="MVL743" s="4"/>
      <c r="MVM743" s="4"/>
      <c r="MVN743" s="4"/>
      <c r="MVO743" s="4"/>
      <c r="MVP743" s="4"/>
      <c r="MVQ743" s="4"/>
      <c r="MVR743" s="4"/>
      <c r="MVS743" s="4"/>
      <c r="MVT743" s="4"/>
      <c r="MVU743" s="4"/>
      <c r="MVV743" s="4"/>
      <c r="MVW743" s="4"/>
      <c r="MVX743" s="4"/>
      <c r="MVY743" s="4"/>
      <c r="MVZ743" s="4"/>
      <c r="MWA743" s="4"/>
      <c r="MWB743" s="4"/>
      <c r="MWC743" s="4"/>
      <c r="MWD743" s="4"/>
      <c r="MWE743" s="4"/>
      <c r="MWF743" s="4"/>
      <c r="MWG743" s="4"/>
      <c r="MWH743" s="4"/>
      <c r="MWI743" s="4"/>
      <c r="MWJ743" s="4"/>
      <c r="MWK743" s="4"/>
      <c r="MWL743" s="4"/>
      <c r="MWM743" s="4"/>
      <c r="MWN743" s="4"/>
      <c r="MWO743" s="4"/>
      <c r="MWP743" s="4"/>
      <c r="MWQ743" s="4"/>
      <c r="MWR743" s="4"/>
      <c r="MWS743" s="4"/>
      <c r="MWT743" s="4"/>
      <c r="MWU743" s="4"/>
      <c r="MWV743" s="4"/>
      <c r="MWW743" s="4"/>
      <c r="MWX743" s="4"/>
      <c r="MWY743" s="4"/>
      <c r="MWZ743" s="4"/>
      <c r="MXA743" s="4"/>
      <c r="MXB743" s="4"/>
      <c r="MXC743" s="4"/>
      <c r="MXD743" s="4"/>
      <c r="MXE743" s="4"/>
      <c r="MXF743" s="4"/>
      <c r="MXG743" s="4"/>
      <c r="MXH743" s="4"/>
      <c r="MXI743" s="4"/>
      <c r="MXJ743" s="4"/>
      <c r="MXK743" s="4"/>
      <c r="MXL743" s="4"/>
      <c r="MXM743" s="4"/>
      <c r="MXN743" s="4"/>
      <c r="MXO743" s="4"/>
      <c r="MXP743" s="4"/>
      <c r="MXQ743" s="4"/>
      <c r="MXR743" s="4"/>
      <c r="MXS743" s="4"/>
      <c r="MXT743" s="4"/>
      <c r="MXU743" s="4"/>
      <c r="MXV743" s="4"/>
      <c r="MXW743" s="4"/>
      <c r="MXX743" s="4"/>
      <c r="MXY743" s="4"/>
      <c r="MXZ743" s="4"/>
      <c r="MYA743" s="4"/>
      <c r="MYB743" s="4"/>
      <c r="MYC743" s="4"/>
      <c r="MYD743" s="4"/>
      <c r="MYE743" s="4"/>
      <c r="MYF743" s="4"/>
      <c r="MYG743" s="4"/>
      <c r="MYH743" s="4"/>
      <c r="MYI743" s="4"/>
      <c r="MYJ743" s="4"/>
      <c r="MYK743" s="4"/>
      <c r="MYL743" s="4"/>
      <c r="MYM743" s="4"/>
      <c r="MYN743" s="4"/>
      <c r="MYO743" s="4"/>
      <c r="MYP743" s="4"/>
      <c r="MYQ743" s="4"/>
      <c r="MYR743" s="4"/>
      <c r="MYS743" s="4"/>
      <c r="MYT743" s="4"/>
      <c r="MYU743" s="4"/>
      <c r="MYV743" s="4"/>
      <c r="MYW743" s="4"/>
      <c r="MYX743" s="4"/>
      <c r="MYY743" s="4"/>
      <c r="MYZ743" s="4"/>
      <c r="MZA743" s="4"/>
      <c r="MZB743" s="4"/>
      <c r="MZC743" s="4"/>
      <c r="MZD743" s="4"/>
      <c r="MZE743" s="4"/>
      <c r="MZF743" s="4"/>
      <c r="MZG743" s="4"/>
      <c r="MZH743" s="4"/>
      <c r="MZI743" s="4"/>
      <c r="MZJ743" s="4"/>
      <c r="MZK743" s="4"/>
      <c r="MZL743" s="4"/>
      <c r="MZM743" s="4"/>
      <c r="MZN743" s="4"/>
      <c r="MZO743" s="4"/>
      <c r="MZP743" s="4"/>
      <c r="MZQ743" s="4"/>
      <c r="MZR743" s="4"/>
      <c r="MZS743" s="4"/>
      <c r="MZT743" s="4"/>
      <c r="MZU743" s="4"/>
      <c r="MZV743" s="4"/>
      <c r="MZW743" s="4"/>
      <c r="MZX743" s="4"/>
      <c r="MZY743" s="4"/>
      <c r="MZZ743" s="4"/>
      <c r="NAA743" s="4"/>
      <c r="NAB743" s="4"/>
      <c r="NAC743" s="4"/>
      <c r="NAD743" s="4"/>
      <c r="NAE743" s="4"/>
      <c r="NAF743" s="4"/>
      <c r="NAG743" s="4"/>
      <c r="NAH743" s="4"/>
      <c r="NAI743" s="4"/>
      <c r="NAJ743" s="4"/>
      <c r="NAK743" s="4"/>
      <c r="NAL743" s="4"/>
      <c r="NAM743" s="4"/>
      <c r="NAN743" s="4"/>
      <c r="NAO743" s="4"/>
      <c r="NAP743" s="4"/>
      <c r="NAQ743" s="4"/>
      <c r="NAR743" s="4"/>
      <c r="NAS743" s="4"/>
      <c r="NAT743" s="4"/>
      <c r="NAU743" s="4"/>
      <c r="NAV743" s="4"/>
      <c r="NAW743" s="4"/>
      <c r="NAX743" s="4"/>
      <c r="NAY743" s="4"/>
      <c r="NAZ743" s="4"/>
      <c r="NBA743" s="4"/>
      <c r="NBB743" s="4"/>
      <c r="NBC743" s="4"/>
      <c r="NBD743" s="4"/>
      <c r="NBE743" s="4"/>
      <c r="NBF743" s="4"/>
      <c r="NBG743" s="4"/>
      <c r="NBH743" s="4"/>
      <c r="NBI743" s="4"/>
      <c r="NBJ743" s="4"/>
      <c r="NBK743" s="4"/>
      <c r="NBL743" s="4"/>
      <c r="NBM743" s="4"/>
      <c r="NBN743" s="4"/>
      <c r="NBO743" s="4"/>
      <c r="NBP743" s="4"/>
      <c r="NBQ743" s="4"/>
      <c r="NBR743" s="4"/>
      <c r="NBS743" s="4"/>
      <c r="NBT743" s="4"/>
      <c r="NBU743" s="4"/>
      <c r="NBV743" s="4"/>
      <c r="NBW743" s="4"/>
      <c r="NBX743" s="4"/>
      <c r="NBY743" s="4"/>
      <c r="NBZ743" s="4"/>
      <c r="NCA743" s="4"/>
      <c r="NCB743" s="4"/>
      <c r="NCC743" s="4"/>
      <c r="NCD743" s="4"/>
      <c r="NCE743" s="4"/>
      <c r="NCF743" s="4"/>
      <c r="NCG743" s="4"/>
      <c r="NCH743" s="4"/>
      <c r="NCI743" s="4"/>
      <c r="NCJ743" s="4"/>
      <c r="NCK743" s="4"/>
      <c r="NCL743" s="4"/>
      <c r="NCM743" s="4"/>
      <c r="NCN743" s="4"/>
      <c r="NCO743" s="4"/>
      <c r="NCP743" s="4"/>
      <c r="NCQ743" s="4"/>
      <c r="NCR743" s="4"/>
      <c r="NCS743" s="4"/>
      <c r="NCT743" s="4"/>
      <c r="NCU743" s="4"/>
      <c r="NCV743" s="4"/>
      <c r="NCW743" s="4"/>
      <c r="NCX743" s="4"/>
      <c r="NCY743" s="4"/>
      <c r="NCZ743" s="4"/>
      <c r="NDA743" s="4"/>
      <c r="NDB743" s="4"/>
      <c r="NDC743" s="4"/>
      <c r="NDD743" s="4"/>
      <c r="NDE743" s="4"/>
      <c r="NDF743" s="4"/>
      <c r="NDG743" s="4"/>
      <c r="NDH743" s="4"/>
      <c r="NDI743" s="4"/>
      <c r="NDJ743" s="4"/>
      <c r="NDK743" s="4"/>
      <c r="NDL743" s="4"/>
      <c r="NDM743" s="4"/>
      <c r="NDN743" s="4"/>
      <c r="NDO743" s="4"/>
      <c r="NDP743" s="4"/>
      <c r="NDQ743" s="4"/>
      <c r="NDR743" s="4"/>
      <c r="NDS743" s="4"/>
      <c r="NDT743" s="4"/>
      <c r="NDU743" s="4"/>
      <c r="NDV743" s="4"/>
      <c r="NDW743" s="4"/>
      <c r="NDX743" s="4"/>
      <c r="NDY743" s="4"/>
      <c r="NDZ743" s="4"/>
      <c r="NEA743" s="4"/>
      <c r="NEB743" s="4"/>
      <c r="NEC743" s="4"/>
      <c r="NED743" s="4"/>
      <c r="NEE743" s="4"/>
      <c r="NEF743" s="4"/>
      <c r="NEG743" s="4"/>
      <c r="NEH743" s="4"/>
      <c r="NEI743" s="4"/>
      <c r="NEJ743" s="4"/>
      <c r="NEK743" s="4"/>
      <c r="NEL743" s="4"/>
      <c r="NEM743" s="4"/>
      <c r="NEN743" s="4"/>
      <c r="NEO743" s="4"/>
      <c r="NEP743" s="4"/>
      <c r="NEQ743" s="4"/>
      <c r="NER743" s="4"/>
      <c r="NES743" s="4"/>
      <c r="NET743" s="4"/>
      <c r="NEU743" s="4"/>
      <c r="NEV743" s="4"/>
      <c r="NEW743" s="4"/>
      <c r="NEX743" s="4"/>
      <c r="NEY743" s="4"/>
      <c r="NEZ743" s="4"/>
      <c r="NFA743" s="4"/>
      <c r="NFB743" s="4"/>
      <c r="NFC743" s="4"/>
      <c r="NFD743" s="4"/>
      <c r="NFE743" s="4"/>
      <c r="NFF743" s="4"/>
      <c r="NFG743" s="4"/>
      <c r="NFH743" s="4"/>
      <c r="NFI743" s="4"/>
      <c r="NFJ743" s="4"/>
      <c r="NFK743" s="4"/>
      <c r="NFL743" s="4"/>
      <c r="NFM743" s="4"/>
      <c r="NFN743" s="4"/>
      <c r="NFO743" s="4"/>
      <c r="NFP743" s="4"/>
      <c r="NFQ743" s="4"/>
      <c r="NFR743" s="4"/>
      <c r="NFS743" s="4"/>
      <c r="NFT743" s="4"/>
      <c r="NFU743" s="4"/>
      <c r="NFV743" s="4"/>
      <c r="NFW743" s="4"/>
      <c r="NFX743" s="4"/>
      <c r="NFY743" s="4"/>
      <c r="NFZ743" s="4"/>
      <c r="NGA743" s="4"/>
      <c r="NGB743" s="4"/>
      <c r="NGC743" s="4"/>
      <c r="NGD743" s="4"/>
      <c r="NGE743" s="4"/>
      <c r="NGF743" s="4"/>
      <c r="NGG743" s="4"/>
      <c r="NGH743" s="4"/>
      <c r="NGI743" s="4"/>
      <c r="NGJ743" s="4"/>
      <c r="NGK743" s="4"/>
      <c r="NGL743" s="4"/>
      <c r="NGM743" s="4"/>
      <c r="NGN743" s="4"/>
      <c r="NGO743" s="4"/>
      <c r="NGP743" s="4"/>
      <c r="NGQ743" s="4"/>
      <c r="NGR743" s="4"/>
      <c r="NGS743" s="4"/>
      <c r="NGT743" s="4"/>
      <c r="NGU743" s="4"/>
      <c r="NGV743" s="4"/>
      <c r="NGW743" s="4"/>
      <c r="NGX743" s="4"/>
      <c r="NGY743" s="4"/>
      <c r="NGZ743" s="4"/>
      <c r="NHA743" s="4"/>
      <c r="NHB743" s="4"/>
      <c r="NHC743" s="4"/>
      <c r="NHD743" s="4"/>
      <c r="NHE743" s="4"/>
      <c r="NHF743" s="4"/>
      <c r="NHG743" s="4"/>
      <c r="NHH743" s="4"/>
      <c r="NHI743" s="4"/>
      <c r="NHJ743" s="4"/>
      <c r="NHK743" s="4"/>
      <c r="NHL743" s="4"/>
      <c r="NHM743" s="4"/>
      <c r="NHN743" s="4"/>
      <c r="NHO743" s="4"/>
      <c r="NHP743" s="4"/>
      <c r="NHQ743" s="4"/>
      <c r="NHR743" s="4"/>
      <c r="NHS743" s="4"/>
      <c r="NHT743" s="4"/>
      <c r="NHU743" s="4"/>
      <c r="NHV743" s="4"/>
      <c r="NHW743" s="4"/>
      <c r="NHX743" s="4"/>
      <c r="NHY743" s="4"/>
      <c r="NHZ743" s="4"/>
      <c r="NIA743" s="4"/>
      <c r="NIB743" s="4"/>
      <c r="NIC743" s="4"/>
      <c r="NID743" s="4"/>
      <c r="NIE743" s="4"/>
      <c r="NIF743" s="4"/>
      <c r="NIG743" s="4"/>
      <c r="NIH743" s="4"/>
      <c r="NII743" s="4"/>
      <c r="NIJ743" s="4"/>
      <c r="NIK743" s="4"/>
      <c r="NIL743" s="4"/>
      <c r="NIM743" s="4"/>
      <c r="NIN743" s="4"/>
      <c r="NIO743" s="4"/>
      <c r="NIP743" s="4"/>
      <c r="NIQ743" s="4"/>
      <c r="NIR743" s="4"/>
      <c r="NIS743" s="4"/>
      <c r="NIT743" s="4"/>
      <c r="NIU743" s="4"/>
      <c r="NIV743" s="4"/>
      <c r="NIW743" s="4"/>
      <c r="NIX743" s="4"/>
      <c r="NIY743" s="4"/>
      <c r="NIZ743" s="4"/>
      <c r="NJA743" s="4"/>
      <c r="NJB743" s="4"/>
      <c r="NJC743" s="4"/>
      <c r="NJD743" s="4"/>
      <c r="NJE743" s="4"/>
      <c r="NJF743" s="4"/>
      <c r="NJG743" s="4"/>
      <c r="NJH743" s="4"/>
      <c r="NJI743" s="4"/>
      <c r="NJJ743" s="4"/>
      <c r="NJK743" s="4"/>
      <c r="NJL743" s="4"/>
      <c r="NJM743" s="4"/>
      <c r="NJN743" s="4"/>
      <c r="NJO743" s="4"/>
      <c r="NJP743" s="4"/>
      <c r="NJQ743" s="4"/>
      <c r="NJR743" s="4"/>
      <c r="NJS743" s="4"/>
      <c r="NJT743" s="4"/>
      <c r="NJU743" s="4"/>
      <c r="NJV743" s="4"/>
      <c r="NJW743" s="4"/>
      <c r="NJX743" s="4"/>
      <c r="NJY743" s="4"/>
      <c r="NJZ743" s="4"/>
      <c r="NKA743" s="4"/>
      <c r="NKB743" s="4"/>
      <c r="NKC743" s="4"/>
      <c r="NKD743" s="4"/>
      <c r="NKE743" s="4"/>
      <c r="NKF743" s="4"/>
      <c r="NKG743" s="4"/>
      <c r="NKH743" s="4"/>
      <c r="NKI743" s="4"/>
      <c r="NKJ743" s="4"/>
      <c r="NKK743" s="4"/>
      <c r="NKL743" s="4"/>
      <c r="NKM743" s="4"/>
      <c r="NKN743" s="4"/>
      <c r="NKO743" s="4"/>
      <c r="NKP743" s="4"/>
      <c r="NKQ743" s="4"/>
      <c r="NKR743" s="4"/>
      <c r="NKS743" s="4"/>
      <c r="NKT743" s="4"/>
      <c r="NKU743" s="4"/>
      <c r="NKV743" s="4"/>
      <c r="NKW743" s="4"/>
      <c r="NKX743" s="4"/>
      <c r="NKY743" s="4"/>
      <c r="NKZ743" s="4"/>
      <c r="NLA743" s="4"/>
      <c r="NLB743" s="4"/>
      <c r="NLC743" s="4"/>
      <c r="NLD743" s="4"/>
      <c r="NLE743" s="4"/>
      <c r="NLF743" s="4"/>
      <c r="NLG743" s="4"/>
      <c r="NLH743" s="4"/>
      <c r="NLI743" s="4"/>
      <c r="NLJ743" s="4"/>
      <c r="NLK743" s="4"/>
      <c r="NLL743" s="4"/>
      <c r="NLM743" s="4"/>
      <c r="NLN743" s="4"/>
      <c r="NLO743" s="4"/>
      <c r="NLP743" s="4"/>
      <c r="NLQ743" s="4"/>
      <c r="NLR743" s="4"/>
      <c r="NLS743" s="4"/>
      <c r="NLT743" s="4"/>
      <c r="NLU743" s="4"/>
      <c r="NLV743" s="4"/>
      <c r="NLW743" s="4"/>
      <c r="NLX743" s="4"/>
      <c r="NLY743" s="4"/>
      <c r="NLZ743" s="4"/>
      <c r="NMA743" s="4"/>
      <c r="NMB743" s="4"/>
      <c r="NMC743" s="4"/>
      <c r="NMD743" s="4"/>
      <c r="NME743" s="4"/>
      <c r="NMF743" s="4"/>
      <c r="NMG743" s="4"/>
      <c r="NMH743" s="4"/>
      <c r="NMI743" s="4"/>
      <c r="NMJ743" s="4"/>
      <c r="NMK743" s="4"/>
      <c r="NML743" s="4"/>
      <c r="NMM743" s="4"/>
      <c r="NMN743" s="4"/>
      <c r="NMO743" s="4"/>
      <c r="NMP743" s="4"/>
      <c r="NMQ743" s="4"/>
      <c r="NMR743" s="4"/>
      <c r="NMS743" s="4"/>
      <c r="NMT743" s="4"/>
      <c r="NMU743" s="4"/>
      <c r="NMV743" s="4"/>
      <c r="NMW743" s="4"/>
      <c r="NMX743" s="4"/>
      <c r="NMY743" s="4"/>
      <c r="NMZ743" s="4"/>
      <c r="NNA743" s="4"/>
      <c r="NNB743" s="4"/>
      <c r="NNC743" s="4"/>
      <c r="NND743" s="4"/>
      <c r="NNE743" s="4"/>
      <c r="NNF743" s="4"/>
      <c r="NNG743" s="4"/>
      <c r="NNH743" s="4"/>
      <c r="NNI743" s="4"/>
      <c r="NNJ743" s="4"/>
      <c r="NNK743" s="4"/>
      <c r="NNL743" s="4"/>
      <c r="NNM743" s="4"/>
      <c r="NNN743" s="4"/>
      <c r="NNO743" s="4"/>
      <c r="NNP743" s="4"/>
      <c r="NNQ743" s="4"/>
      <c r="NNR743" s="4"/>
      <c r="NNS743" s="4"/>
      <c r="NNT743" s="4"/>
      <c r="NNU743" s="4"/>
      <c r="NNV743" s="4"/>
      <c r="NNW743" s="4"/>
      <c r="NNX743" s="4"/>
      <c r="NNY743" s="4"/>
      <c r="NNZ743" s="4"/>
      <c r="NOA743" s="4"/>
      <c r="NOB743" s="4"/>
      <c r="NOC743" s="4"/>
      <c r="NOD743" s="4"/>
      <c r="NOE743" s="4"/>
      <c r="NOF743" s="4"/>
      <c r="NOG743" s="4"/>
      <c r="NOH743" s="4"/>
      <c r="NOI743" s="4"/>
      <c r="NOJ743" s="4"/>
      <c r="NOK743" s="4"/>
      <c r="NOL743" s="4"/>
      <c r="NOM743" s="4"/>
      <c r="NON743" s="4"/>
      <c r="NOO743" s="4"/>
      <c r="NOP743" s="4"/>
      <c r="NOQ743" s="4"/>
      <c r="NOR743" s="4"/>
      <c r="NOS743" s="4"/>
      <c r="NOT743" s="4"/>
      <c r="NOU743" s="4"/>
      <c r="NOV743" s="4"/>
      <c r="NOW743" s="4"/>
      <c r="NOX743" s="4"/>
      <c r="NOY743" s="4"/>
      <c r="NOZ743" s="4"/>
      <c r="NPA743" s="4"/>
      <c r="NPB743" s="4"/>
      <c r="NPC743" s="4"/>
      <c r="NPD743" s="4"/>
      <c r="NPE743" s="4"/>
      <c r="NPF743" s="4"/>
      <c r="NPG743" s="4"/>
      <c r="NPH743" s="4"/>
      <c r="NPI743" s="4"/>
      <c r="NPJ743" s="4"/>
      <c r="NPK743" s="4"/>
      <c r="NPL743" s="4"/>
      <c r="NPM743" s="4"/>
      <c r="NPN743" s="4"/>
      <c r="NPO743" s="4"/>
      <c r="NPP743" s="4"/>
      <c r="NPQ743" s="4"/>
      <c r="NPR743" s="4"/>
      <c r="NPS743" s="4"/>
      <c r="NPT743" s="4"/>
      <c r="NPU743" s="4"/>
      <c r="NPV743" s="4"/>
      <c r="NPW743" s="4"/>
      <c r="NPX743" s="4"/>
      <c r="NPY743" s="4"/>
      <c r="NPZ743" s="4"/>
      <c r="NQA743" s="4"/>
      <c r="NQB743" s="4"/>
      <c r="NQC743" s="4"/>
      <c r="NQD743" s="4"/>
      <c r="NQE743" s="4"/>
      <c r="NQF743" s="4"/>
      <c r="NQG743" s="4"/>
      <c r="NQH743" s="4"/>
      <c r="NQI743" s="4"/>
      <c r="NQJ743" s="4"/>
      <c r="NQK743" s="4"/>
      <c r="NQL743" s="4"/>
      <c r="NQM743" s="4"/>
      <c r="NQN743" s="4"/>
      <c r="NQO743" s="4"/>
      <c r="NQP743" s="4"/>
      <c r="NQQ743" s="4"/>
      <c r="NQR743" s="4"/>
      <c r="NQS743" s="4"/>
      <c r="NQT743" s="4"/>
      <c r="NQU743" s="4"/>
      <c r="NQV743" s="4"/>
      <c r="NQW743" s="4"/>
      <c r="NQX743" s="4"/>
      <c r="NQY743" s="4"/>
      <c r="NQZ743" s="4"/>
      <c r="NRA743" s="4"/>
      <c r="NRB743" s="4"/>
      <c r="NRC743" s="4"/>
      <c r="NRD743" s="4"/>
      <c r="NRE743" s="4"/>
      <c r="NRF743" s="4"/>
      <c r="NRG743" s="4"/>
      <c r="NRH743" s="4"/>
      <c r="NRI743" s="4"/>
      <c r="NRJ743" s="4"/>
      <c r="NRK743" s="4"/>
      <c r="NRL743" s="4"/>
      <c r="NRM743" s="4"/>
      <c r="NRN743" s="4"/>
      <c r="NRO743" s="4"/>
      <c r="NRP743" s="4"/>
      <c r="NRQ743" s="4"/>
      <c r="NRR743" s="4"/>
      <c r="NRS743" s="4"/>
      <c r="NRT743" s="4"/>
      <c r="NRU743" s="4"/>
      <c r="NRV743" s="4"/>
      <c r="NRW743" s="4"/>
      <c r="NRX743" s="4"/>
      <c r="NRY743" s="4"/>
      <c r="NRZ743" s="4"/>
      <c r="NSA743" s="4"/>
      <c r="NSB743" s="4"/>
      <c r="NSC743" s="4"/>
      <c r="NSD743" s="4"/>
      <c r="NSE743" s="4"/>
      <c r="NSF743" s="4"/>
      <c r="NSG743" s="4"/>
      <c r="NSH743" s="4"/>
      <c r="NSI743" s="4"/>
      <c r="NSJ743" s="4"/>
      <c r="NSK743" s="4"/>
      <c r="NSL743" s="4"/>
      <c r="NSM743" s="4"/>
      <c r="NSN743" s="4"/>
      <c r="NSO743" s="4"/>
      <c r="NSP743" s="4"/>
      <c r="NSQ743" s="4"/>
      <c r="NSR743" s="4"/>
      <c r="NSS743" s="4"/>
      <c r="NST743" s="4"/>
      <c r="NSU743" s="4"/>
      <c r="NSV743" s="4"/>
      <c r="NSW743" s="4"/>
      <c r="NSX743" s="4"/>
      <c r="NSY743" s="4"/>
      <c r="NSZ743" s="4"/>
      <c r="NTA743" s="4"/>
      <c r="NTB743" s="4"/>
      <c r="NTC743" s="4"/>
      <c r="NTD743" s="4"/>
      <c r="NTE743" s="4"/>
      <c r="NTF743" s="4"/>
      <c r="NTG743" s="4"/>
      <c r="NTH743" s="4"/>
      <c r="NTI743" s="4"/>
      <c r="NTJ743" s="4"/>
      <c r="NTK743" s="4"/>
      <c r="NTL743" s="4"/>
      <c r="NTM743" s="4"/>
      <c r="NTN743" s="4"/>
      <c r="NTO743" s="4"/>
      <c r="NTP743" s="4"/>
      <c r="NTQ743" s="4"/>
      <c r="NTR743" s="4"/>
      <c r="NTS743" s="4"/>
      <c r="NTT743" s="4"/>
      <c r="NTU743" s="4"/>
      <c r="NTV743" s="4"/>
      <c r="NTW743" s="4"/>
      <c r="NTX743" s="4"/>
      <c r="NTY743" s="4"/>
      <c r="NTZ743" s="4"/>
      <c r="NUA743" s="4"/>
      <c r="NUB743" s="4"/>
      <c r="NUC743" s="4"/>
      <c r="NUD743" s="4"/>
      <c r="NUE743" s="4"/>
      <c r="NUF743" s="4"/>
      <c r="NUG743" s="4"/>
      <c r="NUH743" s="4"/>
      <c r="NUI743" s="4"/>
      <c r="NUJ743" s="4"/>
      <c r="NUK743" s="4"/>
      <c r="NUL743" s="4"/>
      <c r="NUM743" s="4"/>
      <c r="NUN743" s="4"/>
      <c r="NUO743" s="4"/>
      <c r="NUP743" s="4"/>
      <c r="NUQ743" s="4"/>
      <c r="NUR743" s="4"/>
      <c r="NUS743" s="4"/>
      <c r="NUT743" s="4"/>
      <c r="NUU743" s="4"/>
      <c r="NUV743" s="4"/>
      <c r="NUW743" s="4"/>
      <c r="NUX743" s="4"/>
      <c r="NUY743" s="4"/>
      <c r="NUZ743" s="4"/>
      <c r="NVA743" s="4"/>
      <c r="NVB743" s="4"/>
      <c r="NVC743" s="4"/>
      <c r="NVD743" s="4"/>
      <c r="NVE743" s="4"/>
      <c r="NVF743" s="4"/>
      <c r="NVG743" s="4"/>
      <c r="NVH743" s="4"/>
      <c r="NVI743" s="4"/>
      <c r="NVJ743" s="4"/>
      <c r="NVK743" s="4"/>
      <c r="NVL743" s="4"/>
      <c r="NVM743" s="4"/>
      <c r="NVN743" s="4"/>
      <c r="NVO743" s="4"/>
      <c r="NVP743" s="4"/>
      <c r="NVQ743" s="4"/>
      <c r="NVR743" s="4"/>
      <c r="NVS743" s="4"/>
      <c r="NVT743" s="4"/>
      <c r="NVU743" s="4"/>
      <c r="NVV743" s="4"/>
      <c r="NVW743" s="4"/>
      <c r="NVX743" s="4"/>
      <c r="NVY743" s="4"/>
      <c r="NVZ743" s="4"/>
      <c r="NWA743" s="4"/>
      <c r="NWB743" s="4"/>
      <c r="NWC743" s="4"/>
      <c r="NWD743" s="4"/>
      <c r="NWE743" s="4"/>
      <c r="NWF743" s="4"/>
      <c r="NWG743" s="4"/>
      <c r="NWH743" s="4"/>
      <c r="NWI743" s="4"/>
      <c r="NWJ743" s="4"/>
      <c r="NWK743" s="4"/>
      <c r="NWL743" s="4"/>
      <c r="NWM743" s="4"/>
      <c r="NWN743" s="4"/>
      <c r="NWO743" s="4"/>
      <c r="NWP743" s="4"/>
      <c r="NWQ743" s="4"/>
      <c r="NWR743" s="4"/>
      <c r="NWS743" s="4"/>
      <c r="NWT743" s="4"/>
      <c r="NWU743" s="4"/>
      <c r="NWV743" s="4"/>
      <c r="NWW743" s="4"/>
      <c r="NWX743" s="4"/>
      <c r="NWY743" s="4"/>
      <c r="NWZ743" s="4"/>
      <c r="NXA743" s="4"/>
      <c r="NXB743" s="4"/>
      <c r="NXC743" s="4"/>
      <c r="NXD743" s="4"/>
      <c r="NXE743" s="4"/>
      <c r="NXF743" s="4"/>
      <c r="NXG743" s="4"/>
      <c r="NXH743" s="4"/>
      <c r="NXI743" s="4"/>
      <c r="NXJ743" s="4"/>
      <c r="NXK743" s="4"/>
      <c r="NXL743" s="4"/>
      <c r="NXM743" s="4"/>
      <c r="NXN743" s="4"/>
      <c r="NXO743" s="4"/>
      <c r="NXP743" s="4"/>
      <c r="NXQ743" s="4"/>
      <c r="NXR743" s="4"/>
      <c r="NXS743" s="4"/>
      <c r="NXT743" s="4"/>
      <c r="NXU743" s="4"/>
      <c r="NXV743" s="4"/>
      <c r="NXW743" s="4"/>
      <c r="NXX743" s="4"/>
      <c r="NXY743" s="4"/>
      <c r="NXZ743" s="4"/>
      <c r="NYA743" s="4"/>
      <c r="NYB743" s="4"/>
      <c r="NYC743" s="4"/>
      <c r="NYD743" s="4"/>
      <c r="NYE743" s="4"/>
      <c r="NYF743" s="4"/>
      <c r="NYG743" s="4"/>
      <c r="NYH743" s="4"/>
      <c r="NYI743" s="4"/>
      <c r="NYJ743" s="4"/>
      <c r="NYK743" s="4"/>
      <c r="NYL743" s="4"/>
      <c r="NYM743" s="4"/>
      <c r="NYN743" s="4"/>
      <c r="NYO743" s="4"/>
      <c r="NYP743" s="4"/>
      <c r="NYQ743" s="4"/>
      <c r="NYR743" s="4"/>
      <c r="NYS743" s="4"/>
      <c r="NYT743" s="4"/>
      <c r="NYU743" s="4"/>
      <c r="NYV743" s="4"/>
      <c r="NYW743" s="4"/>
      <c r="NYX743" s="4"/>
      <c r="NYY743" s="4"/>
      <c r="NYZ743" s="4"/>
      <c r="NZA743" s="4"/>
      <c r="NZB743" s="4"/>
      <c r="NZC743" s="4"/>
      <c r="NZD743" s="4"/>
      <c r="NZE743" s="4"/>
      <c r="NZF743" s="4"/>
      <c r="NZG743" s="4"/>
      <c r="NZH743" s="4"/>
      <c r="NZI743" s="4"/>
      <c r="NZJ743" s="4"/>
      <c r="NZK743" s="4"/>
      <c r="NZL743" s="4"/>
      <c r="NZM743" s="4"/>
      <c r="NZN743" s="4"/>
      <c r="NZO743" s="4"/>
      <c r="NZP743" s="4"/>
      <c r="NZQ743" s="4"/>
      <c r="NZR743" s="4"/>
      <c r="NZS743" s="4"/>
      <c r="NZT743" s="4"/>
      <c r="NZU743" s="4"/>
      <c r="NZV743" s="4"/>
      <c r="NZW743" s="4"/>
      <c r="NZX743" s="4"/>
      <c r="NZY743" s="4"/>
      <c r="NZZ743" s="4"/>
      <c r="OAA743" s="4"/>
      <c r="OAB743" s="4"/>
      <c r="OAC743" s="4"/>
      <c r="OAD743" s="4"/>
      <c r="OAE743" s="4"/>
      <c r="OAF743" s="4"/>
      <c r="OAG743" s="4"/>
      <c r="OAH743" s="4"/>
      <c r="OAI743" s="4"/>
      <c r="OAJ743" s="4"/>
      <c r="OAK743" s="4"/>
      <c r="OAL743" s="4"/>
      <c r="OAM743" s="4"/>
      <c r="OAN743" s="4"/>
      <c r="OAO743" s="4"/>
      <c r="OAP743" s="4"/>
      <c r="OAQ743" s="4"/>
      <c r="OAR743" s="4"/>
      <c r="OAS743" s="4"/>
      <c r="OAT743" s="4"/>
      <c r="OAU743" s="4"/>
      <c r="OAV743" s="4"/>
      <c r="OAW743" s="4"/>
      <c r="OAX743" s="4"/>
      <c r="OAY743" s="4"/>
      <c r="OAZ743" s="4"/>
      <c r="OBA743" s="4"/>
      <c r="OBB743" s="4"/>
      <c r="OBC743" s="4"/>
      <c r="OBD743" s="4"/>
      <c r="OBE743" s="4"/>
      <c r="OBF743" s="4"/>
      <c r="OBG743" s="4"/>
      <c r="OBH743" s="4"/>
      <c r="OBI743" s="4"/>
      <c r="OBJ743" s="4"/>
      <c r="OBK743" s="4"/>
      <c r="OBL743" s="4"/>
      <c r="OBM743" s="4"/>
      <c r="OBN743" s="4"/>
      <c r="OBO743" s="4"/>
      <c r="OBP743" s="4"/>
      <c r="OBQ743" s="4"/>
      <c r="OBR743" s="4"/>
      <c r="OBS743" s="4"/>
      <c r="OBT743" s="4"/>
      <c r="OBU743" s="4"/>
      <c r="OBV743" s="4"/>
      <c r="OBW743" s="4"/>
      <c r="OBX743" s="4"/>
      <c r="OBY743" s="4"/>
      <c r="OBZ743" s="4"/>
      <c r="OCA743" s="4"/>
      <c r="OCB743" s="4"/>
      <c r="OCC743" s="4"/>
      <c r="OCD743" s="4"/>
      <c r="OCE743" s="4"/>
      <c r="OCF743" s="4"/>
      <c r="OCG743" s="4"/>
      <c r="OCH743" s="4"/>
      <c r="OCI743" s="4"/>
      <c r="OCJ743" s="4"/>
      <c r="OCK743" s="4"/>
      <c r="OCL743" s="4"/>
      <c r="OCM743" s="4"/>
      <c r="OCN743" s="4"/>
      <c r="OCO743" s="4"/>
      <c r="OCP743" s="4"/>
      <c r="OCQ743" s="4"/>
      <c r="OCR743" s="4"/>
      <c r="OCS743" s="4"/>
      <c r="OCT743" s="4"/>
      <c r="OCU743" s="4"/>
      <c r="OCV743" s="4"/>
      <c r="OCW743" s="4"/>
      <c r="OCX743" s="4"/>
      <c r="OCY743" s="4"/>
      <c r="OCZ743" s="4"/>
      <c r="ODA743" s="4"/>
      <c r="ODB743" s="4"/>
      <c r="ODC743" s="4"/>
      <c r="ODD743" s="4"/>
      <c r="ODE743" s="4"/>
      <c r="ODF743" s="4"/>
      <c r="ODG743" s="4"/>
      <c r="ODH743" s="4"/>
      <c r="ODI743" s="4"/>
      <c r="ODJ743" s="4"/>
      <c r="ODK743" s="4"/>
      <c r="ODL743" s="4"/>
      <c r="ODM743" s="4"/>
      <c r="ODN743" s="4"/>
      <c r="ODO743" s="4"/>
      <c r="ODP743" s="4"/>
      <c r="ODQ743" s="4"/>
      <c r="ODR743" s="4"/>
      <c r="ODS743" s="4"/>
      <c r="ODT743" s="4"/>
      <c r="ODU743" s="4"/>
      <c r="ODV743" s="4"/>
      <c r="ODW743" s="4"/>
      <c r="ODX743" s="4"/>
      <c r="ODY743" s="4"/>
      <c r="ODZ743" s="4"/>
      <c r="OEA743" s="4"/>
      <c r="OEB743" s="4"/>
      <c r="OEC743" s="4"/>
      <c r="OED743" s="4"/>
      <c r="OEE743" s="4"/>
      <c r="OEF743" s="4"/>
      <c r="OEG743" s="4"/>
      <c r="OEH743" s="4"/>
      <c r="OEI743" s="4"/>
      <c r="OEJ743" s="4"/>
      <c r="OEK743" s="4"/>
      <c r="OEL743" s="4"/>
      <c r="OEM743" s="4"/>
      <c r="OEN743" s="4"/>
      <c r="OEO743" s="4"/>
      <c r="OEP743" s="4"/>
      <c r="OEQ743" s="4"/>
      <c r="OER743" s="4"/>
      <c r="OES743" s="4"/>
      <c r="OET743" s="4"/>
      <c r="OEU743" s="4"/>
      <c r="OEV743" s="4"/>
      <c r="OEW743" s="4"/>
      <c r="OEX743" s="4"/>
      <c r="OEY743" s="4"/>
      <c r="OEZ743" s="4"/>
      <c r="OFA743" s="4"/>
      <c r="OFB743" s="4"/>
      <c r="OFC743" s="4"/>
      <c r="OFD743" s="4"/>
      <c r="OFE743" s="4"/>
      <c r="OFF743" s="4"/>
      <c r="OFG743" s="4"/>
      <c r="OFH743" s="4"/>
      <c r="OFI743" s="4"/>
      <c r="OFJ743" s="4"/>
      <c r="OFK743" s="4"/>
      <c r="OFL743" s="4"/>
      <c r="OFM743" s="4"/>
      <c r="OFN743" s="4"/>
      <c r="OFO743" s="4"/>
      <c r="OFP743" s="4"/>
      <c r="OFQ743" s="4"/>
      <c r="OFR743" s="4"/>
      <c r="OFS743" s="4"/>
      <c r="OFT743" s="4"/>
      <c r="OFU743" s="4"/>
      <c r="OFV743" s="4"/>
      <c r="OFW743" s="4"/>
      <c r="OFX743" s="4"/>
      <c r="OFY743" s="4"/>
      <c r="OFZ743" s="4"/>
      <c r="OGA743" s="4"/>
      <c r="OGB743" s="4"/>
      <c r="OGC743" s="4"/>
      <c r="OGD743" s="4"/>
      <c r="OGE743" s="4"/>
      <c r="OGF743" s="4"/>
      <c r="OGG743" s="4"/>
      <c r="OGH743" s="4"/>
      <c r="OGI743" s="4"/>
      <c r="OGJ743" s="4"/>
      <c r="OGK743" s="4"/>
      <c r="OGL743" s="4"/>
      <c r="OGM743" s="4"/>
      <c r="OGN743" s="4"/>
      <c r="OGO743" s="4"/>
      <c r="OGP743" s="4"/>
      <c r="OGQ743" s="4"/>
      <c r="OGR743" s="4"/>
      <c r="OGS743" s="4"/>
      <c r="OGT743" s="4"/>
      <c r="OGU743" s="4"/>
      <c r="OGV743" s="4"/>
      <c r="OGW743" s="4"/>
      <c r="OGX743" s="4"/>
      <c r="OGY743" s="4"/>
      <c r="OGZ743" s="4"/>
      <c r="OHA743" s="4"/>
      <c r="OHB743" s="4"/>
      <c r="OHC743" s="4"/>
      <c r="OHD743" s="4"/>
      <c r="OHE743" s="4"/>
      <c r="OHF743" s="4"/>
      <c r="OHG743" s="4"/>
      <c r="OHH743" s="4"/>
      <c r="OHI743" s="4"/>
      <c r="OHJ743" s="4"/>
      <c r="OHK743" s="4"/>
      <c r="OHL743" s="4"/>
      <c r="OHM743" s="4"/>
      <c r="OHN743" s="4"/>
      <c r="OHO743" s="4"/>
      <c r="OHP743" s="4"/>
      <c r="OHQ743" s="4"/>
      <c r="OHR743" s="4"/>
      <c r="OHS743" s="4"/>
      <c r="OHT743" s="4"/>
      <c r="OHU743" s="4"/>
      <c r="OHV743" s="4"/>
      <c r="OHW743" s="4"/>
      <c r="OHX743" s="4"/>
      <c r="OHY743" s="4"/>
      <c r="OHZ743" s="4"/>
      <c r="OIA743" s="4"/>
      <c r="OIB743" s="4"/>
      <c r="OIC743" s="4"/>
      <c r="OID743" s="4"/>
      <c r="OIE743" s="4"/>
      <c r="OIF743" s="4"/>
      <c r="OIG743" s="4"/>
      <c r="OIH743" s="4"/>
      <c r="OII743" s="4"/>
      <c r="OIJ743" s="4"/>
      <c r="OIK743" s="4"/>
      <c r="OIL743" s="4"/>
      <c r="OIM743" s="4"/>
      <c r="OIN743" s="4"/>
      <c r="OIO743" s="4"/>
      <c r="OIP743" s="4"/>
      <c r="OIQ743" s="4"/>
      <c r="OIR743" s="4"/>
      <c r="OIS743" s="4"/>
      <c r="OIT743" s="4"/>
      <c r="OIU743" s="4"/>
      <c r="OIV743" s="4"/>
      <c r="OIW743" s="4"/>
      <c r="OIX743" s="4"/>
      <c r="OIY743" s="4"/>
      <c r="OIZ743" s="4"/>
      <c r="OJA743" s="4"/>
      <c r="OJB743" s="4"/>
      <c r="OJC743" s="4"/>
      <c r="OJD743" s="4"/>
      <c r="OJE743" s="4"/>
      <c r="OJF743" s="4"/>
      <c r="OJG743" s="4"/>
      <c r="OJH743" s="4"/>
      <c r="OJI743" s="4"/>
      <c r="OJJ743" s="4"/>
      <c r="OJK743" s="4"/>
      <c r="OJL743" s="4"/>
      <c r="OJM743" s="4"/>
      <c r="OJN743" s="4"/>
      <c r="OJO743" s="4"/>
      <c r="OJP743" s="4"/>
      <c r="OJQ743" s="4"/>
      <c r="OJR743" s="4"/>
      <c r="OJS743" s="4"/>
      <c r="OJT743" s="4"/>
      <c r="OJU743" s="4"/>
      <c r="OJV743" s="4"/>
      <c r="OJW743" s="4"/>
      <c r="OJX743" s="4"/>
      <c r="OJY743" s="4"/>
      <c r="OJZ743" s="4"/>
      <c r="OKA743" s="4"/>
      <c r="OKB743" s="4"/>
      <c r="OKC743" s="4"/>
      <c r="OKD743" s="4"/>
      <c r="OKE743" s="4"/>
      <c r="OKF743" s="4"/>
      <c r="OKG743" s="4"/>
      <c r="OKH743" s="4"/>
      <c r="OKI743" s="4"/>
      <c r="OKJ743" s="4"/>
      <c r="OKK743" s="4"/>
      <c r="OKL743" s="4"/>
      <c r="OKM743" s="4"/>
      <c r="OKN743" s="4"/>
      <c r="OKO743" s="4"/>
      <c r="OKP743" s="4"/>
      <c r="OKQ743" s="4"/>
      <c r="OKR743" s="4"/>
      <c r="OKS743" s="4"/>
      <c r="OKT743" s="4"/>
      <c r="OKU743" s="4"/>
      <c r="OKV743" s="4"/>
      <c r="OKW743" s="4"/>
      <c r="OKX743" s="4"/>
      <c r="OKY743" s="4"/>
      <c r="OKZ743" s="4"/>
      <c r="OLA743" s="4"/>
      <c r="OLB743" s="4"/>
      <c r="OLC743" s="4"/>
      <c r="OLD743" s="4"/>
      <c r="OLE743" s="4"/>
      <c r="OLF743" s="4"/>
      <c r="OLG743" s="4"/>
      <c r="OLH743" s="4"/>
      <c r="OLI743" s="4"/>
      <c r="OLJ743" s="4"/>
      <c r="OLK743" s="4"/>
      <c r="OLL743" s="4"/>
      <c r="OLM743" s="4"/>
      <c r="OLN743" s="4"/>
      <c r="OLO743" s="4"/>
      <c r="OLP743" s="4"/>
      <c r="OLQ743" s="4"/>
      <c r="OLR743" s="4"/>
      <c r="OLS743" s="4"/>
      <c r="OLT743" s="4"/>
      <c r="OLU743" s="4"/>
      <c r="OLV743" s="4"/>
      <c r="OLW743" s="4"/>
      <c r="OLX743" s="4"/>
      <c r="OLY743" s="4"/>
      <c r="OLZ743" s="4"/>
      <c r="OMA743" s="4"/>
      <c r="OMB743" s="4"/>
      <c r="OMC743" s="4"/>
      <c r="OMD743" s="4"/>
      <c r="OME743" s="4"/>
      <c r="OMF743" s="4"/>
      <c r="OMG743" s="4"/>
      <c r="OMH743" s="4"/>
      <c r="OMI743" s="4"/>
      <c r="OMJ743" s="4"/>
      <c r="OMK743" s="4"/>
      <c r="OML743" s="4"/>
      <c r="OMM743" s="4"/>
      <c r="OMN743" s="4"/>
      <c r="OMO743" s="4"/>
      <c r="OMP743" s="4"/>
      <c r="OMQ743" s="4"/>
      <c r="OMR743" s="4"/>
      <c r="OMS743" s="4"/>
      <c r="OMT743" s="4"/>
      <c r="OMU743" s="4"/>
      <c r="OMV743" s="4"/>
      <c r="OMW743" s="4"/>
      <c r="OMX743" s="4"/>
      <c r="OMY743" s="4"/>
      <c r="OMZ743" s="4"/>
      <c r="ONA743" s="4"/>
      <c r="ONB743" s="4"/>
      <c r="ONC743" s="4"/>
      <c r="OND743" s="4"/>
      <c r="ONE743" s="4"/>
      <c r="ONF743" s="4"/>
      <c r="ONG743" s="4"/>
      <c r="ONH743" s="4"/>
      <c r="ONI743" s="4"/>
      <c r="ONJ743" s="4"/>
      <c r="ONK743" s="4"/>
      <c r="ONL743" s="4"/>
      <c r="ONM743" s="4"/>
      <c r="ONN743" s="4"/>
      <c r="ONO743" s="4"/>
      <c r="ONP743" s="4"/>
      <c r="ONQ743" s="4"/>
      <c r="ONR743" s="4"/>
      <c r="ONS743" s="4"/>
      <c r="ONT743" s="4"/>
      <c r="ONU743" s="4"/>
      <c r="ONV743" s="4"/>
      <c r="ONW743" s="4"/>
      <c r="ONX743" s="4"/>
      <c r="ONY743" s="4"/>
      <c r="ONZ743" s="4"/>
      <c r="OOA743" s="4"/>
      <c r="OOB743" s="4"/>
      <c r="OOC743" s="4"/>
      <c r="OOD743" s="4"/>
      <c r="OOE743" s="4"/>
      <c r="OOF743" s="4"/>
      <c r="OOG743" s="4"/>
      <c r="OOH743" s="4"/>
      <c r="OOI743" s="4"/>
      <c r="OOJ743" s="4"/>
      <c r="OOK743" s="4"/>
      <c r="OOL743" s="4"/>
      <c r="OOM743" s="4"/>
      <c r="OON743" s="4"/>
      <c r="OOO743" s="4"/>
      <c r="OOP743" s="4"/>
      <c r="OOQ743" s="4"/>
      <c r="OOR743" s="4"/>
      <c r="OOS743" s="4"/>
      <c r="OOT743" s="4"/>
      <c r="OOU743" s="4"/>
      <c r="OOV743" s="4"/>
      <c r="OOW743" s="4"/>
      <c r="OOX743" s="4"/>
      <c r="OOY743" s="4"/>
      <c r="OOZ743" s="4"/>
      <c r="OPA743" s="4"/>
      <c r="OPB743" s="4"/>
      <c r="OPC743" s="4"/>
      <c r="OPD743" s="4"/>
      <c r="OPE743" s="4"/>
      <c r="OPF743" s="4"/>
      <c r="OPG743" s="4"/>
      <c r="OPH743" s="4"/>
      <c r="OPI743" s="4"/>
      <c r="OPJ743" s="4"/>
      <c r="OPK743" s="4"/>
      <c r="OPL743" s="4"/>
      <c r="OPM743" s="4"/>
      <c r="OPN743" s="4"/>
      <c r="OPO743" s="4"/>
      <c r="OPP743" s="4"/>
      <c r="OPQ743" s="4"/>
      <c r="OPR743" s="4"/>
      <c r="OPS743" s="4"/>
      <c r="OPT743" s="4"/>
      <c r="OPU743" s="4"/>
      <c r="OPV743" s="4"/>
      <c r="OPW743" s="4"/>
      <c r="OPX743" s="4"/>
      <c r="OPY743" s="4"/>
      <c r="OPZ743" s="4"/>
      <c r="OQA743" s="4"/>
      <c r="OQB743" s="4"/>
      <c r="OQC743" s="4"/>
      <c r="OQD743" s="4"/>
      <c r="OQE743" s="4"/>
      <c r="OQF743" s="4"/>
      <c r="OQG743" s="4"/>
      <c r="OQH743" s="4"/>
      <c r="OQI743" s="4"/>
      <c r="OQJ743" s="4"/>
      <c r="OQK743" s="4"/>
      <c r="OQL743" s="4"/>
      <c r="OQM743" s="4"/>
      <c r="OQN743" s="4"/>
      <c r="OQO743" s="4"/>
      <c r="OQP743" s="4"/>
      <c r="OQQ743" s="4"/>
      <c r="OQR743" s="4"/>
      <c r="OQS743" s="4"/>
      <c r="OQT743" s="4"/>
      <c r="OQU743" s="4"/>
      <c r="OQV743" s="4"/>
      <c r="OQW743" s="4"/>
      <c r="OQX743" s="4"/>
      <c r="OQY743" s="4"/>
      <c r="OQZ743" s="4"/>
      <c r="ORA743" s="4"/>
      <c r="ORB743" s="4"/>
      <c r="ORC743" s="4"/>
      <c r="ORD743" s="4"/>
      <c r="ORE743" s="4"/>
      <c r="ORF743" s="4"/>
      <c r="ORG743" s="4"/>
      <c r="ORH743" s="4"/>
      <c r="ORI743" s="4"/>
      <c r="ORJ743" s="4"/>
      <c r="ORK743" s="4"/>
      <c r="ORL743" s="4"/>
      <c r="ORM743" s="4"/>
      <c r="ORN743" s="4"/>
      <c r="ORO743" s="4"/>
      <c r="ORP743" s="4"/>
      <c r="ORQ743" s="4"/>
      <c r="ORR743" s="4"/>
      <c r="ORS743" s="4"/>
      <c r="ORT743" s="4"/>
      <c r="ORU743" s="4"/>
      <c r="ORV743" s="4"/>
      <c r="ORW743" s="4"/>
      <c r="ORX743" s="4"/>
      <c r="ORY743" s="4"/>
      <c r="ORZ743" s="4"/>
      <c r="OSA743" s="4"/>
      <c r="OSB743" s="4"/>
      <c r="OSC743" s="4"/>
      <c r="OSD743" s="4"/>
      <c r="OSE743" s="4"/>
      <c r="OSF743" s="4"/>
      <c r="OSG743" s="4"/>
      <c r="OSH743" s="4"/>
      <c r="OSI743" s="4"/>
      <c r="OSJ743" s="4"/>
      <c r="OSK743" s="4"/>
      <c r="OSL743" s="4"/>
      <c r="OSM743" s="4"/>
      <c r="OSN743" s="4"/>
      <c r="OSO743" s="4"/>
      <c r="OSP743" s="4"/>
      <c r="OSQ743" s="4"/>
      <c r="OSR743" s="4"/>
      <c r="OSS743" s="4"/>
      <c r="OST743" s="4"/>
      <c r="OSU743" s="4"/>
      <c r="OSV743" s="4"/>
      <c r="OSW743" s="4"/>
      <c r="OSX743" s="4"/>
      <c r="OSY743" s="4"/>
      <c r="OSZ743" s="4"/>
      <c r="OTA743" s="4"/>
      <c r="OTB743" s="4"/>
      <c r="OTC743" s="4"/>
      <c r="OTD743" s="4"/>
      <c r="OTE743" s="4"/>
      <c r="OTF743" s="4"/>
      <c r="OTG743" s="4"/>
      <c r="OTH743" s="4"/>
      <c r="OTI743" s="4"/>
      <c r="OTJ743" s="4"/>
      <c r="OTK743" s="4"/>
      <c r="OTL743" s="4"/>
      <c r="OTM743" s="4"/>
      <c r="OTN743" s="4"/>
      <c r="OTO743" s="4"/>
      <c r="OTP743" s="4"/>
      <c r="OTQ743" s="4"/>
      <c r="OTR743" s="4"/>
      <c r="OTS743" s="4"/>
      <c r="OTT743" s="4"/>
      <c r="OTU743" s="4"/>
      <c r="OTV743" s="4"/>
      <c r="OTW743" s="4"/>
      <c r="OTX743" s="4"/>
      <c r="OTY743" s="4"/>
      <c r="OTZ743" s="4"/>
      <c r="OUA743" s="4"/>
      <c r="OUB743" s="4"/>
      <c r="OUC743" s="4"/>
      <c r="OUD743" s="4"/>
      <c r="OUE743" s="4"/>
      <c r="OUF743" s="4"/>
      <c r="OUG743" s="4"/>
      <c r="OUH743" s="4"/>
      <c r="OUI743" s="4"/>
      <c r="OUJ743" s="4"/>
      <c r="OUK743" s="4"/>
      <c r="OUL743" s="4"/>
      <c r="OUM743" s="4"/>
      <c r="OUN743" s="4"/>
      <c r="OUO743" s="4"/>
      <c r="OUP743" s="4"/>
      <c r="OUQ743" s="4"/>
      <c r="OUR743" s="4"/>
      <c r="OUS743" s="4"/>
      <c r="OUT743" s="4"/>
      <c r="OUU743" s="4"/>
      <c r="OUV743" s="4"/>
      <c r="OUW743" s="4"/>
      <c r="OUX743" s="4"/>
      <c r="OUY743" s="4"/>
      <c r="OUZ743" s="4"/>
      <c r="OVA743" s="4"/>
      <c r="OVB743" s="4"/>
      <c r="OVC743" s="4"/>
      <c r="OVD743" s="4"/>
      <c r="OVE743" s="4"/>
      <c r="OVF743" s="4"/>
      <c r="OVG743" s="4"/>
      <c r="OVH743" s="4"/>
      <c r="OVI743" s="4"/>
      <c r="OVJ743" s="4"/>
      <c r="OVK743" s="4"/>
      <c r="OVL743" s="4"/>
      <c r="OVM743" s="4"/>
      <c r="OVN743" s="4"/>
      <c r="OVO743" s="4"/>
      <c r="OVP743" s="4"/>
      <c r="OVQ743" s="4"/>
      <c r="OVR743" s="4"/>
      <c r="OVS743" s="4"/>
      <c r="OVT743" s="4"/>
      <c r="OVU743" s="4"/>
      <c r="OVV743" s="4"/>
      <c r="OVW743" s="4"/>
      <c r="OVX743" s="4"/>
      <c r="OVY743" s="4"/>
      <c r="OVZ743" s="4"/>
      <c r="OWA743" s="4"/>
      <c r="OWB743" s="4"/>
      <c r="OWC743" s="4"/>
      <c r="OWD743" s="4"/>
      <c r="OWE743" s="4"/>
      <c r="OWF743" s="4"/>
      <c r="OWG743" s="4"/>
      <c r="OWH743" s="4"/>
      <c r="OWI743" s="4"/>
      <c r="OWJ743" s="4"/>
      <c r="OWK743" s="4"/>
      <c r="OWL743" s="4"/>
      <c r="OWM743" s="4"/>
      <c r="OWN743" s="4"/>
      <c r="OWO743" s="4"/>
      <c r="OWP743" s="4"/>
      <c r="OWQ743" s="4"/>
      <c r="OWR743" s="4"/>
      <c r="OWS743" s="4"/>
      <c r="OWT743" s="4"/>
      <c r="OWU743" s="4"/>
      <c r="OWV743" s="4"/>
      <c r="OWW743" s="4"/>
      <c r="OWX743" s="4"/>
      <c r="OWY743" s="4"/>
      <c r="OWZ743" s="4"/>
      <c r="OXA743" s="4"/>
      <c r="OXB743" s="4"/>
      <c r="OXC743" s="4"/>
      <c r="OXD743" s="4"/>
      <c r="OXE743" s="4"/>
      <c r="OXF743" s="4"/>
      <c r="OXG743" s="4"/>
      <c r="OXH743" s="4"/>
      <c r="OXI743" s="4"/>
      <c r="OXJ743" s="4"/>
      <c r="OXK743" s="4"/>
      <c r="OXL743" s="4"/>
      <c r="OXM743" s="4"/>
      <c r="OXN743" s="4"/>
      <c r="OXO743" s="4"/>
      <c r="OXP743" s="4"/>
      <c r="OXQ743" s="4"/>
      <c r="OXR743" s="4"/>
      <c r="OXS743" s="4"/>
      <c r="OXT743" s="4"/>
      <c r="OXU743" s="4"/>
      <c r="OXV743" s="4"/>
      <c r="OXW743" s="4"/>
      <c r="OXX743" s="4"/>
      <c r="OXY743" s="4"/>
      <c r="OXZ743" s="4"/>
      <c r="OYA743" s="4"/>
      <c r="OYB743" s="4"/>
      <c r="OYC743" s="4"/>
      <c r="OYD743" s="4"/>
      <c r="OYE743" s="4"/>
      <c r="OYF743" s="4"/>
      <c r="OYG743" s="4"/>
      <c r="OYH743" s="4"/>
      <c r="OYI743" s="4"/>
      <c r="OYJ743" s="4"/>
      <c r="OYK743" s="4"/>
      <c r="OYL743" s="4"/>
      <c r="OYM743" s="4"/>
      <c r="OYN743" s="4"/>
      <c r="OYO743" s="4"/>
      <c r="OYP743" s="4"/>
      <c r="OYQ743" s="4"/>
      <c r="OYR743" s="4"/>
      <c r="OYS743" s="4"/>
      <c r="OYT743" s="4"/>
      <c r="OYU743" s="4"/>
      <c r="OYV743" s="4"/>
      <c r="OYW743" s="4"/>
      <c r="OYX743" s="4"/>
      <c r="OYY743" s="4"/>
      <c r="OYZ743" s="4"/>
      <c r="OZA743" s="4"/>
      <c r="OZB743" s="4"/>
      <c r="OZC743" s="4"/>
      <c r="OZD743" s="4"/>
      <c r="OZE743" s="4"/>
      <c r="OZF743" s="4"/>
      <c r="OZG743" s="4"/>
      <c r="OZH743" s="4"/>
      <c r="OZI743" s="4"/>
      <c r="OZJ743" s="4"/>
      <c r="OZK743" s="4"/>
      <c r="OZL743" s="4"/>
      <c r="OZM743" s="4"/>
      <c r="OZN743" s="4"/>
      <c r="OZO743" s="4"/>
      <c r="OZP743" s="4"/>
      <c r="OZQ743" s="4"/>
      <c r="OZR743" s="4"/>
      <c r="OZS743" s="4"/>
      <c r="OZT743" s="4"/>
      <c r="OZU743" s="4"/>
      <c r="OZV743" s="4"/>
      <c r="OZW743" s="4"/>
      <c r="OZX743" s="4"/>
      <c r="OZY743" s="4"/>
      <c r="OZZ743" s="4"/>
      <c r="PAA743" s="4"/>
      <c r="PAB743" s="4"/>
      <c r="PAC743" s="4"/>
      <c r="PAD743" s="4"/>
      <c r="PAE743" s="4"/>
      <c r="PAF743" s="4"/>
      <c r="PAG743" s="4"/>
      <c r="PAH743" s="4"/>
      <c r="PAI743" s="4"/>
      <c r="PAJ743" s="4"/>
      <c r="PAK743" s="4"/>
      <c r="PAL743" s="4"/>
      <c r="PAM743" s="4"/>
      <c r="PAN743" s="4"/>
      <c r="PAO743" s="4"/>
      <c r="PAP743" s="4"/>
      <c r="PAQ743" s="4"/>
      <c r="PAR743" s="4"/>
      <c r="PAS743" s="4"/>
      <c r="PAT743" s="4"/>
      <c r="PAU743" s="4"/>
      <c r="PAV743" s="4"/>
      <c r="PAW743" s="4"/>
      <c r="PAX743" s="4"/>
      <c r="PAY743" s="4"/>
      <c r="PAZ743" s="4"/>
      <c r="PBA743" s="4"/>
      <c r="PBB743" s="4"/>
      <c r="PBC743" s="4"/>
      <c r="PBD743" s="4"/>
      <c r="PBE743" s="4"/>
      <c r="PBF743" s="4"/>
      <c r="PBG743" s="4"/>
      <c r="PBH743" s="4"/>
      <c r="PBI743" s="4"/>
      <c r="PBJ743" s="4"/>
      <c r="PBK743" s="4"/>
      <c r="PBL743" s="4"/>
      <c r="PBM743" s="4"/>
      <c r="PBN743" s="4"/>
      <c r="PBO743" s="4"/>
      <c r="PBP743" s="4"/>
      <c r="PBQ743" s="4"/>
      <c r="PBR743" s="4"/>
      <c r="PBS743" s="4"/>
      <c r="PBT743" s="4"/>
      <c r="PBU743" s="4"/>
      <c r="PBV743" s="4"/>
      <c r="PBW743" s="4"/>
      <c r="PBX743" s="4"/>
      <c r="PBY743" s="4"/>
      <c r="PBZ743" s="4"/>
      <c r="PCA743" s="4"/>
      <c r="PCB743" s="4"/>
      <c r="PCC743" s="4"/>
      <c r="PCD743" s="4"/>
      <c r="PCE743" s="4"/>
      <c r="PCF743" s="4"/>
      <c r="PCG743" s="4"/>
      <c r="PCH743" s="4"/>
      <c r="PCI743" s="4"/>
      <c r="PCJ743" s="4"/>
      <c r="PCK743" s="4"/>
      <c r="PCL743" s="4"/>
      <c r="PCM743" s="4"/>
      <c r="PCN743" s="4"/>
      <c r="PCO743" s="4"/>
      <c r="PCP743" s="4"/>
      <c r="PCQ743" s="4"/>
      <c r="PCR743" s="4"/>
      <c r="PCS743" s="4"/>
      <c r="PCT743" s="4"/>
      <c r="PCU743" s="4"/>
      <c r="PCV743" s="4"/>
      <c r="PCW743" s="4"/>
      <c r="PCX743" s="4"/>
      <c r="PCY743" s="4"/>
      <c r="PCZ743" s="4"/>
      <c r="PDA743" s="4"/>
      <c r="PDB743" s="4"/>
      <c r="PDC743" s="4"/>
      <c r="PDD743" s="4"/>
      <c r="PDE743" s="4"/>
      <c r="PDF743" s="4"/>
      <c r="PDG743" s="4"/>
      <c r="PDH743" s="4"/>
      <c r="PDI743" s="4"/>
      <c r="PDJ743" s="4"/>
      <c r="PDK743" s="4"/>
      <c r="PDL743" s="4"/>
      <c r="PDM743" s="4"/>
      <c r="PDN743" s="4"/>
      <c r="PDO743" s="4"/>
      <c r="PDP743" s="4"/>
      <c r="PDQ743" s="4"/>
      <c r="PDR743" s="4"/>
      <c r="PDS743" s="4"/>
      <c r="PDT743" s="4"/>
      <c r="PDU743" s="4"/>
      <c r="PDV743" s="4"/>
      <c r="PDW743" s="4"/>
      <c r="PDX743" s="4"/>
      <c r="PDY743" s="4"/>
      <c r="PDZ743" s="4"/>
      <c r="PEA743" s="4"/>
      <c r="PEB743" s="4"/>
      <c r="PEC743" s="4"/>
      <c r="PED743" s="4"/>
      <c r="PEE743" s="4"/>
      <c r="PEF743" s="4"/>
      <c r="PEG743" s="4"/>
      <c r="PEH743" s="4"/>
      <c r="PEI743" s="4"/>
      <c r="PEJ743" s="4"/>
      <c r="PEK743" s="4"/>
      <c r="PEL743" s="4"/>
      <c r="PEM743" s="4"/>
      <c r="PEN743" s="4"/>
      <c r="PEO743" s="4"/>
      <c r="PEP743" s="4"/>
      <c r="PEQ743" s="4"/>
      <c r="PER743" s="4"/>
      <c r="PES743" s="4"/>
      <c r="PET743" s="4"/>
      <c r="PEU743" s="4"/>
      <c r="PEV743" s="4"/>
      <c r="PEW743" s="4"/>
      <c r="PEX743" s="4"/>
      <c r="PEY743" s="4"/>
      <c r="PEZ743" s="4"/>
      <c r="PFA743" s="4"/>
      <c r="PFB743" s="4"/>
      <c r="PFC743" s="4"/>
      <c r="PFD743" s="4"/>
      <c r="PFE743" s="4"/>
      <c r="PFF743" s="4"/>
      <c r="PFG743" s="4"/>
      <c r="PFH743" s="4"/>
      <c r="PFI743" s="4"/>
      <c r="PFJ743" s="4"/>
      <c r="PFK743" s="4"/>
      <c r="PFL743" s="4"/>
      <c r="PFM743" s="4"/>
      <c r="PFN743" s="4"/>
      <c r="PFO743" s="4"/>
      <c r="PFP743" s="4"/>
      <c r="PFQ743" s="4"/>
      <c r="PFR743" s="4"/>
      <c r="PFS743" s="4"/>
      <c r="PFT743" s="4"/>
      <c r="PFU743" s="4"/>
      <c r="PFV743" s="4"/>
      <c r="PFW743" s="4"/>
      <c r="PFX743" s="4"/>
      <c r="PFY743" s="4"/>
      <c r="PFZ743" s="4"/>
      <c r="PGA743" s="4"/>
      <c r="PGB743" s="4"/>
      <c r="PGC743" s="4"/>
      <c r="PGD743" s="4"/>
      <c r="PGE743" s="4"/>
      <c r="PGF743" s="4"/>
      <c r="PGG743" s="4"/>
      <c r="PGH743" s="4"/>
      <c r="PGI743" s="4"/>
      <c r="PGJ743" s="4"/>
      <c r="PGK743" s="4"/>
      <c r="PGL743" s="4"/>
      <c r="PGM743" s="4"/>
      <c r="PGN743" s="4"/>
      <c r="PGO743" s="4"/>
      <c r="PGP743" s="4"/>
      <c r="PGQ743" s="4"/>
      <c r="PGR743" s="4"/>
      <c r="PGS743" s="4"/>
      <c r="PGT743" s="4"/>
      <c r="PGU743" s="4"/>
      <c r="PGV743" s="4"/>
      <c r="PGW743" s="4"/>
      <c r="PGX743" s="4"/>
      <c r="PGY743" s="4"/>
      <c r="PGZ743" s="4"/>
      <c r="PHA743" s="4"/>
      <c r="PHB743" s="4"/>
      <c r="PHC743" s="4"/>
      <c r="PHD743" s="4"/>
      <c r="PHE743" s="4"/>
      <c r="PHF743" s="4"/>
      <c r="PHG743" s="4"/>
      <c r="PHH743" s="4"/>
      <c r="PHI743" s="4"/>
      <c r="PHJ743" s="4"/>
      <c r="PHK743" s="4"/>
      <c r="PHL743" s="4"/>
      <c r="PHM743" s="4"/>
      <c r="PHN743" s="4"/>
      <c r="PHO743" s="4"/>
      <c r="PHP743" s="4"/>
      <c r="PHQ743" s="4"/>
      <c r="PHR743" s="4"/>
      <c r="PHS743" s="4"/>
      <c r="PHT743" s="4"/>
      <c r="PHU743" s="4"/>
      <c r="PHV743" s="4"/>
      <c r="PHW743" s="4"/>
      <c r="PHX743" s="4"/>
      <c r="PHY743" s="4"/>
      <c r="PHZ743" s="4"/>
      <c r="PIA743" s="4"/>
      <c r="PIB743" s="4"/>
      <c r="PIC743" s="4"/>
      <c r="PID743" s="4"/>
      <c r="PIE743" s="4"/>
      <c r="PIF743" s="4"/>
      <c r="PIG743" s="4"/>
      <c r="PIH743" s="4"/>
      <c r="PII743" s="4"/>
      <c r="PIJ743" s="4"/>
      <c r="PIK743" s="4"/>
      <c r="PIL743" s="4"/>
      <c r="PIM743" s="4"/>
      <c r="PIN743" s="4"/>
      <c r="PIO743" s="4"/>
      <c r="PIP743" s="4"/>
      <c r="PIQ743" s="4"/>
      <c r="PIR743" s="4"/>
      <c r="PIS743" s="4"/>
      <c r="PIT743" s="4"/>
      <c r="PIU743" s="4"/>
      <c r="PIV743" s="4"/>
      <c r="PIW743" s="4"/>
      <c r="PIX743" s="4"/>
      <c r="PIY743" s="4"/>
      <c r="PIZ743" s="4"/>
      <c r="PJA743" s="4"/>
      <c r="PJB743" s="4"/>
      <c r="PJC743" s="4"/>
      <c r="PJD743" s="4"/>
      <c r="PJE743" s="4"/>
      <c r="PJF743" s="4"/>
      <c r="PJG743" s="4"/>
      <c r="PJH743" s="4"/>
      <c r="PJI743" s="4"/>
      <c r="PJJ743" s="4"/>
      <c r="PJK743" s="4"/>
      <c r="PJL743" s="4"/>
      <c r="PJM743" s="4"/>
      <c r="PJN743" s="4"/>
      <c r="PJO743" s="4"/>
      <c r="PJP743" s="4"/>
      <c r="PJQ743" s="4"/>
      <c r="PJR743" s="4"/>
      <c r="PJS743" s="4"/>
      <c r="PJT743" s="4"/>
      <c r="PJU743" s="4"/>
      <c r="PJV743" s="4"/>
      <c r="PJW743" s="4"/>
      <c r="PJX743" s="4"/>
      <c r="PJY743" s="4"/>
      <c r="PJZ743" s="4"/>
      <c r="PKA743" s="4"/>
      <c r="PKB743" s="4"/>
      <c r="PKC743" s="4"/>
      <c r="PKD743" s="4"/>
      <c r="PKE743" s="4"/>
      <c r="PKF743" s="4"/>
      <c r="PKG743" s="4"/>
      <c r="PKH743" s="4"/>
      <c r="PKI743" s="4"/>
      <c r="PKJ743" s="4"/>
      <c r="PKK743" s="4"/>
      <c r="PKL743" s="4"/>
      <c r="PKM743" s="4"/>
      <c r="PKN743" s="4"/>
      <c r="PKO743" s="4"/>
      <c r="PKP743" s="4"/>
      <c r="PKQ743" s="4"/>
      <c r="PKR743" s="4"/>
      <c r="PKS743" s="4"/>
      <c r="PKT743" s="4"/>
      <c r="PKU743" s="4"/>
      <c r="PKV743" s="4"/>
      <c r="PKW743" s="4"/>
      <c r="PKX743" s="4"/>
      <c r="PKY743" s="4"/>
      <c r="PKZ743" s="4"/>
      <c r="PLA743" s="4"/>
      <c r="PLB743" s="4"/>
      <c r="PLC743" s="4"/>
      <c r="PLD743" s="4"/>
      <c r="PLE743" s="4"/>
      <c r="PLF743" s="4"/>
      <c r="PLG743" s="4"/>
      <c r="PLH743" s="4"/>
      <c r="PLI743" s="4"/>
      <c r="PLJ743" s="4"/>
      <c r="PLK743" s="4"/>
      <c r="PLL743" s="4"/>
      <c r="PLM743" s="4"/>
      <c r="PLN743" s="4"/>
      <c r="PLO743" s="4"/>
      <c r="PLP743" s="4"/>
      <c r="PLQ743" s="4"/>
      <c r="PLR743" s="4"/>
      <c r="PLS743" s="4"/>
      <c r="PLT743" s="4"/>
      <c r="PLU743" s="4"/>
      <c r="PLV743" s="4"/>
      <c r="PLW743" s="4"/>
      <c r="PLX743" s="4"/>
      <c r="PLY743" s="4"/>
      <c r="PLZ743" s="4"/>
      <c r="PMA743" s="4"/>
      <c r="PMB743" s="4"/>
      <c r="PMC743" s="4"/>
      <c r="PMD743" s="4"/>
      <c r="PME743" s="4"/>
      <c r="PMF743" s="4"/>
      <c r="PMG743" s="4"/>
      <c r="PMH743" s="4"/>
      <c r="PMI743" s="4"/>
      <c r="PMJ743" s="4"/>
      <c r="PMK743" s="4"/>
      <c r="PML743" s="4"/>
      <c r="PMM743" s="4"/>
      <c r="PMN743" s="4"/>
      <c r="PMO743" s="4"/>
      <c r="PMP743" s="4"/>
      <c r="PMQ743" s="4"/>
      <c r="PMR743" s="4"/>
      <c r="PMS743" s="4"/>
      <c r="PMT743" s="4"/>
      <c r="PMU743" s="4"/>
      <c r="PMV743" s="4"/>
      <c r="PMW743" s="4"/>
      <c r="PMX743" s="4"/>
      <c r="PMY743" s="4"/>
      <c r="PMZ743" s="4"/>
      <c r="PNA743" s="4"/>
      <c r="PNB743" s="4"/>
      <c r="PNC743" s="4"/>
      <c r="PND743" s="4"/>
      <c r="PNE743" s="4"/>
      <c r="PNF743" s="4"/>
      <c r="PNG743" s="4"/>
      <c r="PNH743" s="4"/>
      <c r="PNI743" s="4"/>
      <c r="PNJ743" s="4"/>
      <c r="PNK743" s="4"/>
      <c r="PNL743" s="4"/>
      <c r="PNM743" s="4"/>
      <c r="PNN743" s="4"/>
      <c r="PNO743" s="4"/>
      <c r="PNP743" s="4"/>
      <c r="PNQ743" s="4"/>
      <c r="PNR743" s="4"/>
      <c r="PNS743" s="4"/>
      <c r="PNT743" s="4"/>
      <c r="PNU743" s="4"/>
      <c r="PNV743" s="4"/>
      <c r="PNW743" s="4"/>
      <c r="PNX743" s="4"/>
      <c r="PNY743" s="4"/>
      <c r="PNZ743" s="4"/>
      <c r="POA743" s="4"/>
      <c r="POB743" s="4"/>
      <c r="POC743" s="4"/>
      <c r="POD743" s="4"/>
      <c r="POE743" s="4"/>
      <c r="POF743" s="4"/>
      <c r="POG743" s="4"/>
      <c r="POH743" s="4"/>
      <c r="POI743" s="4"/>
      <c r="POJ743" s="4"/>
      <c r="POK743" s="4"/>
      <c r="POL743" s="4"/>
      <c r="POM743" s="4"/>
      <c r="PON743" s="4"/>
      <c r="POO743" s="4"/>
      <c r="POP743" s="4"/>
      <c r="POQ743" s="4"/>
      <c r="POR743" s="4"/>
      <c r="POS743" s="4"/>
      <c r="POT743" s="4"/>
      <c r="POU743" s="4"/>
      <c r="POV743" s="4"/>
      <c r="POW743" s="4"/>
      <c r="POX743" s="4"/>
      <c r="POY743" s="4"/>
      <c r="POZ743" s="4"/>
      <c r="PPA743" s="4"/>
      <c r="PPB743" s="4"/>
      <c r="PPC743" s="4"/>
      <c r="PPD743" s="4"/>
      <c r="PPE743" s="4"/>
      <c r="PPF743" s="4"/>
      <c r="PPG743" s="4"/>
      <c r="PPH743" s="4"/>
      <c r="PPI743" s="4"/>
      <c r="PPJ743" s="4"/>
      <c r="PPK743" s="4"/>
      <c r="PPL743" s="4"/>
      <c r="PPM743" s="4"/>
      <c r="PPN743" s="4"/>
      <c r="PPO743" s="4"/>
      <c r="PPP743" s="4"/>
      <c r="PPQ743" s="4"/>
      <c r="PPR743" s="4"/>
      <c r="PPS743" s="4"/>
      <c r="PPT743" s="4"/>
      <c r="PPU743" s="4"/>
      <c r="PPV743" s="4"/>
      <c r="PPW743" s="4"/>
      <c r="PPX743" s="4"/>
      <c r="PPY743" s="4"/>
      <c r="PPZ743" s="4"/>
      <c r="PQA743" s="4"/>
      <c r="PQB743" s="4"/>
      <c r="PQC743" s="4"/>
      <c r="PQD743" s="4"/>
      <c r="PQE743" s="4"/>
      <c r="PQF743" s="4"/>
      <c r="PQG743" s="4"/>
      <c r="PQH743" s="4"/>
      <c r="PQI743" s="4"/>
      <c r="PQJ743" s="4"/>
      <c r="PQK743" s="4"/>
      <c r="PQL743" s="4"/>
      <c r="PQM743" s="4"/>
      <c r="PQN743" s="4"/>
      <c r="PQO743" s="4"/>
      <c r="PQP743" s="4"/>
      <c r="PQQ743" s="4"/>
      <c r="PQR743" s="4"/>
      <c r="PQS743" s="4"/>
      <c r="PQT743" s="4"/>
      <c r="PQU743" s="4"/>
      <c r="PQV743" s="4"/>
      <c r="PQW743" s="4"/>
      <c r="PQX743" s="4"/>
      <c r="PQY743" s="4"/>
      <c r="PQZ743" s="4"/>
      <c r="PRA743" s="4"/>
      <c r="PRB743" s="4"/>
      <c r="PRC743" s="4"/>
      <c r="PRD743" s="4"/>
      <c r="PRE743" s="4"/>
      <c r="PRF743" s="4"/>
      <c r="PRG743" s="4"/>
      <c r="PRH743" s="4"/>
      <c r="PRI743" s="4"/>
      <c r="PRJ743" s="4"/>
      <c r="PRK743" s="4"/>
      <c r="PRL743" s="4"/>
      <c r="PRM743" s="4"/>
      <c r="PRN743" s="4"/>
      <c r="PRO743" s="4"/>
      <c r="PRP743" s="4"/>
      <c r="PRQ743" s="4"/>
      <c r="PRR743" s="4"/>
      <c r="PRS743" s="4"/>
      <c r="PRT743" s="4"/>
      <c r="PRU743" s="4"/>
      <c r="PRV743" s="4"/>
      <c r="PRW743" s="4"/>
      <c r="PRX743" s="4"/>
      <c r="PRY743" s="4"/>
      <c r="PRZ743" s="4"/>
      <c r="PSA743" s="4"/>
      <c r="PSB743" s="4"/>
      <c r="PSC743" s="4"/>
      <c r="PSD743" s="4"/>
      <c r="PSE743" s="4"/>
      <c r="PSF743" s="4"/>
      <c r="PSG743" s="4"/>
      <c r="PSH743" s="4"/>
      <c r="PSI743" s="4"/>
      <c r="PSJ743" s="4"/>
      <c r="PSK743" s="4"/>
      <c r="PSL743" s="4"/>
      <c r="PSM743" s="4"/>
      <c r="PSN743" s="4"/>
      <c r="PSO743" s="4"/>
      <c r="PSP743" s="4"/>
      <c r="PSQ743" s="4"/>
      <c r="PSR743" s="4"/>
      <c r="PSS743" s="4"/>
      <c r="PST743" s="4"/>
      <c r="PSU743" s="4"/>
      <c r="PSV743" s="4"/>
      <c r="PSW743" s="4"/>
      <c r="PSX743" s="4"/>
      <c r="PSY743" s="4"/>
      <c r="PSZ743" s="4"/>
      <c r="PTA743" s="4"/>
      <c r="PTB743" s="4"/>
      <c r="PTC743" s="4"/>
      <c r="PTD743" s="4"/>
      <c r="PTE743" s="4"/>
      <c r="PTF743" s="4"/>
      <c r="PTG743" s="4"/>
      <c r="PTH743" s="4"/>
      <c r="PTI743" s="4"/>
      <c r="PTJ743" s="4"/>
      <c r="PTK743" s="4"/>
      <c r="PTL743" s="4"/>
      <c r="PTM743" s="4"/>
      <c r="PTN743" s="4"/>
      <c r="PTO743" s="4"/>
      <c r="PTP743" s="4"/>
      <c r="PTQ743" s="4"/>
      <c r="PTR743" s="4"/>
      <c r="PTS743" s="4"/>
      <c r="PTT743" s="4"/>
      <c r="PTU743" s="4"/>
      <c r="PTV743" s="4"/>
      <c r="PTW743" s="4"/>
      <c r="PTX743" s="4"/>
      <c r="PTY743" s="4"/>
      <c r="PTZ743" s="4"/>
      <c r="PUA743" s="4"/>
      <c r="PUB743" s="4"/>
      <c r="PUC743" s="4"/>
      <c r="PUD743" s="4"/>
      <c r="PUE743" s="4"/>
      <c r="PUF743" s="4"/>
      <c r="PUG743" s="4"/>
      <c r="PUH743" s="4"/>
      <c r="PUI743" s="4"/>
      <c r="PUJ743" s="4"/>
      <c r="PUK743" s="4"/>
      <c r="PUL743" s="4"/>
      <c r="PUM743" s="4"/>
      <c r="PUN743" s="4"/>
      <c r="PUO743" s="4"/>
      <c r="PUP743" s="4"/>
      <c r="PUQ743" s="4"/>
      <c r="PUR743" s="4"/>
      <c r="PUS743" s="4"/>
      <c r="PUT743" s="4"/>
      <c r="PUU743" s="4"/>
      <c r="PUV743" s="4"/>
      <c r="PUW743" s="4"/>
      <c r="PUX743" s="4"/>
      <c r="PUY743" s="4"/>
      <c r="PUZ743" s="4"/>
      <c r="PVA743" s="4"/>
      <c r="PVB743" s="4"/>
      <c r="PVC743" s="4"/>
      <c r="PVD743" s="4"/>
      <c r="PVE743" s="4"/>
      <c r="PVF743" s="4"/>
      <c r="PVG743" s="4"/>
      <c r="PVH743" s="4"/>
      <c r="PVI743" s="4"/>
      <c r="PVJ743" s="4"/>
      <c r="PVK743" s="4"/>
      <c r="PVL743" s="4"/>
      <c r="PVM743" s="4"/>
      <c r="PVN743" s="4"/>
      <c r="PVO743" s="4"/>
      <c r="PVP743" s="4"/>
      <c r="PVQ743" s="4"/>
      <c r="PVR743" s="4"/>
      <c r="PVS743" s="4"/>
      <c r="PVT743" s="4"/>
      <c r="PVU743" s="4"/>
      <c r="PVV743" s="4"/>
      <c r="PVW743" s="4"/>
      <c r="PVX743" s="4"/>
      <c r="PVY743" s="4"/>
      <c r="PVZ743" s="4"/>
      <c r="PWA743" s="4"/>
      <c r="PWB743" s="4"/>
      <c r="PWC743" s="4"/>
      <c r="PWD743" s="4"/>
      <c r="PWE743" s="4"/>
      <c r="PWF743" s="4"/>
      <c r="PWG743" s="4"/>
      <c r="PWH743" s="4"/>
      <c r="PWI743" s="4"/>
      <c r="PWJ743" s="4"/>
      <c r="PWK743" s="4"/>
      <c r="PWL743" s="4"/>
      <c r="PWM743" s="4"/>
      <c r="PWN743" s="4"/>
      <c r="PWO743" s="4"/>
      <c r="PWP743" s="4"/>
      <c r="PWQ743" s="4"/>
      <c r="PWR743" s="4"/>
      <c r="PWS743" s="4"/>
      <c r="PWT743" s="4"/>
      <c r="PWU743" s="4"/>
      <c r="PWV743" s="4"/>
      <c r="PWW743" s="4"/>
      <c r="PWX743" s="4"/>
      <c r="PWY743" s="4"/>
      <c r="PWZ743" s="4"/>
      <c r="PXA743" s="4"/>
      <c r="PXB743" s="4"/>
      <c r="PXC743" s="4"/>
      <c r="PXD743" s="4"/>
      <c r="PXE743" s="4"/>
      <c r="PXF743" s="4"/>
      <c r="PXG743" s="4"/>
      <c r="PXH743" s="4"/>
      <c r="PXI743" s="4"/>
      <c r="PXJ743" s="4"/>
      <c r="PXK743" s="4"/>
      <c r="PXL743" s="4"/>
      <c r="PXM743" s="4"/>
      <c r="PXN743" s="4"/>
      <c r="PXO743" s="4"/>
      <c r="PXP743" s="4"/>
      <c r="PXQ743" s="4"/>
      <c r="PXR743" s="4"/>
      <c r="PXS743" s="4"/>
      <c r="PXT743" s="4"/>
      <c r="PXU743" s="4"/>
      <c r="PXV743" s="4"/>
      <c r="PXW743" s="4"/>
      <c r="PXX743" s="4"/>
      <c r="PXY743" s="4"/>
      <c r="PXZ743" s="4"/>
      <c r="PYA743" s="4"/>
      <c r="PYB743" s="4"/>
      <c r="PYC743" s="4"/>
      <c r="PYD743" s="4"/>
      <c r="PYE743" s="4"/>
      <c r="PYF743" s="4"/>
      <c r="PYG743" s="4"/>
      <c r="PYH743" s="4"/>
      <c r="PYI743" s="4"/>
      <c r="PYJ743" s="4"/>
      <c r="PYK743" s="4"/>
      <c r="PYL743" s="4"/>
      <c r="PYM743" s="4"/>
      <c r="PYN743" s="4"/>
      <c r="PYO743" s="4"/>
      <c r="PYP743" s="4"/>
      <c r="PYQ743" s="4"/>
      <c r="PYR743" s="4"/>
      <c r="PYS743" s="4"/>
      <c r="PYT743" s="4"/>
      <c r="PYU743" s="4"/>
      <c r="PYV743" s="4"/>
      <c r="PYW743" s="4"/>
      <c r="PYX743" s="4"/>
      <c r="PYY743" s="4"/>
      <c r="PYZ743" s="4"/>
      <c r="PZA743" s="4"/>
      <c r="PZB743" s="4"/>
      <c r="PZC743" s="4"/>
      <c r="PZD743" s="4"/>
      <c r="PZE743" s="4"/>
      <c r="PZF743" s="4"/>
      <c r="PZG743" s="4"/>
      <c r="PZH743" s="4"/>
      <c r="PZI743" s="4"/>
      <c r="PZJ743" s="4"/>
      <c r="PZK743" s="4"/>
      <c r="PZL743" s="4"/>
      <c r="PZM743" s="4"/>
      <c r="PZN743" s="4"/>
      <c r="PZO743" s="4"/>
      <c r="PZP743" s="4"/>
      <c r="PZQ743" s="4"/>
      <c r="PZR743" s="4"/>
      <c r="PZS743" s="4"/>
      <c r="PZT743" s="4"/>
      <c r="PZU743" s="4"/>
      <c r="PZV743" s="4"/>
      <c r="PZW743" s="4"/>
      <c r="PZX743" s="4"/>
      <c r="PZY743" s="4"/>
      <c r="PZZ743" s="4"/>
      <c r="QAA743" s="4"/>
      <c r="QAB743" s="4"/>
      <c r="QAC743" s="4"/>
      <c r="QAD743" s="4"/>
      <c r="QAE743" s="4"/>
      <c r="QAF743" s="4"/>
      <c r="QAG743" s="4"/>
      <c r="QAH743" s="4"/>
      <c r="QAI743" s="4"/>
      <c r="QAJ743" s="4"/>
      <c r="QAK743" s="4"/>
      <c r="QAL743" s="4"/>
      <c r="QAM743" s="4"/>
      <c r="QAN743" s="4"/>
      <c r="QAO743" s="4"/>
      <c r="QAP743" s="4"/>
      <c r="QAQ743" s="4"/>
      <c r="QAR743" s="4"/>
      <c r="QAS743" s="4"/>
      <c r="QAT743" s="4"/>
      <c r="QAU743" s="4"/>
      <c r="QAV743" s="4"/>
      <c r="QAW743" s="4"/>
      <c r="QAX743" s="4"/>
      <c r="QAY743" s="4"/>
      <c r="QAZ743" s="4"/>
      <c r="QBA743" s="4"/>
      <c r="QBB743" s="4"/>
      <c r="QBC743" s="4"/>
      <c r="QBD743" s="4"/>
      <c r="QBE743" s="4"/>
      <c r="QBF743" s="4"/>
      <c r="QBG743" s="4"/>
      <c r="QBH743" s="4"/>
      <c r="QBI743" s="4"/>
      <c r="QBJ743" s="4"/>
      <c r="QBK743" s="4"/>
      <c r="QBL743" s="4"/>
      <c r="QBM743" s="4"/>
      <c r="QBN743" s="4"/>
      <c r="QBO743" s="4"/>
      <c r="QBP743" s="4"/>
      <c r="QBQ743" s="4"/>
      <c r="QBR743" s="4"/>
      <c r="QBS743" s="4"/>
      <c r="QBT743" s="4"/>
      <c r="QBU743" s="4"/>
      <c r="QBV743" s="4"/>
      <c r="QBW743" s="4"/>
      <c r="QBX743" s="4"/>
      <c r="QBY743" s="4"/>
      <c r="QBZ743" s="4"/>
      <c r="QCA743" s="4"/>
      <c r="QCB743" s="4"/>
      <c r="QCC743" s="4"/>
      <c r="QCD743" s="4"/>
      <c r="QCE743" s="4"/>
      <c r="QCF743" s="4"/>
      <c r="QCG743" s="4"/>
      <c r="QCH743" s="4"/>
      <c r="QCI743" s="4"/>
      <c r="QCJ743" s="4"/>
      <c r="QCK743" s="4"/>
      <c r="QCL743" s="4"/>
      <c r="QCM743" s="4"/>
      <c r="QCN743" s="4"/>
      <c r="QCO743" s="4"/>
      <c r="QCP743" s="4"/>
      <c r="QCQ743" s="4"/>
      <c r="QCR743" s="4"/>
      <c r="QCS743" s="4"/>
      <c r="QCT743" s="4"/>
      <c r="QCU743" s="4"/>
      <c r="QCV743" s="4"/>
      <c r="QCW743" s="4"/>
      <c r="QCX743" s="4"/>
      <c r="QCY743" s="4"/>
      <c r="QCZ743" s="4"/>
      <c r="QDA743" s="4"/>
      <c r="QDB743" s="4"/>
      <c r="QDC743" s="4"/>
      <c r="QDD743" s="4"/>
      <c r="QDE743" s="4"/>
      <c r="QDF743" s="4"/>
      <c r="QDG743" s="4"/>
      <c r="QDH743" s="4"/>
      <c r="QDI743" s="4"/>
      <c r="QDJ743" s="4"/>
      <c r="QDK743" s="4"/>
      <c r="QDL743" s="4"/>
      <c r="QDM743" s="4"/>
      <c r="QDN743" s="4"/>
      <c r="QDO743" s="4"/>
      <c r="QDP743" s="4"/>
      <c r="QDQ743" s="4"/>
      <c r="QDR743" s="4"/>
      <c r="QDS743" s="4"/>
      <c r="QDT743" s="4"/>
      <c r="QDU743" s="4"/>
      <c r="QDV743" s="4"/>
      <c r="QDW743" s="4"/>
      <c r="QDX743" s="4"/>
      <c r="QDY743" s="4"/>
      <c r="QDZ743" s="4"/>
      <c r="QEA743" s="4"/>
      <c r="QEB743" s="4"/>
      <c r="QEC743" s="4"/>
      <c r="QED743" s="4"/>
      <c r="QEE743" s="4"/>
      <c r="QEF743" s="4"/>
      <c r="QEG743" s="4"/>
      <c r="QEH743" s="4"/>
      <c r="QEI743" s="4"/>
      <c r="QEJ743" s="4"/>
      <c r="QEK743" s="4"/>
      <c r="QEL743" s="4"/>
      <c r="QEM743" s="4"/>
      <c r="QEN743" s="4"/>
      <c r="QEO743" s="4"/>
      <c r="QEP743" s="4"/>
      <c r="QEQ743" s="4"/>
      <c r="QER743" s="4"/>
      <c r="QES743" s="4"/>
      <c r="QET743" s="4"/>
      <c r="QEU743" s="4"/>
      <c r="QEV743" s="4"/>
      <c r="QEW743" s="4"/>
      <c r="QEX743" s="4"/>
      <c r="QEY743" s="4"/>
      <c r="QEZ743" s="4"/>
      <c r="QFA743" s="4"/>
      <c r="QFB743" s="4"/>
      <c r="QFC743" s="4"/>
      <c r="QFD743" s="4"/>
      <c r="QFE743" s="4"/>
      <c r="QFF743" s="4"/>
      <c r="QFG743" s="4"/>
      <c r="QFH743" s="4"/>
      <c r="QFI743" s="4"/>
      <c r="QFJ743" s="4"/>
      <c r="QFK743" s="4"/>
      <c r="QFL743" s="4"/>
      <c r="QFM743" s="4"/>
      <c r="QFN743" s="4"/>
      <c r="QFO743" s="4"/>
      <c r="QFP743" s="4"/>
      <c r="QFQ743" s="4"/>
      <c r="QFR743" s="4"/>
      <c r="QFS743" s="4"/>
      <c r="QFT743" s="4"/>
      <c r="QFU743" s="4"/>
      <c r="QFV743" s="4"/>
      <c r="QFW743" s="4"/>
      <c r="QFX743" s="4"/>
      <c r="QFY743" s="4"/>
      <c r="QFZ743" s="4"/>
      <c r="QGA743" s="4"/>
      <c r="QGB743" s="4"/>
      <c r="QGC743" s="4"/>
      <c r="QGD743" s="4"/>
      <c r="QGE743" s="4"/>
      <c r="QGF743" s="4"/>
      <c r="QGG743" s="4"/>
      <c r="QGH743" s="4"/>
      <c r="QGI743" s="4"/>
      <c r="QGJ743" s="4"/>
      <c r="QGK743" s="4"/>
      <c r="QGL743" s="4"/>
      <c r="QGM743" s="4"/>
      <c r="QGN743" s="4"/>
      <c r="QGO743" s="4"/>
      <c r="QGP743" s="4"/>
      <c r="QGQ743" s="4"/>
      <c r="QGR743" s="4"/>
      <c r="QGS743" s="4"/>
      <c r="QGT743" s="4"/>
      <c r="QGU743" s="4"/>
      <c r="QGV743" s="4"/>
      <c r="QGW743" s="4"/>
      <c r="QGX743" s="4"/>
      <c r="QGY743" s="4"/>
      <c r="QGZ743" s="4"/>
      <c r="QHA743" s="4"/>
      <c r="QHB743" s="4"/>
      <c r="QHC743" s="4"/>
      <c r="QHD743" s="4"/>
      <c r="QHE743" s="4"/>
      <c r="QHF743" s="4"/>
      <c r="QHG743" s="4"/>
      <c r="QHH743" s="4"/>
      <c r="QHI743" s="4"/>
      <c r="QHJ743" s="4"/>
      <c r="QHK743" s="4"/>
      <c r="QHL743" s="4"/>
      <c r="QHM743" s="4"/>
      <c r="QHN743" s="4"/>
      <c r="QHO743" s="4"/>
      <c r="QHP743" s="4"/>
      <c r="QHQ743" s="4"/>
      <c r="QHR743" s="4"/>
      <c r="QHS743" s="4"/>
      <c r="QHT743" s="4"/>
      <c r="QHU743" s="4"/>
      <c r="QHV743" s="4"/>
      <c r="QHW743" s="4"/>
      <c r="QHX743" s="4"/>
      <c r="QHY743" s="4"/>
      <c r="QHZ743" s="4"/>
      <c r="QIA743" s="4"/>
      <c r="QIB743" s="4"/>
      <c r="QIC743" s="4"/>
      <c r="QID743" s="4"/>
      <c r="QIE743" s="4"/>
      <c r="QIF743" s="4"/>
      <c r="QIG743" s="4"/>
      <c r="QIH743" s="4"/>
      <c r="QII743" s="4"/>
      <c r="QIJ743" s="4"/>
      <c r="QIK743" s="4"/>
      <c r="QIL743" s="4"/>
      <c r="QIM743" s="4"/>
      <c r="QIN743" s="4"/>
      <c r="QIO743" s="4"/>
      <c r="QIP743" s="4"/>
      <c r="QIQ743" s="4"/>
      <c r="QIR743" s="4"/>
      <c r="QIS743" s="4"/>
      <c r="QIT743" s="4"/>
      <c r="QIU743" s="4"/>
      <c r="QIV743" s="4"/>
      <c r="QIW743" s="4"/>
      <c r="QIX743" s="4"/>
      <c r="QIY743" s="4"/>
      <c r="QIZ743" s="4"/>
      <c r="QJA743" s="4"/>
      <c r="QJB743" s="4"/>
      <c r="QJC743" s="4"/>
      <c r="QJD743" s="4"/>
      <c r="QJE743" s="4"/>
      <c r="QJF743" s="4"/>
      <c r="QJG743" s="4"/>
      <c r="QJH743" s="4"/>
      <c r="QJI743" s="4"/>
      <c r="QJJ743" s="4"/>
      <c r="QJK743" s="4"/>
      <c r="QJL743" s="4"/>
      <c r="QJM743" s="4"/>
      <c r="QJN743" s="4"/>
      <c r="QJO743" s="4"/>
      <c r="QJP743" s="4"/>
      <c r="QJQ743" s="4"/>
      <c r="QJR743" s="4"/>
      <c r="QJS743" s="4"/>
      <c r="QJT743" s="4"/>
      <c r="QJU743" s="4"/>
      <c r="QJV743" s="4"/>
      <c r="QJW743" s="4"/>
      <c r="QJX743" s="4"/>
      <c r="QJY743" s="4"/>
      <c r="QJZ743" s="4"/>
      <c r="QKA743" s="4"/>
      <c r="QKB743" s="4"/>
      <c r="QKC743" s="4"/>
      <c r="QKD743" s="4"/>
      <c r="QKE743" s="4"/>
      <c r="QKF743" s="4"/>
      <c r="QKG743" s="4"/>
      <c r="QKH743" s="4"/>
      <c r="QKI743" s="4"/>
      <c r="QKJ743" s="4"/>
      <c r="QKK743" s="4"/>
      <c r="QKL743" s="4"/>
      <c r="QKM743" s="4"/>
      <c r="QKN743" s="4"/>
      <c r="QKO743" s="4"/>
      <c r="QKP743" s="4"/>
      <c r="QKQ743" s="4"/>
      <c r="QKR743" s="4"/>
      <c r="QKS743" s="4"/>
      <c r="QKT743" s="4"/>
      <c r="QKU743" s="4"/>
      <c r="QKV743" s="4"/>
      <c r="QKW743" s="4"/>
      <c r="QKX743" s="4"/>
      <c r="QKY743" s="4"/>
      <c r="QKZ743" s="4"/>
      <c r="QLA743" s="4"/>
      <c r="QLB743" s="4"/>
      <c r="QLC743" s="4"/>
      <c r="QLD743" s="4"/>
      <c r="QLE743" s="4"/>
      <c r="QLF743" s="4"/>
      <c r="QLG743" s="4"/>
      <c r="QLH743" s="4"/>
      <c r="QLI743" s="4"/>
      <c r="QLJ743" s="4"/>
      <c r="QLK743" s="4"/>
      <c r="QLL743" s="4"/>
      <c r="QLM743" s="4"/>
      <c r="QLN743" s="4"/>
      <c r="QLO743" s="4"/>
      <c r="QLP743" s="4"/>
      <c r="QLQ743" s="4"/>
      <c r="QLR743" s="4"/>
      <c r="QLS743" s="4"/>
      <c r="QLT743" s="4"/>
      <c r="QLU743" s="4"/>
      <c r="QLV743" s="4"/>
      <c r="QLW743" s="4"/>
      <c r="QLX743" s="4"/>
      <c r="QLY743" s="4"/>
      <c r="QLZ743" s="4"/>
      <c r="QMA743" s="4"/>
      <c r="QMB743" s="4"/>
      <c r="QMC743" s="4"/>
      <c r="QMD743" s="4"/>
      <c r="QME743" s="4"/>
      <c r="QMF743" s="4"/>
      <c r="QMG743" s="4"/>
      <c r="QMH743" s="4"/>
      <c r="QMI743" s="4"/>
      <c r="QMJ743" s="4"/>
      <c r="QMK743" s="4"/>
      <c r="QML743" s="4"/>
      <c r="QMM743" s="4"/>
      <c r="QMN743" s="4"/>
      <c r="QMO743" s="4"/>
      <c r="QMP743" s="4"/>
      <c r="QMQ743" s="4"/>
      <c r="QMR743" s="4"/>
      <c r="QMS743" s="4"/>
      <c r="QMT743" s="4"/>
      <c r="QMU743" s="4"/>
      <c r="QMV743" s="4"/>
      <c r="QMW743" s="4"/>
      <c r="QMX743" s="4"/>
      <c r="QMY743" s="4"/>
      <c r="QMZ743" s="4"/>
      <c r="QNA743" s="4"/>
      <c r="QNB743" s="4"/>
      <c r="QNC743" s="4"/>
      <c r="QND743" s="4"/>
      <c r="QNE743" s="4"/>
      <c r="QNF743" s="4"/>
      <c r="QNG743" s="4"/>
      <c r="QNH743" s="4"/>
      <c r="QNI743" s="4"/>
      <c r="QNJ743" s="4"/>
      <c r="QNK743" s="4"/>
      <c r="QNL743" s="4"/>
      <c r="QNM743" s="4"/>
      <c r="QNN743" s="4"/>
      <c r="QNO743" s="4"/>
      <c r="QNP743" s="4"/>
      <c r="QNQ743" s="4"/>
      <c r="QNR743" s="4"/>
      <c r="QNS743" s="4"/>
      <c r="QNT743" s="4"/>
      <c r="QNU743" s="4"/>
      <c r="QNV743" s="4"/>
      <c r="QNW743" s="4"/>
      <c r="QNX743" s="4"/>
      <c r="QNY743" s="4"/>
      <c r="QNZ743" s="4"/>
      <c r="QOA743" s="4"/>
      <c r="QOB743" s="4"/>
      <c r="QOC743" s="4"/>
      <c r="QOD743" s="4"/>
      <c r="QOE743" s="4"/>
      <c r="QOF743" s="4"/>
      <c r="QOG743" s="4"/>
      <c r="QOH743" s="4"/>
      <c r="QOI743" s="4"/>
      <c r="QOJ743" s="4"/>
      <c r="QOK743" s="4"/>
      <c r="QOL743" s="4"/>
      <c r="QOM743" s="4"/>
      <c r="QON743" s="4"/>
      <c r="QOO743" s="4"/>
      <c r="QOP743" s="4"/>
      <c r="QOQ743" s="4"/>
      <c r="QOR743" s="4"/>
      <c r="QOS743" s="4"/>
      <c r="QOT743" s="4"/>
      <c r="QOU743" s="4"/>
      <c r="QOV743" s="4"/>
      <c r="QOW743" s="4"/>
      <c r="QOX743" s="4"/>
      <c r="QOY743" s="4"/>
      <c r="QOZ743" s="4"/>
      <c r="QPA743" s="4"/>
      <c r="QPB743" s="4"/>
      <c r="QPC743" s="4"/>
      <c r="QPD743" s="4"/>
      <c r="QPE743" s="4"/>
      <c r="QPF743" s="4"/>
      <c r="QPG743" s="4"/>
      <c r="QPH743" s="4"/>
      <c r="QPI743" s="4"/>
      <c r="QPJ743" s="4"/>
      <c r="QPK743" s="4"/>
      <c r="QPL743" s="4"/>
      <c r="QPM743" s="4"/>
      <c r="QPN743" s="4"/>
      <c r="QPO743" s="4"/>
      <c r="QPP743" s="4"/>
      <c r="QPQ743" s="4"/>
      <c r="QPR743" s="4"/>
      <c r="QPS743" s="4"/>
      <c r="QPT743" s="4"/>
      <c r="QPU743" s="4"/>
      <c r="QPV743" s="4"/>
      <c r="QPW743" s="4"/>
      <c r="QPX743" s="4"/>
      <c r="QPY743" s="4"/>
      <c r="QPZ743" s="4"/>
      <c r="QQA743" s="4"/>
      <c r="QQB743" s="4"/>
      <c r="QQC743" s="4"/>
      <c r="QQD743" s="4"/>
      <c r="QQE743" s="4"/>
      <c r="QQF743" s="4"/>
      <c r="QQG743" s="4"/>
      <c r="QQH743" s="4"/>
      <c r="QQI743" s="4"/>
      <c r="QQJ743" s="4"/>
      <c r="QQK743" s="4"/>
      <c r="QQL743" s="4"/>
      <c r="QQM743" s="4"/>
      <c r="QQN743" s="4"/>
      <c r="QQO743" s="4"/>
      <c r="QQP743" s="4"/>
      <c r="QQQ743" s="4"/>
      <c r="QQR743" s="4"/>
      <c r="QQS743" s="4"/>
      <c r="QQT743" s="4"/>
      <c r="QQU743" s="4"/>
      <c r="QQV743" s="4"/>
      <c r="QQW743" s="4"/>
      <c r="QQX743" s="4"/>
      <c r="QQY743" s="4"/>
      <c r="QQZ743" s="4"/>
      <c r="QRA743" s="4"/>
      <c r="QRB743" s="4"/>
      <c r="QRC743" s="4"/>
      <c r="QRD743" s="4"/>
      <c r="QRE743" s="4"/>
      <c r="QRF743" s="4"/>
      <c r="QRG743" s="4"/>
      <c r="QRH743" s="4"/>
      <c r="QRI743" s="4"/>
      <c r="QRJ743" s="4"/>
      <c r="QRK743" s="4"/>
      <c r="QRL743" s="4"/>
      <c r="QRM743" s="4"/>
      <c r="QRN743" s="4"/>
      <c r="QRO743" s="4"/>
      <c r="QRP743" s="4"/>
      <c r="QRQ743" s="4"/>
      <c r="QRR743" s="4"/>
      <c r="QRS743" s="4"/>
      <c r="QRT743" s="4"/>
      <c r="QRU743" s="4"/>
      <c r="QRV743" s="4"/>
      <c r="QRW743" s="4"/>
      <c r="QRX743" s="4"/>
      <c r="QRY743" s="4"/>
      <c r="QRZ743" s="4"/>
      <c r="QSA743" s="4"/>
      <c r="QSB743" s="4"/>
      <c r="QSC743" s="4"/>
      <c r="QSD743" s="4"/>
      <c r="QSE743" s="4"/>
      <c r="QSF743" s="4"/>
      <c r="QSG743" s="4"/>
      <c r="QSH743" s="4"/>
      <c r="QSI743" s="4"/>
      <c r="QSJ743" s="4"/>
      <c r="QSK743" s="4"/>
      <c r="QSL743" s="4"/>
      <c r="QSM743" s="4"/>
      <c r="QSN743" s="4"/>
      <c r="QSO743" s="4"/>
      <c r="QSP743" s="4"/>
      <c r="QSQ743" s="4"/>
      <c r="QSR743" s="4"/>
      <c r="QSS743" s="4"/>
      <c r="QST743" s="4"/>
      <c r="QSU743" s="4"/>
      <c r="QSV743" s="4"/>
      <c r="QSW743" s="4"/>
      <c r="QSX743" s="4"/>
      <c r="QSY743" s="4"/>
      <c r="QSZ743" s="4"/>
      <c r="QTA743" s="4"/>
      <c r="QTB743" s="4"/>
      <c r="QTC743" s="4"/>
      <c r="QTD743" s="4"/>
      <c r="QTE743" s="4"/>
      <c r="QTF743" s="4"/>
      <c r="QTG743" s="4"/>
      <c r="QTH743" s="4"/>
      <c r="QTI743" s="4"/>
      <c r="QTJ743" s="4"/>
      <c r="QTK743" s="4"/>
      <c r="QTL743" s="4"/>
      <c r="QTM743" s="4"/>
      <c r="QTN743" s="4"/>
      <c r="QTO743" s="4"/>
      <c r="QTP743" s="4"/>
      <c r="QTQ743" s="4"/>
      <c r="QTR743" s="4"/>
      <c r="QTS743" s="4"/>
      <c r="QTT743" s="4"/>
      <c r="QTU743" s="4"/>
      <c r="QTV743" s="4"/>
      <c r="QTW743" s="4"/>
      <c r="QTX743" s="4"/>
      <c r="QTY743" s="4"/>
      <c r="QTZ743" s="4"/>
      <c r="QUA743" s="4"/>
      <c r="QUB743" s="4"/>
      <c r="QUC743" s="4"/>
      <c r="QUD743" s="4"/>
      <c r="QUE743" s="4"/>
      <c r="QUF743" s="4"/>
      <c r="QUG743" s="4"/>
      <c r="QUH743" s="4"/>
      <c r="QUI743" s="4"/>
      <c r="QUJ743" s="4"/>
      <c r="QUK743" s="4"/>
      <c r="QUL743" s="4"/>
      <c r="QUM743" s="4"/>
      <c r="QUN743" s="4"/>
      <c r="QUO743" s="4"/>
      <c r="QUP743" s="4"/>
      <c r="QUQ743" s="4"/>
      <c r="QUR743" s="4"/>
      <c r="QUS743" s="4"/>
      <c r="QUT743" s="4"/>
      <c r="QUU743" s="4"/>
      <c r="QUV743" s="4"/>
      <c r="QUW743" s="4"/>
      <c r="QUX743" s="4"/>
      <c r="QUY743" s="4"/>
      <c r="QUZ743" s="4"/>
      <c r="QVA743" s="4"/>
      <c r="QVB743" s="4"/>
      <c r="QVC743" s="4"/>
      <c r="QVD743" s="4"/>
      <c r="QVE743" s="4"/>
      <c r="QVF743" s="4"/>
      <c r="QVG743" s="4"/>
      <c r="QVH743" s="4"/>
      <c r="QVI743" s="4"/>
      <c r="QVJ743" s="4"/>
      <c r="QVK743" s="4"/>
      <c r="QVL743" s="4"/>
      <c r="QVM743" s="4"/>
      <c r="QVN743" s="4"/>
      <c r="QVO743" s="4"/>
      <c r="QVP743" s="4"/>
      <c r="QVQ743" s="4"/>
      <c r="QVR743" s="4"/>
      <c r="QVS743" s="4"/>
      <c r="QVT743" s="4"/>
      <c r="QVU743" s="4"/>
      <c r="QVV743" s="4"/>
      <c r="QVW743" s="4"/>
      <c r="QVX743" s="4"/>
      <c r="QVY743" s="4"/>
      <c r="QVZ743" s="4"/>
      <c r="QWA743" s="4"/>
      <c r="QWB743" s="4"/>
      <c r="QWC743" s="4"/>
      <c r="QWD743" s="4"/>
      <c r="QWE743" s="4"/>
      <c r="QWF743" s="4"/>
      <c r="QWG743" s="4"/>
      <c r="QWH743" s="4"/>
      <c r="QWI743" s="4"/>
      <c r="QWJ743" s="4"/>
      <c r="QWK743" s="4"/>
      <c r="QWL743" s="4"/>
      <c r="QWM743" s="4"/>
      <c r="QWN743" s="4"/>
      <c r="QWO743" s="4"/>
      <c r="QWP743" s="4"/>
      <c r="QWQ743" s="4"/>
      <c r="QWR743" s="4"/>
      <c r="QWS743" s="4"/>
      <c r="QWT743" s="4"/>
      <c r="QWU743" s="4"/>
      <c r="QWV743" s="4"/>
      <c r="QWW743" s="4"/>
      <c r="QWX743" s="4"/>
      <c r="QWY743" s="4"/>
      <c r="QWZ743" s="4"/>
      <c r="QXA743" s="4"/>
      <c r="QXB743" s="4"/>
      <c r="QXC743" s="4"/>
      <c r="QXD743" s="4"/>
      <c r="QXE743" s="4"/>
      <c r="QXF743" s="4"/>
      <c r="QXG743" s="4"/>
      <c r="QXH743" s="4"/>
      <c r="QXI743" s="4"/>
      <c r="QXJ743" s="4"/>
      <c r="QXK743" s="4"/>
      <c r="QXL743" s="4"/>
      <c r="QXM743" s="4"/>
      <c r="QXN743" s="4"/>
      <c r="QXO743" s="4"/>
      <c r="QXP743" s="4"/>
      <c r="QXQ743" s="4"/>
      <c r="QXR743" s="4"/>
      <c r="QXS743" s="4"/>
      <c r="QXT743" s="4"/>
      <c r="QXU743" s="4"/>
      <c r="QXV743" s="4"/>
      <c r="QXW743" s="4"/>
      <c r="QXX743" s="4"/>
      <c r="QXY743" s="4"/>
      <c r="QXZ743" s="4"/>
      <c r="QYA743" s="4"/>
      <c r="QYB743" s="4"/>
      <c r="QYC743" s="4"/>
      <c r="QYD743" s="4"/>
      <c r="QYE743" s="4"/>
      <c r="QYF743" s="4"/>
      <c r="QYG743" s="4"/>
      <c r="QYH743" s="4"/>
      <c r="QYI743" s="4"/>
      <c r="QYJ743" s="4"/>
      <c r="QYK743" s="4"/>
      <c r="QYL743" s="4"/>
      <c r="QYM743" s="4"/>
      <c r="QYN743" s="4"/>
      <c r="QYO743" s="4"/>
      <c r="QYP743" s="4"/>
      <c r="QYQ743" s="4"/>
      <c r="QYR743" s="4"/>
      <c r="QYS743" s="4"/>
      <c r="QYT743" s="4"/>
      <c r="QYU743" s="4"/>
      <c r="QYV743" s="4"/>
      <c r="QYW743" s="4"/>
      <c r="QYX743" s="4"/>
      <c r="QYY743" s="4"/>
      <c r="QYZ743" s="4"/>
      <c r="QZA743" s="4"/>
      <c r="QZB743" s="4"/>
      <c r="QZC743" s="4"/>
      <c r="QZD743" s="4"/>
      <c r="QZE743" s="4"/>
      <c r="QZF743" s="4"/>
      <c r="QZG743" s="4"/>
      <c r="QZH743" s="4"/>
      <c r="QZI743" s="4"/>
      <c r="QZJ743" s="4"/>
      <c r="QZK743" s="4"/>
      <c r="QZL743" s="4"/>
      <c r="QZM743" s="4"/>
      <c r="QZN743" s="4"/>
      <c r="QZO743" s="4"/>
      <c r="QZP743" s="4"/>
      <c r="QZQ743" s="4"/>
      <c r="QZR743" s="4"/>
      <c r="QZS743" s="4"/>
      <c r="QZT743" s="4"/>
      <c r="QZU743" s="4"/>
      <c r="QZV743" s="4"/>
      <c r="QZW743" s="4"/>
      <c r="QZX743" s="4"/>
      <c r="QZY743" s="4"/>
      <c r="QZZ743" s="4"/>
      <c r="RAA743" s="4"/>
      <c r="RAB743" s="4"/>
      <c r="RAC743" s="4"/>
      <c r="RAD743" s="4"/>
      <c r="RAE743" s="4"/>
      <c r="RAF743" s="4"/>
      <c r="RAG743" s="4"/>
      <c r="RAH743" s="4"/>
      <c r="RAI743" s="4"/>
      <c r="RAJ743" s="4"/>
      <c r="RAK743" s="4"/>
      <c r="RAL743" s="4"/>
      <c r="RAM743" s="4"/>
      <c r="RAN743" s="4"/>
      <c r="RAO743" s="4"/>
      <c r="RAP743" s="4"/>
      <c r="RAQ743" s="4"/>
      <c r="RAR743" s="4"/>
      <c r="RAS743" s="4"/>
      <c r="RAT743" s="4"/>
      <c r="RAU743" s="4"/>
      <c r="RAV743" s="4"/>
      <c r="RAW743" s="4"/>
      <c r="RAX743" s="4"/>
      <c r="RAY743" s="4"/>
      <c r="RAZ743" s="4"/>
      <c r="RBA743" s="4"/>
      <c r="RBB743" s="4"/>
      <c r="RBC743" s="4"/>
      <c r="RBD743" s="4"/>
      <c r="RBE743" s="4"/>
      <c r="RBF743" s="4"/>
      <c r="RBG743" s="4"/>
      <c r="RBH743" s="4"/>
      <c r="RBI743" s="4"/>
      <c r="RBJ743" s="4"/>
      <c r="RBK743" s="4"/>
      <c r="RBL743" s="4"/>
      <c r="RBM743" s="4"/>
      <c r="RBN743" s="4"/>
      <c r="RBO743" s="4"/>
      <c r="RBP743" s="4"/>
      <c r="RBQ743" s="4"/>
      <c r="RBR743" s="4"/>
      <c r="RBS743" s="4"/>
      <c r="RBT743" s="4"/>
      <c r="RBU743" s="4"/>
      <c r="RBV743" s="4"/>
      <c r="RBW743" s="4"/>
      <c r="RBX743" s="4"/>
      <c r="RBY743" s="4"/>
      <c r="RBZ743" s="4"/>
      <c r="RCA743" s="4"/>
      <c r="RCB743" s="4"/>
      <c r="RCC743" s="4"/>
      <c r="RCD743" s="4"/>
      <c r="RCE743" s="4"/>
      <c r="RCF743" s="4"/>
      <c r="RCG743" s="4"/>
      <c r="RCH743" s="4"/>
      <c r="RCI743" s="4"/>
      <c r="RCJ743" s="4"/>
      <c r="RCK743" s="4"/>
      <c r="RCL743" s="4"/>
      <c r="RCM743" s="4"/>
      <c r="RCN743" s="4"/>
      <c r="RCO743" s="4"/>
      <c r="RCP743" s="4"/>
      <c r="RCQ743" s="4"/>
      <c r="RCR743" s="4"/>
      <c r="RCS743" s="4"/>
      <c r="RCT743" s="4"/>
      <c r="RCU743" s="4"/>
      <c r="RCV743" s="4"/>
      <c r="RCW743" s="4"/>
      <c r="RCX743" s="4"/>
      <c r="RCY743" s="4"/>
      <c r="RCZ743" s="4"/>
      <c r="RDA743" s="4"/>
      <c r="RDB743" s="4"/>
      <c r="RDC743" s="4"/>
      <c r="RDD743" s="4"/>
      <c r="RDE743" s="4"/>
      <c r="RDF743" s="4"/>
      <c r="RDG743" s="4"/>
      <c r="RDH743" s="4"/>
      <c r="RDI743" s="4"/>
      <c r="RDJ743" s="4"/>
      <c r="RDK743" s="4"/>
      <c r="RDL743" s="4"/>
      <c r="RDM743" s="4"/>
      <c r="RDN743" s="4"/>
      <c r="RDO743" s="4"/>
      <c r="RDP743" s="4"/>
      <c r="RDQ743" s="4"/>
      <c r="RDR743" s="4"/>
      <c r="RDS743" s="4"/>
      <c r="RDT743" s="4"/>
      <c r="RDU743" s="4"/>
      <c r="RDV743" s="4"/>
      <c r="RDW743" s="4"/>
      <c r="RDX743" s="4"/>
      <c r="RDY743" s="4"/>
      <c r="RDZ743" s="4"/>
      <c r="REA743" s="4"/>
      <c r="REB743" s="4"/>
      <c r="REC743" s="4"/>
      <c r="RED743" s="4"/>
      <c r="REE743" s="4"/>
      <c r="REF743" s="4"/>
      <c r="REG743" s="4"/>
      <c r="REH743" s="4"/>
      <c r="REI743" s="4"/>
      <c r="REJ743" s="4"/>
      <c r="REK743" s="4"/>
      <c r="REL743" s="4"/>
      <c r="REM743" s="4"/>
      <c r="REN743" s="4"/>
      <c r="REO743" s="4"/>
      <c r="REP743" s="4"/>
      <c r="REQ743" s="4"/>
      <c r="RER743" s="4"/>
      <c r="RES743" s="4"/>
      <c r="RET743" s="4"/>
      <c r="REU743" s="4"/>
      <c r="REV743" s="4"/>
      <c r="REW743" s="4"/>
      <c r="REX743" s="4"/>
      <c r="REY743" s="4"/>
      <c r="REZ743" s="4"/>
      <c r="RFA743" s="4"/>
      <c r="RFB743" s="4"/>
      <c r="RFC743" s="4"/>
      <c r="RFD743" s="4"/>
      <c r="RFE743" s="4"/>
      <c r="RFF743" s="4"/>
      <c r="RFG743" s="4"/>
      <c r="RFH743" s="4"/>
      <c r="RFI743" s="4"/>
      <c r="RFJ743" s="4"/>
      <c r="RFK743" s="4"/>
      <c r="RFL743" s="4"/>
      <c r="RFM743" s="4"/>
      <c r="RFN743" s="4"/>
      <c r="RFO743" s="4"/>
      <c r="RFP743" s="4"/>
      <c r="RFQ743" s="4"/>
      <c r="RFR743" s="4"/>
      <c r="RFS743" s="4"/>
      <c r="RFT743" s="4"/>
      <c r="RFU743" s="4"/>
      <c r="RFV743" s="4"/>
      <c r="RFW743" s="4"/>
      <c r="RFX743" s="4"/>
      <c r="RFY743" s="4"/>
      <c r="RFZ743" s="4"/>
      <c r="RGA743" s="4"/>
      <c r="RGB743" s="4"/>
      <c r="RGC743" s="4"/>
      <c r="RGD743" s="4"/>
      <c r="RGE743" s="4"/>
      <c r="RGF743" s="4"/>
      <c r="RGG743" s="4"/>
      <c r="RGH743" s="4"/>
      <c r="RGI743" s="4"/>
      <c r="RGJ743" s="4"/>
      <c r="RGK743" s="4"/>
      <c r="RGL743" s="4"/>
      <c r="RGM743" s="4"/>
      <c r="RGN743" s="4"/>
      <c r="RGO743" s="4"/>
      <c r="RGP743" s="4"/>
      <c r="RGQ743" s="4"/>
      <c r="RGR743" s="4"/>
      <c r="RGS743" s="4"/>
      <c r="RGT743" s="4"/>
      <c r="RGU743" s="4"/>
      <c r="RGV743" s="4"/>
      <c r="RGW743" s="4"/>
      <c r="RGX743" s="4"/>
      <c r="RGY743" s="4"/>
      <c r="RGZ743" s="4"/>
      <c r="RHA743" s="4"/>
      <c r="RHB743" s="4"/>
      <c r="RHC743" s="4"/>
      <c r="RHD743" s="4"/>
      <c r="RHE743" s="4"/>
      <c r="RHF743" s="4"/>
      <c r="RHG743" s="4"/>
      <c r="RHH743" s="4"/>
      <c r="RHI743" s="4"/>
      <c r="RHJ743" s="4"/>
      <c r="RHK743" s="4"/>
      <c r="RHL743" s="4"/>
      <c r="RHM743" s="4"/>
      <c r="RHN743" s="4"/>
      <c r="RHO743" s="4"/>
      <c r="RHP743" s="4"/>
      <c r="RHQ743" s="4"/>
      <c r="RHR743" s="4"/>
      <c r="RHS743" s="4"/>
      <c r="RHT743" s="4"/>
      <c r="RHU743" s="4"/>
      <c r="RHV743" s="4"/>
      <c r="RHW743" s="4"/>
      <c r="RHX743" s="4"/>
      <c r="RHY743" s="4"/>
      <c r="RHZ743" s="4"/>
      <c r="RIA743" s="4"/>
      <c r="RIB743" s="4"/>
      <c r="RIC743" s="4"/>
      <c r="RID743" s="4"/>
      <c r="RIE743" s="4"/>
      <c r="RIF743" s="4"/>
      <c r="RIG743" s="4"/>
      <c r="RIH743" s="4"/>
      <c r="RII743" s="4"/>
      <c r="RIJ743" s="4"/>
      <c r="RIK743" s="4"/>
      <c r="RIL743" s="4"/>
      <c r="RIM743" s="4"/>
      <c r="RIN743" s="4"/>
      <c r="RIO743" s="4"/>
      <c r="RIP743" s="4"/>
      <c r="RIQ743" s="4"/>
      <c r="RIR743" s="4"/>
      <c r="RIS743" s="4"/>
      <c r="RIT743" s="4"/>
      <c r="RIU743" s="4"/>
      <c r="RIV743" s="4"/>
      <c r="RIW743" s="4"/>
      <c r="RIX743" s="4"/>
      <c r="RIY743" s="4"/>
      <c r="RIZ743" s="4"/>
      <c r="RJA743" s="4"/>
      <c r="RJB743" s="4"/>
      <c r="RJC743" s="4"/>
      <c r="RJD743" s="4"/>
      <c r="RJE743" s="4"/>
      <c r="RJF743" s="4"/>
      <c r="RJG743" s="4"/>
      <c r="RJH743" s="4"/>
      <c r="RJI743" s="4"/>
      <c r="RJJ743" s="4"/>
      <c r="RJK743" s="4"/>
      <c r="RJL743" s="4"/>
      <c r="RJM743" s="4"/>
      <c r="RJN743" s="4"/>
      <c r="RJO743" s="4"/>
      <c r="RJP743" s="4"/>
      <c r="RJQ743" s="4"/>
      <c r="RJR743" s="4"/>
      <c r="RJS743" s="4"/>
      <c r="RJT743" s="4"/>
      <c r="RJU743" s="4"/>
      <c r="RJV743" s="4"/>
      <c r="RJW743" s="4"/>
      <c r="RJX743" s="4"/>
      <c r="RJY743" s="4"/>
      <c r="RJZ743" s="4"/>
      <c r="RKA743" s="4"/>
      <c r="RKB743" s="4"/>
      <c r="RKC743" s="4"/>
      <c r="RKD743" s="4"/>
      <c r="RKE743" s="4"/>
      <c r="RKF743" s="4"/>
      <c r="RKG743" s="4"/>
      <c r="RKH743" s="4"/>
      <c r="RKI743" s="4"/>
      <c r="RKJ743" s="4"/>
      <c r="RKK743" s="4"/>
      <c r="RKL743" s="4"/>
      <c r="RKM743" s="4"/>
      <c r="RKN743" s="4"/>
      <c r="RKO743" s="4"/>
      <c r="RKP743" s="4"/>
      <c r="RKQ743" s="4"/>
      <c r="RKR743" s="4"/>
      <c r="RKS743" s="4"/>
      <c r="RKT743" s="4"/>
      <c r="RKU743" s="4"/>
      <c r="RKV743" s="4"/>
      <c r="RKW743" s="4"/>
      <c r="RKX743" s="4"/>
      <c r="RKY743" s="4"/>
      <c r="RKZ743" s="4"/>
      <c r="RLA743" s="4"/>
      <c r="RLB743" s="4"/>
      <c r="RLC743" s="4"/>
      <c r="RLD743" s="4"/>
      <c r="RLE743" s="4"/>
      <c r="RLF743" s="4"/>
      <c r="RLG743" s="4"/>
      <c r="RLH743" s="4"/>
      <c r="RLI743" s="4"/>
      <c r="RLJ743" s="4"/>
      <c r="RLK743" s="4"/>
      <c r="RLL743" s="4"/>
      <c r="RLM743" s="4"/>
      <c r="RLN743" s="4"/>
      <c r="RLO743" s="4"/>
      <c r="RLP743" s="4"/>
      <c r="RLQ743" s="4"/>
      <c r="RLR743" s="4"/>
      <c r="RLS743" s="4"/>
      <c r="RLT743" s="4"/>
      <c r="RLU743" s="4"/>
      <c r="RLV743" s="4"/>
      <c r="RLW743" s="4"/>
      <c r="RLX743" s="4"/>
      <c r="RLY743" s="4"/>
      <c r="RLZ743" s="4"/>
      <c r="RMA743" s="4"/>
      <c r="RMB743" s="4"/>
      <c r="RMC743" s="4"/>
      <c r="RMD743" s="4"/>
      <c r="RME743" s="4"/>
      <c r="RMF743" s="4"/>
      <c r="RMG743" s="4"/>
      <c r="RMH743" s="4"/>
      <c r="RMI743" s="4"/>
      <c r="RMJ743" s="4"/>
      <c r="RMK743" s="4"/>
      <c r="RML743" s="4"/>
      <c r="RMM743" s="4"/>
      <c r="RMN743" s="4"/>
      <c r="RMO743" s="4"/>
      <c r="RMP743" s="4"/>
      <c r="RMQ743" s="4"/>
      <c r="RMR743" s="4"/>
      <c r="RMS743" s="4"/>
      <c r="RMT743" s="4"/>
      <c r="RMU743" s="4"/>
      <c r="RMV743" s="4"/>
      <c r="RMW743" s="4"/>
      <c r="RMX743" s="4"/>
      <c r="RMY743" s="4"/>
      <c r="RMZ743" s="4"/>
      <c r="RNA743" s="4"/>
      <c r="RNB743" s="4"/>
      <c r="RNC743" s="4"/>
      <c r="RND743" s="4"/>
      <c r="RNE743" s="4"/>
      <c r="RNF743" s="4"/>
      <c r="RNG743" s="4"/>
      <c r="RNH743" s="4"/>
      <c r="RNI743" s="4"/>
      <c r="RNJ743" s="4"/>
      <c r="RNK743" s="4"/>
      <c r="RNL743" s="4"/>
      <c r="RNM743" s="4"/>
      <c r="RNN743" s="4"/>
      <c r="RNO743" s="4"/>
      <c r="RNP743" s="4"/>
      <c r="RNQ743" s="4"/>
      <c r="RNR743" s="4"/>
      <c r="RNS743" s="4"/>
      <c r="RNT743" s="4"/>
      <c r="RNU743" s="4"/>
      <c r="RNV743" s="4"/>
      <c r="RNW743" s="4"/>
      <c r="RNX743" s="4"/>
      <c r="RNY743" s="4"/>
      <c r="RNZ743" s="4"/>
      <c r="ROA743" s="4"/>
      <c r="ROB743" s="4"/>
      <c r="ROC743" s="4"/>
      <c r="ROD743" s="4"/>
      <c r="ROE743" s="4"/>
      <c r="ROF743" s="4"/>
      <c r="ROG743" s="4"/>
      <c r="ROH743" s="4"/>
      <c r="ROI743" s="4"/>
      <c r="ROJ743" s="4"/>
      <c r="ROK743" s="4"/>
      <c r="ROL743" s="4"/>
      <c r="ROM743" s="4"/>
      <c r="RON743" s="4"/>
      <c r="ROO743" s="4"/>
      <c r="ROP743" s="4"/>
      <c r="ROQ743" s="4"/>
      <c r="ROR743" s="4"/>
      <c r="ROS743" s="4"/>
      <c r="ROT743" s="4"/>
      <c r="ROU743" s="4"/>
      <c r="ROV743" s="4"/>
      <c r="ROW743" s="4"/>
      <c r="ROX743" s="4"/>
      <c r="ROY743" s="4"/>
      <c r="ROZ743" s="4"/>
      <c r="RPA743" s="4"/>
      <c r="RPB743" s="4"/>
      <c r="RPC743" s="4"/>
      <c r="RPD743" s="4"/>
      <c r="RPE743" s="4"/>
      <c r="RPF743" s="4"/>
      <c r="RPG743" s="4"/>
      <c r="RPH743" s="4"/>
      <c r="RPI743" s="4"/>
      <c r="RPJ743" s="4"/>
      <c r="RPK743" s="4"/>
      <c r="RPL743" s="4"/>
      <c r="RPM743" s="4"/>
      <c r="RPN743" s="4"/>
      <c r="RPO743" s="4"/>
      <c r="RPP743" s="4"/>
      <c r="RPQ743" s="4"/>
      <c r="RPR743" s="4"/>
      <c r="RPS743" s="4"/>
      <c r="RPT743" s="4"/>
      <c r="RPU743" s="4"/>
      <c r="RPV743" s="4"/>
      <c r="RPW743" s="4"/>
      <c r="RPX743" s="4"/>
      <c r="RPY743" s="4"/>
      <c r="RPZ743" s="4"/>
      <c r="RQA743" s="4"/>
      <c r="RQB743" s="4"/>
      <c r="RQC743" s="4"/>
      <c r="RQD743" s="4"/>
      <c r="RQE743" s="4"/>
      <c r="RQF743" s="4"/>
      <c r="RQG743" s="4"/>
      <c r="RQH743" s="4"/>
      <c r="RQI743" s="4"/>
      <c r="RQJ743" s="4"/>
      <c r="RQK743" s="4"/>
      <c r="RQL743" s="4"/>
      <c r="RQM743" s="4"/>
      <c r="RQN743" s="4"/>
      <c r="RQO743" s="4"/>
      <c r="RQP743" s="4"/>
      <c r="RQQ743" s="4"/>
      <c r="RQR743" s="4"/>
      <c r="RQS743" s="4"/>
      <c r="RQT743" s="4"/>
      <c r="RQU743" s="4"/>
      <c r="RQV743" s="4"/>
      <c r="RQW743" s="4"/>
      <c r="RQX743" s="4"/>
      <c r="RQY743" s="4"/>
      <c r="RQZ743" s="4"/>
      <c r="RRA743" s="4"/>
      <c r="RRB743" s="4"/>
      <c r="RRC743" s="4"/>
      <c r="RRD743" s="4"/>
      <c r="RRE743" s="4"/>
      <c r="RRF743" s="4"/>
      <c r="RRG743" s="4"/>
      <c r="RRH743" s="4"/>
      <c r="RRI743" s="4"/>
      <c r="RRJ743" s="4"/>
      <c r="RRK743" s="4"/>
      <c r="RRL743" s="4"/>
      <c r="RRM743" s="4"/>
      <c r="RRN743" s="4"/>
      <c r="RRO743" s="4"/>
      <c r="RRP743" s="4"/>
      <c r="RRQ743" s="4"/>
      <c r="RRR743" s="4"/>
      <c r="RRS743" s="4"/>
      <c r="RRT743" s="4"/>
      <c r="RRU743" s="4"/>
      <c r="RRV743" s="4"/>
      <c r="RRW743" s="4"/>
      <c r="RRX743" s="4"/>
      <c r="RRY743" s="4"/>
      <c r="RRZ743" s="4"/>
      <c r="RSA743" s="4"/>
      <c r="RSB743" s="4"/>
      <c r="RSC743" s="4"/>
      <c r="RSD743" s="4"/>
      <c r="RSE743" s="4"/>
      <c r="RSF743" s="4"/>
      <c r="RSG743" s="4"/>
      <c r="RSH743" s="4"/>
      <c r="RSI743" s="4"/>
      <c r="RSJ743" s="4"/>
      <c r="RSK743" s="4"/>
      <c r="RSL743" s="4"/>
      <c r="RSM743" s="4"/>
      <c r="RSN743" s="4"/>
      <c r="RSO743" s="4"/>
      <c r="RSP743" s="4"/>
      <c r="RSQ743" s="4"/>
      <c r="RSR743" s="4"/>
      <c r="RSS743" s="4"/>
      <c r="RST743" s="4"/>
      <c r="RSU743" s="4"/>
      <c r="RSV743" s="4"/>
      <c r="RSW743" s="4"/>
      <c r="RSX743" s="4"/>
      <c r="RSY743" s="4"/>
      <c r="RSZ743" s="4"/>
      <c r="RTA743" s="4"/>
      <c r="RTB743" s="4"/>
      <c r="RTC743" s="4"/>
      <c r="RTD743" s="4"/>
      <c r="RTE743" s="4"/>
      <c r="RTF743" s="4"/>
      <c r="RTG743" s="4"/>
      <c r="RTH743" s="4"/>
      <c r="RTI743" s="4"/>
      <c r="RTJ743" s="4"/>
      <c r="RTK743" s="4"/>
      <c r="RTL743" s="4"/>
      <c r="RTM743" s="4"/>
      <c r="RTN743" s="4"/>
      <c r="RTO743" s="4"/>
      <c r="RTP743" s="4"/>
      <c r="RTQ743" s="4"/>
      <c r="RTR743" s="4"/>
      <c r="RTS743" s="4"/>
      <c r="RTT743" s="4"/>
      <c r="RTU743" s="4"/>
      <c r="RTV743" s="4"/>
      <c r="RTW743" s="4"/>
      <c r="RTX743" s="4"/>
      <c r="RTY743" s="4"/>
      <c r="RTZ743" s="4"/>
      <c r="RUA743" s="4"/>
      <c r="RUB743" s="4"/>
      <c r="RUC743" s="4"/>
      <c r="RUD743" s="4"/>
      <c r="RUE743" s="4"/>
      <c r="RUF743" s="4"/>
      <c r="RUG743" s="4"/>
      <c r="RUH743" s="4"/>
      <c r="RUI743" s="4"/>
      <c r="RUJ743" s="4"/>
      <c r="RUK743" s="4"/>
      <c r="RUL743" s="4"/>
      <c r="RUM743" s="4"/>
      <c r="RUN743" s="4"/>
      <c r="RUO743" s="4"/>
      <c r="RUP743" s="4"/>
      <c r="RUQ743" s="4"/>
      <c r="RUR743" s="4"/>
      <c r="RUS743" s="4"/>
      <c r="RUT743" s="4"/>
      <c r="RUU743" s="4"/>
      <c r="RUV743" s="4"/>
      <c r="RUW743" s="4"/>
      <c r="RUX743" s="4"/>
      <c r="RUY743" s="4"/>
      <c r="RUZ743" s="4"/>
      <c r="RVA743" s="4"/>
      <c r="RVB743" s="4"/>
      <c r="RVC743" s="4"/>
      <c r="RVD743" s="4"/>
      <c r="RVE743" s="4"/>
      <c r="RVF743" s="4"/>
      <c r="RVG743" s="4"/>
      <c r="RVH743" s="4"/>
      <c r="RVI743" s="4"/>
      <c r="RVJ743" s="4"/>
      <c r="RVK743" s="4"/>
      <c r="RVL743" s="4"/>
      <c r="RVM743" s="4"/>
      <c r="RVN743" s="4"/>
      <c r="RVO743" s="4"/>
      <c r="RVP743" s="4"/>
      <c r="RVQ743" s="4"/>
      <c r="RVR743" s="4"/>
      <c r="RVS743" s="4"/>
      <c r="RVT743" s="4"/>
      <c r="RVU743" s="4"/>
      <c r="RVV743" s="4"/>
      <c r="RVW743" s="4"/>
      <c r="RVX743" s="4"/>
      <c r="RVY743" s="4"/>
      <c r="RVZ743" s="4"/>
      <c r="RWA743" s="4"/>
      <c r="RWB743" s="4"/>
      <c r="RWC743" s="4"/>
      <c r="RWD743" s="4"/>
      <c r="RWE743" s="4"/>
      <c r="RWF743" s="4"/>
      <c r="RWG743" s="4"/>
      <c r="RWH743" s="4"/>
      <c r="RWI743" s="4"/>
      <c r="RWJ743" s="4"/>
      <c r="RWK743" s="4"/>
      <c r="RWL743" s="4"/>
      <c r="RWM743" s="4"/>
      <c r="RWN743" s="4"/>
      <c r="RWO743" s="4"/>
      <c r="RWP743" s="4"/>
      <c r="RWQ743" s="4"/>
      <c r="RWR743" s="4"/>
      <c r="RWS743" s="4"/>
      <c r="RWT743" s="4"/>
      <c r="RWU743" s="4"/>
      <c r="RWV743" s="4"/>
      <c r="RWW743" s="4"/>
      <c r="RWX743" s="4"/>
      <c r="RWY743" s="4"/>
      <c r="RWZ743" s="4"/>
      <c r="RXA743" s="4"/>
      <c r="RXB743" s="4"/>
      <c r="RXC743" s="4"/>
      <c r="RXD743" s="4"/>
      <c r="RXE743" s="4"/>
      <c r="RXF743" s="4"/>
      <c r="RXG743" s="4"/>
      <c r="RXH743" s="4"/>
      <c r="RXI743" s="4"/>
      <c r="RXJ743" s="4"/>
      <c r="RXK743" s="4"/>
      <c r="RXL743" s="4"/>
      <c r="RXM743" s="4"/>
      <c r="RXN743" s="4"/>
      <c r="RXO743" s="4"/>
      <c r="RXP743" s="4"/>
      <c r="RXQ743" s="4"/>
      <c r="RXR743" s="4"/>
      <c r="RXS743" s="4"/>
      <c r="RXT743" s="4"/>
      <c r="RXU743" s="4"/>
      <c r="RXV743" s="4"/>
      <c r="RXW743" s="4"/>
      <c r="RXX743" s="4"/>
      <c r="RXY743" s="4"/>
      <c r="RXZ743" s="4"/>
      <c r="RYA743" s="4"/>
      <c r="RYB743" s="4"/>
      <c r="RYC743" s="4"/>
      <c r="RYD743" s="4"/>
      <c r="RYE743" s="4"/>
      <c r="RYF743" s="4"/>
      <c r="RYG743" s="4"/>
      <c r="RYH743" s="4"/>
      <c r="RYI743" s="4"/>
      <c r="RYJ743" s="4"/>
      <c r="RYK743" s="4"/>
      <c r="RYL743" s="4"/>
      <c r="RYM743" s="4"/>
      <c r="RYN743" s="4"/>
      <c r="RYO743" s="4"/>
      <c r="RYP743" s="4"/>
      <c r="RYQ743" s="4"/>
      <c r="RYR743" s="4"/>
      <c r="RYS743" s="4"/>
      <c r="RYT743" s="4"/>
      <c r="RYU743" s="4"/>
      <c r="RYV743" s="4"/>
      <c r="RYW743" s="4"/>
      <c r="RYX743" s="4"/>
      <c r="RYY743" s="4"/>
      <c r="RYZ743" s="4"/>
      <c r="RZA743" s="4"/>
      <c r="RZB743" s="4"/>
      <c r="RZC743" s="4"/>
      <c r="RZD743" s="4"/>
      <c r="RZE743" s="4"/>
      <c r="RZF743" s="4"/>
      <c r="RZG743" s="4"/>
      <c r="RZH743" s="4"/>
      <c r="RZI743" s="4"/>
      <c r="RZJ743" s="4"/>
      <c r="RZK743" s="4"/>
      <c r="RZL743" s="4"/>
      <c r="RZM743" s="4"/>
      <c r="RZN743" s="4"/>
      <c r="RZO743" s="4"/>
      <c r="RZP743" s="4"/>
      <c r="RZQ743" s="4"/>
      <c r="RZR743" s="4"/>
      <c r="RZS743" s="4"/>
      <c r="RZT743" s="4"/>
      <c r="RZU743" s="4"/>
      <c r="RZV743" s="4"/>
      <c r="RZW743" s="4"/>
      <c r="RZX743" s="4"/>
      <c r="RZY743" s="4"/>
      <c r="RZZ743" s="4"/>
      <c r="SAA743" s="4"/>
      <c r="SAB743" s="4"/>
      <c r="SAC743" s="4"/>
      <c r="SAD743" s="4"/>
      <c r="SAE743" s="4"/>
      <c r="SAF743" s="4"/>
      <c r="SAG743" s="4"/>
      <c r="SAH743" s="4"/>
      <c r="SAI743" s="4"/>
      <c r="SAJ743" s="4"/>
      <c r="SAK743" s="4"/>
      <c r="SAL743" s="4"/>
      <c r="SAM743" s="4"/>
      <c r="SAN743" s="4"/>
      <c r="SAO743" s="4"/>
      <c r="SAP743" s="4"/>
      <c r="SAQ743" s="4"/>
      <c r="SAR743" s="4"/>
      <c r="SAS743" s="4"/>
      <c r="SAT743" s="4"/>
      <c r="SAU743" s="4"/>
      <c r="SAV743" s="4"/>
      <c r="SAW743" s="4"/>
      <c r="SAX743" s="4"/>
      <c r="SAY743" s="4"/>
      <c r="SAZ743" s="4"/>
      <c r="SBA743" s="4"/>
      <c r="SBB743" s="4"/>
      <c r="SBC743" s="4"/>
      <c r="SBD743" s="4"/>
      <c r="SBE743" s="4"/>
      <c r="SBF743" s="4"/>
      <c r="SBG743" s="4"/>
      <c r="SBH743" s="4"/>
      <c r="SBI743" s="4"/>
      <c r="SBJ743" s="4"/>
      <c r="SBK743" s="4"/>
      <c r="SBL743" s="4"/>
      <c r="SBM743" s="4"/>
      <c r="SBN743" s="4"/>
      <c r="SBO743" s="4"/>
      <c r="SBP743" s="4"/>
      <c r="SBQ743" s="4"/>
      <c r="SBR743" s="4"/>
      <c r="SBS743" s="4"/>
      <c r="SBT743" s="4"/>
      <c r="SBU743" s="4"/>
      <c r="SBV743" s="4"/>
      <c r="SBW743" s="4"/>
      <c r="SBX743" s="4"/>
      <c r="SBY743" s="4"/>
      <c r="SBZ743" s="4"/>
      <c r="SCA743" s="4"/>
      <c r="SCB743" s="4"/>
      <c r="SCC743" s="4"/>
      <c r="SCD743" s="4"/>
      <c r="SCE743" s="4"/>
      <c r="SCF743" s="4"/>
      <c r="SCG743" s="4"/>
      <c r="SCH743" s="4"/>
      <c r="SCI743" s="4"/>
      <c r="SCJ743" s="4"/>
      <c r="SCK743" s="4"/>
      <c r="SCL743" s="4"/>
      <c r="SCM743" s="4"/>
      <c r="SCN743" s="4"/>
      <c r="SCO743" s="4"/>
      <c r="SCP743" s="4"/>
      <c r="SCQ743" s="4"/>
      <c r="SCR743" s="4"/>
      <c r="SCS743" s="4"/>
      <c r="SCT743" s="4"/>
      <c r="SCU743" s="4"/>
      <c r="SCV743" s="4"/>
      <c r="SCW743" s="4"/>
      <c r="SCX743" s="4"/>
      <c r="SCY743" s="4"/>
      <c r="SCZ743" s="4"/>
      <c r="SDA743" s="4"/>
      <c r="SDB743" s="4"/>
      <c r="SDC743" s="4"/>
      <c r="SDD743" s="4"/>
      <c r="SDE743" s="4"/>
      <c r="SDF743" s="4"/>
      <c r="SDG743" s="4"/>
      <c r="SDH743" s="4"/>
      <c r="SDI743" s="4"/>
      <c r="SDJ743" s="4"/>
      <c r="SDK743" s="4"/>
      <c r="SDL743" s="4"/>
      <c r="SDM743" s="4"/>
      <c r="SDN743" s="4"/>
      <c r="SDO743" s="4"/>
      <c r="SDP743" s="4"/>
      <c r="SDQ743" s="4"/>
      <c r="SDR743" s="4"/>
      <c r="SDS743" s="4"/>
      <c r="SDT743" s="4"/>
      <c r="SDU743" s="4"/>
      <c r="SDV743" s="4"/>
      <c r="SDW743" s="4"/>
      <c r="SDX743" s="4"/>
      <c r="SDY743" s="4"/>
      <c r="SDZ743" s="4"/>
      <c r="SEA743" s="4"/>
      <c r="SEB743" s="4"/>
      <c r="SEC743" s="4"/>
      <c r="SED743" s="4"/>
      <c r="SEE743" s="4"/>
      <c r="SEF743" s="4"/>
      <c r="SEG743" s="4"/>
      <c r="SEH743" s="4"/>
      <c r="SEI743" s="4"/>
      <c r="SEJ743" s="4"/>
      <c r="SEK743" s="4"/>
      <c r="SEL743" s="4"/>
      <c r="SEM743" s="4"/>
      <c r="SEN743" s="4"/>
      <c r="SEO743" s="4"/>
      <c r="SEP743" s="4"/>
      <c r="SEQ743" s="4"/>
      <c r="SER743" s="4"/>
      <c r="SES743" s="4"/>
      <c r="SET743" s="4"/>
      <c r="SEU743" s="4"/>
      <c r="SEV743" s="4"/>
      <c r="SEW743" s="4"/>
      <c r="SEX743" s="4"/>
      <c r="SEY743" s="4"/>
      <c r="SEZ743" s="4"/>
      <c r="SFA743" s="4"/>
      <c r="SFB743" s="4"/>
      <c r="SFC743" s="4"/>
      <c r="SFD743" s="4"/>
      <c r="SFE743" s="4"/>
      <c r="SFF743" s="4"/>
      <c r="SFG743" s="4"/>
      <c r="SFH743" s="4"/>
      <c r="SFI743" s="4"/>
      <c r="SFJ743" s="4"/>
      <c r="SFK743" s="4"/>
      <c r="SFL743" s="4"/>
      <c r="SFM743" s="4"/>
      <c r="SFN743" s="4"/>
      <c r="SFO743" s="4"/>
      <c r="SFP743" s="4"/>
      <c r="SFQ743" s="4"/>
      <c r="SFR743" s="4"/>
      <c r="SFS743" s="4"/>
      <c r="SFT743" s="4"/>
      <c r="SFU743" s="4"/>
      <c r="SFV743" s="4"/>
      <c r="SFW743" s="4"/>
      <c r="SFX743" s="4"/>
      <c r="SFY743" s="4"/>
      <c r="SFZ743" s="4"/>
      <c r="SGA743" s="4"/>
      <c r="SGB743" s="4"/>
      <c r="SGC743" s="4"/>
      <c r="SGD743" s="4"/>
      <c r="SGE743" s="4"/>
      <c r="SGF743" s="4"/>
      <c r="SGG743" s="4"/>
      <c r="SGH743" s="4"/>
      <c r="SGI743" s="4"/>
      <c r="SGJ743" s="4"/>
      <c r="SGK743" s="4"/>
      <c r="SGL743" s="4"/>
      <c r="SGM743" s="4"/>
      <c r="SGN743" s="4"/>
      <c r="SGO743" s="4"/>
      <c r="SGP743" s="4"/>
      <c r="SGQ743" s="4"/>
      <c r="SGR743" s="4"/>
      <c r="SGS743" s="4"/>
      <c r="SGT743" s="4"/>
      <c r="SGU743" s="4"/>
      <c r="SGV743" s="4"/>
      <c r="SGW743" s="4"/>
      <c r="SGX743" s="4"/>
      <c r="SGY743" s="4"/>
      <c r="SGZ743" s="4"/>
      <c r="SHA743" s="4"/>
      <c r="SHB743" s="4"/>
      <c r="SHC743" s="4"/>
      <c r="SHD743" s="4"/>
      <c r="SHE743" s="4"/>
      <c r="SHF743" s="4"/>
      <c r="SHG743" s="4"/>
      <c r="SHH743" s="4"/>
      <c r="SHI743" s="4"/>
      <c r="SHJ743" s="4"/>
      <c r="SHK743" s="4"/>
      <c r="SHL743" s="4"/>
      <c r="SHM743" s="4"/>
      <c r="SHN743" s="4"/>
      <c r="SHO743" s="4"/>
      <c r="SHP743" s="4"/>
      <c r="SHQ743" s="4"/>
      <c r="SHR743" s="4"/>
      <c r="SHS743" s="4"/>
      <c r="SHT743" s="4"/>
      <c r="SHU743" s="4"/>
      <c r="SHV743" s="4"/>
      <c r="SHW743" s="4"/>
      <c r="SHX743" s="4"/>
      <c r="SHY743" s="4"/>
      <c r="SHZ743" s="4"/>
      <c r="SIA743" s="4"/>
      <c r="SIB743" s="4"/>
      <c r="SIC743" s="4"/>
      <c r="SID743" s="4"/>
      <c r="SIE743" s="4"/>
      <c r="SIF743" s="4"/>
      <c r="SIG743" s="4"/>
      <c r="SIH743" s="4"/>
      <c r="SII743" s="4"/>
      <c r="SIJ743" s="4"/>
      <c r="SIK743" s="4"/>
      <c r="SIL743" s="4"/>
      <c r="SIM743" s="4"/>
      <c r="SIN743" s="4"/>
      <c r="SIO743" s="4"/>
      <c r="SIP743" s="4"/>
      <c r="SIQ743" s="4"/>
      <c r="SIR743" s="4"/>
      <c r="SIS743" s="4"/>
      <c r="SIT743" s="4"/>
      <c r="SIU743" s="4"/>
      <c r="SIV743" s="4"/>
      <c r="SIW743" s="4"/>
      <c r="SIX743" s="4"/>
      <c r="SIY743" s="4"/>
      <c r="SIZ743" s="4"/>
      <c r="SJA743" s="4"/>
      <c r="SJB743" s="4"/>
      <c r="SJC743" s="4"/>
      <c r="SJD743" s="4"/>
      <c r="SJE743" s="4"/>
      <c r="SJF743" s="4"/>
      <c r="SJG743" s="4"/>
      <c r="SJH743" s="4"/>
      <c r="SJI743" s="4"/>
      <c r="SJJ743" s="4"/>
      <c r="SJK743" s="4"/>
      <c r="SJL743" s="4"/>
      <c r="SJM743" s="4"/>
      <c r="SJN743" s="4"/>
      <c r="SJO743" s="4"/>
      <c r="SJP743" s="4"/>
      <c r="SJQ743" s="4"/>
      <c r="SJR743" s="4"/>
      <c r="SJS743" s="4"/>
      <c r="SJT743" s="4"/>
      <c r="SJU743" s="4"/>
      <c r="SJV743" s="4"/>
      <c r="SJW743" s="4"/>
      <c r="SJX743" s="4"/>
      <c r="SJY743" s="4"/>
      <c r="SJZ743" s="4"/>
      <c r="SKA743" s="4"/>
      <c r="SKB743" s="4"/>
      <c r="SKC743" s="4"/>
      <c r="SKD743" s="4"/>
      <c r="SKE743" s="4"/>
      <c r="SKF743" s="4"/>
      <c r="SKG743" s="4"/>
      <c r="SKH743" s="4"/>
      <c r="SKI743" s="4"/>
      <c r="SKJ743" s="4"/>
      <c r="SKK743" s="4"/>
      <c r="SKL743" s="4"/>
      <c r="SKM743" s="4"/>
      <c r="SKN743" s="4"/>
      <c r="SKO743" s="4"/>
      <c r="SKP743" s="4"/>
      <c r="SKQ743" s="4"/>
      <c r="SKR743" s="4"/>
      <c r="SKS743" s="4"/>
      <c r="SKT743" s="4"/>
      <c r="SKU743" s="4"/>
      <c r="SKV743" s="4"/>
      <c r="SKW743" s="4"/>
      <c r="SKX743" s="4"/>
      <c r="SKY743" s="4"/>
      <c r="SKZ743" s="4"/>
      <c r="SLA743" s="4"/>
      <c r="SLB743" s="4"/>
      <c r="SLC743" s="4"/>
      <c r="SLD743" s="4"/>
      <c r="SLE743" s="4"/>
      <c r="SLF743" s="4"/>
      <c r="SLG743" s="4"/>
      <c r="SLH743" s="4"/>
      <c r="SLI743" s="4"/>
      <c r="SLJ743" s="4"/>
      <c r="SLK743" s="4"/>
      <c r="SLL743" s="4"/>
      <c r="SLM743" s="4"/>
      <c r="SLN743" s="4"/>
      <c r="SLO743" s="4"/>
      <c r="SLP743" s="4"/>
      <c r="SLQ743" s="4"/>
      <c r="SLR743" s="4"/>
      <c r="SLS743" s="4"/>
      <c r="SLT743" s="4"/>
      <c r="SLU743" s="4"/>
      <c r="SLV743" s="4"/>
      <c r="SLW743" s="4"/>
      <c r="SLX743" s="4"/>
      <c r="SLY743" s="4"/>
      <c r="SLZ743" s="4"/>
      <c r="SMA743" s="4"/>
      <c r="SMB743" s="4"/>
      <c r="SMC743" s="4"/>
      <c r="SMD743" s="4"/>
      <c r="SME743" s="4"/>
      <c r="SMF743" s="4"/>
      <c r="SMG743" s="4"/>
      <c r="SMH743" s="4"/>
      <c r="SMI743" s="4"/>
      <c r="SMJ743" s="4"/>
      <c r="SMK743" s="4"/>
      <c r="SML743" s="4"/>
      <c r="SMM743" s="4"/>
      <c r="SMN743" s="4"/>
      <c r="SMO743" s="4"/>
      <c r="SMP743" s="4"/>
      <c r="SMQ743" s="4"/>
      <c r="SMR743" s="4"/>
      <c r="SMS743" s="4"/>
      <c r="SMT743" s="4"/>
      <c r="SMU743" s="4"/>
      <c r="SMV743" s="4"/>
      <c r="SMW743" s="4"/>
      <c r="SMX743" s="4"/>
      <c r="SMY743" s="4"/>
      <c r="SMZ743" s="4"/>
      <c r="SNA743" s="4"/>
      <c r="SNB743" s="4"/>
      <c r="SNC743" s="4"/>
      <c r="SND743" s="4"/>
      <c r="SNE743" s="4"/>
      <c r="SNF743" s="4"/>
      <c r="SNG743" s="4"/>
      <c r="SNH743" s="4"/>
      <c r="SNI743" s="4"/>
      <c r="SNJ743" s="4"/>
      <c r="SNK743" s="4"/>
      <c r="SNL743" s="4"/>
      <c r="SNM743" s="4"/>
      <c r="SNN743" s="4"/>
      <c r="SNO743" s="4"/>
      <c r="SNP743" s="4"/>
      <c r="SNQ743" s="4"/>
      <c r="SNR743" s="4"/>
      <c r="SNS743" s="4"/>
      <c r="SNT743" s="4"/>
      <c r="SNU743" s="4"/>
      <c r="SNV743" s="4"/>
      <c r="SNW743" s="4"/>
      <c r="SNX743" s="4"/>
      <c r="SNY743" s="4"/>
      <c r="SNZ743" s="4"/>
      <c r="SOA743" s="4"/>
      <c r="SOB743" s="4"/>
      <c r="SOC743" s="4"/>
      <c r="SOD743" s="4"/>
      <c r="SOE743" s="4"/>
      <c r="SOF743" s="4"/>
      <c r="SOG743" s="4"/>
      <c r="SOH743" s="4"/>
      <c r="SOI743" s="4"/>
      <c r="SOJ743" s="4"/>
      <c r="SOK743" s="4"/>
      <c r="SOL743" s="4"/>
      <c r="SOM743" s="4"/>
      <c r="SON743" s="4"/>
      <c r="SOO743" s="4"/>
      <c r="SOP743" s="4"/>
      <c r="SOQ743" s="4"/>
      <c r="SOR743" s="4"/>
      <c r="SOS743" s="4"/>
      <c r="SOT743" s="4"/>
      <c r="SOU743" s="4"/>
      <c r="SOV743" s="4"/>
      <c r="SOW743" s="4"/>
      <c r="SOX743" s="4"/>
      <c r="SOY743" s="4"/>
      <c r="SOZ743" s="4"/>
      <c r="SPA743" s="4"/>
      <c r="SPB743" s="4"/>
      <c r="SPC743" s="4"/>
      <c r="SPD743" s="4"/>
      <c r="SPE743" s="4"/>
      <c r="SPF743" s="4"/>
      <c r="SPG743" s="4"/>
      <c r="SPH743" s="4"/>
      <c r="SPI743" s="4"/>
      <c r="SPJ743" s="4"/>
      <c r="SPK743" s="4"/>
      <c r="SPL743" s="4"/>
      <c r="SPM743" s="4"/>
      <c r="SPN743" s="4"/>
      <c r="SPO743" s="4"/>
      <c r="SPP743" s="4"/>
      <c r="SPQ743" s="4"/>
      <c r="SPR743" s="4"/>
      <c r="SPS743" s="4"/>
      <c r="SPT743" s="4"/>
      <c r="SPU743" s="4"/>
      <c r="SPV743" s="4"/>
      <c r="SPW743" s="4"/>
      <c r="SPX743" s="4"/>
      <c r="SPY743" s="4"/>
      <c r="SPZ743" s="4"/>
      <c r="SQA743" s="4"/>
      <c r="SQB743" s="4"/>
      <c r="SQC743" s="4"/>
      <c r="SQD743" s="4"/>
      <c r="SQE743" s="4"/>
      <c r="SQF743" s="4"/>
      <c r="SQG743" s="4"/>
      <c r="SQH743" s="4"/>
      <c r="SQI743" s="4"/>
      <c r="SQJ743" s="4"/>
      <c r="SQK743" s="4"/>
      <c r="SQL743" s="4"/>
      <c r="SQM743" s="4"/>
      <c r="SQN743" s="4"/>
      <c r="SQO743" s="4"/>
      <c r="SQP743" s="4"/>
      <c r="SQQ743" s="4"/>
      <c r="SQR743" s="4"/>
      <c r="SQS743" s="4"/>
      <c r="SQT743" s="4"/>
      <c r="SQU743" s="4"/>
      <c r="SQV743" s="4"/>
      <c r="SQW743" s="4"/>
      <c r="SQX743" s="4"/>
      <c r="SQY743" s="4"/>
      <c r="SQZ743" s="4"/>
      <c r="SRA743" s="4"/>
      <c r="SRB743" s="4"/>
      <c r="SRC743" s="4"/>
      <c r="SRD743" s="4"/>
      <c r="SRE743" s="4"/>
      <c r="SRF743" s="4"/>
      <c r="SRG743" s="4"/>
      <c r="SRH743" s="4"/>
      <c r="SRI743" s="4"/>
      <c r="SRJ743" s="4"/>
      <c r="SRK743" s="4"/>
      <c r="SRL743" s="4"/>
      <c r="SRM743" s="4"/>
      <c r="SRN743" s="4"/>
      <c r="SRO743" s="4"/>
      <c r="SRP743" s="4"/>
      <c r="SRQ743" s="4"/>
      <c r="SRR743" s="4"/>
      <c r="SRS743" s="4"/>
      <c r="SRT743" s="4"/>
      <c r="SRU743" s="4"/>
      <c r="SRV743" s="4"/>
      <c r="SRW743" s="4"/>
      <c r="SRX743" s="4"/>
      <c r="SRY743" s="4"/>
      <c r="SRZ743" s="4"/>
      <c r="SSA743" s="4"/>
      <c r="SSB743" s="4"/>
      <c r="SSC743" s="4"/>
      <c r="SSD743" s="4"/>
      <c r="SSE743" s="4"/>
      <c r="SSF743" s="4"/>
      <c r="SSG743" s="4"/>
      <c r="SSH743" s="4"/>
      <c r="SSI743" s="4"/>
      <c r="SSJ743" s="4"/>
      <c r="SSK743" s="4"/>
      <c r="SSL743" s="4"/>
      <c r="SSM743" s="4"/>
      <c r="SSN743" s="4"/>
      <c r="SSO743" s="4"/>
      <c r="SSP743" s="4"/>
      <c r="SSQ743" s="4"/>
      <c r="SSR743" s="4"/>
      <c r="SSS743" s="4"/>
      <c r="SST743" s="4"/>
      <c r="SSU743" s="4"/>
      <c r="SSV743" s="4"/>
      <c r="SSW743" s="4"/>
      <c r="SSX743" s="4"/>
      <c r="SSY743" s="4"/>
      <c r="SSZ743" s="4"/>
      <c r="STA743" s="4"/>
      <c r="STB743" s="4"/>
      <c r="STC743" s="4"/>
      <c r="STD743" s="4"/>
      <c r="STE743" s="4"/>
      <c r="STF743" s="4"/>
      <c r="STG743" s="4"/>
      <c r="STH743" s="4"/>
      <c r="STI743" s="4"/>
      <c r="STJ743" s="4"/>
      <c r="STK743" s="4"/>
      <c r="STL743" s="4"/>
      <c r="STM743" s="4"/>
      <c r="STN743" s="4"/>
      <c r="STO743" s="4"/>
      <c r="STP743" s="4"/>
      <c r="STQ743" s="4"/>
      <c r="STR743" s="4"/>
      <c r="STS743" s="4"/>
      <c r="STT743" s="4"/>
      <c r="STU743" s="4"/>
      <c r="STV743" s="4"/>
      <c r="STW743" s="4"/>
      <c r="STX743" s="4"/>
      <c r="STY743" s="4"/>
      <c r="STZ743" s="4"/>
      <c r="SUA743" s="4"/>
      <c r="SUB743" s="4"/>
      <c r="SUC743" s="4"/>
      <c r="SUD743" s="4"/>
      <c r="SUE743" s="4"/>
      <c r="SUF743" s="4"/>
      <c r="SUG743" s="4"/>
      <c r="SUH743" s="4"/>
      <c r="SUI743" s="4"/>
      <c r="SUJ743" s="4"/>
      <c r="SUK743" s="4"/>
      <c r="SUL743" s="4"/>
      <c r="SUM743" s="4"/>
      <c r="SUN743" s="4"/>
      <c r="SUO743" s="4"/>
      <c r="SUP743" s="4"/>
      <c r="SUQ743" s="4"/>
      <c r="SUR743" s="4"/>
      <c r="SUS743" s="4"/>
      <c r="SUT743" s="4"/>
      <c r="SUU743" s="4"/>
      <c r="SUV743" s="4"/>
      <c r="SUW743" s="4"/>
      <c r="SUX743" s="4"/>
      <c r="SUY743" s="4"/>
      <c r="SUZ743" s="4"/>
      <c r="SVA743" s="4"/>
      <c r="SVB743" s="4"/>
      <c r="SVC743" s="4"/>
      <c r="SVD743" s="4"/>
      <c r="SVE743" s="4"/>
      <c r="SVF743" s="4"/>
      <c r="SVG743" s="4"/>
      <c r="SVH743" s="4"/>
      <c r="SVI743" s="4"/>
      <c r="SVJ743" s="4"/>
      <c r="SVK743" s="4"/>
      <c r="SVL743" s="4"/>
      <c r="SVM743" s="4"/>
      <c r="SVN743" s="4"/>
      <c r="SVO743" s="4"/>
      <c r="SVP743" s="4"/>
      <c r="SVQ743" s="4"/>
      <c r="SVR743" s="4"/>
      <c r="SVS743" s="4"/>
      <c r="SVT743" s="4"/>
      <c r="SVU743" s="4"/>
      <c r="SVV743" s="4"/>
      <c r="SVW743" s="4"/>
      <c r="SVX743" s="4"/>
      <c r="SVY743" s="4"/>
      <c r="SVZ743" s="4"/>
      <c r="SWA743" s="4"/>
      <c r="SWB743" s="4"/>
      <c r="SWC743" s="4"/>
      <c r="SWD743" s="4"/>
      <c r="SWE743" s="4"/>
      <c r="SWF743" s="4"/>
      <c r="SWG743" s="4"/>
      <c r="SWH743" s="4"/>
      <c r="SWI743" s="4"/>
      <c r="SWJ743" s="4"/>
      <c r="SWK743" s="4"/>
      <c r="SWL743" s="4"/>
      <c r="SWM743" s="4"/>
      <c r="SWN743" s="4"/>
      <c r="SWO743" s="4"/>
      <c r="SWP743" s="4"/>
      <c r="SWQ743" s="4"/>
      <c r="SWR743" s="4"/>
      <c r="SWS743" s="4"/>
      <c r="SWT743" s="4"/>
      <c r="SWU743" s="4"/>
      <c r="SWV743" s="4"/>
      <c r="SWW743" s="4"/>
      <c r="SWX743" s="4"/>
      <c r="SWY743" s="4"/>
      <c r="SWZ743" s="4"/>
      <c r="SXA743" s="4"/>
      <c r="SXB743" s="4"/>
      <c r="SXC743" s="4"/>
      <c r="SXD743" s="4"/>
      <c r="SXE743" s="4"/>
      <c r="SXF743" s="4"/>
      <c r="SXG743" s="4"/>
      <c r="SXH743" s="4"/>
      <c r="SXI743" s="4"/>
      <c r="SXJ743" s="4"/>
      <c r="SXK743" s="4"/>
      <c r="SXL743" s="4"/>
      <c r="SXM743" s="4"/>
      <c r="SXN743" s="4"/>
      <c r="SXO743" s="4"/>
      <c r="SXP743" s="4"/>
      <c r="SXQ743" s="4"/>
      <c r="SXR743" s="4"/>
      <c r="SXS743" s="4"/>
      <c r="SXT743" s="4"/>
      <c r="SXU743" s="4"/>
      <c r="SXV743" s="4"/>
      <c r="SXW743" s="4"/>
      <c r="SXX743" s="4"/>
      <c r="SXY743" s="4"/>
      <c r="SXZ743" s="4"/>
      <c r="SYA743" s="4"/>
      <c r="SYB743" s="4"/>
      <c r="SYC743" s="4"/>
      <c r="SYD743" s="4"/>
      <c r="SYE743" s="4"/>
      <c r="SYF743" s="4"/>
      <c r="SYG743" s="4"/>
      <c r="SYH743" s="4"/>
      <c r="SYI743" s="4"/>
      <c r="SYJ743" s="4"/>
      <c r="SYK743" s="4"/>
      <c r="SYL743" s="4"/>
      <c r="SYM743" s="4"/>
      <c r="SYN743" s="4"/>
      <c r="SYO743" s="4"/>
      <c r="SYP743" s="4"/>
      <c r="SYQ743" s="4"/>
      <c r="SYR743" s="4"/>
      <c r="SYS743" s="4"/>
      <c r="SYT743" s="4"/>
      <c r="SYU743" s="4"/>
      <c r="SYV743" s="4"/>
      <c r="SYW743" s="4"/>
      <c r="SYX743" s="4"/>
      <c r="SYY743" s="4"/>
      <c r="SYZ743" s="4"/>
      <c r="SZA743" s="4"/>
      <c r="SZB743" s="4"/>
      <c r="SZC743" s="4"/>
      <c r="SZD743" s="4"/>
      <c r="SZE743" s="4"/>
      <c r="SZF743" s="4"/>
      <c r="SZG743" s="4"/>
      <c r="SZH743" s="4"/>
      <c r="SZI743" s="4"/>
      <c r="SZJ743" s="4"/>
      <c r="SZK743" s="4"/>
      <c r="SZL743" s="4"/>
      <c r="SZM743" s="4"/>
      <c r="SZN743" s="4"/>
      <c r="SZO743" s="4"/>
      <c r="SZP743" s="4"/>
      <c r="SZQ743" s="4"/>
      <c r="SZR743" s="4"/>
      <c r="SZS743" s="4"/>
      <c r="SZT743" s="4"/>
      <c r="SZU743" s="4"/>
      <c r="SZV743" s="4"/>
      <c r="SZW743" s="4"/>
      <c r="SZX743" s="4"/>
      <c r="SZY743" s="4"/>
      <c r="SZZ743" s="4"/>
      <c r="TAA743" s="4"/>
      <c r="TAB743" s="4"/>
      <c r="TAC743" s="4"/>
      <c r="TAD743" s="4"/>
      <c r="TAE743" s="4"/>
      <c r="TAF743" s="4"/>
      <c r="TAG743" s="4"/>
      <c r="TAH743" s="4"/>
      <c r="TAI743" s="4"/>
      <c r="TAJ743" s="4"/>
      <c r="TAK743" s="4"/>
      <c r="TAL743" s="4"/>
      <c r="TAM743" s="4"/>
      <c r="TAN743" s="4"/>
      <c r="TAO743" s="4"/>
      <c r="TAP743" s="4"/>
      <c r="TAQ743" s="4"/>
      <c r="TAR743" s="4"/>
      <c r="TAS743" s="4"/>
      <c r="TAT743" s="4"/>
      <c r="TAU743" s="4"/>
      <c r="TAV743" s="4"/>
      <c r="TAW743" s="4"/>
      <c r="TAX743" s="4"/>
      <c r="TAY743" s="4"/>
      <c r="TAZ743" s="4"/>
      <c r="TBA743" s="4"/>
      <c r="TBB743" s="4"/>
      <c r="TBC743" s="4"/>
      <c r="TBD743" s="4"/>
      <c r="TBE743" s="4"/>
      <c r="TBF743" s="4"/>
      <c r="TBG743" s="4"/>
      <c r="TBH743" s="4"/>
      <c r="TBI743" s="4"/>
      <c r="TBJ743" s="4"/>
      <c r="TBK743" s="4"/>
      <c r="TBL743" s="4"/>
      <c r="TBM743" s="4"/>
      <c r="TBN743" s="4"/>
      <c r="TBO743" s="4"/>
      <c r="TBP743" s="4"/>
      <c r="TBQ743" s="4"/>
      <c r="TBR743" s="4"/>
      <c r="TBS743" s="4"/>
      <c r="TBT743" s="4"/>
      <c r="TBU743" s="4"/>
      <c r="TBV743" s="4"/>
      <c r="TBW743" s="4"/>
      <c r="TBX743" s="4"/>
      <c r="TBY743" s="4"/>
      <c r="TBZ743" s="4"/>
      <c r="TCA743" s="4"/>
      <c r="TCB743" s="4"/>
      <c r="TCC743" s="4"/>
      <c r="TCD743" s="4"/>
      <c r="TCE743" s="4"/>
      <c r="TCF743" s="4"/>
      <c r="TCG743" s="4"/>
      <c r="TCH743" s="4"/>
      <c r="TCI743" s="4"/>
      <c r="TCJ743" s="4"/>
      <c r="TCK743" s="4"/>
      <c r="TCL743" s="4"/>
      <c r="TCM743" s="4"/>
      <c r="TCN743" s="4"/>
      <c r="TCO743" s="4"/>
      <c r="TCP743" s="4"/>
      <c r="TCQ743" s="4"/>
      <c r="TCR743" s="4"/>
      <c r="TCS743" s="4"/>
      <c r="TCT743" s="4"/>
      <c r="TCU743" s="4"/>
      <c r="TCV743" s="4"/>
      <c r="TCW743" s="4"/>
      <c r="TCX743" s="4"/>
      <c r="TCY743" s="4"/>
      <c r="TCZ743" s="4"/>
      <c r="TDA743" s="4"/>
      <c r="TDB743" s="4"/>
      <c r="TDC743" s="4"/>
      <c r="TDD743" s="4"/>
      <c r="TDE743" s="4"/>
      <c r="TDF743" s="4"/>
      <c r="TDG743" s="4"/>
      <c r="TDH743" s="4"/>
      <c r="TDI743" s="4"/>
      <c r="TDJ743" s="4"/>
      <c r="TDK743" s="4"/>
      <c r="TDL743" s="4"/>
      <c r="TDM743" s="4"/>
      <c r="TDN743" s="4"/>
      <c r="TDO743" s="4"/>
      <c r="TDP743" s="4"/>
      <c r="TDQ743" s="4"/>
      <c r="TDR743" s="4"/>
      <c r="TDS743" s="4"/>
      <c r="TDT743" s="4"/>
      <c r="TDU743" s="4"/>
      <c r="TDV743" s="4"/>
      <c r="TDW743" s="4"/>
      <c r="TDX743" s="4"/>
      <c r="TDY743" s="4"/>
      <c r="TDZ743" s="4"/>
      <c r="TEA743" s="4"/>
      <c r="TEB743" s="4"/>
      <c r="TEC743" s="4"/>
      <c r="TED743" s="4"/>
      <c r="TEE743" s="4"/>
      <c r="TEF743" s="4"/>
      <c r="TEG743" s="4"/>
      <c r="TEH743" s="4"/>
      <c r="TEI743" s="4"/>
      <c r="TEJ743" s="4"/>
      <c r="TEK743" s="4"/>
      <c r="TEL743" s="4"/>
      <c r="TEM743" s="4"/>
      <c r="TEN743" s="4"/>
      <c r="TEO743" s="4"/>
      <c r="TEP743" s="4"/>
      <c r="TEQ743" s="4"/>
      <c r="TER743" s="4"/>
      <c r="TES743" s="4"/>
      <c r="TET743" s="4"/>
      <c r="TEU743" s="4"/>
      <c r="TEV743" s="4"/>
      <c r="TEW743" s="4"/>
      <c r="TEX743" s="4"/>
      <c r="TEY743" s="4"/>
      <c r="TEZ743" s="4"/>
      <c r="TFA743" s="4"/>
      <c r="TFB743" s="4"/>
      <c r="TFC743" s="4"/>
      <c r="TFD743" s="4"/>
      <c r="TFE743" s="4"/>
      <c r="TFF743" s="4"/>
      <c r="TFG743" s="4"/>
      <c r="TFH743" s="4"/>
      <c r="TFI743" s="4"/>
      <c r="TFJ743" s="4"/>
      <c r="TFK743" s="4"/>
      <c r="TFL743" s="4"/>
      <c r="TFM743" s="4"/>
      <c r="TFN743" s="4"/>
      <c r="TFO743" s="4"/>
      <c r="TFP743" s="4"/>
      <c r="TFQ743" s="4"/>
      <c r="TFR743" s="4"/>
      <c r="TFS743" s="4"/>
      <c r="TFT743" s="4"/>
      <c r="TFU743" s="4"/>
      <c r="TFV743" s="4"/>
      <c r="TFW743" s="4"/>
      <c r="TFX743" s="4"/>
      <c r="TFY743" s="4"/>
      <c r="TFZ743" s="4"/>
      <c r="TGA743" s="4"/>
      <c r="TGB743" s="4"/>
      <c r="TGC743" s="4"/>
      <c r="TGD743" s="4"/>
      <c r="TGE743" s="4"/>
      <c r="TGF743" s="4"/>
      <c r="TGG743" s="4"/>
      <c r="TGH743" s="4"/>
      <c r="TGI743" s="4"/>
      <c r="TGJ743" s="4"/>
      <c r="TGK743" s="4"/>
      <c r="TGL743" s="4"/>
      <c r="TGM743" s="4"/>
      <c r="TGN743" s="4"/>
      <c r="TGO743" s="4"/>
      <c r="TGP743" s="4"/>
      <c r="TGQ743" s="4"/>
      <c r="TGR743" s="4"/>
      <c r="TGS743" s="4"/>
      <c r="TGT743" s="4"/>
      <c r="TGU743" s="4"/>
      <c r="TGV743" s="4"/>
      <c r="TGW743" s="4"/>
      <c r="TGX743" s="4"/>
      <c r="TGY743" s="4"/>
      <c r="TGZ743" s="4"/>
      <c r="THA743" s="4"/>
      <c r="THB743" s="4"/>
      <c r="THC743" s="4"/>
      <c r="THD743" s="4"/>
      <c r="THE743" s="4"/>
      <c r="THF743" s="4"/>
      <c r="THG743" s="4"/>
      <c r="THH743" s="4"/>
      <c r="THI743" s="4"/>
      <c r="THJ743" s="4"/>
      <c r="THK743" s="4"/>
      <c r="THL743" s="4"/>
      <c r="THM743" s="4"/>
      <c r="THN743" s="4"/>
      <c r="THO743" s="4"/>
      <c r="THP743" s="4"/>
      <c r="THQ743" s="4"/>
      <c r="THR743" s="4"/>
      <c r="THS743" s="4"/>
      <c r="THT743" s="4"/>
      <c r="THU743" s="4"/>
      <c r="THV743" s="4"/>
      <c r="THW743" s="4"/>
      <c r="THX743" s="4"/>
      <c r="THY743" s="4"/>
      <c r="THZ743" s="4"/>
      <c r="TIA743" s="4"/>
      <c r="TIB743" s="4"/>
      <c r="TIC743" s="4"/>
      <c r="TID743" s="4"/>
      <c r="TIE743" s="4"/>
      <c r="TIF743" s="4"/>
      <c r="TIG743" s="4"/>
      <c r="TIH743" s="4"/>
      <c r="TII743" s="4"/>
      <c r="TIJ743" s="4"/>
      <c r="TIK743" s="4"/>
      <c r="TIL743" s="4"/>
      <c r="TIM743" s="4"/>
      <c r="TIN743" s="4"/>
      <c r="TIO743" s="4"/>
      <c r="TIP743" s="4"/>
      <c r="TIQ743" s="4"/>
      <c r="TIR743" s="4"/>
      <c r="TIS743" s="4"/>
      <c r="TIT743" s="4"/>
      <c r="TIU743" s="4"/>
      <c r="TIV743" s="4"/>
      <c r="TIW743" s="4"/>
      <c r="TIX743" s="4"/>
      <c r="TIY743" s="4"/>
      <c r="TIZ743" s="4"/>
      <c r="TJA743" s="4"/>
      <c r="TJB743" s="4"/>
      <c r="TJC743" s="4"/>
      <c r="TJD743" s="4"/>
      <c r="TJE743" s="4"/>
      <c r="TJF743" s="4"/>
      <c r="TJG743" s="4"/>
      <c r="TJH743" s="4"/>
      <c r="TJI743" s="4"/>
      <c r="TJJ743" s="4"/>
      <c r="TJK743" s="4"/>
      <c r="TJL743" s="4"/>
      <c r="TJM743" s="4"/>
      <c r="TJN743" s="4"/>
      <c r="TJO743" s="4"/>
      <c r="TJP743" s="4"/>
      <c r="TJQ743" s="4"/>
      <c r="TJR743" s="4"/>
      <c r="TJS743" s="4"/>
      <c r="TJT743" s="4"/>
      <c r="TJU743" s="4"/>
      <c r="TJV743" s="4"/>
      <c r="TJW743" s="4"/>
      <c r="TJX743" s="4"/>
      <c r="TJY743" s="4"/>
      <c r="TJZ743" s="4"/>
      <c r="TKA743" s="4"/>
      <c r="TKB743" s="4"/>
      <c r="TKC743" s="4"/>
      <c r="TKD743" s="4"/>
      <c r="TKE743" s="4"/>
      <c r="TKF743" s="4"/>
      <c r="TKG743" s="4"/>
      <c r="TKH743" s="4"/>
      <c r="TKI743" s="4"/>
      <c r="TKJ743" s="4"/>
      <c r="TKK743" s="4"/>
      <c r="TKL743" s="4"/>
      <c r="TKM743" s="4"/>
      <c r="TKN743" s="4"/>
      <c r="TKO743" s="4"/>
      <c r="TKP743" s="4"/>
      <c r="TKQ743" s="4"/>
      <c r="TKR743" s="4"/>
      <c r="TKS743" s="4"/>
      <c r="TKT743" s="4"/>
      <c r="TKU743" s="4"/>
      <c r="TKV743" s="4"/>
      <c r="TKW743" s="4"/>
      <c r="TKX743" s="4"/>
      <c r="TKY743" s="4"/>
      <c r="TKZ743" s="4"/>
      <c r="TLA743" s="4"/>
      <c r="TLB743" s="4"/>
      <c r="TLC743" s="4"/>
      <c r="TLD743" s="4"/>
      <c r="TLE743" s="4"/>
      <c r="TLF743" s="4"/>
      <c r="TLG743" s="4"/>
      <c r="TLH743" s="4"/>
      <c r="TLI743" s="4"/>
      <c r="TLJ743" s="4"/>
      <c r="TLK743" s="4"/>
      <c r="TLL743" s="4"/>
      <c r="TLM743" s="4"/>
      <c r="TLN743" s="4"/>
      <c r="TLO743" s="4"/>
      <c r="TLP743" s="4"/>
      <c r="TLQ743" s="4"/>
      <c r="TLR743" s="4"/>
      <c r="TLS743" s="4"/>
      <c r="TLT743" s="4"/>
      <c r="TLU743" s="4"/>
      <c r="TLV743" s="4"/>
      <c r="TLW743" s="4"/>
      <c r="TLX743" s="4"/>
      <c r="TLY743" s="4"/>
      <c r="TLZ743" s="4"/>
      <c r="TMA743" s="4"/>
      <c r="TMB743" s="4"/>
      <c r="TMC743" s="4"/>
      <c r="TMD743" s="4"/>
      <c r="TME743" s="4"/>
      <c r="TMF743" s="4"/>
      <c r="TMG743" s="4"/>
      <c r="TMH743" s="4"/>
      <c r="TMI743" s="4"/>
      <c r="TMJ743" s="4"/>
      <c r="TMK743" s="4"/>
      <c r="TML743" s="4"/>
      <c r="TMM743" s="4"/>
      <c r="TMN743" s="4"/>
      <c r="TMO743" s="4"/>
      <c r="TMP743" s="4"/>
      <c r="TMQ743" s="4"/>
      <c r="TMR743" s="4"/>
      <c r="TMS743" s="4"/>
      <c r="TMT743" s="4"/>
      <c r="TMU743" s="4"/>
      <c r="TMV743" s="4"/>
      <c r="TMW743" s="4"/>
      <c r="TMX743" s="4"/>
      <c r="TMY743" s="4"/>
      <c r="TMZ743" s="4"/>
      <c r="TNA743" s="4"/>
      <c r="TNB743" s="4"/>
      <c r="TNC743" s="4"/>
      <c r="TND743" s="4"/>
      <c r="TNE743" s="4"/>
      <c r="TNF743" s="4"/>
      <c r="TNG743" s="4"/>
      <c r="TNH743" s="4"/>
      <c r="TNI743" s="4"/>
      <c r="TNJ743" s="4"/>
      <c r="TNK743" s="4"/>
      <c r="TNL743" s="4"/>
      <c r="TNM743" s="4"/>
      <c r="TNN743" s="4"/>
      <c r="TNO743" s="4"/>
      <c r="TNP743" s="4"/>
      <c r="TNQ743" s="4"/>
      <c r="TNR743" s="4"/>
      <c r="TNS743" s="4"/>
      <c r="TNT743" s="4"/>
      <c r="TNU743" s="4"/>
      <c r="TNV743" s="4"/>
      <c r="TNW743" s="4"/>
      <c r="TNX743" s="4"/>
      <c r="TNY743" s="4"/>
      <c r="TNZ743" s="4"/>
      <c r="TOA743" s="4"/>
      <c r="TOB743" s="4"/>
      <c r="TOC743" s="4"/>
      <c r="TOD743" s="4"/>
      <c r="TOE743" s="4"/>
      <c r="TOF743" s="4"/>
      <c r="TOG743" s="4"/>
      <c r="TOH743" s="4"/>
      <c r="TOI743" s="4"/>
      <c r="TOJ743" s="4"/>
      <c r="TOK743" s="4"/>
      <c r="TOL743" s="4"/>
      <c r="TOM743" s="4"/>
      <c r="TON743" s="4"/>
      <c r="TOO743" s="4"/>
      <c r="TOP743" s="4"/>
      <c r="TOQ743" s="4"/>
      <c r="TOR743" s="4"/>
      <c r="TOS743" s="4"/>
      <c r="TOT743" s="4"/>
      <c r="TOU743" s="4"/>
      <c r="TOV743" s="4"/>
      <c r="TOW743" s="4"/>
      <c r="TOX743" s="4"/>
      <c r="TOY743" s="4"/>
      <c r="TOZ743" s="4"/>
      <c r="TPA743" s="4"/>
      <c r="TPB743" s="4"/>
      <c r="TPC743" s="4"/>
      <c r="TPD743" s="4"/>
      <c r="TPE743" s="4"/>
      <c r="TPF743" s="4"/>
      <c r="TPG743" s="4"/>
      <c r="TPH743" s="4"/>
      <c r="TPI743" s="4"/>
      <c r="TPJ743" s="4"/>
      <c r="TPK743" s="4"/>
      <c r="TPL743" s="4"/>
      <c r="TPM743" s="4"/>
      <c r="TPN743" s="4"/>
      <c r="TPO743" s="4"/>
      <c r="TPP743" s="4"/>
      <c r="TPQ743" s="4"/>
      <c r="TPR743" s="4"/>
      <c r="TPS743" s="4"/>
      <c r="TPT743" s="4"/>
      <c r="TPU743" s="4"/>
      <c r="TPV743" s="4"/>
      <c r="TPW743" s="4"/>
      <c r="TPX743" s="4"/>
      <c r="TPY743" s="4"/>
      <c r="TPZ743" s="4"/>
      <c r="TQA743" s="4"/>
      <c r="TQB743" s="4"/>
      <c r="TQC743" s="4"/>
      <c r="TQD743" s="4"/>
      <c r="TQE743" s="4"/>
      <c r="TQF743" s="4"/>
      <c r="TQG743" s="4"/>
      <c r="TQH743" s="4"/>
      <c r="TQI743" s="4"/>
      <c r="TQJ743" s="4"/>
      <c r="TQK743" s="4"/>
      <c r="TQL743" s="4"/>
      <c r="TQM743" s="4"/>
      <c r="TQN743" s="4"/>
      <c r="TQO743" s="4"/>
      <c r="TQP743" s="4"/>
      <c r="TQQ743" s="4"/>
      <c r="TQR743" s="4"/>
      <c r="TQS743" s="4"/>
      <c r="TQT743" s="4"/>
      <c r="TQU743" s="4"/>
      <c r="TQV743" s="4"/>
      <c r="TQW743" s="4"/>
      <c r="TQX743" s="4"/>
      <c r="TQY743" s="4"/>
      <c r="TQZ743" s="4"/>
      <c r="TRA743" s="4"/>
      <c r="TRB743" s="4"/>
      <c r="TRC743" s="4"/>
      <c r="TRD743" s="4"/>
      <c r="TRE743" s="4"/>
      <c r="TRF743" s="4"/>
      <c r="TRG743" s="4"/>
      <c r="TRH743" s="4"/>
      <c r="TRI743" s="4"/>
      <c r="TRJ743" s="4"/>
      <c r="TRK743" s="4"/>
      <c r="TRL743" s="4"/>
      <c r="TRM743" s="4"/>
      <c r="TRN743" s="4"/>
      <c r="TRO743" s="4"/>
      <c r="TRP743" s="4"/>
      <c r="TRQ743" s="4"/>
      <c r="TRR743" s="4"/>
      <c r="TRS743" s="4"/>
      <c r="TRT743" s="4"/>
      <c r="TRU743" s="4"/>
      <c r="TRV743" s="4"/>
      <c r="TRW743" s="4"/>
      <c r="TRX743" s="4"/>
      <c r="TRY743" s="4"/>
      <c r="TRZ743" s="4"/>
      <c r="TSA743" s="4"/>
      <c r="TSB743" s="4"/>
      <c r="TSC743" s="4"/>
      <c r="TSD743" s="4"/>
      <c r="TSE743" s="4"/>
      <c r="TSF743" s="4"/>
      <c r="TSG743" s="4"/>
      <c r="TSH743" s="4"/>
      <c r="TSI743" s="4"/>
      <c r="TSJ743" s="4"/>
      <c r="TSK743" s="4"/>
      <c r="TSL743" s="4"/>
      <c r="TSM743" s="4"/>
      <c r="TSN743" s="4"/>
      <c r="TSO743" s="4"/>
      <c r="TSP743" s="4"/>
      <c r="TSQ743" s="4"/>
      <c r="TSR743" s="4"/>
      <c r="TSS743" s="4"/>
      <c r="TST743" s="4"/>
      <c r="TSU743" s="4"/>
      <c r="TSV743" s="4"/>
      <c r="TSW743" s="4"/>
      <c r="TSX743" s="4"/>
      <c r="TSY743" s="4"/>
      <c r="TSZ743" s="4"/>
      <c r="TTA743" s="4"/>
      <c r="TTB743" s="4"/>
      <c r="TTC743" s="4"/>
      <c r="TTD743" s="4"/>
      <c r="TTE743" s="4"/>
      <c r="TTF743" s="4"/>
      <c r="TTG743" s="4"/>
      <c r="TTH743" s="4"/>
      <c r="TTI743" s="4"/>
      <c r="TTJ743" s="4"/>
      <c r="TTK743" s="4"/>
      <c r="TTL743" s="4"/>
      <c r="TTM743" s="4"/>
      <c r="TTN743" s="4"/>
      <c r="TTO743" s="4"/>
      <c r="TTP743" s="4"/>
      <c r="TTQ743" s="4"/>
      <c r="TTR743" s="4"/>
      <c r="TTS743" s="4"/>
      <c r="TTT743" s="4"/>
      <c r="TTU743" s="4"/>
      <c r="TTV743" s="4"/>
      <c r="TTW743" s="4"/>
      <c r="TTX743" s="4"/>
      <c r="TTY743" s="4"/>
      <c r="TTZ743" s="4"/>
      <c r="TUA743" s="4"/>
      <c r="TUB743" s="4"/>
      <c r="TUC743" s="4"/>
      <c r="TUD743" s="4"/>
      <c r="TUE743" s="4"/>
      <c r="TUF743" s="4"/>
      <c r="TUG743" s="4"/>
      <c r="TUH743" s="4"/>
      <c r="TUI743" s="4"/>
      <c r="TUJ743" s="4"/>
      <c r="TUK743" s="4"/>
      <c r="TUL743" s="4"/>
      <c r="TUM743" s="4"/>
      <c r="TUN743" s="4"/>
      <c r="TUO743" s="4"/>
      <c r="TUP743" s="4"/>
      <c r="TUQ743" s="4"/>
      <c r="TUR743" s="4"/>
      <c r="TUS743" s="4"/>
      <c r="TUT743" s="4"/>
      <c r="TUU743" s="4"/>
      <c r="TUV743" s="4"/>
      <c r="TUW743" s="4"/>
      <c r="TUX743" s="4"/>
      <c r="TUY743" s="4"/>
      <c r="TUZ743" s="4"/>
      <c r="TVA743" s="4"/>
      <c r="TVB743" s="4"/>
      <c r="TVC743" s="4"/>
      <c r="TVD743" s="4"/>
      <c r="TVE743" s="4"/>
      <c r="TVF743" s="4"/>
      <c r="TVG743" s="4"/>
      <c r="TVH743" s="4"/>
      <c r="TVI743" s="4"/>
      <c r="TVJ743" s="4"/>
      <c r="TVK743" s="4"/>
      <c r="TVL743" s="4"/>
      <c r="TVM743" s="4"/>
      <c r="TVN743" s="4"/>
      <c r="TVO743" s="4"/>
      <c r="TVP743" s="4"/>
      <c r="TVQ743" s="4"/>
      <c r="TVR743" s="4"/>
      <c r="TVS743" s="4"/>
      <c r="TVT743" s="4"/>
      <c r="TVU743" s="4"/>
      <c r="TVV743" s="4"/>
      <c r="TVW743" s="4"/>
      <c r="TVX743" s="4"/>
      <c r="TVY743" s="4"/>
      <c r="TVZ743" s="4"/>
      <c r="TWA743" s="4"/>
      <c r="TWB743" s="4"/>
      <c r="TWC743" s="4"/>
      <c r="TWD743" s="4"/>
      <c r="TWE743" s="4"/>
      <c r="TWF743" s="4"/>
      <c r="TWG743" s="4"/>
      <c r="TWH743" s="4"/>
      <c r="TWI743" s="4"/>
      <c r="TWJ743" s="4"/>
      <c r="TWK743" s="4"/>
      <c r="TWL743" s="4"/>
      <c r="TWM743" s="4"/>
      <c r="TWN743" s="4"/>
      <c r="TWO743" s="4"/>
      <c r="TWP743" s="4"/>
      <c r="TWQ743" s="4"/>
      <c r="TWR743" s="4"/>
      <c r="TWS743" s="4"/>
      <c r="TWT743" s="4"/>
      <c r="TWU743" s="4"/>
      <c r="TWV743" s="4"/>
      <c r="TWW743" s="4"/>
      <c r="TWX743" s="4"/>
      <c r="TWY743" s="4"/>
      <c r="TWZ743" s="4"/>
      <c r="TXA743" s="4"/>
      <c r="TXB743" s="4"/>
      <c r="TXC743" s="4"/>
      <c r="TXD743" s="4"/>
      <c r="TXE743" s="4"/>
      <c r="TXF743" s="4"/>
      <c r="TXG743" s="4"/>
      <c r="TXH743" s="4"/>
      <c r="TXI743" s="4"/>
      <c r="TXJ743" s="4"/>
      <c r="TXK743" s="4"/>
      <c r="TXL743" s="4"/>
      <c r="TXM743" s="4"/>
      <c r="TXN743" s="4"/>
      <c r="TXO743" s="4"/>
      <c r="TXP743" s="4"/>
      <c r="TXQ743" s="4"/>
      <c r="TXR743" s="4"/>
      <c r="TXS743" s="4"/>
      <c r="TXT743" s="4"/>
      <c r="TXU743" s="4"/>
      <c r="TXV743" s="4"/>
      <c r="TXW743" s="4"/>
      <c r="TXX743" s="4"/>
      <c r="TXY743" s="4"/>
      <c r="TXZ743" s="4"/>
      <c r="TYA743" s="4"/>
      <c r="TYB743" s="4"/>
      <c r="TYC743" s="4"/>
      <c r="TYD743" s="4"/>
      <c r="TYE743" s="4"/>
      <c r="TYF743" s="4"/>
      <c r="TYG743" s="4"/>
      <c r="TYH743" s="4"/>
      <c r="TYI743" s="4"/>
      <c r="TYJ743" s="4"/>
      <c r="TYK743" s="4"/>
      <c r="TYL743" s="4"/>
      <c r="TYM743" s="4"/>
      <c r="TYN743" s="4"/>
      <c r="TYO743" s="4"/>
      <c r="TYP743" s="4"/>
      <c r="TYQ743" s="4"/>
      <c r="TYR743" s="4"/>
      <c r="TYS743" s="4"/>
      <c r="TYT743" s="4"/>
      <c r="TYU743" s="4"/>
      <c r="TYV743" s="4"/>
      <c r="TYW743" s="4"/>
      <c r="TYX743" s="4"/>
      <c r="TYY743" s="4"/>
      <c r="TYZ743" s="4"/>
      <c r="TZA743" s="4"/>
      <c r="TZB743" s="4"/>
      <c r="TZC743" s="4"/>
      <c r="TZD743" s="4"/>
      <c r="TZE743" s="4"/>
      <c r="TZF743" s="4"/>
      <c r="TZG743" s="4"/>
      <c r="TZH743" s="4"/>
      <c r="TZI743" s="4"/>
      <c r="TZJ743" s="4"/>
      <c r="TZK743" s="4"/>
      <c r="TZL743" s="4"/>
      <c r="TZM743" s="4"/>
      <c r="TZN743" s="4"/>
      <c r="TZO743" s="4"/>
      <c r="TZP743" s="4"/>
      <c r="TZQ743" s="4"/>
      <c r="TZR743" s="4"/>
      <c r="TZS743" s="4"/>
      <c r="TZT743" s="4"/>
      <c r="TZU743" s="4"/>
      <c r="TZV743" s="4"/>
      <c r="TZW743" s="4"/>
      <c r="TZX743" s="4"/>
      <c r="TZY743" s="4"/>
      <c r="TZZ743" s="4"/>
      <c r="UAA743" s="4"/>
      <c r="UAB743" s="4"/>
      <c r="UAC743" s="4"/>
      <c r="UAD743" s="4"/>
      <c r="UAE743" s="4"/>
      <c r="UAF743" s="4"/>
      <c r="UAG743" s="4"/>
      <c r="UAH743" s="4"/>
      <c r="UAI743" s="4"/>
      <c r="UAJ743" s="4"/>
      <c r="UAK743" s="4"/>
      <c r="UAL743" s="4"/>
      <c r="UAM743" s="4"/>
      <c r="UAN743" s="4"/>
      <c r="UAO743" s="4"/>
      <c r="UAP743" s="4"/>
      <c r="UAQ743" s="4"/>
      <c r="UAR743" s="4"/>
      <c r="UAS743" s="4"/>
      <c r="UAT743" s="4"/>
      <c r="UAU743" s="4"/>
      <c r="UAV743" s="4"/>
      <c r="UAW743" s="4"/>
      <c r="UAX743" s="4"/>
      <c r="UAY743" s="4"/>
      <c r="UAZ743" s="4"/>
      <c r="UBA743" s="4"/>
      <c r="UBB743" s="4"/>
      <c r="UBC743" s="4"/>
      <c r="UBD743" s="4"/>
      <c r="UBE743" s="4"/>
      <c r="UBF743" s="4"/>
      <c r="UBG743" s="4"/>
      <c r="UBH743" s="4"/>
      <c r="UBI743" s="4"/>
      <c r="UBJ743" s="4"/>
      <c r="UBK743" s="4"/>
      <c r="UBL743" s="4"/>
      <c r="UBM743" s="4"/>
      <c r="UBN743" s="4"/>
      <c r="UBO743" s="4"/>
      <c r="UBP743" s="4"/>
      <c r="UBQ743" s="4"/>
      <c r="UBR743" s="4"/>
      <c r="UBS743" s="4"/>
      <c r="UBT743" s="4"/>
      <c r="UBU743" s="4"/>
      <c r="UBV743" s="4"/>
      <c r="UBW743" s="4"/>
      <c r="UBX743" s="4"/>
      <c r="UBY743" s="4"/>
      <c r="UBZ743" s="4"/>
      <c r="UCA743" s="4"/>
      <c r="UCB743" s="4"/>
      <c r="UCC743" s="4"/>
      <c r="UCD743" s="4"/>
      <c r="UCE743" s="4"/>
      <c r="UCF743" s="4"/>
      <c r="UCG743" s="4"/>
      <c r="UCH743" s="4"/>
      <c r="UCI743" s="4"/>
      <c r="UCJ743" s="4"/>
      <c r="UCK743" s="4"/>
      <c r="UCL743" s="4"/>
      <c r="UCM743" s="4"/>
      <c r="UCN743" s="4"/>
      <c r="UCO743" s="4"/>
      <c r="UCP743" s="4"/>
      <c r="UCQ743" s="4"/>
      <c r="UCR743" s="4"/>
      <c r="UCS743" s="4"/>
      <c r="UCT743" s="4"/>
      <c r="UCU743" s="4"/>
      <c r="UCV743" s="4"/>
      <c r="UCW743" s="4"/>
      <c r="UCX743" s="4"/>
      <c r="UCY743" s="4"/>
      <c r="UCZ743" s="4"/>
      <c r="UDA743" s="4"/>
      <c r="UDB743" s="4"/>
      <c r="UDC743" s="4"/>
      <c r="UDD743" s="4"/>
      <c r="UDE743" s="4"/>
      <c r="UDF743" s="4"/>
      <c r="UDG743" s="4"/>
      <c r="UDH743" s="4"/>
      <c r="UDI743" s="4"/>
      <c r="UDJ743" s="4"/>
      <c r="UDK743" s="4"/>
      <c r="UDL743" s="4"/>
      <c r="UDM743" s="4"/>
      <c r="UDN743" s="4"/>
      <c r="UDO743" s="4"/>
      <c r="UDP743" s="4"/>
      <c r="UDQ743" s="4"/>
      <c r="UDR743" s="4"/>
      <c r="UDS743" s="4"/>
      <c r="UDT743" s="4"/>
      <c r="UDU743" s="4"/>
      <c r="UDV743" s="4"/>
      <c r="UDW743" s="4"/>
      <c r="UDX743" s="4"/>
      <c r="UDY743" s="4"/>
      <c r="UDZ743" s="4"/>
      <c r="UEA743" s="4"/>
      <c r="UEB743" s="4"/>
      <c r="UEC743" s="4"/>
      <c r="UED743" s="4"/>
      <c r="UEE743" s="4"/>
      <c r="UEF743" s="4"/>
      <c r="UEG743" s="4"/>
      <c r="UEH743" s="4"/>
      <c r="UEI743" s="4"/>
      <c r="UEJ743" s="4"/>
      <c r="UEK743" s="4"/>
      <c r="UEL743" s="4"/>
      <c r="UEM743" s="4"/>
      <c r="UEN743" s="4"/>
      <c r="UEO743" s="4"/>
      <c r="UEP743" s="4"/>
      <c r="UEQ743" s="4"/>
      <c r="UER743" s="4"/>
      <c r="UES743" s="4"/>
      <c r="UET743" s="4"/>
      <c r="UEU743" s="4"/>
      <c r="UEV743" s="4"/>
      <c r="UEW743" s="4"/>
      <c r="UEX743" s="4"/>
      <c r="UEY743" s="4"/>
      <c r="UEZ743" s="4"/>
      <c r="UFA743" s="4"/>
      <c r="UFB743" s="4"/>
      <c r="UFC743" s="4"/>
      <c r="UFD743" s="4"/>
      <c r="UFE743" s="4"/>
      <c r="UFF743" s="4"/>
      <c r="UFG743" s="4"/>
      <c r="UFH743" s="4"/>
      <c r="UFI743" s="4"/>
      <c r="UFJ743" s="4"/>
      <c r="UFK743" s="4"/>
      <c r="UFL743" s="4"/>
      <c r="UFM743" s="4"/>
      <c r="UFN743" s="4"/>
      <c r="UFO743" s="4"/>
      <c r="UFP743" s="4"/>
      <c r="UFQ743" s="4"/>
      <c r="UFR743" s="4"/>
      <c r="UFS743" s="4"/>
      <c r="UFT743" s="4"/>
      <c r="UFU743" s="4"/>
      <c r="UFV743" s="4"/>
      <c r="UFW743" s="4"/>
      <c r="UFX743" s="4"/>
      <c r="UFY743" s="4"/>
      <c r="UFZ743" s="4"/>
      <c r="UGA743" s="4"/>
      <c r="UGB743" s="4"/>
      <c r="UGC743" s="4"/>
      <c r="UGD743" s="4"/>
      <c r="UGE743" s="4"/>
      <c r="UGF743" s="4"/>
      <c r="UGG743" s="4"/>
      <c r="UGH743" s="4"/>
      <c r="UGI743" s="4"/>
      <c r="UGJ743" s="4"/>
      <c r="UGK743" s="4"/>
      <c r="UGL743" s="4"/>
      <c r="UGM743" s="4"/>
      <c r="UGN743" s="4"/>
      <c r="UGO743" s="4"/>
      <c r="UGP743" s="4"/>
      <c r="UGQ743" s="4"/>
      <c r="UGR743" s="4"/>
      <c r="UGS743" s="4"/>
      <c r="UGT743" s="4"/>
      <c r="UGU743" s="4"/>
      <c r="UGV743" s="4"/>
      <c r="UGW743" s="4"/>
      <c r="UGX743" s="4"/>
      <c r="UGY743" s="4"/>
      <c r="UGZ743" s="4"/>
      <c r="UHA743" s="4"/>
      <c r="UHB743" s="4"/>
      <c r="UHC743" s="4"/>
      <c r="UHD743" s="4"/>
      <c r="UHE743" s="4"/>
      <c r="UHF743" s="4"/>
      <c r="UHG743" s="4"/>
      <c r="UHH743" s="4"/>
      <c r="UHI743" s="4"/>
      <c r="UHJ743" s="4"/>
      <c r="UHK743" s="4"/>
      <c r="UHL743" s="4"/>
      <c r="UHM743" s="4"/>
      <c r="UHN743" s="4"/>
      <c r="UHO743" s="4"/>
      <c r="UHP743" s="4"/>
      <c r="UHQ743" s="4"/>
      <c r="UHR743" s="4"/>
      <c r="UHS743" s="4"/>
      <c r="UHT743" s="4"/>
      <c r="UHU743" s="4"/>
      <c r="UHV743" s="4"/>
      <c r="UHW743" s="4"/>
      <c r="UHX743" s="4"/>
      <c r="UHY743" s="4"/>
      <c r="UHZ743" s="4"/>
      <c r="UIA743" s="4"/>
      <c r="UIB743" s="4"/>
      <c r="UIC743" s="4"/>
      <c r="UID743" s="4"/>
      <c r="UIE743" s="4"/>
      <c r="UIF743" s="4"/>
      <c r="UIG743" s="4"/>
      <c r="UIH743" s="4"/>
      <c r="UII743" s="4"/>
      <c r="UIJ743" s="4"/>
      <c r="UIK743" s="4"/>
      <c r="UIL743" s="4"/>
      <c r="UIM743" s="4"/>
      <c r="UIN743" s="4"/>
      <c r="UIO743" s="4"/>
      <c r="UIP743" s="4"/>
      <c r="UIQ743" s="4"/>
      <c r="UIR743" s="4"/>
      <c r="UIS743" s="4"/>
      <c r="UIT743" s="4"/>
      <c r="UIU743" s="4"/>
      <c r="UIV743" s="4"/>
      <c r="UIW743" s="4"/>
      <c r="UIX743" s="4"/>
      <c r="UIY743" s="4"/>
      <c r="UIZ743" s="4"/>
      <c r="UJA743" s="4"/>
      <c r="UJB743" s="4"/>
      <c r="UJC743" s="4"/>
      <c r="UJD743" s="4"/>
      <c r="UJE743" s="4"/>
      <c r="UJF743" s="4"/>
      <c r="UJG743" s="4"/>
      <c r="UJH743" s="4"/>
      <c r="UJI743" s="4"/>
      <c r="UJJ743" s="4"/>
      <c r="UJK743" s="4"/>
      <c r="UJL743" s="4"/>
      <c r="UJM743" s="4"/>
      <c r="UJN743" s="4"/>
      <c r="UJO743" s="4"/>
      <c r="UJP743" s="4"/>
      <c r="UJQ743" s="4"/>
      <c r="UJR743" s="4"/>
      <c r="UJS743" s="4"/>
      <c r="UJT743" s="4"/>
      <c r="UJU743" s="4"/>
      <c r="UJV743" s="4"/>
      <c r="UJW743" s="4"/>
      <c r="UJX743" s="4"/>
      <c r="UJY743" s="4"/>
      <c r="UJZ743" s="4"/>
      <c r="UKA743" s="4"/>
      <c r="UKB743" s="4"/>
      <c r="UKC743" s="4"/>
      <c r="UKD743" s="4"/>
      <c r="UKE743" s="4"/>
      <c r="UKF743" s="4"/>
      <c r="UKG743" s="4"/>
      <c r="UKH743" s="4"/>
      <c r="UKI743" s="4"/>
      <c r="UKJ743" s="4"/>
      <c r="UKK743" s="4"/>
      <c r="UKL743" s="4"/>
      <c r="UKM743" s="4"/>
      <c r="UKN743" s="4"/>
      <c r="UKO743" s="4"/>
      <c r="UKP743" s="4"/>
      <c r="UKQ743" s="4"/>
      <c r="UKR743" s="4"/>
      <c r="UKS743" s="4"/>
      <c r="UKT743" s="4"/>
      <c r="UKU743" s="4"/>
      <c r="UKV743" s="4"/>
      <c r="UKW743" s="4"/>
      <c r="UKX743" s="4"/>
      <c r="UKY743" s="4"/>
      <c r="UKZ743" s="4"/>
      <c r="ULA743" s="4"/>
      <c r="ULB743" s="4"/>
      <c r="ULC743" s="4"/>
      <c r="ULD743" s="4"/>
      <c r="ULE743" s="4"/>
      <c r="ULF743" s="4"/>
      <c r="ULG743" s="4"/>
      <c r="ULH743" s="4"/>
      <c r="ULI743" s="4"/>
      <c r="ULJ743" s="4"/>
      <c r="ULK743" s="4"/>
      <c r="ULL743" s="4"/>
      <c r="ULM743" s="4"/>
      <c r="ULN743" s="4"/>
      <c r="ULO743" s="4"/>
      <c r="ULP743" s="4"/>
      <c r="ULQ743" s="4"/>
      <c r="ULR743" s="4"/>
      <c r="ULS743" s="4"/>
      <c r="ULT743" s="4"/>
      <c r="ULU743" s="4"/>
      <c r="ULV743" s="4"/>
      <c r="ULW743" s="4"/>
      <c r="ULX743" s="4"/>
      <c r="ULY743" s="4"/>
      <c r="ULZ743" s="4"/>
      <c r="UMA743" s="4"/>
      <c r="UMB743" s="4"/>
      <c r="UMC743" s="4"/>
      <c r="UMD743" s="4"/>
      <c r="UME743" s="4"/>
      <c r="UMF743" s="4"/>
      <c r="UMG743" s="4"/>
      <c r="UMH743" s="4"/>
      <c r="UMI743" s="4"/>
      <c r="UMJ743" s="4"/>
      <c r="UMK743" s="4"/>
      <c r="UML743" s="4"/>
      <c r="UMM743" s="4"/>
      <c r="UMN743" s="4"/>
      <c r="UMO743" s="4"/>
      <c r="UMP743" s="4"/>
      <c r="UMQ743" s="4"/>
      <c r="UMR743" s="4"/>
      <c r="UMS743" s="4"/>
      <c r="UMT743" s="4"/>
      <c r="UMU743" s="4"/>
      <c r="UMV743" s="4"/>
      <c r="UMW743" s="4"/>
      <c r="UMX743" s="4"/>
      <c r="UMY743" s="4"/>
      <c r="UMZ743" s="4"/>
      <c r="UNA743" s="4"/>
      <c r="UNB743" s="4"/>
      <c r="UNC743" s="4"/>
      <c r="UND743" s="4"/>
      <c r="UNE743" s="4"/>
      <c r="UNF743" s="4"/>
      <c r="UNG743" s="4"/>
      <c r="UNH743" s="4"/>
      <c r="UNI743" s="4"/>
      <c r="UNJ743" s="4"/>
      <c r="UNK743" s="4"/>
      <c r="UNL743" s="4"/>
      <c r="UNM743" s="4"/>
      <c r="UNN743" s="4"/>
      <c r="UNO743" s="4"/>
      <c r="UNP743" s="4"/>
      <c r="UNQ743" s="4"/>
      <c r="UNR743" s="4"/>
      <c r="UNS743" s="4"/>
      <c r="UNT743" s="4"/>
      <c r="UNU743" s="4"/>
      <c r="UNV743" s="4"/>
      <c r="UNW743" s="4"/>
      <c r="UNX743" s="4"/>
      <c r="UNY743" s="4"/>
      <c r="UNZ743" s="4"/>
      <c r="UOA743" s="4"/>
      <c r="UOB743" s="4"/>
      <c r="UOC743" s="4"/>
      <c r="UOD743" s="4"/>
      <c r="UOE743" s="4"/>
      <c r="UOF743" s="4"/>
      <c r="UOG743" s="4"/>
      <c r="UOH743" s="4"/>
      <c r="UOI743" s="4"/>
      <c r="UOJ743" s="4"/>
      <c r="UOK743" s="4"/>
      <c r="UOL743" s="4"/>
      <c r="UOM743" s="4"/>
      <c r="UON743" s="4"/>
      <c r="UOO743" s="4"/>
      <c r="UOP743" s="4"/>
      <c r="UOQ743" s="4"/>
      <c r="UOR743" s="4"/>
      <c r="UOS743" s="4"/>
      <c r="UOT743" s="4"/>
      <c r="UOU743" s="4"/>
      <c r="UOV743" s="4"/>
      <c r="UOW743" s="4"/>
      <c r="UOX743" s="4"/>
      <c r="UOY743" s="4"/>
      <c r="UOZ743" s="4"/>
      <c r="UPA743" s="4"/>
      <c r="UPB743" s="4"/>
      <c r="UPC743" s="4"/>
      <c r="UPD743" s="4"/>
      <c r="UPE743" s="4"/>
      <c r="UPF743" s="4"/>
      <c r="UPG743" s="4"/>
      <c r="UPH743" s="4"/>
      <c r="UPI743" s="4"/>
      <c r="UPJ743" s="4"/>
      <c r="UPK743" s="4"/>
      <c r="UPL743" s="4"/>
      <c r="UPM743" s="4"/>
      <c r="UPN743" s="4"/>
      <c r="UPO743" s="4"/>
      <c r="UPP743" s="4"/>
      <c r="UPQ743" s="4"/>
      <c r="UPR743" s="4"/>
      <c r="UPS743" s="4"/>
      <c r="UPT743" s="4"/>
      <c r="UPU743" s="4"/>
      <c r="UPV743" s="4"/>
      <c r="UPW743" s="4"/>
      <c r="UPX743" s="4"/>
      <c r="UPY743" s="4"/>
      <c r="UPZ743" s="4"/>
      <c r="UQA743" s="4"/>
      <c r="UQB743" s="4"/>
      <c r="UQC743" s="4"/>
      <c r="UQD743" s="4"/>
      <c r="UQE743" s="4"/>
      <c r="UQF743" s="4"/>
      <c r="UQG743" s="4"/>
      <c r="UQH743" s="4"/>
      <c r="UQI743" s="4"/>
      <c r="UQJ743" s="4"/>
      <c r="UQK743" s="4"/>
      <c r="UQL743" s="4"/>
      <c r="UQM743" s="4"/>
      <c r="UQN743" s="4"/>
      <c r="UQO743" s="4"/>
      <c r="UQP743" s="4"/>
      <c r="UQQ743" s="4"/>
      <c r="UQR743" s="4"/>
      <c r="UQS743" s="4"/>
      <c r="UQT743" s="4"/>
      <c r="UQU743" s="4"/>
      <c r="UQV743" s="4"/>
      <c r="UQW743" s="4"/>
      <c r="UQX743" s="4"/>
      <c r="UQY743" s="4"/>
      <c r="UQZ743" s="4"/>
      <c r="URA743" s="4"/>
      <c r="URB743" s="4"/>
      <c r="URC743" s="4"/>
      <c r="URD743" s="4"/>
      <c r="URE743" s="4"/>
      <c r="URF743" s="4"/>
      <c r="URG743" s="4"/>
      <c r="URH743" s="4"/>
      <c r="URI743" s="4"/>
      <c r="URJ743" s="4"/>
      <c r="URK743" s="4"/>
      <c r="URL743" s="4"/>
      <c r="URM743" s="4"/>
      <c r="URN743" s="4"/>
      <c r="URO743" s="4"/>
      <c r="URP743" s="4"/>
      <c r="URQ743" s="4"/>
      <c r="URR743" s="4"/>
      <c r="URS743" s="4"/>
      <c r="URT743" s="4"/>
      <c r="URU743" s="4"/>
      <c r="URV743" s="4"/>
      <c r="URW743" s="4"/>
      <c r="URX743" s="4"/>
      <c r="URY743" s="4"/>
      <c r="URZ743" s="4"/>
      <c r="USA743" s="4"/>
      <c r="USB743" s="4"/>
      <c r="USC743" s="4"/>
      <c r="USD743" s="4"/>
      <c r="USE743" s="4"/>
      <c r="USF743" s="4"/>
      <c r="USG743" s="4"/>
      <c r="USH743" s="4"/>
      <c r="USI743" s="4"/>
      <c r="USJ743" s="4"/>
      <c r="USK743" s="4"/>
      <c r="USL743" s="4"/>
      <c r="USM743" s="4"/>
      <c r="USN743" s="4"/>
      <c r="USO743" s="4"/>
      <c r="USP743" s="4"/>
      <c r="USQ743" s="4"/>
      <c r="USR743" s="4"/>
      <c r="USS743" s="4"/>
      <c r="UST743" s="4"/>
      <c r="USU743" s="4"/>
      <c r="USV743" s="4"/>
      <c r="USW743" s="4"/>
      <c r="USX743" s="4"/>
      <c r="USY743" s="4"/>
      <c r="USZ743" s="4"/>
      <c r="UTA743" s="4"/>
      <c r="UTB743" s="4"/>
      <c r="UTC743" s="4"/>
      <c r="UTD743" s="4"/>
      <c r="UTE743" s="4"/>
      <c r="UTF743" s="4"/>
      <c r="UTG743" s="4"/>
      <c r="UTH743" s="4"/>
      <c r="UTI743" s="4"/>
      <c r="UTJ743" s="4"/>
      <c r="UTK743" s="4"/>
      <c r="UTL743" s="4"/>
      <c r="UTM743" s="4"/>
      <c r="UTN743" s="4"/>
      <c r="UTO743" s="4"/>
      <c r="UTP743" s="4"/>
      <c r="UTQ743" s="4"/>
      <c r="UTR743" s="4"/>
      <c r="UTS743" s="4"/>
      <c r="UTT743" s="4"/>
      <c r="UTU743" s="4"/>
      <c r="UTV743" s="4"/>
      <c r="UTW743" s="4"/>
      <c r="UTX743" s="4"/>
      <c r="UTY743" s="4"/>
      <c r="UTZ743" s="4"/>
      <c r="UUA743" s="4"/>
      <c r="UUB743" s="4"/>
      <c r="UUC743" s="4"/>
      <c r="UUD743" s="4"/>
      <c r="UUE743" s="4"/>
      <c r="UUF743" s="4"/>
      <c r="UUG743" s="4"/>
      <c r="UUH743" s="4"/>
      <c r="UUI743" s="4"/>
      <c r="UUJ743" s="4"/>
      <c r="UUK743" s="4"/>
      <c r="UUL743" s="4"/>
      <c r="UUM743" s="4"/>
      <c r="UUN743" s="4"/>
      <c r="UUO743" s="4"/>
      <c r="UUP743" s="4"/>
      <c r="UUQ743" s="4"/>
      <c r="UUR743" s="4"/>
      <c r="UUS743" s="4"/>
      <c r="UUT743" s="4"/>
      <c r="UUU743" s="4"/>
      <c r="UUV743" s="4"/>
      <c r="UUW743" s="4"/>
      <c r="UUX743" s="4"/>
      <c r="UUY743" s="4"/>
      <c r="UUZ743" s="4"/>
      <c r="UVA743" s="4"/>
      <c r="UVB743" s="4"/>
      <c r="UVC743" s="4"/>
      <c r="UVD743" s="4"/>
      <c r="UVE743" s="4"/>
      <c r="UVF743" s="4"/>
      <c r="UVG743" s="4"/>
      <c r="UVH743" s="4"/>
      <c r="UVI743" s="4"/>
      <c r="UVJ743" s="4"/>
      <c r="UVK743" s="4"/>
      <c r="UVL743" s="4"/>
      <c r="UVM743" s="4"/>
      <c r="UVN743" s="4"/>
      <c r="UVO743" s="4"/>
      <c r="UVP743" s="4"/>
      <c r="UVQ743" s="4"/>
      <c r="UVR743" s="4"/>
      <c r="UVS743" s="4"/>
      <c r="UVT743" s="4"/>
      <c r="UVU743" s="4"/>
      <c r="UVV743" s="4"/>
      <c r="UVW743" s="4"/>
      <c r="UVX743" s="4"/>
      <c r="UVY743" s="4"/>
      <c r="UVZ743" s="4"/>
      <c r="UWA743" s="4"/>
      <c r="UWB743" s="4"/>
      <c r="UWC743" s="4"/>
      <c r="UWD743" s="4"/>
      <c r="UWE743" s="4"/>
      <c r="UWF743" s="4"/>
      <c r="UWG743" s="4"/>
      <c r="UWH743" s="4"/>
      <c r="UWI743" s="4"/>
      <c r="UWJ743" s="4"/>
      <c r="UWK743" s="4"/>
      <c r="UWL743" s="4"/>
      <c r="UWM743" s="4"/>
      <c r="UWN743" s="4"/>
      <c r="UWO743" s="4"/>
      <c r="UWP743" s="4"/>
      <c r="UWQ743" s="4"/>
      <c r="UWR743" s="4"/>
      <c r="UWS743" s="4"/>
      <c r="UWT743" s="4"/>
      <c r="UWU743" s="4"/>
      <c r="UWV743" s="4"/>
      <c r="UWW743" s="4"/>
      <c r="UWX743" s="4"/>
      <c r="UWY743" s="4"/>
      <c r="UWZ743" s="4"/>
      <c r="UXA743" s="4"/>
      <c r="UXB743" s="4"/>
      <c r="UXC743" s="4"/>
      <c r="UXD743" s="4"/>
      <c r="UXE743" s="4"/>
      <c r="UXF743" s="4"/>
      <c r="UXG743" s="4"/>
      <c r="UXH743" s="4"/>
      <c r="UXI743" s="4"/>
      <c r="UXJ743" s="4"/>
      <c r="UXK743" s="4"/>
      <c r="UXL743" s="4"/>
      <c r="UXM743" s="4"/>
      <c r="UXN743" s="4"/>
      <c r="UXO743" s="4"/>
      <c r="UXP743" s="4"/>
      <c r="UXQ743" s="4"/>
      <c r="UXR743" s="4"/>
      <c r="UXS743" s="4"/>
      <c r="UXT743" s="4"/>
      <c r="UXU743" s="4"/>
      <c r="UXV743" s="4"/>
      <c r="UXW743" s="4"/>
      <c r="UXX743" s="4"/>
      <c r="UXY743" s="4"/>
      <c r="UXZ743" s="4"/>
      <c r="UYA743" s="4"/>
      <c r="UYB743" s="4"/>
      <c r="UYC743" s="4"/>
      <c r="UYD743" s="4"/>
      <c r="UYE743" s="4"/>
      <c r="UYF743" s="4"/>
      <c r="UYG743" s="4"/>
      <c r="UYH743" s="4"/>
      <c r="UYI743" s="4"/>
      <c r="UYJ743" s="4"/>
      <c r="UYK743" s="4"/>
      <c r="UYL743" s="4"/>
      <c r="UYM743" s="4"/>
      <c r="UYN743" s="4"/>
      <c r="UYO743" s="4"/>
      <c r="UYP743" s="4"/>
      <c r="UYQ743" s="4"/>
      <c r="UYR743" s="4"/>
      <c r="UYS743" s="4"/>
      <c r="UYT743" s="4"/>
      <c r="UYU743" s="4"/>
      <c r="UYV743" s="4"/>
      <c r="UYW743" s="4"/>
      <c r="UYX743" s="4"/>
      <c r="UYY743" s="4"/>
      <c r="UYZ743" s="4"/>
      <c r="UZA743" s="4"/>
      <c r="UZB743" s="4"/>
      <c r="UZC743" s="4"/>
      <c r="UZD743" s="4"/>
      <c r="UZE743" s="4"/>
      <c r="UZF743" s="4"/>
      <c r="UZG743" s="4"/>
      <c r="UZH743" s="4"/>
      <c r="UZI743" s="4"/>
      <c r="UZJ743" s="4"/>
      <c r="UZK743" s="4"/>
      <c r="UZL743" s="4"/>
      <c r="UZM743" s="4"/>
      <c r="UZN743" s="4"/>
      <c r="UZO743" s="4"/>
      <c r="UZP743" s="4"/>
      <c r="UZQ743" s="4"/>
      <c r="UZR743" s="4"/>
      <c r="UZS743" s="4"/>
      <c r="UZT743" s="4"/>
      <c r="UZU743" s="4"/>
      <c r="UZV743" s="4"/>
      <c r="UZW743" s="4"/>
      <c r="UZX743" s="4"/>
      <c r="UZY743" s="4"/>
      <c r="UZZ743" s="4"/>
      <c r="VAA743" s="4"/>
      <c r="VAB743" s="4"/>
      <c r="VAC743" s="4"/>
      <c r="VAD743" s="4"/>
      <c r="VAE743" s="4"/>
      <c r="VAF743" s="4"/>
      <c r="VAG743" s="4"/>
      <c r="VAH743" s="4"/>
      <c r="VAI743" s="4"/>
      <c r="VAJ743" s="4"/>
      <c r="VAK743" s="4"/>
      <c r="VAL743" s="4"/>
      <c r="VAM743" s="4"/>
      <c r="VAN743" s="4"/>
      <c r="VAO743" s="4"/>
      <c r="VAP743" s="4"/>
      <c r="VAQ743" s="4"/>
      <c r="VAR743" s="4"/>
      <c r="VAS743" s="4"/>
      <c r="VAT743" s="4"/>
      <c r="VAU743" s="4"/>
      <c r="VAV743" s="4"/>
      <c r="VAW743" s="4"/>
      <c r="VAX743" s="4"/>
      <c r="VAY743" s="4"/>
      <c r="VAZ743" s="4"/>
      <c r="VBA743" s="4"/>
      <c r="VBB743" s="4"/>
      <c r="VBC743" s="4"/>
      <c r="VBD743" s="4"/>
      <c r="VBE743" s="4"/>
      <c r="VBF743" s="4"/>
      <c r="VBG743" s="4"/>
      <c r="VBH743" s="4"/>
      <c r="VBI743" s="4"/>
      <c r="VBJ743" s="4"/>
      <c r="VBK743" s="4"/>
      <c r="VBL743" s="4"/>
      <c r="VBM743" s="4"/>
      <c r="VBN743" s="4"/>
      <c r="VBO743" s="4"/>
      <c r="VBP743" s="4"/>
      <c r="VBQ743" s="4"/>
      <c r="VBR743" s="4"/>
      <c r="VBS743" s="4"/>
      <c r="VBT743" s="4"/>
      <c r="VBU743" s="4"/>
      <c r="VBV743" s="4"/>
      <c r="VBW743" s="4"/>
      <c r="VBX743" s="4"/>
      <c r="VBY743" s="4"/>
      <c r="VBZ743" s="4"/>
      <c r="VCA743" s="4"/>
      <c r="VCB743" s="4"/>
      <c r="VCC743" s="4"/>
      <c r="VCD743" s="4"/>
      <c r="VCE743" s="4"/>
      <c r="VCF743" s="4"/>
      <c r="VCG743" s="4"/>
      <c r="VCH743" s="4"/>
      <c r="VCI743" s="4"/>
      <c r="VCJ743" s="4"/>
      <c r="VCK743" s="4"/>
      <c r="VCL743" s="4"/>
      <c r="VCM743" s="4"/>
      <c r="VCN743" s="4"/>
      <c r="VCO743" s="4"/>
      <c r="VCP743" s="4"/>
      <c r="VCQ743" s="4"/>
      <c r="VCR743" s="4"/>
      <c r="VCS743" s="4"/>
      <c r="VCT743" s="4"/>
      <c r="VCU743" s="4"/>
      <c r="VCV743" s="4"/>
      <c r="VCW743" s="4"/>
      <c r="VCX743" s="4"/>
      <c r="VCY743" s="4"/>
      <c r="VCZ743" s="4"/>
      <c r="VDA743" s="4"/>
      <c r="VDB743" s="4"/>
      <c r="VDC743" s="4"/>
      <c r="VDD743" s="4"/>
      <c r="VDE743" s="4"/>
      <c r="VDF743" s="4"/>
      <c r="VDG743" s="4"/>
      <c r="VDH743" s="4"/>
      <c r="VDI743" s="4"/>
      <c r="VDJ743" s="4"/>
      <c r="VDK743" s="4"/>
      <c r="VDL743" s="4"/>
      <c r="VDM743" s="4"/>
      <c r="VDN743" s="4"/>
      <c r="VDO743" s="4"/>
      <c r="VDP743" s="4"/>
      <c r="VDQ743" s="4"/>
      <c r="VDR743" s="4"/>
      <c r="VDS743" s="4"/>
      <c r="VDT743" s="4"/>
      <c r="VDU743" s="4"/>
      <c r="VDV743" s="4"/>
      <c r="VDW743" s="4"/>
      <c r="VDX743" s="4"/>
      <c r="VDY743" s="4"/>
      <c r="VDZ743" s="4"/>
      <c r="VEA743" s="4"/>
      <c r="VEB743" s="4"/>
      <c r="VEC743" s="4"/>
      <c r="VED743" s="4"/>
      <c r="VEE743" s="4"/>
      <c r="VEF743" s="4"/>
      <c r="VEG743" s="4"/>
      <c r="VEH743" s="4"/>
      <c r="VEI743" s="4"/>
      <c r="VEJ743" s="4"/>
      <c r="VEK743" s="4"/>
      <c r="VEL743" s="4"/>
      <c r="VEM743" s="4"/>
      <c r="VEN743" s="4"/>
      <c r="VEO743" s="4"/>
      <c r="VEP743" s="4"/>
      <c r="VEQ743" s="4"/>
      <c r="VER743" s="4"/>
      <c r="VES743" s="4"/>
      <c r="VET743" s="4"/>
      <c r="VEU743" s="4"/>
      <c r="VEV743" s="4"/>
      <c r="VEW743" s="4"/>
      <c r="VEX743" s="4"/>
      <c r="VEY743" s="4"/>
      <c r="VEZ743" s="4"/>
      <c r="VFA743" s="4"/>
      <c r="VFB743" s="4"/>
      <c r="VFC743" s="4"/>
      <c r="VFD743" s="4"/>
      <c r="VFE743" s="4"/>
      <c r="VFF743" s="4"/>
      <c r="VFG743" s="4"/>
      <c r="VFH743" s="4"/>
      <c r="VFI743" s="4"/>
      <c r="VFJ743" s="4"/>
      <c r="VFK743" s="4"/>
      <c r="VFL743" s="4"/>
      <c r="VFM743" s="4"/>
      <c r="VFN743" s="4"/>
      <c r="VFO743" s="4"/>
      <c r="VFP743" s="4"/>
      <c r="VFQ743" s="4"/>
      <c r="VFR743" s="4"/>
      <c r="VFS743" s="4"/>
      <c r="VFT743" s="4"/>
      <c r="VFU743" s="4"/>
      <c r="VFV743" s="4"/>
      <c r="VFW743" s="4"/>
      <c r="VFX743" s="4"/>
      <c r="VFY743" s="4"/>
      <c r="VFZ743" s="4"/>
      <c r="VGA743" s="4"/>
      <c r="VGB743" s="4"/>
      <c r="VGC743" s="4"/>
      <c r="VGD743" s="4"/>
      <c r="VGE743" s="4"/>
      <c r="VGF743" s="4"/>
      <c r="VGG743" s="4"/>
      <c r="VGH743" s="4"/>
      <c r="VGI743" s="4"/>
      <c r="VGJ743" s="4"/>
      <c r="VGK743" s="4"/>
      <c r="VGL743" s="4"/>
      <c r="VGM743" s="4"/>
      <c r="VGN743" s="4"/>
      <c r="VGO743" s="4"/>
      <c r="VGP743" s="4"/>
      <c r="VGQ743" s="4"/>
      <c r="VGR743" s="4"/>
      <c r="VGS743" s="4"/>
      <c r="VGT743" s="4"/>
      <c r="VGU743" s="4"/>
      <c r="VGV743" s="4"/>
      <c r="VGW743" s="4"/>
      <c r="VGX743" s="4"/>
      <c r="VGY743" s="4"/>
      <c r="VGZ743" s="4"/>
      <c r="VHA743" s="4"/>
      <c r="VHB743" s="4"/>
      <c r="VHC743" s="4"/>
      <c r="VHD743" s="4"/>
      <c r="VHE743" s="4"/>
      <c r="VHF743" s="4"/>
      <c r="VHG743" s="4"/>
      <c r="VHH743" s="4"/>
      <c r="VHI743" s="4"/>
      <c r="VHJ743" s="4"/>
      <c r="VHK743" s="4"/>
      <c r="VHL743" s="4"/>
      <c r="VHM743" s="4"/>
      <c r="VHN743" s="4"/>
      <c r="VHO743" s="4"/>
      <c r="VHP743" s="4"/>
      <c r="VHQ743" s="4"/>
      <c r="VHR743" s="4"/>
      <c r="VHS743" s="4"/>
      <c r="VHT743" s="4"/>
      <c r="VHU743" s="4"/>
      <c r="VHV743" s="4"/>
      <c r="VHW743" s="4"/>
      <c r="VHX743" s="4"/>
      <c r="VHY743" s="4"/>
      <c r="VHZ743" s="4"/>
      <c r="VIA743" s="4"/>
      <c r="VIB743" s="4"/>
      <c r="VIC743" s="4"/>
      <c r="VID743" s="4"/>
      <c r="VIE743" s="4"/>
      <c r="VIF743" s="4"/>
      <c r="VIG743" s="4"/>
      <c r="VIH743" s="4"/>
      <c r="VII743" s="4"/>
      <c r="VIJ743" s="4"/>
      <c r="VIK743" s="4"/>
      <c r="VIL743" s="4"/>
      <c r="VIM743" s="4"/>
      <c r="VIN743" s="4"/>
      <c r="VIO743" s="4"/>
      <c r="VIP743" s="4"/>
      <c r="VIQ743" s="4"/>
      <c r="VIR743" s="4"/>
      <c r="VIS743" s="4"/>
      <c r="VIT743" s="4"/>
      <c r="VIU743" s="4"/>
      <c r="VIV743" s="4"/>
      <c r="VIW743" s="4"/>
      <c r="VIX743" s="4"/>
      <c r="VIY743" s="4"/>
      <c r="VIZ743" s="4"/>
      <c r="VJA743" s="4"/>
      <c r="VJB743" s="4"/>
      <c r="VJC743" s="4"/>
      <c r="VJD743" s="4"/>
      <c r="VJE743" s="4"/>
      <c r="VJF743" s="4"/>
      <c r="VJG743" s="4"/>
      <c r="VJH743" s="4"/>
      <c r="VJI743" s="4"/>
      <c r="VJJ743" s="4"/>
      <c r="VJK743" s="4"/>
      <c r="VJL743" s="4"/>
      <c r="VJM743" s="4"/>
      <c r="VJN743" s="4"/>
      <c r="VJO743" s="4"/>
      <c r="VJP743" s="4"/>
      <c r="VJQ743" s="4"/>
      <c r="VJR743" s="4"/>
      <c r="VJS743" s="4"/>
      <c r="VJT743" s="4"/>
      <c r="VJU743" s="4"/>
      <c r="VJV743" s="4"/>
      <c r="VJW743" s="4"/>
      <c r="VJX743" s="4"/>
      <c r="VJY743" s="4"/>
      <c r="VJZ743" s="4"/>
      <c r="VKA743" s="4"/>
      <c r="VKB743" s="4"/>
      <c r="VKC743" s="4"/>
      <c r="VKD743" s="4"/>
      <c r="VKE743" s="4"/>
      <c r="VKF743" s="4"/>
      <c r="VKG743" s="4"/>
      <c r="VKH743" s="4"/>
      <c r="VKI743" s="4"/>
      <c r="VKJ743" s="4"/>
      <c r="VKK743" s="4"/>
      <c r="VKL743" s="4"/>
      <c r="VKM743" s="4"/>
      <c r="VKN743" s="4"/>
      <c r="VKO743" s="4"/>
      <c r="VKP743" s="4"/>
      <c r="VKQ743" s="4"/>
      <c r="VKR743" s="4"/>
      <c r="VKS743" s="4"/>
      <c r="VKT743" s="4"/>
      <c r="VKU743" s="4"/>
      <c r="VKV743" s="4"/>
      <c r="VKW743" s="4"/>
      <c r="VKX743" s="4"/>
      <c r="VKY743" s="4"/>
      <c r="VKZ743" s="4"/>
      <c r="VLA743" s="4"/>
      <c r="VLB743" s="4"/>
      <c r="VLC743" s="4"/>
      <c r="VLD743" s="4"/>
      <c r="VLE743" s="4"/>
      <c r="VLF743" s="4"/>
      <c r="VLG743" s="4"/>
      <c r="VLH743" s="4"/>
      <c r="VLI743" s="4"/>
      <c r="VLJ743" s="4"/>
      <c r="VLK743" s="4"/>
      <c r="VLL743" s="4"/>
      <c r="VLM743" s="4"/>
      <c r="VLN743" s="4"/>
      <c r="VLO743" s="4"/>
      <c r="VLP743" s="4"/>
      <c r="VLQ743" s="4"/>
      <c r="VLR743" s="4"/>
      <c r="VLS743" s="4"/>
      <c r="VLT743" s="4"/>
      <c r="VLU743" s="4"/>
      <c r="VLV743" s="4"/>
      <c r="VLW743" s="4"/>
      <c r="VLX743" s="4"/>
      <c r="VLY743" s="4"/>
      <c r="VLZ743" s="4"/>
      <c r="VMA743" s="4"/>
      <c r="VMB743" s="4"/>
      <c r="VMC743" s="4"/>
      <c r="VMD743" s="4"/>
      <c r="VME743" s="4"/>
      <c r="VMF743" s="4"/>
      <c r="VMG743" s="4"/>
      <c r="VMH743" s="4"/>
      <c r="VMI743" s="4"/>
      <c r="VMJ743" s="4"/>
      <c r="VMK743" s="4"/>
      <c r="VML743" s="4"/>
      <c r="VMM743" s="4"/>
      <c r="VMN743" s="4"/>
      <c r="VMO743" s="4"/>
      <c r="VMP743" s="4"/>
      <c r="VMQ743" s="4"/>
      <c r="VMR743" s="4"/>
      <c r="VMS743" s="4"/>
      <c r="VMT743" s="4"/>
      <c r="VMU743" s="4"/>
      <c r="VMV743" s="4"/>
      <c r="VMW743" s="4"/>
      <c r="VMX743" s="4"/>
      <c r="VMY743" s="4"/>
      <c r="VMZ743" s="4"/>
      <c r="VNA743" s="4"/>
      <c r="VNB743" s="4"/>
      <c r="VNC743" s="4"/>
      <c r="VND743" s="4"/>
      <c r="VNE743" s="4"/>
      <c r="VNF743" s="4"/>
      <c r="VNG743" s="4"/>
      <c r="VNH743" s="4"/>
      <c r="VNI743" s="4"/>
      <c r="VNJ743" s="4"/>
      <c r="VNK743" s="4"/>
      <c r="VNL743" s="4"/>
      <c r="VNM743" s="4"/>
      <c r="VNN743" s="4"/>
      <c r="VNO743" s="4"/>
      <c r="VNP743" s="4"/>
      <c r="VNQ743" s="4"/>
      <c r="VNR743" s="4"/>
      <c r="VNS743" s="4"/>
      <c r="VNT743" s="4"/>
      <c r="VNU743" s="4"/>
      <c r="VNV743" s="4"/>
      <c r="VNW743" s="4"/>
      <c r="VNX743" s="4"/>
      <c r="VNY743" s="4"/>
      <c r="VNZ743" s="4"/>
      <c r="VOA743" s="4"/>
      <c r="VOB743" s="4"/>
      <c r="VOC743" s="4"/>
      <c r="VOD743" s="4"/>
      <c r="VOE743" s="4"/>
      <c r="VOF743" s="4"/>
      <c r="VOG743" s="4"/>
      <c r="VOH743" s="4"/>
      <c r="VOI743" s="4"/>
      <c r="VOJ743" s="4"/>
      <c r="VOK743" s="4"/>
      <c r="VOL743" s="4"/>
      <c r="VOM743" s="4"/>
      <c r="VON743" s="4"/>
      <c r="VOO743" s="4"/>
      <c r="VOP743" s="4"/>
      <c r="VOQ743" s="4"/>
      <c r="VOR743" s="4"/>
      <c r="VOS743" s="4"/>
      <c r="VOT743" s="4"/>
      <c r="VOU743" s="4"/>
      <c r="VOV743" s="4"/>
      <c r="VOW743" s="4"/>
      <c r="VOX743" s="4"/>
      <c r="VOY743" s="4"/>
      <c r="VOZ743" s="4"/>
      <c r="VPA743" s="4"/>
      <c r="VPB743" s="4"/>
      <c r="VPC743" s="4"/>
      <c r="VPD743" s="4"/>
      <c r="VPE743" s="4"/>
      <c r="VPF743" s="4"/>
      <c r="VPG743" s="4"/>
      <c r="VPH743" s="4"/>
      <c r="VPI743" s="4"/>
      <c r="VPJ743" s="4"/>
      <c r="VPK743" s="4"/>
      <c r="VPL743" s="4"/>
      <c r="VPM743" s="4"/>
      <c r="VPN743" s="4"/>
      <c r="VPO743" s="4"/>
      <c r="VPP743" s="4"/>
      <c r="VPQ743" s="4"/>
      <c r="VPR743" s="4"/>
      <c r="VPS743" s="4"/>
      <c r="VPT743" s="4"/>
      <c r="VPU743" s="4"/>
      <c r="VPV743" s="4"/>
      <c r="VPW743" s="4"/>
      <c r="VPX743" s="4"/>
      <c r="VPY743" s="4"/>
      <c r="VPZ743" s="4"/>
      <c r="VQA743" s="4"/>
      <c r="VQB743" s="4"/>
      <c r="VQC743" s="4"/>
      <c r="VQD743" s="4"/>
      <c r="VQE743" s="4"/>
      <c r="VQF743" s="4"/>
      <c r="VQG743" s="4"/>
      <c r="VQH743" s="4"/>
      <c r="VQI743" s="4"/>
      <c r="VQJ743" s="4"/>
      <c r="VQK743" s="4"/>
      <c r="VQL743" s="4"/>
      <c r="VQM743" s="4"/>
      <c r="VQN743" s="4"/>
      <c r="VQO743" s="4"/>
      <c r="VQP743" s="4"/>
      <c r="VQQ743" s="4"/>
      <c r="VQR743" s="4"/>
      <c r="VQS743" s="4"/>
      <c r="VQT743" s="4"/>
      <c r="VQU743" s="4"/>
      <c r="VQV743" s="4"/>
      <c r="VQW743" s="4"/>
      <c r="VQX743" s="4"/>
      <c r="VQY743" s="4"/>
      <c r="VQZ743" s="4"/>
      <c r="VRA743" s="4"/>
      <c r="VRB743" s="4"/>
      <c r="VRC743" s="4"/>
      <c r="VRD743" s="4"/>
      <c r="VRE743" s="4"/>
      <c r="VRF743" s="4"/>
      <c r="VRG743" s="4"/>
      <c r="VRH743" s="4"/>
      <c r="VRI743" s="4"/>
      <c r="VRJ743" s="4"/>
      <c r="VRK743" s="4"/>
      <c r="VRL743" s="4"/>
      <c r="VRM743" s="4"/>
      <c r="VRN743" s="4"/>
      <c r="VRO743" s="4"/>
      <c r="VRP743" s="4"/>
      <c r="VRQ743" s="4"/>
      <c r="VRR743" s="4"/>
      <c r="VRS743" s="4"/>
      <c r="VRT743" s="4"/>
      <c r="VRU743" s="4"/>
      <c r="VRV743" s="4"/>
      <c r="VRW743" s="4"/>
      <c r="VRX743" s="4"/>
      <c r="VRY743" s="4"/>
      <c r="VRZ743" s="4"/>
      <c r="VSA743" s="4"/>
      <c r="VSB743" s="4"/>
      <c r="VSC743" s="4"/>
      <c r="VSD743" s="4"/>
      <c r="VSE743" s="4"/>
      <c r="VSF743" s="4"/>
      <c r="VSG743" s="4"/>
      <c r="VSH743" s="4"/>
      <c r="VSI743" s="4"/>
      <c r="VSJ743" s="4"/>
      <c r="VSK743" s="4"/>
      <c r="VSL743" s="4"/>
      <c r="VSM743" s="4"/>
      <c r="VSN743" s="4"/>
      <c r="VSO743" s="4"/>
      <c r="VSP743" s="4"/>
      <c r="VSQ743" s="4"/>
      <c r="VSR743" s="4"/>
      <c r="VSS743" s="4"/>
      <c r="VST743" s="4"/>
      <c r="VSU743" s="4"/>
      <c r="VSV743" s="4"/>
      <c r="VSW743" s="4"/>
      <c r="VSX743" s="4"/>
      <c r="VSY743" s="4"/>
      <c r="VSZ743" s="4"/>
      <c r="VTA743" s="4"/>
      <c r="VTB743" s="4"/>
      <c r="VTC743" s="4"/>
      <c r="VTD743" s="4"/>
      <c r="VTE743" s="4"/>
      <c r="VTF743" s="4"/>
      <c r="VTG743" s="4"/>
      <c r="VTH743" s="4"/>
      <c r="VTI743" s="4"/>
      <c r="VTJ743" s="4"/>
      <c r="VTK743" s="4"/>
      <c r="VTL743" s="4"/>
      <c r="VTM743" s="4"/>
      <c r="VTN743" s="4"/>
      <c r="VTO743" s="4"/>
      <c r="VTP743" s="4"/>
      <c r="VTQ743" s="4"/>
      <c r="VTR743" s="4"/>
      <c r="VTS743" s="4"/>
      <c r="VTT743" s="4"/>
      <c r="VTU743" s="4"/>
      <c r="VTV743" s="4"/>
      <c r="VTW743" s="4"/>
      <c r="VTX743" s="4"/>
      <c r="VTY743" s="4"/>
      <c r="VTZ743" s="4"/>
      <c r="VUA743" s="4"/>
      <c r="VUB743" s="4"/>
      <c r="VUC743" s="4"/>
      <c r="VUD743" s="4"/>
      <c r="VUE743" s="4"/>
      <c r="VUF743" s="4"/>
      <c r="VUG743" s="4"/>
      <c r="VUH743" s="4"/>
      <c r="VUI743" s="4"/>
      <c r="VUJ743" s="4"/>
      <c r="VUK743" s="4"/>
      <c r="VUL743" s="4"/>
      <c r="VUM743" s="4"/>
      <c r="VUN743" s="4"/>
      <c r="VUO743" s="4"/>
      <c r="VUP743" s="4"/>
      <c r="VUQ743" s="4"/>
      <c r="VUR743" s="4"/>
      <c r="VUS743" s="4"/>
      <c r="VUT743" s="4"/>
      <c r="VUU743" s="4"/>
      <c r="VUV743" s="4"/>
      <c r="VUW743" s="4"/>
      <c r="VUX743" s="4"/>
      <c r="VUY743" s="4"/>
      <c r="VUZ743" s="4"/>
      <c r="VVA743" s="4"/>
      <c r="VVB743" s="4"/>
      <c r="VVC743" s="4"/>
      <c r="VVD743" s="4"/>
      <c r="VVE743" s="4"/>
      <c r="VVF743" s="4"/>
      <c r="VVG743" s="4"/>
      <c r="VVH743" s="4"/>
      <c r="VVI743" s="4"/>
      <c r="VVJ743" s="4"/>
      <c r="VVK743" s="4"/>
      <c r="VVL743" s="4"/>
      <c r="VVM743" s="4"/>
      <c r="VVN743" s="4"/>
      <c r="VVO743" s="4"/>
      <c r="VVP743" s="4"/>
      <c r="VVQ743" s="4"/>
      <c r="VVR743" s="4"/>
      <c r="VVS743" s="4"/>
      <c r="VVT743" s="4"/>
      <c r="VVU743" s="4"/>
      <c r="VVV743" s="4"/>
      <c r="VVW743" s="4"/>
      <c r="VVX743" s="4"/>
      <c r="VVY743" s="4"/>
      <c r="VVZ743" s="4"/>
      <c r="VWA743" s="4"/>
      <c r="VWB743" s="4"/>
      <c r="VWC743" s="4"/>
      <c r="VWD743" s="4"/>
      <c r="VWE743" s="4"/>
      <c r="VWF743" s="4"/>
      <c r="VWG743" s="4"/>
      <c r="VWH743" s="4"/>
      <c r="VWI743" s="4"/>
      <c r="VWJ743" s="4"/>
      <c r="VWK743" s="4"/>
      <c r="VWL743" s="4"/>
      <c r="VWM743" s="4"/>
      <c r="VWN743" s="4"/>
      <c r="VWO743" s="4"/>
      <c r="VWP743" s="4"/>
      <c r="VWQ743" s="4"/>
      <c r="VWR743" s="4"/>
      <c r="VWS743" s="4"/>
      <c r="VWT743" s="4"/>
      <c r="VWU743" s="4"/>
      <c r="VWV743" s="4"/>
      <c r="VWW743" s="4"/>
      <c r="VWX743" s="4"/>
      <c r="VWY743" s="4"/>
      <c r="VWZ743" s="4"/>
      <c r="VXA743" s="4"/>
      <c r="VXB743" s="4"/>
      <c r="VXC743" s="4"/>
      <c r="VXD743" s="4"/>
      <c r="VXE743" s="4"/>
      <c r="VXF743" s="4"/>
      <c r="VXG743" s="4"/>
      <c r="VXH743" s="4"/>
      <c r="VXI743" s="4"/>
      <c r="VXJ743" s="4"/>
      <c r="VXK743" s="4"/>
      <c r="VXL743" s="4"/>
      <c r="VXM743" s="4"/>
      <c r="VXN743" s="4"/>
      <c r="VXO743" s="4"/>
      <c r="VXP743" s="4"/>
      <c r="VXQ743" s="4"/>
      <c r="VXR743" s="4"/>
      <c r="VXS743" s="4"/>
      <c r="VXT743" s="4"/>
      <c r="VXU743" s="4"/>
      <c r="VXV743" s="4"/>
      <c r="VXW743" s="4"/>
      <c r="VXX743" s="4"/>
      <c r="VXY743" s="4"/>
      <c r="VXZ743" s="4"/>
      <c r="VYA743" s="4"/>
      <c r="VYB743" s="4"/>
      <c r="VYC743" s="4"/>
      <c r="VYD743" s="4"/>
      <c r="VYE743" s="4"/>
      <c r="VYF743" s="4"/>
      <c r="VYG743" s="4"/>
      <c r="VYH743" s="4"/>
      <c r="VYI743" s="4"/>
      <c r="VYJ743" s="4"/>
      <c r="VYK743" s="4"/>
      <c r="VYL743" s="4"/>
      <c r="VYM743" s="4"/>
      <c r="VYN743" s="4"/>
      <c r="VYO743" s="4"/>
      <c r="VYP743" s="4"/>
      <c r="VYQ743" s="4"/>
      <c r="VYR743" s="4"/>
      <c r="VYS743" s="4"/>
      <c r="VYT743" s="4"/>
      <c r="VYU743" s="4"/>
      <c r="VYV743" s="4"/>
      <c r="VYW743" s="4"/>
      <c r="VYX743" s="4"/>
      <c r="VYY743" s="4"/>
      <c r="VYZ743" s="4"/>
      <c r="VZA743" s="4"/>
      <c r="VZB743" s="4"/>
      <c r="VZC743" s="4"/>
      <c r="VZD743" s="4"/>
      <c r="VZE743" s="4"/>
      <c r="VZF743" s="4"/>
      <c r="VZG743" s="4"/>
      <c r="VZH743" s="4"/>
      <c r="VZI743" s="4"/>
      <c r="VZJ743" s="4"/>
      <c r="VZK743" s="4"/>
      <c r="VZL743" s="4"/>
      <c r="VZM743" s="4"/>
      <c r="VZN743" s="4"/>
      <c r="VZO743" s="4"/>
      <c r="VZP743" s="4"/>
      <c r="VZQ743" s="4"/>
      <c r="VZR743" s="4"/>
      <c r="VZS743" s="4"/>
      <c r="VZT743" s="4"/>
      <c r="VZU743" s="4"/>
      <c r="VZV743" s="4"/>
      <c r="VZW743" s="4"/>
      <c r="VZX743" s="4"/>
      <c r="VZY743" s="4"/>
      <c r="VZZ743" s="4"/>
      <c r="WAA743" s="4"/>
      <c r="WAB743" s="4"/>
      <c r="WAC743" s="4"/>
      <c r="WAD743" s="4"/>
      <c r="WAE743" s="4"/>
      <c r="WAF743" s="4"/>
      <c r="WAG743" s="4"/>
      <c r="WAH743" s="4"/>
      <c r="WAI743" s="4"/>
      <c r="WAJ743" s="4"/>
      <c r="WAK743" s="4"/>
      <c r="WAL743" s="4"/>
      <c r="WAM743" s="4"/>
      <c r="WAN743" s="4"/>
      <c r="WAO743" s="4"/>
      <c r="WAP743" s="4"/>
      <c r="WAQ743" s="4"/>
      <c r="WAR743" s="4"/>
      <c r="WAS743" s="4"/>
      <c r="WAT743" s="4"/>
      <c r="WAU743" s="4"/>
      <c r="WAV743" s="4"/>
      <c r="WAW743" s="4"/>
      <c r="WAX743" s="4"/>
      <c r="WAY743" s="4"/>
      <c r="WAZ743" s="4"/>
      <c r="WBA743" s="4"/>
      <c r="WBB743" s="4"/>
      <c r="WBC743" s="4"/>
      <c r="WBD743" s="4"/>
      <c r="WBE743" s="4"/>
      <c r="WBF743" s="4"/>
      <c r="WBG743" s="4"/>
      <c r="WBH743" s="4"/>
      <c r="WBI743" s="4"/>
      <c r="WBJ743" s="4"/>
      <c r="WBK743" s="4"/>
      <c r="WBL743" s="4"/>
      <c r="WBM743" s="4"/>
      <c r="WBN743" s="4"/>
      <c r="WBO743" s="4"/>
      <c r="WBP743" s="4"/>
      <c r="WBQ743" s="4"/>
      <c r="WBR743" s="4"/>
      <c r="WBS743" s="4"/>
      <c r="WBT743" s="4"/>
      <c r="WBU743" s="4"/>
      <c r="WBV743" s="4"/>
      <c r="WBW743" s="4"/>
      <c r="WBX743" s="4"/>
      <c r="WBY743" s="4"/>
      <c r="WBZ743" s="4"/>
      <c r="WCA743" s="4"/>
      <c r="WCB743" s="4"/>
      <c r="WCC743" s="4"/>
      <c r="WCD743" s="4"/>
      <c r="WCE743" s="4"/>
      <c r="WCF743" s="4"/>
      <c r="WCG743" s="4"/>
      <c r="WCH743" s="4"/>
      <c r="WCI743" s="4"/>
      <c r="WCJ743" s="4"/>
      <c r="WCK743" s="4"/>
      <c r="WCL743" s="4"/>
      <c r="WCM743" s="4"/>
      <c r="WCN743" s="4"/>
      <c r="WCO743" s="4"/>
      <c r="WCP743" s="4"/>
      <c r="WCQ743" s="4"/>
      <c r="WCR743" s="4"/>
      <c r="WCS743" s="4"/>
      <c r="WCT743" s="4"/>
      <c r="WCU743" s="4"/>
      <c r="WCV743" s="4"/>
      <c r="WCW743" s="4"/>
      <c r="WCX743" s="4"/>
      <c r="WCY743" s="4"/>
      <c r="WCZ743" s="4"/>
      <c r="WDA743" s="4"/>
      <c r="WDB743" s="4"/>
      <c r="WDC743" s="4"/>
      <c r="WDD743" s="4"/>
      <c r="WDE743" s="4"/>
      <c r="WDF743" s="4"/>
      <c r="WDG743" s="4"/>
      <c r="WDH743" s="4"/>
      <c r="WDI743" s="4"/>
      <c r="WDJ743" s="4"/>
      <c r="WDK743" s="4"/>
      <c r="WDL743" s="4"/>
      <c r="WDM743" s="4"/>
      <c r="WDN743" s="4"/>
      <c r="WDO743" s="4"/>
      <c r="WDP743" s="4"/>
      <c r="WDQ743" s="4"/>
      <c r="WDR743" s="4"/>
      <c r="WDS743" s="4"/>
      <c r="WDT743" s="4"/>
      <c r="WDU743" s="4"/>
      <c r="WDV743" s="4"/>
      <c r="WDW743" s="4"/>
      <c r="WDX743" s="4"/>
      <c r="WDY743" s="4"/>
      <c r="WDZ743" s="4"/>
      <c r="WEA743" s="4"/>
      <c r="WEB743" s="4"/>
      <c r="WEC743" s="4"/>
      <c r="WED743" s="4"/>
      <c r="WEE743" s="4"/>
      <c r="WEF743" s="4"/>
      <c r="WEG743" s="4"/>
      <c r="WEH743" s="4"/>
      <c r="WEI743" s="4"/>
      <c r="WEJ743" s="4"/>
      <c r="WEK743" s="4"/>
      <c r="WEL743" s="4"/>
      <c r="WEM743" s="4"/>
      <c r="WEN743" s="4"/>
      <c r="WEO743" s="4"/>
      <c r="WEP743" s="4"/>
      <c r="WEQ743" s="4"/>
      <c r="WER743" s="4"/>
      <c r="WES743" s="4"/>
      <c r="WET743" s="4"/>
      <c r="WEU743" s="4"/>
      <c r="WEV743" s="4"/>
      <c r="WEW743" s="4"/>
      <c r="WEX743" s="4"/>
      <c r="WEY743" s="4"/>
      <c r="WEZ743" s="4"/>
      <c r="WFA743" s="4"/>
      <c r="WFB743" s="4"/>
      <c r="WFC743" s="4"/>
      <c r="WFD743" s="4"/>
      <c r="WFE743" s="4"/>
      <c r="WFF743" s="4"/>
      <c r="WFG743" s="4"/>
      <c r="WFH743" s="4"/>
      <c r="WFI743" s="4"/>
      <c r="WFJ743" s="4"/>
      <c r="WFK743" s="4"/>
      <c r="WFL743" s="4"/>
      <c r="WFM743" s="4"/>
      <c r="WFN743" s="4"/>
      <c r="WFO743" s="4"/>
      <c r="WFP743" s="4"/>
      <c r="WFQ743" s="4"/>
      <c r="WFR743" s="4"/>
      <c r="WFS743" s="4"/>
      <c r="WFT743" s="4"/>
      <c r="WFU743" s="4"/>
      <c r="WFV743" s="4"/>
      <c r="WFW743" s="4"/>
      <c r="WFX743" s="4"/>
      <c r="WFY743" s="4"/>
      <c r="WFZ743" s="4"/>
      <c r="WGA743" s="4"/>
      <c r="WGB743" s="4"/>
      <c r="WGC743" s="4"/>
      <c r="WGD743" s="4"/>
      <c r="WGE743" s="4"/>
      <c r="WGF743" s="4"/>
      <c r="WGG743" s="4"/>
      <c r="WGH743" s="4"/>
      <c r="WGI743" s="4"/>
      <c r="WGJ743" s="4"/>
      <c r="WGK743" s="4"/>
      <c r="WGL743" s="4"/>
      <c r="WGM743" s="4"/>
      <c r="WGN743" s="4"/>
      <c r="WGO743" s="4"/>
      <c r="WGP743" s="4"/>
      <c r="WGQ743" s="4"/>
      <c r="WGR743" s="4"/>
      <c r="WGS743" s="4"/>
      <c r="WGT743" s="4"/>
      <c r="WGU743" s="4"/>
      <c r="WGV743" s="4"/>
      <c r="WGW743" s="4"/>
      <c r="WGX743" s="4"/>
      <c r="WGY743" s="4"/>
      <c r="WGZ743" s="4"/>
      <c r="WHA743" s="4"/>
      <c r="WHB743" s="4"/>
      <c r="WHC743" s="4"/>
      <c r="WHD743" s="4"/>
      <c r="WHE743" s="4"/>
      <c r="WHF743" s="4"/>
      <c r="WHG743" s="4"/>
      <c r="WHH743" s="4"/>
      <c r="WHI743" s="4"/>
      <c r="WHJ743" s="4"/>
      <c r="WHK743" s="4"/>
      <c r="WHL743" s="4"/>
      <c r="WHM743" s="4"/>
      <c r="WHN743" s="4"/>
      <c r="WHO743" s="4"/>
      <c r="WHP743" s="4"/>
      <c r="WHQ743" s="4"/>
      <c r="WHR743" s="4"/>
      <c r="WHS743" s="4"/>
      <c r="WHT743" s="4"/>
      <c r="WHU743" s="4"/>
      <c r="WHV743" s="4"/>
      <c r="WHW743" s="4"/>
      <c r="WHX743" s="4"/>
      <c r="WHY743" s="4"/>
      <c r="WHZ743" s="4"/>
      <c r="WIA743" s="4"/>
      <c r="WIB743" s="4"/>
      <c r="WIC743" s="4"/>
      <c r="WID743" s="4"/>
      <c r="WIE743" s="4"/>
      <c r="WIF743" s="4"/>
      <c r="WIG743" s="4"/>
      <c r="WIH743" s="4"/>
      <c r="WII743" s="4"/>
      <c r="WIJ743" s="4"/>
      <c r="WIK743" s="4"/>
      <c r="WIL743" s="4"/>
      <c r="WIM743" s="4"/>
      <c r="WIN743" s="4"/>
      <c r="WIO743" s="4"/>
      <c r="WIP743" s="4"/>
      <c r="WIQ743" s="4"/>
      <c r="WIR743" s="4"/>
      <c r="WIS743" s="4"/>
      <c r="WIT743" s="4"/>
      <c r="WIU743" s="4"/>
      <c r="WIV743" s="4"/>
      <c r="WIW743" s="4"/>
      <c r="WIX743" s="4"/>
      <c r="WIY743" s="4"/>
      <c r="WIZ743" s="4"/>
      <c r="WJA743" s="4"/>
      <c r="WJB743" s="4"/>
      <c r="WJC743" s="4"/>
      <c r="WJD743" s="4"/>
      <c r="WJE743" s="4"/>
      <c r="WJF743" s="4"/>
      <c r="WJG743" s="4"/>
      <c r="WJH743" s="4"/>
      <c r="WJI743" s="4"/>
      <c r="WJJ743" s="4"/>
      <c r="WJK743" s="4"/>
      <c r="WJL743" s="4"/>
      <c r="WJM743" s="4"/>
      <c r="WJN743" s="4"/>
      <c r="WJO743" s="4"/>
      <c r="WJP743" s="4"/>
      <c r="WJQ743" s="4"/>
      <c r="WJR743" s="4"/>
      <c r="WJS743" s="4"/>
      <c r="WJT743" s="4"/>
      <c r="WJU743" s="4"/>
      <c r="WJV743" s="4"/>
      <c r="WJW743" s="4"/>
      <c r="WJX743" s="4"/>
      <c r="WJY743" s="4"/>
      <c r="WJZ743" s="4"/>
      <c r="WKA743" s="4"/>
      <c r="WKB743" s="4"/>
      <c r="WKC743" s="4"/>
      <c r="WKD743" s="4"/>
      <c r="WKE743" s="4"/>
      <c r="WKF743" s="4"/>
      <c r="WKG743" s="4"/>
      <c r="WKH743" s="4"/>
      <c r="WKI743" s="4"/>
      <c r="WKJ743" s="4"/>
      <c r="WKK743" s="4"/>
      <c r="WKL743" s="4"/>
      <c r="WKM743" s="4"/>
      <c r="WKN743" s="4"/>
      <c r="WKO743" s="4"/>
      <c r="WKP743" s="4"/>
      <c r="WKQ743" s="4"/>
      <c r="WKR743" s="4"/>
      <c r="WKS743" s="4"/>
      <c r="WKT743" s="4"/>
      <c r="WKU743" s="4"/>
      <c r="WKV743" s="4"/>
      <c r="WKW743" s="4"/>
      <c r="WKX743" s="4"/>
      <c r="WKY743" s="4"/>
      <c r="WKZ743" s="4"/>
      <c r="WLA743" s="4"/>
      <c r="WLB743" s="4"/>
      <c r="WLC743" s="4"/>
      <c r="WLD743" s="4"/>
      <c r="WLE743" s="4"/>
      <c r="WLF743" s="4"/>
      <c r="WLG743" s="4"/>
      <c r="WLH743" s="4"/>
      <c r="WLI743" s="4"/>
      <c r="WLJ743" s="4"/>
      <c r="WLK743" s="4"/>
      <c r="WLL743" s="4"/>
      <c r="WLM743" s="4"/>
      <c r="WLN743" s="4"/>
      <c r="WLO743" s="4"/>
      <c r="WLP743" s="4"/>
      <c r="WLQ743" s="4"/>
      <c r="WLR743" s="4"/>
      <c r="WLS743" s="4"/>
      <c r="WLT743" s="4"/>
      <c r="WLU743" s="4"/>
      <c r="WLV743" s="4"/>
      <c r="WLW743" s="4"/>
      <c r="WLX743" s="4"/>
      <c r="WLY743" s="4"/>
      <c r="WLZ743" s="4"/>
      <c r="WMA743" s="4"/>
      <c r="WMB743" s="4"/>
      <c r="WMC743" s="4"/>
      <c r="WMD743" s="4"/>
      <c r="WME743" s="4"/>
      <c r="WMF743" s="4"/>
      <c r="WMG743" s="4"/>
      <c r="WMH743" s="4"/>
      <c r="WMI743" s="4"/>
      <c r="WMJ743" s="4"/>
      <c r="WMK743" s="4"/>
      <c r="WML743" s="4"/>
      <c r="WMM743" s="4"/>
      <c r="WMN743" s="4"/>
      <c r="WMO743" s="4"/>
      <c r="WMP743" s="4"/>
      <c r="WMQ743" s="4"/>
      <c r="WMR743" s="4"/>
      <c r="WMS743" s="4"/>
      <c r="WMT743" s="4"/>
      <c r="WMU743" s="4"/>
      <c r="WMV743" s="4"/>
      <c r="WMW743" s="4"/>
      <c r="WMX743" s="4"/>
      <c r="WMY743" s="4"/>
      <c r="WMZ743" s="4"/>
      <c r="WNA743" s="4"/>
      <c r="WNB743" s="4"/>
      <c r="WNC743" s="4"/>
      <c r="WND743" s="4"/>
      <c r="WNE743" s="4"/>
      <c r="WNF743" s="4"/>
      <c r="WNG743" s="4"/>
      <c r="WNH743" s="4"/>
      <c r="WNI743" s="4"/>
      <c r="WNJ743" s="4"/>
      <c r="WNK743" s="4"/>
      <c r="WNL743" s="4"/>
      <c r="WNM743" s="4"/>
      <c r="WNN743" s="4"/>
      <c r="WNO743" s="4"/>
      <c r="WNP743" s="4"/>
      <c r="WNQ743" s="4"/>
      <c r="WNR743" s="4"/>
      <c r="WNS743" s="4"/>
      <c r="WNT743" s="4"/>
      <c r="WNU743" s="4"/>
      <c r="WNV743" s="4"/>
      <c r="WNW743" s="4"/>
      <c r="WNX743" s="4"/>
      <c r="WNY743" s="4"/>
      <c r="WNZ743" s="4"/>
      <c r="WOA743" s="4"/>
      <c r="WOB743" s="4"/>
      <c r="WOC743" s="4"/>
      <c r="WOD743" s="4"/>
      <c r="WOE743" s="4"/>
      <c r="WOF743" s="4"/>
      <c r="WOG743" s="4"/>
      <c r="WOH743" s="4"/>
      <c r="WOI743" s="4"/>
      <c r="WOJ743" s="4"/>
      <c r="WOK743" s="4"/>
      <c r="WOL743" s="4"/>
      <c r="WOM743" s="4"/>
      <c r="WON743" s="4"/>
      <c r="WOO743" s="4"/>
      <c r="WOP743" s="4"/>
      <c r="WOQ743" s="4"/>
      <c r="WOR743" s="4"/>
      <c r="WOS743" s="4"/>
      <c r="WOT743" s="4"/>
      <c r="WOU743" s="4"/>
      <c r="WOV743" s="4"/>
      <c r="WOW743" s="4"/>
      <c r="WOX743" s="4"/>
      <c r="WOY743" s="4"/>
      <c r="WOZ743" s="4"/>
      <c r="WPA743" s="4"/>
      <c r="WPB743" s="4"/>
      <c r="WPC743" s="4"/>
      <c r="WPD743" s="4"/>
      <c r="WPE743" s="4"/>
      <c r="WPF743" s="4"/>
      <c r="WPG743" s="4"/>
      <c r="WPH743" s="4"/>
      <c r="WPI743" s="4"/>
      <c r="WPJ743" s="4"/>
      <c r="WPK743" s="4"/>
      <c r="WPL743" s="4"/>
      <c r="WPM743" s="4"/>
      <c r="WPN743" s="4"/>
      <c r="WPO743" s="4"/>
      <c r="WPP743" s="4"/>
      <c r="WPQ743" s="4"/>
      <c r="WPR743" s="4"/>
      <c r="WPS743" s="4"/>
      <c r="WPT743" s="4"/>
      <c r="WPU743" s="4"/>
      <c r="WPV743" s="4"/>
      <c r="WPW743" s="4"/>
      <c r="WPX743" s="4"/>
      <c r="WPY743" s="4"/>
      <c r="WPZ743" s="4"/>
      <c r="WQA743" s="4"/>
      <c r="WQB743" s="4"/>
      <c r="WQC743" s="4"/>
      <c r="WQD743" s="4"/>
      <c r="WQE743" s="4"/>
      <c r="WQF743" s="4"/>
      <c r="WQG743" s="4"/>
      <c r="WQH743" s="4"/>
      <c r="WQI743" s="4"/>
      <c r="WQJ743" s="4"/>
      <c r="WQK743" s="4"/>
      <c r="WQL743" s="4"/>
      <c r="WQM743" s="4"/>
      <c r="WQN743" s="4"/>
      <c r="WQO743" s="4"/>
      <c r="WQP743" s="4"/>
      <c r="WQQ743" s="4"/>
      <c r="WQR743" s="4"/>
      <c r="WQS743" s="4"/>
      <c r="WQT743" s="4"/>
      <c r="WQU743" s="4"/>
      <c r="WQV743" s="4"/>
      <c r="WQW743" s="4"/>
      <c r="WQX743" s="4"/>
      <c r="WQY743" s="4"/>
      <c r="WQZ743" s="4"/>
      <c r="WRA743" s="4"/>
      <c r="WRB743" s="4"/>
      <c r="WRC743" s="4"/>
      <c r="WRD743" s="4"/>
      <c r="WRE743" s="4"/>
      <c r="WRF743" s="4"/>
      <c r="WRG743" s="4"/>
      <c r="WRH743" s="4"/>
      <c r="WRI743" s="4"/>
      <c r="WRJ743" s="4"/>
      <c r="WRK743" s="4"/>
      <c r="WRL743" s="4"/>
      <c r="WRM743" s="4"/>
      <c r="WRN743" s="4"/>
      <c r="WRO743" s="4"/>
      <c r="WRP743" s="4"/>
      <c r="WRQ743" s="4"/>
      <c r="WRR743" s="4"/>
      <c r="WRS743" s="4"/>
      <c r="WRT743" s="4"/>
      <c r="WRU743" s="4"/>
      <c r="WRV743" s="4"/>
      <c r="WRW743" s="4"/>
      <c r="WRX743" s="4"/>
      <c r="WRY743" s="4"/>
      <c r="WRZ743" s="4"/>
      <c r="WSA743" s="4"/>
      <c r="WSB743" s="4"/>
      <c r="WSC743" s="4"/>
      <c r="WSD743" s="4"/>
      <c r="WSE743" s="4"/>
      <c r="WSF743" s="4"/>
      <c r="WSG743" s="4"/>
      <c r="WSH743" s="4"/>
      <c r="WSI743" s="4"/>
      <c r="WSJ743" s="4"/>
      <c r="WSK743" s="4"/>
      <c r="WSL743" s="4"/>
      <c r="WSM743" s="4"/>
      <c r="WSN743" s="4"/>
      <c r="WSO743" s="4"/>
      <c r="WSP743" s="4"/>
      <c r="WSQ743" s="4"/>
      <c r="WSR743" s="4"/>
      <c r="WSS743" s="4"/>
      <c r="WST743" s="4"/>
      <c r="WSU743" s="4"/>
      <c r="WSV743" s="4"/>
      <c r="WSW743" s="4"/>
      <c r="WSX743" s="4"/>
      <c r="WSY743" s="4"/>
      <c r="WSZ743" s="4"/>
      <c r="WTA743" s="4"/>
      <c r="WTB743" s="4"/>
      <c r="WTC743" s="4"/>
      <c r="WTD743" s="4"/>
      <c r="WTE743" s="4"/>
      <c r="WTF743" s="4"/>
      <c r="WTG743" s="4"/>
      <c r="WTH743" s="4"/>
      <c r="WTI743" s="4"/>
      <c r="WTJ743" s="4"/>
      <c r="WTK743" s="4"/>
      <c r="WTL743" s="4"/>
      <c r="WTM743" s="4"/>
      <c r="WTN743" s="4"/>
      <c r="WTO743" s="4"/>
      <c r="WTP743" s="4"/>
      <c r="WTQ743" s="4"/>
      <c r="WTR743" s="4"/>
      <c r="WTS743" s="4"/>
      <c r="WTT743" s="4"/>
      <c r="WTU743" s="4"/>
      <c r="WTV743" s="4"/>
      <c r="WTW743" s="4"/>
      <c r="WTX743" s="4"/>
      <c r="WTY743" s="4"/>
      <c r="WTZ743" s="4"/>
      <c r="WUA743" s="4"/>
      <c r="WUB743" s="4"/>
      <c r="WUC743" s="4"/>
      <c r="WUD743" s="4"/>
      <c r="WUE743" s="4"/>
      <c r="WUF743" s="4"/>
      <c r="WUG743" s="4"/>
      <c r="WUH743" s="4"/>
      <c r="WUI743" s="4"/>
      <c r="WUJ743" s="4"/>
      <c r="WUK743" s="4"/>
      <c r="WUL743" s="4"/>
      <c r="WUM743" s="4"/>
      <c r="WUN743" s="4"/>
      <c r="WUO743" s="4"/>
      <c r="WUP743" s="4"/>
      <c r="WUQ743" s="4"/>
      <c r="WUR743" s="4"/>
      <c r="WUS743" s="4"/>
      <c r="WUT743" s="4"/>
      <c r="WUU743" s="4"/>
      <c r="WUV743" s="4"/>
      <c r="WUW743" s="4"/>
      <c r="WUX743" s="4"/>
      <c r="WUY743" s="4"/>
      <c r="WUZ743" s="4"/>
      <c r="WVA743" s="4"/>
      <c r="WVB743" s="4"/>
      <c r="WVC743" s="4"/>
      <c r="WVD743" s="4"/>
      <c r="WVE743" s="4"/>
      <c r="WVF743" s="4"/>
      <c r="WVG743" s="4"/>
      <c r="WVH743" s="4"/>
      <c r="WVI743" s="4"/>
      <c r="WVJ743" s="4"/>
      <c r="WVK743" s="4"/>
      <c r="WVL743" s="4"/>
      <c r="WVM743" s="4"/>
      <c r="WVN743" s="4"/>
      <c r="WVO743" s="4"/>
      <c r="WVP743" s="4"/>
      <c r="WVQ743" s="4"/>
      <c r="WVR743" s="4"/>
      <c r="WVS743" s="4"/>
      <c r="WVT743" s="4"/>
      <c r="WVU743" s="4"/>
      <c r="WVV743" s="4"/>
      <c r="WVW743" s="4"/>
      <c r="WVX743" s="4"/>
      <c r="WVY743" s="4"/>
      <c r="WVZ743" s="4"/>
      <c r="WWA743" s="4"/>
      <c r="WWB743" s="4"/>
      <c r="WWC743" s="4"/>
      <c r="WWD743" s="4"/>
      <c r="WWE743" s="4"/>
      <c r="WWF743" s="4"/>
      <c r="WWG743" s="4"/>
      <c r="WWH743" s="4"/>
      <c r="WWI743" s="4"/>
      <c r="WWJ743" s="4"/>
      <c r="WWK743" s="4"/>
      <c r="WWL743" s="4"/>
      <c r="WWM743" s="4"/>
      <c r="WWN743" s="4"/>
      <c r="WWO743" s="4"/>
      <c r="WWP743" s="4"/>
      <c r="WWQ743" s="4"/>
      <c r="WWR743" s="4"/>
      <c r="WWS743" s="4"/>
      <c r="WWT743" s="4"/>
      <c r="WWU743" s="4"/>
      <c r="WWV743" s="4"/>
      <c r="WWW743" s="4"/>
      <c r="WWX743" s="4"/>
      <c r="WWY743" s="4"/>
      <c r="WWZ743" s="4"/>
      <c r="WXA743" s="4"/>
      <c r="WXB743" s="4"/>
      <c r="WXC743" s="4"/>
      <c r="WXD743" s="4"/>
      <c r="WXE743" s="4"/>
      <c r="WXF743" s="4"/>
      <c r="WXG743" s="4"/>
      <c r="WXH743" s="4"/>
      <c r="WXI743" s="4"/>
      <c r="WXJ743" s="4"/>
      <c r="WXK743" s="4"/>
      <c r="WXL743" s="4"/>
      <c r="WXM743" s="4"/>
      <c r="WXN743" s="4"/>
      <c r="WXO743" s="4"/>
      <c r="WXP743" s="4"/>
      <c r="WXQ743" s="4"/>
      <c r="WXR743" s="4"/>
      <c r="WXS743" s="4"/>
      <c r="WXT743" s="4"/>
      <c r="WXU743" s="4"/>
      <c r="WXV743" s="4"/>
      <c r="WXW743" s="4"/>
      <c r="WXX743" s="4"/>
      <c r="WXY743" s="4"/>
      <c r="WXZ743" s="4"/>
      <c r="WYA743" s="4"/>
      <c r="WYB743" s="4"/>
      <c r="WYC743" s="4"/>
      <c r="WYD743" s="4"/>
      <c r="WYE743" s="4"/>
      <c r="WYF743" s="4"/>
      <c r="WYG743" s="4"/>
      <c r="WYH743" s="4"/>
      <c r="WYI743" s="4"/>
      <c r="WYJ743" s="4"/>
      <c r="WYK743" s="4"/>
      <c r="WYL743" s="4"/>
      <c r="WYM743" s="4"/>
      <c r="WYN743" s="4"/>
      <c r="WYO743" s="4"/>
      <c r="WYP743" s="4"/>
      <c r="WYQ743" s="4"/>
      <c r="WYR743" s="4"/>
      <c r="WYS743" s="4"/>
      <c r="WYT743" s="4"/>
      <c r="WYU743" s="4"/>
      <c r="WYV743" s="4"/>
      <c r="WYW743" s="4"/>
      <c r="WYX743" s="4"/>
      <c r="WYY743" s="4"/>
      <c r="WYZ743" s="4"/>
      <c r="WZA743" s="4"/>
      <c r="WZB743" s="4"/>
      <c r="WZC743" s="4"/>
      <c r="WZD743" s="4"/>
      <c r="WZE743" s="4"/>
      <c r="WZF743" s="4"/>
      <c r="WZG743" s="4"/>
      <c r="WZH743" s="4"/>
      <c r="WZI743" s="4"/>
      <c r="WZJ743" s="4"/>
      <c r="WZK743" s="4"/>
      <c r="WZL743" s="4"/>
      <c r="WZM743" s="4"/>
      <c r="WZN743" s="4"/>
      <c r="WZO743" s="4"/>
      <c r="WZP743" s="4"/>
      <c r="WZQ743" s="4"/>
      <c r="WZR743" s="4"/>
      <c r="WZS743" s="4"/>
      <c r="WZT743" s="4"/>
      <c r="WZU743" s="4"/>
      <c r="WZV743" s="4"/>
      <c r="WZW743" s="4"/>
      <c r="WZX743" s="4"/>
      <c r="WZY743" s="4"/>
      <c r="WZZ743" s="4"/>
      <c r="XAA743" s="4"/>
      <c r="XAB743" s="4"/>
      <c r="XAC743" s="4"/>
      <c r="XAD743" s="4"/>
      <c r="XAE743" s="4"/>
      <c r="XAF743" s="4"/>
      <c r="XAG743" s="4"/>
      <c r="XAH743" s="4"/>
      <c r="XAI743" s="4"/>
      <c r="XAJ743" s="4"/>
      <c r="XAK743" s="4"/>
      <c r="XAL743" s="4"/>
      <c r="XAM743" s="4"/>
      <c r="XAN743" s="4"/>
      <c r="XAO743" s="4"/>
      <c r="XAP743" s="4"/>
      <c r="XAQ743" s="4"/>
      <c r="XAR743" s="4"/>
      <c r="XAS743" s="4"/>
      <c r="XAT743" s="4"/>
      <c r="XAU743" s="4"/>
      <c r="XAV743" s="4"/>
      <c r="XAW743" s="4"/>
      <c r="XAX743" s="4"/>
      <c r="XAY743" s="4"/>
      <c r="XAZ743" s="4"/>
      <c r="XBA743" s="4"/>
      <c r="XBB743" s="4"/>
      <c r="XBC743" s="4"/>
      <c r="XBD743" s="4"/>
      <c r="XBE743" s="4"/>
      <c r="XBF743" s="4"/>
      <c r="XBG743" s="4"/>
      <c r="XBH743" s="4"/>
      <c r="XBI743" s="4"/>
      <c r="XBJ743" s="4"/>
      <c r="XBK743" s="4"/>
      <c r="XBL743" s="4"/>
      <c r="XBM743" s="4"/>
      <c r="XBN743" s="4"/>
      <c r="XBO743" s="4"/>
      <c r="XBP743" s="4"/>
      <c r="XBQ743" s="4"/>
      <c r="XBR743" s="4"/>
      <c r="XBS743" s="4"/>
      <c r="XBT743" s="4"/>
      <c r="XBU743" s="4"/>
      <c r="XBV743" s="4"/>
      <c r="XBW743" s="4"/>
      <c r="XBX743" s="4"/>
      <c r="XBY743" s="4"/>
      <c r="XBZ743" s="4"/>
      <c r="XCA743" s="4"/>
      <c r="XCB743" s="4"/>
      <c r="XCC743" s="4"/>
      <c r="XCD743" s="4"/>
      <c r="XCE743" s="4"/>
      <c r="XCF743" s="4"/>
      <c r="XCG743" s="4"/>
      <c r="XCH743" s="4"/>
      <c r="XCI743" s="4"/>
      <c r="XCJ743" s="4"/>
      <c r="XCK743" s="4"/>
      <c r="XCL743" s="4"/>
      <c r="XCM743" s="4"/>
      <c r="XCN743" s="4"/>
      <c r="XCO743" s="4"/>
      <c r="XCP743" s="4"/>
      <c r="XCQ743" s="4"/>
      <c r="XCR743" s="4"/>
      <c r="XCS743" s="4"/>
      <c r="XCT743" s="4"/>
      <c r="XCU743" s="4"/>
      <c r="XCV743" s="4"/>
      <c r="XCW743" s="4"/>
      <c r="XCX743" s="4"/>
      <c r="XCY743" s="4"/>
      <c r="XCZ743" s="4"/>
      <c r="XDA743" s="4"/>
      <c r="XDB743" s="4"/>
      <c r="XDC743" s="4"/>
      <c r="XDD743" s="4"/>
      <c r="XDE743" s="4"/>
      <c r="XDF743" s="4"/>
      <c r="XDG743" s="4"/>
      <c r="XDH743" s="4"/>
      <c r="XDI743" s="4"/>
      <c r="XDJ743" s="4"/>
      <c r="XDK743" s="4"/>
      <c r="XDL743" s="4"/>
      <c r="XDM743" s="4"/>
      <c r="XDN743" s="4"/>
      <c r="XDO743" s="4"/>
      <c r="XDP743" s="4"/>
      <c r="XDQ743" s="4"/>
      <c r="XDR743" s="4"/>
      <c r="XDS743" s="4"/>
      <c r="XDT743" s="4"/>
      <c r="XDU743" s="4"/>
      <c r="XDV743" s="4"/>
      <c r="XDW743" s="4"/>
      <c r="XDX743" s="4"/>
      <c r="XDY743" s="4"/>
      <c r="XDZ743" s="4"/>
      <c r="XEA743" s="4"/>
      <c r="XEB743" s="4"/>
      <c r="XEC743" s="4"/>
      <c r="XED743" s="4"/>
      <c r="XEE743" s="4"/>
      <c r="XEF743" s="4"/>
      <c r="XEG743" s="4"/>
      <c r="XEH743" s="4"/>
      <c r="XEI743" s="4"/>
      <c r="XEJ743" s="4"/>
      <c r="XEK743" s="4"/>
      <c r="XEL743" s="4"/>
      <c r="XEM743" s="4"/>
      <c r="XEN743" s="4"/>
      <c r="XEO743" s="4"/>
      <c r="XEP743" s="4"/>
      <c r="XEQ743" s="4"/>
      <c r="XER743" s="4"/>
      <c r="XES743" s="4"/>
      <c r="XET743" s="4"/>
      <c r="XEU743" s="4"/>
      <c r="XEV743" s="4"/>
      <c r="XEW743" s="4"/>
      <c r="XEX743" s="4"/>
      <c r="XEY743" s="4"/>
      <c r="XEZ743" s="4"/>
      <c r="XFA743" s="4"/>
      <c r="XFB743" s="4"/>
      <c r="XFC743" s="4"/>
      <c r="XFD743" s="4"/>
    </row>
    <row r="744" spans="1:16384" ht="81.75" customHeight="1">
      <c r="A744" s="99">
        <v>735</v>
      </c>
      <c r="B744" s="476" t="s">
        <v>1533</v>
      </c>
      <c r="C744" s="88" t="s">
        <v>2819</v>
      </c>
      <c r="D744" s="88">
        <v>445464890</v>
      </c>
      <c r="E744" s="99" t="s">
        <v>855</v>
      </c>
      <c r="F744" s="88" t="s">
        <v>2732</v>
      </c>
      <c r="G744" s="499">
        <v>11.75</v>
      </c>
      <c r="H744" s="99" t="s">
        <v>855</v>
      </c>
      <c r="I744" s="88" t="s">
        <v>1118</v>
      </c>
      <c r="J744" s="442">
        <f>K744/G744</f>
        <v>138.29787234042553</v>
      </c>
      <c r="K744" s="558">
        <v>1625</v>
      </c>
      <c r="L744" s="548" t="s">
        <v>2741</v>
      </c>
    </row>
    <row r="745" spans="1:16384" ht="63.75" customHeight="1">
      <c r="A745" s="99">
        <v>736</v>
      </c>
      <c r="B745" s="408" t="s">
        <v>853</v>
      </c>
      <c r="C745" s="88" t="s">
        <v>2807</v>
      </c>
      <c r="D745" s="88"/>
      <c r="E745" s="99" t="s">
        <v>855</v>
      </c>
      <c r="F745" s="88" t="s">
        <v>2808</v>
      </c>
      <c r="G745" s="499"/>
      <c r="H745" s="99" t="s">
        <v>855</v>
      </c>
      <c r="I745" s="88"/>
      <c r="J745" s="4"/>
      <c r="K745" s="480">
        <v>32033.66</v>
      </c>
      <c r="L745" s="548"/>
    </row>
    <row r="746" spans="1:16384" ht="63.75" customHeight="1">
      <c r="A746" s="99">
        <v>737</v>
      </c>
      <c r="B746" s="408" t="s">
        <v>1115</v>
      </c>
      <c r="C746" s="88" t="s">
        <v>2020</v>
      </c>
      <c r="D746" s="88">
        <v>212918020</v>
      </c>
      <c r="E746" s="99" t="s">
        <v>855</v>
      </c>
      <c r="F746" s="88" t="s">
        <v>2949</v>
      </c>
      <c r="G746" s="564">
        <v>6</v>
      </c>
      <c r="H746" s="99" t="s">
        <v>855</v>
      </c>
      <c r="I746" s="88" t="s">
        <v>1118</v>
      </c>
      <c r="J746" s="4">
        <f>K746/G746</f>
        <v>25.5</v>
      </c>
      <c r="K746" s="441">
        <v>153</v>
      </c>
      <c r="L746" s="548" t="s">
        <v>2950</v>
      </c>
    </row>
    <row r="747" spans="1:16384" ht="63.75" customHeight="1">
      <c r="A747" s="99">
        <v>738</v>
      </c>
      <c r="B747" s="408" t="s">
        <v>1115</v>
      </c>
      <c r="C747" s="88" t="s">
        <v>2020</v>
      </c>
      <c r="D747" s="88">
        <v>212918020</v>
      </c>
      <c r="E747" s="99" t="s">
        <v>855</v>
      </c>
      <c r="F747" s="88" t="s">
        <v>2949</v>
      </c>
      <c r="G747" s="564">
        <v>6</v>
      </c>
      <c r="H747" s="99" t="s">
        <v>855</v>
      </c>
      <c r="I747" s="88" t="s">
        <v>1118</v>
      </c>
      <c r="J747" s="4">
        <f t="shared" ref="J747:J779" si="32">K747/G747</f>
        <v>25.5</v>
      </c>
      <c r="K747" s="441">
        <v>153</v>
      </c>
      <c r="L747" s="548" t="s">
        <v>2951</v>
      </c>
    </row>
    <row r="748" spans="1:16384" ht="63.75" customHeight="1">
      <c r="A748" s="99">
        <v>739</v>
      </c>
      <c r="B748" s="408" t="s">
        <v>1115</v>
      </c>
      <c r="C748" s="88" t="s">
        <v>2020</v>
      </c>
      <c r="D748" s="88">
        <v>212918020</v>
      </c>
      <c r="E748" s="99" t="s">
        <v>855</v>
      </c>
      <c r="F748" s="88" t="s">
        <v>2949</v>
      </c>
      <c r="G748" s="564">
        <v>6</v>
      </c>
      <c r="H748" s="99" t="s">
        <v>855</v>
      </c>
      <c r="I748" s="88" t="s">
        <v>1118</v>
      </c>
      <c r="J748" s="4">
        <f t="shared" si="32"/>
        <v>25.5</v>
      </c>
      <c r="K748" s="441">
        <v>153</v>
      </c>
      <c r="L748" s="441" t="s">
        <v>2952</v>
      </c>
    </row>
    <row r="749" spans="1:16384" ht="63.75" customHeight="1">
      <c r="A749" s="99">
        <v>740</v>
      </c>
      <c r="B749" s="408" t="s">
        <v>1115</v>
      </c>
      <c r="C749" s="88" t="s">
        <v>2020</v>
      </c>
      <c r="D749" s="88">
        <v>212918020</v>
      </c>
      <c r="E749" s="99" t="s">
        <v>855</v>
      </c>
      <c r="F749" s="88" t="s">
        <v>2949</v>
      </c>
      <c r="G749" s="564">
        <v>6</v>
      </c>
      <c r="H749" s="99" t="s">
        <v>855</v>
      </c>
      <c r="I749" s="88" t="s">
        <v>1118</v>
      </c>
      <c r="J749" s="4">
        <f t="shared" si="32"/>
        <v>25.5</v>
      </c>
      <c r="K749" s="441">
        <v>153</v>
      </c>
      <c r="L749" s="548" t="s">
        <v>2953</v>
      </c>
    </row>
    <row r="750" spans="1:16384" ht="63.75" customHeight="1">
      <c r="A750" s="99">
        <v>741</v>
      </c>
      <c r="B750" s="408" t="s">
        <v>1115</v>
      </c>
      <c r="C750" s="88" t="s">
        <v>2020</v>
      </c>
      <c r="D750" s="88">
        <v>212918020</v>
      </c>
      <c r="E750" s="99" t="s">
        <v>855</v>
      </c>
      <c r="F750" s="88" t="s">
        <v>2949</v>
      </c>
      <c r="G750" s="564">
        <v>6</v>
      </c>
      <c r="H750" s="99" t="s">
        <v>855</v>
      </c>
      <c r="I750" s="88" t="s">
        <v>1118</v>
      </c>
      <c r="J750" s="4">
        <f t="shared" si="32"/>
        <v>25.5</v>
      </c>
      <c r="K750" s="441">
        <v>153</v>
      </c>
      <c r="L750" s="548" t="s">
        <v>2954</v>
      </c>
    </row>
    <row r="751" spans="1:16384" ht="63.75" customHeight="1">
      <c r="A751" s="99">
        <v>742</v>
      </c>
      <c r="B751" s="408" t="s">
        <v>1115</v>
      </c>
      <c r="C751" s="88" t="s">
        <v>2020</v>
      </c>
      <c r="D751" s="88">
        <v>212918020</v>
      </c>
      <c r="E751" s="99" t="s">
        <v>855</v>
      </c>
      <c r="F751" s="88" t="s">
        <v>2949</v>
      </c>
      <c r="G751" s="564">
        <v>6</v>
      </c>
      <c r="H751" s="99" t="s">
        <v>855</v>
      </c>
      <c r="I751" s="88" t="s">
        <v>1118</v>
      </c>
      <c r="J751" s="4">
        <f t="shared" si="32"/>
        <v>25.5</v>
      </c>
      <c r="K751" s="441">
        <v>153</v>
      </c>
      <c r="L751" s="548" t="s">
        <v>2955</v>
      </c>
    </row>
    <row r="752" spans="1:16384" ht="63.75" customHeight="1">
      <c r="A752" s="99">
        <v>743</v>
      </c>
      <c r="B752" s="408" t="s">
        <v>1115</v>
      </c>
      <c r="C752" s="88" t="s">
        <v>2020</v>
      </c>
      <c r="D752" s="88">
        <v>212918020</v>
      </c>
      <c r="E752" s="99" t="s">
        <v>855</v>
      </c>
      <c r="F752" s="88" t="s">
        <v>2949</v>
      </c>
      <c r="G752" s="564">
        <v>6</v>
      </c>
      <c r="H752" s="99" t="s">
        <v>855</v>
      </c>
      <c r="I752" s="88" t="s">
        <v>1118</v>
      </c>
      <c r="J752" s="4">
        <f t="shared" si="32"/>
        <v>25.5</v>
      </c>
      <c r="K752" s="441">
        <v>153</v>
      </c>
      <c r="L752" s="548" t="s">
        <v>2956</v>
      </c>
    </row>
    <row r="753" spans="1:12" ht="63.75" customHeight="1">
      <c r="A753" s="99">
        <v>744</v>
      </c>
      <c r="B753" s="408" t="s">
        <v>1115</v>
      </c>
      <c r="C753" s="88" t="s">
        <v>2020</v>
      </c>
      <c r="D753" s="88">
        <v>212918020</v>
      </c>
      <c r="E753" s="99" t="s">
        <v>855</v>
      </c>
      <c r="F753" s="88" t="s">
        <v>2949</v>
      </c>
      <c r="G753" s="564">
        <v>6</v>
      </c>
      <c r="H753" s="99" t="s">
        <v>855</v>
      </c>
      <c r="I753" s="88" t="s">
        <v>1118</v>
      </c>
      <c r="J753" s="4">
        <f t="shared" si="32"/>
        <v>25.5</v>
      </c>
      <c r="K753" s="441">
        <v>153</v>
      </c>
      <c r="L753" s="548" t="s">
        <v>2957</v>
      </c>
    </row>
    <row r="754" spans="1:12" ht="63.75" customHeight="1">
      <c r="A754" s="99">
        <v>745</v>
      </c>
      <c r="B754" s="408" t="s">
        <v>1115</v>
      </c>
      <c r="C754" s="88" t="s">
        <v>2020</v>
      </c>
      <c r="D754" s="88">
        <v>212918020</v>
      </c>
      <c r="E754" s="99" t="s">
        <v>855</v>
      </c>
      <c r="F754" s="88" t="s">
        <v>2949</v>
      </c>
      <c r="G754" s="564">
        <v>6</v>
      </c>
      <c r="H754" s="99" t="s">
        <v>855</v>
      </c>
      <c r="I754" s="88" t="s">
        <v>1118</v>
      </c>
      <c r="J754" s="4">
        <f t="shared" si="32"/>
        <v>25.5</v>
      </c>
      <c r="K754" s="441">
        <v>153</v>
      </c>
      <c r="L754" s="548" t="s">
        <v>2958</v>
      </c>
    </row>
    <row r="755" spans="1:12" ht="63.75" customHeight="1">
      <c r="A755" s="99">
        <v>746</v>
      </c>
      <c r="B755" s="408" t="s">
        <v>1115</v>
      </c>
      <c r="C755" s="88" t="s">
        <v>2020</v>
      </c>
      <c r="D755" s="88">
        <v>212918020</v>
      </c>
      <c r="E755" s="99" t="s">
        <v>855</v>
      </c>
      <c r="F755" s="88" t="s">
        <v>2949</v>
      </c>
      <c r="G755" s="564">
        <v>6</v>
      </c>
      <c r="H755" s="99" t="s">
        <v>855</v>
      </c>
      <c r="I755" s="88" t="s">
        <v>1118</v>
      </c>
      <c r="J755" s="4">
        <f t="shared" si="32"/>
        <v>25.5</v>
      </c>
      <c r="K755" s="441">
        <v>153</v>
      </c>
      <c r="L755" s="548" t="s">
        <v>2959</v>
      </c>
    </row>
    <row r="756" spans="1:12" ht="63.75" customHeight="1">
      <c r="A756" s="99">
        <v>747</v>
      </c>
      <c r="B756" s="408" t="s">
        <v>1115</v>
      </c>
      <c r="C756" s="88" t="s">
        <v>2020</v>
      </c>
      <c r="D756" s="88">
        <v>212918020</v>
      </c>
      <c r="E756" s="99" t="s">
        <v>855</v>
      </c>
      <c r="F756" s="88" t="s">
        <v>2949</v>
      </c>
      <c r="G756" s="564">
        <v>6</v>
      </c>
      <c r="H756" s="99" t="s">
        <v>855</v>
      </c>
      <c r="I756" s="88" t="s">
        <v>1118</v>
      </c>
      <c r="J756" s="4">
        <f t="shared" si="32"/>
        <v>25.5</v>
      </c>
      <c r="K756" s="441">
        <v>153</v>
      </c>
      <c r="L756" s="548" t="s">
        <v>2960</v>
      </c>
    </row>
    <row r="757" spans="1:12" ht="63.75" customHeight="1">
      <c r="A757" s="99">
        <v>748</v>
      </c>
      <c r="B757" s="408" t="s">
        <v>1115</v>
      </c>
      <c r="C757" s="88" t="s">
        <v>2020</v>
      </c>
      <c r="D757" s="88">
        <v>212918020</v>
      </c>
      <c r="E757" s="99" t="s">
        <v>855</v>
      </c>
      <c r="F757" s="88" t="s">
        <v>2949</v>
      </c>
      <c r="G757" s="564">
        <v>6</v>
      </c>
      <c r="H757" s="99" t="s">
        <v>855</v>
      </c>
      <c r="I757" s="88" t="s">
        <v>1118</v>
      </c>
      <c r="J757" s="4">
        <f t="shared" si="32"/>
        <v>25.5</v>
      </c>
      <c r="K757" s="441">
        <v>153</v>
      </c>
      <c r="L757" s="548" t="s">
        <v>2961</v>
      </c>
    </row>
    <row r="758" spans="1:12" ht="63.75" customHeight="1">
      <c r="A758" s="99">
        <v>749</v>
      </c>
      <c r="B758" s="408" t="s">
        <v>1115</v>
      </c>
      <c r="C758" s="88" t="s">
        <v>2020</v>
      </c>
      <c r="D758" s="88">
        <v>212918020</v>
      </c>
      <c r="E758" s="99" t="s">
        <v>855</v>
      </c>
      <c r="F758" s="88" t="s">
        <v>2949</v>
      </c>
      <c r="G758" s="564">
        <v>6</v>
      </c>
      <c r="H758" s="99" t="s">
        <v>855</v>
      </c>
      <c r="I758" s="88" t="s">
        <v>1118</v>
      </c>
      <c r="J758" s="4">
        <f t="shared" si="32"/>
        <v>25.5</v>
      </c>
      <c r="K758" s="441">
        <v>153</v>
      </c>
      <c r="L758" s="548" t="s">
        <v>2962</v>
      </c>
    </row>
    <row r="759" spans="1:12" ht="63.75" customHeight="1">
      <c r="A759" s="99">
        <v>750</v>
      </c>
      <c r="B759" s="408" t="s">
        <v>1115</v>
      </c>
      <c r="C759" s="88" t="s">
        <v>2020</v>
      </c>
      <c r="D759" s="88">
        <v>212918020</v>
      </c>
      <c r="E759" s="99" t="s">
        <v>855</v>
      </c>
      <c r="F759" s="88" t="s">
        <v>2949</v>
      </c>
      <c r="G759" s="564">
        <v>6</v>
      </c>
      <c r="H759" s="99" t="s">
        <v>855</v>
      </c>
      <c r="I759" s="88" t="s">
        <v>1118</v>
      </c>
      <c r="J759" s="4">
        <f t="shared" si="32"/>
        <v>25.5</v>
      </c>
      <c r="K759" s="441">
        <v>153</v>
      </c>
      <c r="L759" s="548" t="s">
        <v>2963</v>
      </c>
    </row>
    <row r="760" spans="1:12" ht="63.75" customHeight="1">
      <c r="A760" s="99">
        <v>751</v>
      </c>
      <c r="B760" s="408" t="s">
        <v>1115</v>
      </c>
      <c r="C760" s="88" t="s">
        <v>2020</v>
      </c>
      <c r="D760" s="88">
        <v>212918020</v>
      </c>
      <c r="E760" s="99" t="s">
        <v>855</v>
      </c>
      <c r="F760" s="88" t="s">
        <v>2949</v>
      </c>
      <c r="G760" s="564">
        <v>6</v>
      </c>
      <c r="H760" s="99" t="s">
        <v>855</v>
      </c>
      <c r="I760" s="88" t="s">
        <v>1118</v>
      </c>
      <c r="J760" s="4">
        <f t="shared" si="32"/>
        <v>25.5</v>
      </c>
      <c r="K760" s="441">
        <v>153</v>
      </c>
      <c r="L760" s="548" t="s">
        <v>2964</v>
      </c>
    </row>
    <row r="761" spans="1:12" ht="63.75" customHeight="1">
      <c r="A761" s="99">
        <v>752</v>
      </c>
      <c r="B761" s="408" t="s">
        <v>1115</v>
      </c>
      <c r="C761" s="88" t="s">
        <v>2020</v>
      </c>
      <c r="D761" s="88">
        <v>212918020</v>
      </c>
      <c r="E761" s="99" t="s">
        <v>855</v>
      </c>
      <c r="F761" s="88" t="s">
        <v>2949</v>
      </c>
      <c r="G761" s="564">
        <v>6</v>
      </c>
      <c r="H761" s="99" t="s">
        <v>855</v>
      </c>
      <c r="I761" s="88" t="s">
        <v>1118</v>
      </c>
      <c r="J761" s="4">
        <f t="shared" si="32"/>
        <v>25.5</v>
      </c>
      <c r="K761" s="441">
        <v>153</v>
      </c>
      <c r="L761" s="548" t="s">
        <v>2965</v>
      </c>
    </row>
    <row r="762" spans="1:12" ht="63.75" customHeight="1">
      <c r="A762" s="99">
        <v>753</v>
      </c>
      <c r="B762" s="408" t="s">
        <v>1115</v>
      </c>
      <c r="C762" s="88" t="s">
        <v>2020</v>
      </c>
      <c r="D762" s="88">
        <v>212918020</v>
      </c>
      <c r="E762" s="99" t="s">
        <v>855</v>
      </c>
      <c r="F762" s="88" t="s">
        <v>2949</v>
      </c>
      <c r="G762" s="564">
        <v>6</v>
      </c>
      <c r="H762" s="99" t="s">
        <v>855</v>
      </c>
      <c r="I762" s="88" t="s">
        <v>1118</v>
      </c>
      <c r="J762" s="4">
        <f t="shared" si="32"/>
        <v>25.5</v>
      </c>
      <c r="K762" s="441">
        <v>153</v>
      </c>
      <c r="L762" s="548" t="s">
        <v>2966</v>
      </c>
    </row>
    <row r="763" spans="1:12" ht="63.75" customHeight="1">
      <c r="A763" s="99">
        <v>754</v>
      </c>
      <c r="B763" s="408" t="s">
        <v>1115</v>
      </c>
      <c r="C763" s="88" t="s">
        <v>2020</v>
      </c>
      <c r="D763" s="88">
        <v>212918020</v>
      </c>
      <c r="E763" s="99" t="s">
        <v>855</v>
      </c>
      <c r="F763" s="88" t="s">
        <v>2949</v>
      </c>
      <c r="G763" s="564">
        <v>6</v>
      </c>
      <c r="H763" s="99" t="s">
        <v>855</v>
      </c>
      <c r="I763" s="88" t="s">
        <v>1118</v>
      </c>
      <c r="J763" s="4">
        <f t="shared" si="32"/>
        <v>25.5</v>
      </c>
      <c r="K763" s="441">
        <v>153</v>
      </c>
      <c r="L763" s="548" t="s">
        <v>2967</v>
      </c>
    </row>
    <row r="764" spans="1:12" ht="63.75" customHeight="1">
      <c r="A764" s="99">
        <v>755</v>
      </c>
      <c r="B764" s="408" t="s">
        <v>1115</v>
      </c>
      <c r="C764" s="88" t="s">
        <v>2020</v>
      </c>
      <c r="D764" s="88">
        <v>212918020</v>
      </c>
      <c r="E764" s="99" t="s">
        <v>855</v>
      </c>
      <c r="F764" s="88" t="s">
        <v>2949</v>
      </c>
      <c r="G764" s="564">
        <v>6</v>
      </c>
      <c r="H764" s="99" t="s">
        <v>855</v>
      </c>
      <c r="I764" s="88" t="s">
        <v>1118</v>
      </c>
      <c r="J764" s="4">
        <f t="shared" si="32"/>
        <v>25.5</v>
      </c>
      <c r="K764" s="441">
        <v>153</v>
      </c>
      <c r="L764" s="548" t="s">
        <v>2968</v>
      </c>
    </row>
    <row r="765" spans="1:12" ht="63.75" customHeight="1">
      <c r="A765" s="99">
        <v>756</v>
      </c>
      <c r="B765" s="408" t="s">
        <v>1115</v>
      </c>
      <c r="C765" s="88" t="s">
        <v>2020</v>
      </c>
      <c r="D765" s="88">
        <v>212918020</v>
      </c>
      <c r="E765" s="99" t="s">
        <v>855</v>
      </c>
      <c r="F765" s="88" t="s">
        <v>2949</v>
      </c>
      <c r="G765" s="564">
        <v>6</v>
      </c>
      <c r="H765" s="99" t="s">
        <v>855</v>
      </c>
      <c r="I765" s="88" t="s">
        <v>1118</v>
      </c>
      <c r="J765" s="4">
        <f t="shared" si="32"/>
        <v>25.5</v>
      </c>
      <c r="K765" s="441">
        <v>153</v>
      </c>
      <c r="L765" s="548" t="s">
        <v>2969</v>
      </c>
    </row>
    <row r="766" spans="1:12" ht="63.75" customHeight="1">
      <c r="A766" s="99">
        <v>757</v>
      </c>
      <c r="B766" s="408" t="s">
        <v>1115</v>
      </c>
      <c r="C766" s="88" t="s">
        <v>2020</v>
      </c>
      <c r="D766" s="88">
        <v>212918020</v>
      </c>
      <c r="E766" s="99" t="s">
        <v>855</v>
      </c>
      <c r="F766" s="88" t="s">
        <v>2949</v>
      </c>
      <c r="G766" s="564">
        <v>6</v>
      </c>
      <c r="H766" s="99" t="s">
        <v>855</v>
      </c>
      <c r="I766" s="88" t="s">
        <v>1118</v>
      </c>
      <c r="J766" s="4">
        <f t="shared" si="32"/>
        <v>25.5</v>
      </c>
      <c r="K766" s="441">
        <v>153</v>
      </c>
      <c r="L766" s="548" t="s">
        <v>2970</v>
      </c>
    </row>
    <row r="767" spans="1:12" ht="63.75" customHeight="1">
      <c r="A767" s="99">
        <v>758</v>
      </c>
      <c r="B767" s="408" t="s">
        <v>1115</v>
      </c>
      <c r="C767" s="88" t="s">
        <v>2020</v>
      </c>
      <c r="D767" s="88">
        <v>212918020</v>
      </c>
      <c r="E767" s="99" t="s">
        <v>855</v>
      </c>
      <c r="F767" s="88" t="s">
        <v>2949</v>
      </c>
      <c r="G767" s="564">
        <v>6</v>
      </c>
      <c r="H767" s="99" t="s">
        <v>855</v>
      </c>
      <c r="I767" s="88" t="s">
        <v>1118</v>
      </c>
      <c r="J767" s="4">
        <f t="shared" si="32"/>
        <v>25.5</v>
      </c>
      <c r="K767" s="441">
        <v>153</v>
      </c>
      <c r="L767" s="548" t="s">
        <v>2971</v>
      </c>
    </row>
    <row r="768" spans="1:12" ht="63.75" customHeight="1">
      <c r="A768" s="99">
        <v>759</v>
      </c>
      <c r="B768" s="408" t="s">
        <v>1115</v>
      </c>
      <c r="C768" s="88" t="s">
        <v>2020</v>
      </c>
      <c r="D768" s="88">
        <v>212918020</v>
      </c>
      <c r="E768" s="99" t="s">
        <v>855</v>
      </c>
      <c r="F768" s="88" t="s">
        <v>2949</v>
      </c>
      <c r="G768" s="564">
        <v>6</v>
      </c>
      <c r="H768" s="99" t="s">
        <v>855</v>
      </c>
      <c r="I768" s="88" t="s">
        <v>1118</v>
      </c>
      <c r="J768" s="4">
        <f t="shared" si="32"/>
        <v>25.5</v>
      </c>
      <c r="K768" s="441">
        <v>153</v>
      </c>
      <c r="L768" s="548" t="s">
        <v>2972</v>
      </c>
    </row>
    <row r="769" spans="1:12" ht="63.75" customHeight="1">
      <c r="A769" s="99">
        <v>760</v>
      </c>
      <c r="B769" s="408" t="s">
        <v>1115</v>
      </c>
      <c r="C769" s="88" t="s">
        <v>2020</v>
      </c>
      <c r="D769" s="88">
        <v>212918020</v>
      </c>
      <c r="E769" s="99" t="s">
        <v>855</v>
      </c>
      <c r="F769" s="88" t="s">
        <v>2949</v>
      </c>
      <c r="G769" s="564">
        <v>6</v>
      </c>
      <c r="H769" s="99" t="s">
        <v>855</v>
      </c>
      <c r="I769" s="88" t="s">
        <v>1118</v>
      </c>
      <c r="J769" s="4">
        <f t="shared" si="32"/>
        <v>25.5</v>
      </c>
      <c r="K769" s="441">
        <v>153</v>
      </c>
      <c r="L769" s="548" t="s">
        <v>2973</v>
      </c>
    </row>
    <row r="770" spans="1:12" ht="63.75" customHeight="1">
      <c r="A770" s="99">
        <v>761</v>
      </c>
      <c r="B770" s="408" t="s">
        <v>1115</v>
      </c>
      <c r="C770" s="88" t="s">
        <v>2020</v>
      </c>
      <c r="D770" s="88">
        <v>212918020</v>
      </c>
      <c r="E770" s="99" t="s">
        <v>855</v>
      </c>
      <c r="F770" s="88" t="s">
        <v>2949</v>
      </c>
      <c r="G770" s="564">
        <v>6</v>
      </c>
      <c r="H770" s="99" t="s">
        <v>855</v>
      </c>
      <c r="I770" s="88" t="s">
        <v>1118</v>
      </c>
      <c r="J770" s="4">
        <f t="shared" si="32"/>
        <v>25.5</v>
      </c>
      <c r="K770" s="441">
        <v>153</v>
      </c>
      <c r="L770" s="548" t="s">
        <v>2974</v>
      </c>
    </row>
    <row r="771" spans="1:12" ht="63.75" customHeight="1">
      <c r="A771" s="99">
        <v>762</v>
      </c>
      <c r="B771" s="408" t="s">
        <v>1115</v>
      </c>
      <c r="C771" s="88" t="s">
        <v>2020</v>
      </c>
      <c r="D771" s="88">
        <v>212918020</v>
      </c>
      <c r="E771" s="99" t="s">
        <v>855</v>
      </c>
      <c r="F771" s="88" t="s">
        <v>2949</v>
      </c>
      <c r="G771" s="564">
        <v>6</v>
      </c>
      <c r="H771" s="99" t="s">
        <v>855</v>
      </c>
      <c r="I771" s="88" t="s">
        <v>1118</v>
      </c>
      <c r="J771" s="4">
        <f t="shared" si="32"/>
        <v>25.5</v>
      </c>
      <c r="K771" s="441">
        <v>153</v>
      </c>
      <c r="L771" s="548" t="s">
        <v>2975</v>
      </c>
    </row>
    <row r="772" spans="1:12" ht="63.75" customHeight="1">
      <c r="A772" s="99">
        <v>763</v>
      </c>
      <c r="B772" s="408" t="s">
        <v>1115</v>
      </c>
      <c r="C772" s="88" t="s">
        <v>2020</v>
      </c>
      <c r="D772" s="88">
        <v>212918020</v>
      </c>
      <c r="E772" s="99" t="s">
        <v>855</v>
      </c>
      <c r="F772" s="88" t="s">
        <v>2949</v>
      </c>
      <c r="G772" s="564">
        <v>6</v>
      </c>
      <c r="H772" s="99" t="s">
        <v>855</v>
      </c>
      <c r="I772" s="88" t="s">
        <v>1118</v>
      </c>
      <c r="J772" s="4">
        <f t="shared" si="32"/>
        <v>25.5</v>
      </c>
      <c r="K772" s="441">
        <v>153</v>
      </c>
      <c r="L772" s="548" t="s">
        <v>2976</v>
      </c>
    </row>
    <row r="773" spans="1:12" ht="63.75" customHeight="1">
      <c r="A773" s="99">
        <v>764</v>
      </c>
      <c r="B773" s="408" t="s">
        <v>1115</v>
      </c>
      <c r="C773" s="88" t="s">
        <v>2020</v>
      </c>
      <c r="D773" s="88">
        <v>212918020</v>
      </c>
      <c r="E773" s="99" t="s">
        <v>855</v>
      </c>
      <c r="F773" s="88" t="s">
        <v>2949</v>
      </c>
      <c r="G773" s="564">
        <v>6</v>
      </c>
      <c r="H773" s="99" t="s">
        <v>855</v>
      </c>
      <c r="I773" s="88" t="s">
        <v>1118</v>
      </c>
      <c r="J773" s="4">
        <f t="shared" si="32"/>
        <v>25.5</v>
      </c>
      <c r="K773" s="441">
        <v>153</v>
      </c>
      <c r="L773" s="548" t="s">
        <v>2977</v>
      </c>
    </row>
    <row r="774" spans="1:12" ht="63.75" customHeight="1">
      <c r="A774" s="99">
        <v>765</v>
      </c>
      <c r="B774" s="408" t="s">
        <v>1115</v>
      </c>
      <c r="C774" s="88" t="s">
        <v>2020</v>
      </c>
      <c r="D774" s="88">
        <v>212918020</v>
      </c>
      <c r="E774" s="99" t="s">
        <v>855</v>
      </c>
      <c r="F774" s="88" t="s">
        <v>2949</v>
      </c>
      <c r="G774" s="564">
        <v>6</v>
      </c>
      <c r="H774" s="99" t="s">
        <v>855</v>
      </c>
      <c r="I774" s="88" t="s">
        <v>1118</v>
      </c>
      <c r="J774" s="4">
        <f t="shared" si="32"/>
        <v>25.5</v>
      </c>
      <c r="K774" s="441">
        <v>153</v>
      </c>
      <c r="L774" s="548" t="s">
        <v>2978</v>
      </c>
    </row>
    <row r="775" spans="1:12" ht="63.75" customHeight="1">
      <c r="A775" s="99">
        <v>766</v>
      </c>
      <c r="B775" s="408" t="s">
        <v>1115</v>
      </c>
      <c r="C775" s="88" t="s">
        <v>2020</v>
      </c>
      <c r="D775" s="88">
        <v>212918020</v>
      </c>
      <c r="E775" s="99" t="s">
        <v>855</v>
      </c>
      <c r="F775" s="88" t="s">
        <v>2949</v>
      </c>
      <c r="G775" s="564">
        <v>6</v>
      </c>
      <c r="H775" s="99" t="s">
        <v>855</v>
      </c>
      <c r="I775" s="88" t="s">
        <v>1118</v>
      </c>
      <c r="J775" s="4">
        <f t="shared" si="32"/>
        <v>25.5</v>
      </c>
      <c r="K775" s="441">
        <v>153</v>
      </c>
      <c r="L775" s="548" t="s">
        <v>2979</v>
      </c>
    </row>
    <row r="776" spans="1:12" ht="63.75" customHeight="1">
      <c r="A776" s="99">
        <v>767</v>
      </c>
      <c r="B776" s="408" t="s">
        <v>1115</v>
      </c>
      <c r="C776" s="88" t="s">
        <v>2980</v>
      </c>
      <c r="D776" s="88">
        <v>51001003676</v>
      </c>
      <c r="E776" s="99" t="s">
        <v>855</v>
      </c>
      <c r="F776" s="88" t="s">
        <v>2981</v>
      </c>
      <c r="G776" s="499">
        <v>10</v>
      </c>
      <c r="H776" s="99" t="s">
        <v>855</v>
      </c>
      <c r="I776" s="88" t="s">
        <v>1118</v>
      </c>
      <c r="J776" s="4">
        <f t="shared" si="32"/>
        <v>80</v>
      </c>
      <c r="K776" s="480">
        <v>800</v>
      </c>
      <c r="L776" s="548" t="s">
        <v>2982</v>
      </c>
    </row>
    <row r="777" spans="1:12" ht="63.75" customHeight="1">
      <c r="A777" s="99">
        <v>768</v>
      </c>
      <c r="B777" s="408" t="s">
        <v>1115</v>
      </c>
      <c r="C777" s="88" t="s">
        <v>2980</v>
      </c>
      <c r="D777" s="88">
        <v>51001003676</v>
      </c>
      <c r="E777" s="99" t="s">
        <v>855</v>
      </c>
      <c r="F777" s="88" t="s">
        <v>2981</v>
      </c>
      <c r="G777" s="499">
        <v>10</v>
      </c>
      <c r="H777" s="99" t="s">
        <v>855</v>
      </c>
      <c r="I777" s="88" t="s">
        <v>1118</v>
      </c>
      <c r="J777" s="4">
        <f t="shared" si="32"/>
        <v>80</v>
      </c>
      <c r="K777" s="480">
        <v>800</v>
      </c>
      <c r="L777" s="548" t="s">
        <v>2982</v>
      </c>
    </row>
    <row r="778" spans="1:12" ht="63.75" customHeight="1">
      <c r="A778" s="99">
        <v>769</v>
      </c>
      <c r="B778" s="476" t="s">
        <v>1115</v>
      </c>
      <c r="C778" s="88" t="s">
        <v>1116</v>
      </c>
      <c r="D778" s="88">
        <v>204873388</v>
      </c>
      <c r="E778" s="99" t="s">
        <v>855</v>
      </c>
      <c r="F778" s="88" t="s">
        <v>2019</v>
      </c>
      <c r="G778" s="88">
        <v>18</v>
      </c>
      <c r="H778" s="99" t="s">
        <v>855</v>
      </c>
      <c r="I778" s="563" t="s">
        <v>1118</v>
      </c>
      <c r="J778" s="4">
        <f t="shared" si="32"/>
        <v>108.23888888888888</v>
      </c>
      <c r="K778" s="480">
        <v>1948.3</v>
      </c>
      <c r="L778" s="546" t="s">
        <v>2984</v>
      </c>
    </row>
    <row r="779" spans="1:12" ht="63.75" customHeight="1">
      <c r="A779" s="99">
        <v>770</v>
      </c>
      <c r="B779" s="476" t="s">
        <v>1115</v>
      </c>
      <c r="C779" s="88" t="s">
        <v>1116</v>
      </c>
      <c r="D779" s="88">
        <v>204873388</v>
      </c>
      <c r="E779" s="99" t="s">
        <v>855</v>
      </c>
      <c r="F779" s="88" t="s">
        <v>2019</v>
      </c>
      <c r="G779" s="88">
        <v>18</v>
      </c>
      <c r="H779" s="99" t="s">
        <v>855</v>
      </c>
      <c r="I779" s="563" t="s">
        <v>1118</v>
      </c>
      <c r="J779" s="4">
        <f t="shared" si="32"/>
        <v>108.23888888888888</v>
      </c>
      <c r="K779" s="480">
        <v>1948.3</v>
      </c>
      <c r="L779" s="546" t="s">
        <v>2985</v>
      </c>
    </row>
    <row r="780" spans="1:12" ht="63.75" customHeight="1">
      <c r="A780" s="99">
        <v>771</v>
      </c>
      <c r="B780" s="476" t="s">
        <v>1115</v>
      </c>
      <c r="C780" s="88" t="s">
        <v>1116</v>
      </c>
      <c r="D780" s="88">
        <v>204873388</v>
      </c>
      <c r="E780" s="99" t="s">
        <v>855</v>
      </c>
      <c r="F780" s="88" t="s">
        <v>2019</v>
      </c>
      <c r="G780" s="499">
        <v>228.64</v>
      </c>
      <c r="H780" s="99" t="s">
        <v>855</v>
      </c>
      <c r="I780" s="563" t="s">
        <v>1118</v>
      </c>
      <c r="J780" s="4">
        <f>K780/G780</f>
        <v>23.552134359692094</v>
      </c>
      <c r="K780" s="480">
        <v>5384.96</v>
      </c>
      <c r="L780" s="548" t="s">
        <v>2983</v>
      </c>
    </row>
    <row r="781" spans="1:12" ht="63.75" customHeight="1">
      <c r="A781" s="99">
        <v>772</v>
      </c>
      <c r="B781" s="408" t="s">
        <v>2987</v>
      </c>
      <c r="C781" s="88" t="s">
        <v>2986</v>
      </c>
      <c r="D781" s="88">
        <v>405142821</v>
      </c>
      <c r="E781" s="99" t="s">
        <v>855</v>
      </c>
      <c r="F781" s="88" t="s">
        <v>2019</v>
      </c>
      <c r="G781" s="565">
        <v>14.29</v>
      </c>
      <c r="H781" s="99" t="s">
        <v>855</v>
      </c>
      <c r="I781" s="563" t="s">
        <v>1118</v>
      </c>
      <c r="J781" s="4">
        <f>K781/G781</f>
        <v>54.955213435969206</v>
      </c>
      <c r="K781" s="441">
        <v>785.31</v>
      </c>
      <c r="L781" s="548" t="s">
        <v>2988</v>
      </c>
    </row>
    <row r="782" spans="1:12" ht="63.75" customHeight="1">
      <c r="A782" s="99">
        <v>773</v>
      </c>
      <c r="B782" s="408" t="s">
        <v>2987</v>
      </c>
      <c r="C782" s="88" t="s">
        <v>2986</v>
      </c>
      <c r="D782" s="88">
        <v>405142821</v>
      </c>
      <c r="E782" s="99" t="s">
        <v>855</v>
      </c>
      <c r="F782" s="88" t="s">
        <v>2019</v>
      </c>
      <c r="G782" s="565">
        <v>14.29</v>
      </c>
      <c r="H782" s="99" t="s">
        <v>855</v>
      </c>
      <c r="I782" s="563" t="s">
        <v>1118</v>
      </c>
      <c r="J782" s="4">
        <f t="shared" ref="J782:J797" si="33">K782/G782</f>
        <v>54.955213435969206</v>
      </c>
      <c r="K782" s="441">
        <v>785.31</v>
      </c>
      <c r="L782" s="548" t="s">
        <v>2989</v>
      </c>
    </row>
    <row r="783" spans="1:12" ht="63.75" customHeight="1">
      <c r="A783" s="99">
        <v>774</v>
      </c>
      <c r="B783" s="408" t="s">
        <v>2987</v>
      </c>
      <c r="C783" s="88" t="s">
        <v>2986</v>
      </c>
      <c r="D783" s="88">
        <v>405142821</v>
      </c>
      <c r="E783" s="99" t="s">
        <v>855</v>
      </c>
      <c r="F783" s="88" t="s">
        <v>2019</v>
      </c>
      <c r="G783" s="565">
        <v>14.29</v>
      </c>
      <c r="H783" s="99" t="s">
        <v>855</v>
      </c>
      <c r="I783" s="563" t="s">
        <v>1118</v>
      </c>
      <c r="J783" s="4">
        <f t="shared" si="33"/>
        <v>54.955213435969206</v>
      </c>
      <c r="K783" s="441">
        <v>785.31</v>
      </c>
      <c r="L783" s="548" t="s">
        <v>2990</v>
      </c>
    </row>
    <row r="784" spans="1:12" ht="63.75" customHeight="1">
      <c r="A784" s="99">
        <v>775</v>
      </c>
      <c r="B784" s="408" t="s">
        <v>2987</v>
      </c>
      <c r="C784" s="88" t="s">
        <v>2986</v>
      </c>
      <c r="D784" s="88">
        <v>405142821</v>
      </c>
      <c r="E784" s="99" t="s">
        <v>855</v>
      </c>
      <c r="F784" s="88" t="s">
        <v>2019</v>
      </c>
      <c r="G784" s="565">
        <v>14.29</v>
      </c>
      <c r="H784" s="99" t="s">
        <v>855</v>
      </c>
      <c r="I784" s="563" t="s">
        <v>1118</v>
      </c>
      <c r="J784" s="4">
        <f t="shared" si="33"/>
        <v>54.955213435969206</v>
      </c>
      <c r="K784" s="441">
        <v>785.31</v>
      </c>
      <c r="L784" s="548" t="s">
        <v>2991</v>
      </c>
    </row>
    <row r="785" spans="1:12" ht="63.75" customHeight="1">
      <c r="A785" s="99">
        <v>776</v>
      </c>
      <c r="B785" s="408" t="s">
        <v>2987</v>
      </c>
      <c r="C785" s="88" t="s">
        <v>2986</v>
      </c>
      <c r="D785" s="88">
        <v>405142821</v>
      </c>
      <c r="E785" s="99" t="s">
        <v>855</v>
      </c>
      <c r="F785" s="88" t="s">
        <v>2019</v>
      </c>
      <c r="G785" s="565">
        <v>14.29</v>
      </c>
      <c r="H785" s="99" t="s">
        <v>855</v>
      </c>
      <c r="I785" s="563" t="s">
        <v>1118</v>
      </c>
      <c r="J785" s="4">
        <f t="shared" si="33"/>
        <v>54.955213435969206</v>
      </c>
      <c r="K785" s="441">
        <v>785.31</v>
      </c>
      <c r="L785" s="548" t="s">
        <v>2992</v>
      </c>
    </row>
    <row r="786" spans="1:12" ht="63.75" customHeight="1">
      <c r="A786" s="99">
        <v>777</v>
      </c>
      <c r="B786" s="408" t="s">
        <v>2987</v>
      </c>
      <c r="C786" s="88" t="s">
        <v>2986</v>
      </c>
      <c r="D786" s="88">
        <v>405142821</v>
      </c>
      <c r="E786" s="99" t="s">
        <v>855</v>
      </c>
      <c r="F786" s="88" t="s">
        <v>2019</v>
      </c>
      <c r="G786" s="565">
        <v>14.29</v>
      </c>
      <c r="H786" s="99" t="s">
        <v>855</v>
      </c>
      <c r="I786" s="563" t="s">
        <v>1118</v>
      </c>
      <c r="J786" s="4">
        <f t="shared" si="33"/>
        <v>54.955213435969206</v>
      </c>
      <c r="K786" s="441">
        <v>785.31</v>
      </c>
      <c r="L786" s="548" t="s">
        <v>2992</v>
      </c>
    </row>
    <row r="787" spans="1:12" ht="63.75" customHeight="1">
      <c r="A787" s="99">
        <v>778</v>
      </c>
      <c r="B787" s="408" t="s">
        <v>2987</v>
      </c>
      <c r="C787" s="88" t="s">
        <v>2986</v>
      </c>
      <c r="D787" s="88">
        <v>405142821</v>
      </c>
      <c r="E787" s="99" t="s">
        <v>855</v>
      </c>
      <c r="F787" s="88" t="s">
        <v>2019</v>
      </c>
      <c r="G787" s="565">
        <v>14.29</v>
      </c>
      <c r="H787" s="99" t="s">
        <v>855</v>
      </c>
      <c r="I787" s="563" t="s">
        <v>1118</v>
      </c>
      <c r="J787" s="4">
        <f t="shared" si="33"/>
        <v>54.955213435969206</v>
      </c>
      <c r="K787" s="441">
        <v>785.31</v>
      </c>
      <c r="L787" s="548" t="s">
        <v>2993</v>
      </c>
    </row>
    <row r="788" spans="1:12" ht="63.75" customHeight="1">
      <c r="A788" s="99">
        <v>779</v>
      </c>
      <c r="B788" s="408" t="s">
        <v>2987</v>
      </c>
      <c r="C788" s="88" t="s">
        <v>2986</v>
      </c>
      <c r="D788" s="88">
        <v>405142821</v>
      </c>
      <c r="E788" s="99" t="s">
        <v>855</v>
      </c>
      <c r="F788" s="88" t="s">
        <v>2019</v>
      </c>
      <c r="G788" s="565">
        <v>14.29</v>
      </c>
      <c r="H788" s="99" t="s">
        <v>855</v>
      </c>
      <c r="I788" s="563" t="s">
        <v>1118</v>
      </c>
      <c r="J788" s="4">
        <f t="shared" si="33"/>
        <v>54.955213435969206</v>
      </c>
      <c r="K788" s="441">
        <v>785.31</v>
      </c>
      <c r="L788" s="548" t="s">
        <v>2994</v>
      </c>
    </row>
    <row r="789" spans="1:12" ht="63.75" customHeight="1">
      <c r="A789" s="99">
        <v>780</v>
      </c>
      <c r="B789" s="408" t="s">
        <v>2987</v>
      </c>
      <c r="C789" s="88" t="s">
        <v>2986</v>
      </c>
      <c r="D789" s="88">
        <v>405142821</v>
      </c>
      <c r="E789" s="99" t="s">
        <v>855</v>
      </c>
      <c r="F789" s="88" t="s">
        <v>2019</v>
      </c>
      <c r="G789" s="565">
        <v>14.29</v>
      </c>
      <c r="H789" s="99" t="s">
        <v>855</v>
      </c>
      <c r="I789" s="563" t="s">
        <v>1118</v>
      </c>
      <c r="J789" s="4">
        <f t="shared" si="33"/>
        <v>54.955213435969206</v>
      </c>
      <c r="K789" s="441">
        <v>785.31</v>
      </c>
      <c r="L789" s="548" t="s">
        <v>2995</v>
      </c>
    </row>
    <row r="790" spans="1:12" ht="63.75" customHeight="1">
      <c r="A790" s="99">
        <v>781</v>
      </c>
      <c r="B790" s="408" t="s">
        <v>2987</v>
      </c>
      <c r="C790" s="88" t="s">
        <v>2986</v>
      </c>
      <c r="D790" s="88">
        <v>405142821</v>
      </c>
      <c r="E790" s="99" t="s">
        <v>855</v>
      </c>
      <c r="F790" s="88" t="s">
        <v>2019</v>
      </c>
      <c r="G790" s="565">
        <v>14.29</v>
      </c>
      <c r="H790" s="99" t="s">
        <v>855</v>
      </c>
      <c r="I790" s="563" t="s">
        <v>1118</v>
      </c>
      <c r="J790" s="4">
        <f t="shared" si="33"/>
        <v>54.955213435969206</v>
      </c>
      <c r="K790" s="441">
        <v>785.31</v>
      </c>
      <c r="L790" s="548" t="s">
        <v>2996</v>
      </c>
    </row>
    <row r="791" spans="1:12" ht="63.75" customHeight="1">
      <c r="A791" s="99">
        <v>782</v>
      </c>
      <c r="B791" s="408" t="s">
        <v>2987</v>
      </c>
      <c r="C791" s="88" t="s">
        <v>2986</v>
      </c>
      <c r="D791" s="88">
        <v>405142821</v>
      </c>
      <c r="E791" s="99" t="s">
        <v>855</v>
      </c>
      <c r="F791" s="88" t="s">
        <v>2019</v>
      </c>
      <c r="G791" s="565">
        <v>14.29</v>
      </c>
      <c r="H791" s="99" t="s">
        <v>855</v>
      </c>
      <c r="I791" s="563" t="s">
        <v>1118</v>
      </c>
      <c r="J791" s="4">
        <f t="shared" si="33"/>
        <v>54.955213435969206</v>
      </c>
      <c r="K791" s="441">
        <v>785.31</v>
      </c>
      <c r="L791" s="548" t="s">
        <v>2997</v>
      </c>
    </row>
    <row r="792" spans="1:12" ht="63.75" customHeight="1">
      <c r="A792" s="99">
        <v>783</v>
      </c>
      <c r="B792" s="408" t="s">
        <v>2987</v>
      </c>
      <c r="C792" s="88" t="s">
        <v>2986</v>
      </c>
      <c r="D792" s="88">
        <v>405142821</v>
      </c>
      <c r="E792" s="99" t="s">
        <v>855</v>
      </c>
      <c r="F792" s="88" t="s">
        <v>2019</v>
      </c>
      <c r="G792" s="565">
        <v>14.29</v>
      </c>
      <c r="H792" s="99" t="s">
        <v>855</v>
      </c>
      <c r="I792" s="563" t="s">
        <v>1118</v>
      </c>
      <c r="J792" s="4">
        <f t="shared" si="33"/>
        <v>54.955213435969206</v>
      </c>
      <c r="K792" s="441">
        <v>785.31</v>
      </c>
      <c r="L792" s="548" t="s">
        <v>2998</v>
      </c>
    </row>
    <row r="793" spans="1:12" ht="63.75" customHeight="1">
      <c r="A793" s="99">
        <v>784</v>
      </c>
      <c r="B793" s="408" t="s">
        <v>2987</v>
      </c>
      <c r="C793" s="88" t="s">
        <v>2986</v>
      </c>
      <c r="D793" s="88">
        <v>405142821</v>
      </c>
      <c r="E793" s="99" t="s">
        <v>855</v>
      </c>
      <c r="F793" s="88" t="s">
        <v>2019</v>
      </c>
      <c r="G793" s="565">
        <v>14.29</v>
      </c>
      <c r="H793" s="99" t="s">
        <v>855</v>
      </c>
      <c r="I793" s="563" t="s">
        <v>1118</v>
      </c>
      <c r="J793" s="4">
        <f t="shared" si="33"/>
        <v>54.955213435969206</v>
      </c>
      <c r="K793" s="441">
        <v>785.31</v>
      </c>
      <c r="L793" s="548" t="s">
        <v>2999</v>
      </c>
    </row>
    <row r="794" spans="1:12" ht="63.75" customHeight="1">
      <c r="A794" s="99">
        <v>785</v>
      </c>
      <c r="B794" s="408" t="s">
        <v>2987</v>
      </c>
      <c r="C794" s="88" t="s">
        <v>2986</v>
      </c>
      <c r="D794" s="88">
        <v>405142821</v>
      </c>
      <c r="E794" s="99" t="s">
        <v>855</v>
      </c>
      <c r="F794" s="88" t="s">
        <v>2019</v>
      </c>
      <c r="G794" s="565">
        <v>14.29</v>
      </c>
      <c r="H794" s="99" t="s">
        <v>855</v>
      </c>
      <c r="I794" s="563" t="s">
        <v>1118</v>
      </c>
      <c r="J794" s="4">
        <f t="shared" si="33"/>
        <v>54.955213435969206</v>
      </c>
      <c r="K794" s="441">
        <v>785.31</v>
      </c>
      <c r="L794" s="548" t="s">
        <v>3000</v>
      </c>
    </row>
    <row r="795" spans="1:12" ht="63.75" customHeight="1">
      <c r="A795" s="99">
        <v>786</v>
      </c>
      <c r="B795" s="408" t="s">
        <v>2987</v>
      </c>
      <c r="C795" s="88" t="s">
        <v>2986</v>
      </c>
      <c r="D795" s="88">
        <v>405142821</v>
      </c>
      <c r="E795" s="99" t="s">
        <v>855</v>
      </c>
      <c r="F795" s="88" t="s">
        <v>2019</v>
      </c>
      <c r="G795" s="565">
        <v>14.29</v>
      </c>
      <c r="H795" s="99" t="s">
        <v>855</v>
      </c>
      <c r="I795" s="563" t="s">
        <v>1118</v>
      </c>
      <c r="J795" s="4">
        <f t="shared" si="33"/>
        <v>54.955213435969206</v>
      </c>
      <c r="K795" s="441">
        <v>785.31</v>
      </c>
      <c r="L795" s="548" t="s">
        <v>3001</v>
      </c>
    </row>
    <row r="796" spans="1:12" ht="63.75" customHeight="1">
      <c r="A796" s="99">
        <v>787</v>
      </c>
      <c r="B796" s="408" t="s">
        <v>2987</v>
      </c>
      <c r="C796" s="88" t="s">
        <v>2986</v>
      </c>
      <c r="D796" s="88">
        <v>405142821</v>
      </c>
      <c r="E796" s="99" t="s">
        <v>855</v>
      </c>
      <c r="F796" s="88" t="s">
        <v>2019</v>
      </c>
      <c r="G796" s="565">
        <v>14.29</v>
      </c>
      <c r="H796" s="99" t="s">
        <v>855</v>
      </c>
      <c r="I796" s="563" t="s">
        <v>1118</v>
      </c>
      <c r="J796" s="4">
        <f t="shared" si="33"/>
        <v>54.955213435969206</v>
      </c>
      <c r="K796" s="441">
        <v>785.31</v>
      </c>
      <c r="L796" s="548" t="s">
        <v>3002</v>
      </c>
    </row>
    <row r="797" spans="1:12" ht="63.75" customHeight="1">
      <c r="A797" s="99">
        <v>788</v>
      </c>
      <c r="B797" s="476" t="s">
        <v>1115</v>
      </c>
      <c r="C797" s="88" t="s">
        <v>1251</v>
      </c>
      <c r="D797" s="88">
        <v>404974104</v>
      </c>
      <c r="E797" s="99" t="s">
        <v>855</v>
      </c>
      <c r="F797" s="88" t="s">
        <v>2216</v>
      </c>
      <c r="G797" s="499">
        <v>2363.7399999999998</v>
      </c>
      <c r="H797" s="99" t="s">
        <v>855</v>
      </c>
      <c r="I797" s="88" t="s">
        <v>1118</v>
      </c>
      <c r="J797" s="4">
        <f t="shared" si="33"/>
        <v>35.53818524880063</v>
      </c>
      <c r="K797" s="480">
        <v>84003.03</v>
      </c>
      <c r="L797" s="548" t="s">
        <v>3003</v>
      </c>
    </row>
    <row r="798" spans="1:12" ht="63.75" customHeight="1">
      <c r="A798" s="99"/>
      <c r="B798" s="408"/>
      <c r="C798" s="88"/>
      <c r="D798" s="88"/>
      <c r="E798" s="99"/>
      <c r="F798" s="88"/>
      <c r="G798" s="88"/>
      <c r="H798" s="99"/>
      <c r="I798" s="88"/>
      <c r="J798" s="4"/>
      <c r="K798" s="480"/>
      <c r="L798" s="548"/>
    </row>
    <row r="799" spans="1:12" ht="15">
      <c r="A799" s="88" t="s">
        <v>264</v>
      </c>
      <c r="B799" s="408"/>
      <c r="C799" s="88"/>
      <c r="D799" s="88"/>
      <c r="E799" s="88"/>
      <c r="F799" s="88"/>
      <c r="G799" s="88"/>
      <c r="H799" s="88"/>
      <c r="I799" s="88"/>
      <c r="J799" s="4"/>
      <c r="K799" s="4"/>
      <c r="L799" s="548"/>
    </row>
    <row r="800" spans="1:12" ht="15">
      <c r="A800" s="88"/>
      <c r="B800" s="408"/>
      <c r="C800" s="100"/>
      <c r="D800" s="100"/>
      <c r="E800" s="100"/>
      <c r="F800" s="100"/>
      <c r="G800" s="88"/>
      <c r="H800" s="88"/>
      <c r="I800" s="88"/>
      <c r="J800" s="88" t="s">
        <v>459</v>
      </c>
      <c r="K800" s="87">
        <f>SUM(K10:K799)</f>
        <v>6658484.6381180873</v>
      </c>
      <c r="L800" s="548"/>
    </row>
    <row r="801" spans="1:11" ht="15">
      <c r="A801" s="222"/>
      <c r="B801" s="222"/>
      <c r="C801" s="222"/>
      <c r="D801" s="222"/>
      <c r="E801" s="222"/>
      <c r="F801" s="222"/>
      <c r="G801" s="222"/>
      <c r="H801" s="222"/>
      <c r="I801" s="222"/>
      <c r="J801" s="222"/>
      <c r="K801" s="183"/>
    </row>
    <row r="802" spans="1:11" ht="15">
      <c r="A802" s="223" t="s">
        <v>460</v>
      </c>
      <c r="B802" s="223"/>
      <c r="C802" s="222"/>
      <c r="D802" s="222"/>
      <c r="E802" s="222"/>
      <c r="F802" s="222"/>
      <c r="G802" s="222"/>
      <c r="H802" s="222"/>
      <c r="I802" s="222"/>
      <c r="J802" s="222"/>
      <c r="K802" s="183"/>
    </row>
    <row r="803" spans="1:11" ht="15">
      <c r="A803" s="223" t="s">
        <v>461</v>
      </c>
      <c r="B803" s="223"/>
      <c r="C803" s="222"/>
      <c r="D803" s="222"/>
      <c r="E803" s="222"/>
      <c r="F803" s="222"/>
      <c r="G803" s="222"/>
      <c r="H803" s="222"/>
      <c r="I803" s="222"/>
      <c r="J803" s="222"/>
      <c r="K803" s="183"/>
    </row>
    <row r="804" spans="1:11" ht="15">
      <c r="A804" s="214" t="s">
        <v>462</v>
      </c>
      <c r="B804" s="223"/>
      <c r="C804" s="183"/>
      <c r="D804" s="183"/>
      <c r="E804" s="183"/>
      <c r="F804" s="183"/>
      <c r="G804" s="183"/>
      <c r="H804" s="183"/>
      <c r="I804" s="183"/>
      <c r="J804" s="183"/>
      <c r="K804" s="183"/>
    </row>
    <row r="805" spans="1:11" ht="15">
      <c r="A805" s="214" t="s">
        <v>463</v>
      </c>
      <c r="B805" s="223"/>
      <c r="C805" s="183"/>
      <c r="D805" s="183"/>
      <c r="E805" s="183"/>
      <c r="F805" s="183"/>
      <c r="G805" s="183"/>
      <c r="H805" s="183"/>
      <c r="I805" s="183"/>
      <c r="J805" s="183"/>
      <c r="K805" s="183"/>
    </row>
    <row r="806" spans="1:11" ht="15" customHeight="1">
      <c r="A806" s="613" t="s">
        <v>478</v>
      </c>
      <c r="B806" s="613"/>
      <c r="C806" s="613"/>
      <c r="D806" s="613"/>
      <c r="E806" s="613"/>
      <c r="F806" s="613"/>
      <c r="G806" s="613"/>
      <c r="H806" s="613"/>
      <c r="I806" s="613"/>
      <c r="J806" s="613"/>
      <c r="K806" s="613"/>
    </row>
    <row r="807" spans="1:11" ht="15" customHeight="1">
      <c r="A807" s="613"/>
      <c r="B807" s="613"/>
      <c r="C807" s="613"/>
      <c r="D807" s="613"/>
      <c r="E807" s="613"/>
      <c r="F807" s="613"/>
      <c r="G807" s="613"/>
      <c r="H807" s="613"/>
      <c r="I807" s="613"/>
      <c r="J807" s="613"/>
      <c r="K807" s="613"/>
    </row>
    <row r="808" spans="1:11" ht="15">
      <c r="A808" s="614" t="s">
        <v>96</v>
      </c>
      <c r="B808" s="614"/>
      <c r="C808" s="409"/>
      <c r="D808" s="410"/>
      <c r="E808" s="410"/>
      <c r="F808" s="409"/>
      <c r="G808" s="409"/>
      <c r="H808" s="409"/>
      <c r="I808" s="409"/>
      <c r="J808" s="409"/>
      <c r="K808" s="183"/>
    </row>
    <row r="809" spans="1:11" ht="15">
      <c r="A809" s="409"/>
      <c r="B809" s="410"/>
      <c r="C809" s="409"/>
      <c r="D809" s="410"/>
      <c r="E809" s="410"/>
      <c r="F809" s="409"/>
      <c r="G809" s="409"/>
      <c r="H809" s="409"/>
      <c r="I809" s="409"/>
      <c r="J809" s="411"/>
      <c r="K809" s="183"/>
    </row>
    <row r="810" spans="1:11" ht="15" customHeight="1">
      <c r="A810" s="409"/>
      <c r="B810" s="410"/>
      <c r="C810" s="615" t="s">
        <v>256</v>
      </c>
      <c r="D810" s="615"/>
      <c r="E810" s="412"/>
      <c r="F810" s="413"/>
      <c r="G810" s="616" t="s">
        <v>464</v>
      </c>
      <c r="H810" s="616"/>
      <c r="I810" s="616"/>
      <c r="J810" s="414"/>
      <c r="K810" s="183"/>
    </row>
    <row r="811" spans="1:11" ht="15">
      <c r="A811" s="409"/>
      <c r="B811" s="410"/>
      <c r="C811" s="409"/>
      <c r="D811" s="410"/>
      <c r="E811" s="410"/>
      <c r="F811" s="409"/>
      <c r="G811" s="617"/>
      <c r="H811" s="617"/>
      <c r="I811" s="617"/>
      <c r="J811" s="414"/>
      <c r="K811" s="183"/>
    </row>
    <row r="812" spans="1:11" ht="15">
      <c r="A812" s="409"/>
      <c r="B812" s="410"/>
      <c r="C812" s="611" t="s">
        <v>127</v>
      </c>
      <c r="D812" s="611"/>
      <c r="E812" s="412"/>
      <c r="F812" s="413"/>
      <c r="G812" s="409"/>
      <c r="H812" s="409"/>
      <c r="I812" s="409"/>
      <c r="J812" s="409"/>
      <c r="K812" s="183"/>
    </row>
  </sheetData>
  <mergeCells count="7">
    <mergeCell ref="C812:D812"/>
    <mergeCell ref="A2:D2"/>
    <mergeCell ref="K3:L3"/>
    <mergeCell ref="A806:K807"/>
    <mergeCell ref="A808:B808"/>
    <mergeCell ref="C810:D810"/>
    <mergeCell ref="G810:I811"/>
  </mergeCells>
  <dataValidations count="1">
    <dataValidation type="list" allowBlank="1" showInputMessage="1" showErrorMessage="1" sqref="B10:B800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hyperlinks>
    <hyperlink ref="L13" r:id="rId1"/>
    <hyperlink ref="L14" r:id="rId2"/>
    <hyperlink ref="L17" r:id="rId3"/>
    <hyperlink ref="L35" r:id="rId4" display="www.livepress.ge "/>
    <hyperlink ref="L39" r:id="rId5"/>
    <hyperlink ref="L42" r:id="rId6" display="www.ipress.ge "/>
    <hyperlink ref="L47" r:id="rId7" display="www.ghn.ge"/>
    <hyperlink ref="L49" r:id="rId8" display="www.primenewsgeorgia.ge"/>
    <hyperlink ref="L61" r:id="rId9" display="www.mediamall.ge "/>
    <hyperlink ref="L68" r:id="rId10" display="www.adjaraps.com"/>
    <hyperlink ref="L435" r:id="rId11" display="www.tpress.ge "/>
    <hyperlink ref="L437" r:id="rId12" display="www.tpress.ge  "/>
    <hyperlink ref="L438" r:id="rId13" display="www.tpress.ge "/>
    <hyperlink ref="L439" r:id="rId14" display="www.tpress.ge "/>
    <hyperlink ref="L440" r:id="rId15" display="www.tpress.ge "/>
    <hyperlink ref="L441" r:id="rId16" display="www.tpress.ge "/>
    <hyperlink ref="L442" r:id="rId17" display="www.tpress.ge "/>
    <hyperlink ref="L555" r:id="rId18" display="WWW.alion.ge"/>
  </hyperlinks>
  <printOptions gridLines="1"/>
  <pageMargins left="0.19684820647419099" right="0.19684820647419099" top="0.19684820647419099" bottom="0.19684820647419099" header="0.15748031496063" footer="0.15748031496063"/>
  <pageSetup scale="64" fitToHeight="0" orientation="landscape" r:id="rId1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93"/>
  <sheetViews>
    <sheetView showGridLines="0" view="pageBreakPreview" topLeftCell="A7" zoomScale="80" zoomScaleNormal="100" zoomScaleSheetLayoutView="80" workbookViewId="0">
      <selection activeCell="D48" sqref="D48"/>
    </sheetView>
  </sheetViews>
  <sheetFormatPr defaultRowHeight="15"/>
  <cols>
    <col min="1" max="1" width="12.85546875" style="29" customWidth="1"/>
    <col min="2" max="2" width="65.5703125" style="28" customWidth="1"/>
    <col min="3" max="4" width="14.85546875" style="2" customWidth="1"/>
    <col min="5" max="5" width="0.85546875" style="2" customWidth="1"/>
    <col min="6" max="6" width="9.140625" style="2"/>
    <col min="7" max="7" width="11.28515625" style="2" customWidth="1"/>
    <col min="8" max="16384" width="9.140625" style="2"/>
  </cols>
  <sheetData>
    <row r="1" spans="1:8">
      <c r="A1" s="75" t="s">
        <v>212</v>
      </c>
      <c r="B1" s="122"/>
      <c r="C1" s="618" t="s">
        <v>186</v>
      </c>
      <c r="D1" s="618"/>
      <c r="E1" s="106"/>
    </row>
    <row r="2" spans="1:8">
      <c r="A2" s="77" t="s">
        <v>128</v>
      </c>
      <c r="B2" s="122"/>
      <c r="C2" s="78"/>
      <c r="D2" s="606" t="s">
        <v>2743</v>
      </c>
      <c r="E2" s="607"/>
    </row>
    <row r="3" spans="1:8">
      <c r="A3" s="117"/>
      <c r="B3" s="122"/>
      <c r="C3" s="78"/>
      <c r="D3" s="78"/>
      <c r="E3" s="106"/>
    </row>
    <row r="4" spans="1:8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109"/>
    </row>
    <row r="5" spans="1:8">
      <c r="A5" s="120" t="str">
        <f>'ფორმა N1'!D4</f>
        <v>მ.პ.გ. ქართული ოცნება - დემოკრატიული საქართველო</v>
      </c>
      <c r="B5" s="121"/>
      <c r="C5" s="121"/>
      <c r="D5" s="59"/>
      <c r="E5" s="109"/>
    </row>
    <row r="6" spans="1:8">
      <c r="A6" s="78"/>
      <c r="B6" s="77"/>
      <c r="C6" s="77"/>
      <c r="D6" s="77"/>
      <c r="E6" s="109"/>
    </row>
    <row r="7" spans="1:8">
      <c r="A7" s="116"/>
      <c r="B7" s="123"/>
      <c r="C7" s="124"/>
      <c r="D7" s="124"/>
      <c r="E7" s="106"/>
    </row>
    <row r="8" spans="1:8" ht="45">
      <c r="A8" s="125" t="s">
        <v>101</v>
      </c>
      <c r="B8" s="125" t="s">
        <v>178</v>
      </c>
      <c r="C8" s="125" t="s">
        <v>291</v>
      </c>
      <c r="D8" s="125" t="s">
        <v>245</v>
      </c>
      <c r="E8" s="106"/>
    </row>
    <row r="9" spans="1:8">
      <c r="A9" s="49"/>
      <c r="B9" s="50"/>
      <c r="C9" s="158"/>
      <c r="D9" s="158"/>
      <c r="E9" s="106"/>
    </row>
    <row r="10" spans="1:8">
      <c r="A10" s="51" t="s">
        <v>179</v>
      </c>
      <c r="B10" s="52"/>
      <c r="C10" s="374">
        <f>SUM(C11,C34)</f>
        <v>6526015.1799999997</v>
      </c>
      <c r="D10" s="374">
        <f>SUM(D11,D34)</f>
        <v>8666214.4000000004</v>
      </c>
      <c r="E10" s="106"/>
      <c r="G10" s="400">
        <f>C10+'ფორმა N2'!C9+'ფორმა N3'!C9-'ფორმა N4'!C11-'ფორმა N5'!C9</f>
        <v>6476705.3299999991</v>
      </c>
      <c r="H10" s="400">
        <f>G10+G47+G46-D10</f>
        <v>3.9999999105930328E-2</v>
      </c>
    </row>
    <row r="11" spans="1:8">
      <c r="A11" s="53" t="s">
        <v>180</v>
      </c>
      <c r="B11" s="54"/>
      <c r="C11" s="375">
        <f>SUM(C12:C32)</f>
        <v>5963260.6200000001</v>
      </c>
      <c r="D11" s="375">
        <f>SUM(D12:D32)</f>
        <v>8070235.4000000004</v>
      </c>
      <c r="E11" s="106"/>
    </row>
    <row r="12" spans="1:8">
      <c r="A12" s="57">
        <v>1110</v>
      </c>
      <c r="B12" s="56" t="s">
        <v>130</v>
      </c>
      <c r="C12" s="429"/>
      <c r="D12" s="429">
        <v>641400</v>
      </c>
      <c r="E12" s="106"/>
    </row>
    <row r="13" spans="1:8">
      <c r="A13" s="57">
        <v>1120</v>
      </c>
      <c r="B13" s="56" t="s">
        <v>131</v>
      </c>
      <c r="C13" s="429"/>
      <c r="D13" s="429"/>
      <c r="E13" s="106"/>
    </row>
    <row r="14" spans="1:8">
      <c r="A14" s="57">
        <v>1211</v>
      </c>
      <c r="B14" s="56" t="s">
        <v>132</v>
      </c>
      <c r="C14" s="489">
        <v>1929925</v>
      </c>
      <c r="D14" s="489">
        <v>1968126.29</v>
      </c>
      <c r="E14" s="106"/>
      <c r="G14" s="401">
        <f>C12+C14+C15+C23+'ფორმა N2'!D9+'ფორმა N3'!D9-'ფორმა N4'!D11-'ფორმა N5'!D9-'ფორმა N7'!D12-'ფორმა N7'!D14-'ფორმა N7'!D15-D23</f>
        <v>8.0000000409199856E-2</v>
      </c>
    </row>
    <row r="15" spans="1:8">
      <c r="A15" s="57">
        <v>1212</v>
      </c>
      <c r="B15" s="56" t="s">
        <v>133</v>
      </c>
      <c r="C15" s="489">
        <v>123654.94</v>
      </c>
      <c r="D15" s="489">
        <f>6605.47+82458.14</f>
        <v>89063.61</v>
      </c>
      <c r="E15" s="106"/>
      <c r="G15" s="400"/>
    </row>
    <row r="16" spans="1:8">
      <c r="A16" s="57">
        <v>1213</v>
      </c>
      <c r="B16" s="56" t="s">
        <v>134</v>
      </c>
      <c r="C16" s="429"/>
      <c r="D16" s="429"/>
      <c r="E16" s="106"/>
    </row>
    <row r="17" spans="1:8">
      <c r="A17" s="57">
        <v>1214</v>
      </c>
      <c r="B17" s="56" t="s">
        <v>135</v>
      </c>
      <c r="C17" s="429"/>
      <c r="D17" s="429"/>
      <c r="E17" s="106"/>
    </row>
    <row r="18" spans="1:8">
      <c r="A18" s="57">
        <v>1215</v>
      </c>
      <c r="B18" s="56" t="s">
        <v>136</v>
      </c>
      <c r="C18" s="429"/>
      <c r="D18" s="429"/>
      <c r="E18" s="106"/>
    </row>
    <row r="19" spans="1:8">
      <c r="A19" s="57">
        <v>1300</v>
      </c>
      <c r="B19" s="56" t="s">
        <v>137</v>
      </c>
      <c r="C19" s="429"/>
      <c r="D19" s="429"/>
      <c r="E19" s="106"/>
    </row>
    <row r="20" spans="1:8">
      <c r="A20" s="57">
        <v>1410</v>
      </c>
      <c r="B20" s="56" t="s">
        <v>138</v>
      </c>
      <c r="C20" s="429"/>
      <c r="D20" s="429"/>
      <c r="E20" s="106"/>
    </row>
    <row r="21" spans="1:8">
      <c r="A21" s="57">
        <v>1421</v>
      </c>
      <c r="B21" s="56" t="s">
        <v>139</v>
      </c>
      <c r="C21" s="429"/>
      <c r="D21" s="429"/>
      <c r="E21" s="106"/>
    </row>
    <row r="22" spans="1:8">
      <c r="A22" s="57">
        <v>1422</v>
      </c>
      <c r="B22" s="56" t="s">
        <v>140</v>
      </c>
      <c r="C22" s="429"/>
      <c r="D22" s="429"/>
      <c r="E22" s="106"/>
    </row>
    <row r="23" spans="1:8">
      <c r="A23" s="57">
        <v>1423</v>
      </c>
      <c r="B23" s="56" t="s">
        <v>141</v>
      </c>
      <c r="C23" s="429">
        <v>120</v>
      </c>
      <c r="D23" s="429">
        <f>120</f>
        <v>120</v>
      </c>
      <c r="E23" s="106"/>
    </row>
    <row r="24" spans="1:8">
      <c r="A24" s="57">
        <v>1431</v>
      </c>
      <c r="B24" s="56" t="s">
        <v>142</v>
      </c>
      <c r="C24" s="429"/>
      <c r="D24" s="429"/>
      <c r="E24" s="106"/>
    </row>
    <row r="25" spans="1:8">
      <c r="A25" s="57">
        <v>1432</v>
      </c>
      <c r="B25" s="56" t="s">
        <v>143</v>
      </c>
      <c r="C25" s="429"/>
      <c r="D25" s="429"/>
      <c r="E25" s="106"/>
    </row>
    <row r="26" spans="1:8">
      <c r="A26" s="57">
        <v>1433</v>
      </c>
      <c r="B26" s="56" t="s">
        <v>144</v>
      </c>
      <c r="C26" s="429">
        <v>8947</v>
      </c>
      <c r="D26" s="489">
        <v>8538.35</v>
      </c>
      <c r="E26" s="106"/>
      <c r="H26" s="400"/>
    </row>
    <row r="27" spans="1:8">
      <c r="A27" s="57">
        <v>1441</v>
      </c>
      <c r="B27" s="56" t="s">
        <v>145</v>
      </c>
      <c r="C27" s="489">
        <v>116557.68</v>
      </c>
      <c r="D27" s="489">
        <f>42085.59+17026.56</f>
        <v>59112.149999999994</v>
      </c>
      <c r="E27" s="106"/>
    </row>
    <row r="28" spans="1:8">
      <c r="A28" s="57">
        <v>1442</v>
      </c>
      <c r="B28" s="56" t="s">
        <v>146</v>
      </c>
      <c r="C28" s="489">
        <v>3784056</v>
      </c>
      <c r="D28" s="489">
        <f>5302775+1100</f>
        <v>5303875</v>
      </c>
      <c r="E28" s="106"/>
    </row>
    <row r="29" spans="1:8">
      <c r="A29" s="57">
        <v>1443</v>
      </c>
      <c r="B29" s="56" t="s">
        <v>147</v>
      </c>
      <c r="C29" s="429"/>
      <c r="D29" s="429"/>
      <c r="E29" s="106"/>
    </row>
    <row r="30" spans="1:8">
      <c r="A30" s="57">
        <v>1444</v>
      </c>
      <c r="B30" s="56" t="s">
        <v>148</v>
      </c>
      <c r="C30" s="8"/>
      <c r="D30" s="429"/>
      <c r="E30" s="106"/>
      <c r="H30" s="400"/>
    </row>
    <row r="31" spans="1:8">
      <c r="A31" s="57">
        <v>1445</v>
      </c>
      <c r="B31" s="56" t="s">
        <v>149</v>
      </c>
      <c r="C31" s="8"/>
      <c r="D31" s="8"/>
      <c r="E31" s="106"/>
    </row>
    <row r="32" spans="1:8">
      <c r="A32" s="57">
        <v>1446</v>
      </c>
      <c r="B32" s="56" t="s">
        <v>150</v>
      </c>
      <c r="C32" s="8"/>
      <c r="D32" s="8"/>
      <c r="E32" s="106"/>
    </row>
    <row r="33" spans="1:7">
      <c r="A33" s="30"/>
      <c r="E33" s="106"/>
    </row>
    <row r="34" spans="1:7">
      <c r="A34" s="58" t="s">
        <v>181</v>
      </c>
      <c r="B34" s="56"/>
      <c r="C34" s="375">
        <f>SUM(C35:C42)</f>
        <v>562754.56000000006</v>
      </c>
      <c r="D34" s="375">
        <f>SUM(D35:D42)</f>
        <v>595979</v>
      </c>
      <c r="E34" s="106"/>
    </row>
    <row r="35" spans="1:7">
      <c r="A35" s="57">
        <v>2110</v>
      </c>
      <c r="B35" s="56" t="s">
        <v>89</v>
      </c>
      <c r="C35" s="8"/>
      <c r="D35" s="429"/>
      <c r="E35" s="106"/>
    </row>
    <row r="36" spans="1:7">
      <c r="A36" s="57">
        <v>2120</v>
      </c>
      <c r="B36" s="56" t="s">
        <v>151</v>
      </c>
      <c r="C36" s="489">
        <v>375307.9</v>
      </c>
      <c r="D36" s="489">
        <f>392744-940</f>
        <v>391804</v>
      </c>
      <c r="E36" s="106"/>
    </row>
    <row r="37" spans="1:7">
      <c r="A37" s="57">
        <v>2130</v>
      </c>
      <c r="B37" s="56" t="s">
        <v>90</v>
      </c>
      <c r="C37" s="429"/>
      <c r="D37" s="429"/>
      <c r="E37" s="106"/>
    </row>
    <row r="38" spans="1:7">
      <c r="A38" s="57">
        <v>2140</v>
      </c>
      <c r="B38" s="56" t="s">
        <v>389</v>
      </c>
      <c r="C38" s="429"/>
      <c r="D38" s="429"/>
      <c r="E38" s="106"/>
    </row>
    <row r="39" spans="1:7">
      <c r="A39" s="57">
        <v>2150</v>
      </c>
      <c r="B39" s="56" t="s">
        <v>392</v>
      </c>
      <c r="C39" s="429">
        <v>940</v>
      </c>
      <c r="D39" s="489">
        <v>940</v>
      </c>
      <c r="E39" s="106"/>
    </row>
    <row r="40" spans="1:7">
      <c r="A40" s="57">
        <v>2220</v>
      </c>
      <c r="B40" s="56" t="s">
        <v>91</v>
      </c>
      <c r="C40" s="489">
        <v>186506.66</v>
      </c>
      <c r="D40" s="489">
        <v>203235</v>
      </c>
      <c r="E40" s="106"/>
    </row>
    <row r="41" spans="1:7">
      <c r="A41" s="57">
        <v>2300</v>
      </c>
      <c r="B41" s="56" t="s">
        <v>152</v>
      </c>
      <c r="C41" s="8"/>
      <c r="D41" s="429"/>
      <c r="E41" s="106"/>
    </row>
    <row r="42" spans="1:7">
      <c r="A42" s="57">
        <v>2400</v>
      </c>
      <c r="B42" s="56" t="s">
        <v>153</v>
      </c>
      <c r="C42" s="8"/>
      <c r="D42" s="8"/>
      <c r="E42" s="106"/>
    </row>
    <row r="43" spans="1:7">
      <c r="A43" s="31"/>
      <c r="E43" s="106"/>
    </row>
    <row r="44" spans="1:7">
      <c r="A44" s="55" t="s">
        <v>185</v>
      </c>
      <c r="B44" s="56"/>
      <c r="C44" s="375">
        <f>SUM(C45,C64)</f>
        <v>6526015.46</v>
      </c>
      <c r="D44" s="375">
        <f>SUM(D45,D64)</f>
        <v>8666213.7800000012</v>
      </c>
      <c r="E44" s="106"/>
    </row>
    <row r="45" spans="1:7">
      <c r="A45" s="58" t="s">
        <v>182</v>
      </c>
      <c r="B45" s="56"/>
      <c r="C45" s="375">
        <f>SUM(C46:C61)</f>
        <v>1368796.67</v>
      </c>
      <c r="D45" s="375">
        <f>SUM(D46:D61)</f>
        <v>3558305.7800000003</v>
      </c>
      <c r="E45" s="106"/>
    </row>
    <row r="46" spans="1:7">
      <c r="A46" s="57">
        <v>3100</v>
      </c>
      <c r="B46" s="56" t="s">
        <v>154</v>
      </c>
      <c r="C46" s="8"/>
      <c r="D46" s="8">
        <v>1000000</v>
      </c>
      <c r="E46" s="106"/>
      <c r="G46" s="2">
        <f>D46-C46</f>
        <v>1000000</v>
      </c>
    </row>
    <row r="47" spans="1:7">
      <c r="A47" s="57">
        <v>3210</v>
      </c>
      <c r="B47" s="56" t="s">
        <v>155</v>
      </c>
      <c r="C47" s="489">
        <v>1368704.67</v>
      </c>
      <c r="D47" s="489">
        <f>1707411+11405.27+15420+21415.01+812.5+801750</f>
        <v>2558213.7800000003</v>
      </c>
      <c r="E47" s="106"/>
      <c r="G47" s="400">
        <f>D47-C47</f>
        <v>1189509.1100000003</v>
      </c>
    </row>
    <row r="48" spans="1:7">
      <c r="A48" s="57">
        <v>3221</v>
      </c>
      <c r="B48" s="56" t="s">
        <v>156</v>
      </c>
      <c r="C48" s="429"/>
      <c r="D48" s="8"/>
      <c r="E48" s="106"/>
    </row>
    <row r="49" spans="1:5">
      <c r="A49" s="57">
        <v>3222</v>
      </c>
      <c r="B49" s="56" t="s">
        <v>157</v>
      </c>
      <c r="C49" s="429"/>
      <c r="D49" s="8"/>
      <c r="E49" s="106"/>
    </row>
    <row r="50" spans="1:5">
      <c r="A50" s="57">
        <v>3223</v>
      </c>
      <c r="B50" s="56" t="s">
        <v>158</v>
      </c>
      <c r="C50" s="429"/>
      <c r="D50" s="8"/>
      <c r="E50" s="106"/>
    </row>
    <row r="51" spans="1:5">
      <c r="A51" s="57">
        <v>3224</v>
      </c>
      <c r="B51" s="56" t="s">
        <v>159</v>
      </c>
      <c r="C51" s="429"/>
      <c r="D51" s="8"/>
      <c r="E51" s="106"/>
    </row>
    <row r="52" spans="1:5">
      <c r="A52" s="57">
        <v>3231</v>
      </c>
      <c r="B52" s="56" t="s">
        <v>160</v>
      </c>
      <c r="C52" s="429"/>
      <c r="D52" s="8"/>
      <c r="E52" s="106"/>
    </row>
    <row r="53" spans="1:5">
      <c r="A53" s="57">
        <v>3232</v>
      </c>
      <c r="B53" s="56" t="s">
        <v>161</v>
      </c>
      <c r="C53" s="429"/>
      <c r="D53" s="8"/>
      <c r="E53" s="106"/>
    </row>
    <row r="54" spans="1:5">
      <c r="A54" s="57">
        <v>3234</v>
      </c>
      <c r="B54" s="56" t="s">
        <v>162</v>
      </c>
      <c r="C54" s="429">
        <v>92</v>
      </c>
      <c r="D54" s="429">
        <v>92</v>
      </c>
      <c r="E54" s="106"/>
    </row>
    <row r="55" spans="1:5" ht="30">
      <c r="A55" s="57">
        <v>3236</v>
      </c>
      <c r="B55" s="56" t="s">
        <v>177</v>
      </c>
      <c r="C55" s="429"/>
      <c r="D55" s="8"/>
      <c r="E55" s="106"/>
    </row>
    <row r="56" spans="1:5" ht="45">
      <c r="A56" s="57">
        <v>3237</v>
      </c>
      <c r="B56" s="56" t="s">
        <v>163</v>
      </c>
      <c r="C56" s="8"/>
      <c r="D56" s="8"/>
      <c r="E56" s="106"/>
    </row>
    <row r="57" spans="1:5">
      <c r="A57" s="57">
        <v>3241</v>
      </c>
      <c r="B57" s="56" t="s">
        <v>164</v>
      </c>
      <c r="C57" s="8"/>
      <c r="D57" s="8"/>
      <c r="E57" s="106"/>
    </row>
    <row r="58" spans="1:5">
      <c r="A58" s="57">
        <v>3242</v>
      </c>
      <c r="B58" s="56" t="s">
        <v>165</v>
      </c>
      <c r="C58" s="8"/>
      <c r="D58" s="8"/>
      <c r="E58" s="106"/>
    </row>
    <row r="59" spans="1:5">
      <c r="A59" s="57">
        <v>3243</v>
      </c>
      <c r="B59" s="56" t="s">
        <v>166</v>
      </c>
      <c r="C59" s="8"/>
      <c r="D59" s="8"/>
      <c r="E59" s="106"/>
    </row>
    <row r="60" spans="1:5">
      <c r="A60" s="57">
        <v>3245</v>
      </c>
      <c r="B60" s="56" t="s">
        <v>167</v>
      </c>
      <c r="C60" s="8"/>
      <c r="D60" s="8"/>
      <c r="E60" s="106"/>
    </row>
    <row r="61" spans="1:5">
      <c r="A61" s="57">
        <v>3246</v>
      </c>
      <c r="B61" s="56" t="s">
        <v>168</v>
      </c>
      <c r="C61" s="8"/>
      <c r="D61" s="8"/>
      <c r="E61" s="106"/>
    </row>
    <row r="62" spans="1:5">
      <c r="A62" s="31"/>
      <c r="E62" s="106"/>
    </row>
    <row r="63" spans="1:5">
      <c r="A63" s="32"/>
      <c r="E63" s="106"/>
    </row>
    <row r="64" spans="1:5">
      <c r="A64" s="58" t="s">
        <v>183</v>
      </c>
      <c r="B64" s="56"/>
      <c r="C64" s="86">
        <f>SUM(C65:C67)</f>
        <v>5157218.79</v>
      </c>
      <c r="D64" s="375">
        <f>SUM(D65:D67)</f>
        <v>5107908</v>
      </c>
      <c r="E64" s="106"/>
    </row>
    <row r="65" spans="1:5">
      <c r="A65" s="57">
        <v>5100</v>
      </c>
      <c r="B65" s="56" t="s">
        <v>243</v>
      </c>
      <c r="C65" s="8"/>
      <c r="D65" s="8"/>
      <c r="E65" s="106"/>
    </row>
    <row r="66" spans="1:5">
      <c r="A66" s="57">
        <v>5220</v>
      </c>
      <c r="B66" s="56" t="s">
        <v>412</v>
      </c>
      <c r="C66" s="8"/>
      <c r="D66" s="8"/>
      <c r="E66" s="106"/>
    </row>
    <row r="67" spans="1:5">
      <c r="A67" s="57">
        <v>5230</v>
      </c>
      <c r="B67" s="56" t="s">
        <v>413</v>
      </c>
      <c r="C67" s="489">
        <v>5157218.79</v>
      </c>
      <c r="D67" s="489">
        <v>5107908</v>
      </c>
      <c r="E67" s="106"/>
    </row>
    <row r="68" spans="1:5">
      <c r="A68" s="31"/>
      <c r="E68" s="106"/>
    </row>
    <row r="69" spans="1:5">
      <c r="A69" s="2"/>
      <c r="E69" s="106"/>
    </row>
    <row r="70" spans="1:5">
      <c r="A70" s="55" t="s">
        <v>184</v>
      </c>
      <c r="B70" s="56"/>
      <c r="C70" s="8"/>
      <c r="D70" s="8"/>
      <c r="E70" s="106"/>
    </row>
    <row r="71" spans="1:5" ht="30">
      <c r="A71" s="57">
        <v>1</v>
      </c>
      <c r="B71" s="56" t="s">
        <v>169</v>
      </c>
      <c r="C71" s="8"/>
      <c r="D71" s="8"/>
      <c r="E71" s="106"/>
    </row>
    <row r="72" spans="1:5">
      <c r="A72" s="57">
        <v>2</v>
      </c>
      <c r="B72" s="56" t="s">
        <v>170</v>
      </c>
      <c r="C72" s="8"/>
      <c r="D72" s="8"/>
      <c r="E72" s="106"/>
    </row>
    <row r="73" spans="1:5">
      <c r="A73" s="57">
        <v>3</v>
      </c>
      <c r="B73" s="56" t="s">
        <v>171</v>
      </c>
      <c r="C73" s="8"/>
      <c r="D73" s="8"/>
      <c r="E73" s="106"/>
    </row>
    <row r="74" spans="1:5">
      <c r="A74" s="57">
        <v>4</v>
      </c>
      <c r="B74" s="56" t="s">
        <v>348</v>
      </c>
      <c r="C74" s="8"/>
      <c r="D74" s="8"/>
      <c r="E74" s="106"/>
    </row>
    <row r="75" spans="1:5">
      <c r="A75" s="57">
        <v>5</v>
      </c>
      <c r="B75" s="56" t="s">
        <v>172</v>
      </c>
      <c r="C75" s="8"/>
      <c r="D75" s="8"/>
      <c r="E75" s="106"/>
    </row>
    <row r="76" spans="1:5">
      <c r="A76" s="57">
        <v>6</v>
      </c>
      <c r="B76" s="56" t="s">
        <v>173</v>
      </c>
      <c r="C76" s="8"/>
      <c r="D76" s="8"/>
      <c r="E76" s="106"/>
    </row>
    <row r="77" spans="1:5">
      <c r="A77" s="57">
        <v>7</v>
      </c>
      <c r="B77" s="56" t="s">
        <v>174</v>
      </c>
      <c r="C77" s="8"/>
      <c r="D77" s="8"/>
      <c r="E77" s="106"/>
    </row>
    <row r="78" spans="1:5">
      <c r="A78" s="57">
        <v>8</v>
      </c>
      <c r="B78" s="56" t="s">
        <v>175</v>
      </c>
      <c r="C78" s="8"/>
      <c r="D78" s="8"/>
      <c r="E78" s="106"/>
    </row>
    <row r="79" spans="1:5">
      <c r="A79" s="57">
        <v>9</v>
      </c>
      <c r="B79" s="56" t="s">
        <v>176</v>
      </c>
      <c r="C79" s="8"/>
      <c r="D79" s="8"/>
      <c r="E79" s="106"/>
    </row>
    <row r="83" spans="1:8">
      <c r="A83" s="2"/>
      <c r="B83" s="2"/>
    </row>
    <row r="84" spans="1:8">
      <c r="A84" s="70" t="s">
        <v>96</v>
      </c>
      <c r="B84" s="2"/>
      <c r="E84" s="5"/>
    </row>
    <row r="85" spans="1:8">
      <c r="A85" s="2"/>
      <c r="B85" s="2"/>
      <c r="E85"/>
      <c r="F85"/>
      <c r="G85"/>
      <c r="H85"/>
    </row>
    <row r="86" spans="1:8">
      <c r="A86" s="2"/>
      <c r="B86" s="2"/>
      <c r="D86" s="12"/>
      <c r="E86"/>
      <c r="F86"/>
      <c r="G86"/>
      <c r="H86"/>
    </row>
    <row r="87" spans="1:8">
      <c r="A87"/>
      <c r="B87" s="70" t="s">
        <v>420</v>
      </c>
      <c r="D87" s="12"/>
      <c r="E87"/>
      <c r="F87"/>
      <c r="G87"/>
      <c r="H87"/>
    </row>
    <row r="88" spans="1:8">
      <c r="A88"/>
      <c r="B88" s="2" t="s">
        <v>421</v>
      </c>
      <c r="D88" s="12"/>
      <c r="E88"/>
      <c r="F88"/>
      <c r="G88"/>
      <c r="H88"/>
    </row>
    <row r="89" spans="1:8" customFormat="1" ht="12.75">
      <c r="B89" s="66" t="s">
        <v>127</v>
      </c>
    </row>
    <row r="90" spans="1:8" customFormat="1" ht="12.75"/>
    <row r="91" spans="1:8" customFormat="1" ht="12.75"/>
    <row r="92" spans="1:8" customFormat="1" ht="12.75"/>
    <row r="93" spans="1:8" customFormat="1" ht="12.75"/>
  </sheetData>
  <mergeCells count="2">
    <mergeCell ref="C1:D1"/>
    <mergeCell ref="D2:E2"/>
  </mergeCells>
  <printOptions gridLines="1"/>
  <pageMargins left="0.31496062992126" right="0.31496062992126" top="0.74803149606299202" bottom="0.74803149606299202" header="0.31496062992126" footer="0.31496062992126"/>
  <pageSetup paperSize="9" scale="92" fitToHeight="2" orientation="portrait" r:id="rId1"/>
  <rowBreaks count="1" manualBreakCount="1">
    <brk id="43" max="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30"/>
  <sheetViews>
    <sheetView showGridLines="0" view="pageBreakPreview" zoomScale="80" zoomScaleNormal="100" zoomScaleSheetLayoutView="80" workbookViewId="0">
      <selection activeCell="G15" sqref="G15"/>
    </sheetView>
  </sheetViews>
  <sheetFormatPr defaultRowHeight="15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>
      <c r="A1" s="75" t="s">
        <v>426</v>
      </c>
      <c r="B1" s="77"/>
      <c r="C1" s="77"/>
      <c r="D1" s="77"/>
      <c r="E1" s="77"/>
      <c r="F1" s="77"/>
      <c r="G1" s="77"/>
      <c r="H1" s="77"/>
      <c r="I1" s="608" t="s">
        <v>97</v>
      </c>
      <c r="J1" s="608"/>
      <c r="K1" s="106"/>
    </row>
    <row r="2" spans="1:11">
      <c r="A2" s="77" t="s">
        <v>128</v>
      </c>
      <c r="B2" s="77"/>
      <c r="C2" s="77"/>
      <c r="D2" s="77"/>
      <c r="E2" s="77"/>
      <c r="F2" s="77"/>
      <c r="G2" s="77"/>
      <c r="H2" s="77"/>
      <c r="I2" s="606" t="s">
        <v>2743</v>
      </c>
      <c r="J2" s="607"/>
      <c r="K2" s="106"/>
    </row>
    <row r="3" spans="1:11">
      <c r="A3" s="77"/>
      <c r="B3" s="77"/>
      <c r="C3" s="77"/>
      <c r="D3" s="77"/>
      <c r="E3" s="77"/>
      <c r="F3" s="77"/>
      <c r="G3" s="77"/>
      <c r="H3" s="77"/>
      <c r="I3" s="76"/>
      <c r="J3" s="76"/>
      <c r="K3" s="106"/>
    </row>
    <row r="4" spans="1:11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7"/>
      <c r="F4" s="126"/>
      <c r="G4" s="77"/>
      <c r="H4" s="77"/>
      <c r="I4" s="77"/>
      <c r="J4" s="77"/>
      <c r="K4" s="106"/>
    </row>
    <row r="5" spans="1:11">
      <c r="A5" s="218" t="str">
        <f>'ფორმა N1'!D4</f>
        <v>მ.პ.გ. ქართული ოცნება - დემოკრატიული საქართველო</v>
      </c>
      <c r="B5" s="361"/>
      <c r="C5" s="361"/>
      <c r="D5" s="361"/>
      <c r="E5" s="361"/>
      <c r="F5" s="362"/>
      <c r="G5" s="361"/>
      <c r="H5" s="361"/>
      <c r="I5" s="361"/>
      <c r="J5" s="361"/>
      <c r="K5" s="106"/>
    </row>
    <row r="6" spans="1:11">
      <c r="A6" s="78"/>
      <c r="B6" s="78"/>
      <c r="C6" s="77"/>
      <c r="D6" s="77"/>
      <c r="E6" s="77"/>
      <c r="F6" s="126"/>
      <c r="G6" s="77"/>
      <c r="H6" s="77"/>
      <c r="I6" s="77"/>
      <c r="J6" s="77"/>
      <c r="K6" s="106"/>
    </row>
    <row r="7" spans="1:11">
      <c r="A7" s="127"/>
      <c r="B7" s="124"/>
      <c r="C7" s="124"/>
      <c r="D7" s="124"/>
      <c r="E7" s="124"/>
      <c r="F7" s="124"/>
      <c r="G7" s="124"/>
      <c r="H7" s="124"/>
      <c r="I7" s="124"/>
      <c r="J7" s="124"/>
      <c r="K7" s="106"/>
    </row>
    <row r="8" spans="1:11" s="27" customFormat="1" ht="45">
      <c r="A8" s="129" t="s">
        <v>64</v>
      </c>
      <c r="B8" s="129" t="s">
        <v>99</v>
      </c>
      <c r="C8" s="130" t="s">
        <v>101</v>
      </c>
      <c r="D8" s="130" t="s">
        <v>263</v>
      </c>
      <c r="E8" s="130" t="s">
        <v>100</v>
      </c>
      <c r="F8" s="128" t="s">
        <v>244</v>
      </c>
      <c r="G8" s="128" t="s">
        <v>282</v>
      </c>
      <c r="H8" s="128" t="s">
        <v>283</v>
      </c>
      <c r="I8" s="128" t="s">
        <v>245</v>
      </c>
      <c r="J8" s="131" t="s">
        <v>102</v>
      </c>
      <c r="K8" s="106"/>
    </row>
    <row r="9" spans="1:11" s="27" customFormat="1">
      <c r="A9" s="159">
        <v>1</v>
      </c>
      <c r="B9" s="159">
        <v>2</v>
      </c>
      <c r="C9" s="160">
        <v>3</v>
      </c>
      <c r="D9" s="160">
        <v>4</v>
      </c>
      <c r="E9" s="160">
        <v>5</v>
      </c>
      <c r="F9" s="160">
        <v>6</v>
      </c>
      <c r="G9" s="160">
        <v>7</v>
      </c>
      <c r="H9" s="160">
        <v>8</v>
      </c>
      <c r="I9" s="160">
        <v>9</v>
      </c>
      <c r="J9" s="160">
        <v>10</v>
      </c>
      <c r="K9" s="106"/>
    </row>
    <row r="10" spans="1:11" s="27" customFormat="1" ht="30">
      <c r="A10" s="159">
        <v>1</v>
      </c>
      <c r="B10" s="381" t="s">
        <v>480</v>
      </c>
      <c r="C10" s="382" t="s">
        <v>481</v>
      </c>
      <c r="D10" s="486" t="s">
        <v>482</v>
      </c>
      <c r="E10" s="383" t="s">
        <v>483</v>
      </c>
      <c r="F10" s="160">
        <v>1929925</v>
      </c>
      <c r="G10" s="160">
        <v>6057935.2400000002</v>
      </c>
      <c r="H10" s="160">
        <v>6019733.5999999996</v>
      </c>
      <c r="I10" s="160">
        <f>F10+G10-H10</f>
        <v>1968126.6400000006</v>
      </c>
      <c r="J10" s="160"/>
      <c r="K10" s="106"/>
    </row>
    <row r="11" spans="1:11" s="27" customFormat="1" ht="30">
      <c r="A11" s="159">
        <v>2</v>
      </c>
      <c r="B11" s="384" t="s">
        <v>480</v>
      </c>
      <c r="C11" s="385" t="s">
        <v>1638</v>
      </c>
      <c r="D11" s="386" t="s">
        <v>484</v>
      </c>
      <c r="E11" s="387" t="s">
        <v>483</v>
      </c>
      <c r="F11" s="160">
        <v>9085</v>
      </c>
      <c r="G11" s="160">
        <v>496520</v>
      </c>
      <c r="H11" s="160">
        <v>498999.67</v>
      </c>
      <c r="I11" s="160">
        <f>F11+G11-H11</f>
        <v>6605.3300000000163</v>
      </c>
      <c r="J11" s="160"/>
      <c r="K11" s="106"/>
    </row>
    <row r="12" spans="1:11" s="27" customFormat="1" ht="30">
      <c r="A12" s="159">
        <v>3</v>
      </c>
      <c r="B12" s="384" t="s">
        <v>480</v>
      </c>
      <c r="C12" s="385" t="s">
        <v>1638</v>
      </c>
      <c r="D12" s="386" t="s">
        <v>485</v>
      </c>
      <c r="E12" s="387" t="s">
        <v>483</v>
      </c>
      <c r="F12" s="160">
        <v>0</v>
      </c>
      <c r="G12" s="160"/>
      <c r="H12" s="160"/>
      <c r="I12" s="160"/>
      <c r="J12" s="160"/>
      <c r="K12" s="106"/>
    </row>
    <row r="13" spans="1:11" s="27" customFormat="1" ht="30">
      <c r="A13" s="159">
        <v>4</v>
      </c>
      <c r="B13" s="384" t="s">
        <v>480</v>
      </c>
      <c r="C13" s="382" t="s">
        <v>1635</v>
      </c>
      <c r="D13" s="486" t="s">
        <v>482</v>
      </c>
      <c r="E13" s="387" t="s">
        <v>1634</v>
      </c>
      <c r="F13" s="160">
        <v>0</v>
      </c>
      <c r="G13" s="160">
        <v>0</v>
      </c>
      <c r="H13" s="160">
        <v>0</v>
      </c>
      <c r="I13" s="160">
        <v>0</v>
      </c>
      <c r="J13" s="160"/>
      <c r="K13" s="106"/>
    </row>
    <row r="14" spans="1:11" s="27" customFormat="1" ht="30">
      <c r="A14" s="159">
        <v>5</v>
      </c>
      <c r="B14" s="384" t="s">
        <v>480</v>
      </c>
      <c r="C14" s="385" t="s">
        <v>1636</v>
      </c>
      <c r="D14" s="386" t="s">
        <v>484</v>
      </c>
      <c r="E14" s="387" t="s">
        <v>1634</v>
      </c>
      <c r="F14" s="160">
        <v>114570</v>
      </c>
      <c r="G14" s="160">
        <v>0</v>
      </c>
      <c r="H14" s="160">
        <v>32111.86</v>
      </c>
      <c r="I14" s="160">
        <f>F14+G14-H14</f>
        <v>82458.14</v>
      </c>
      <c r="J14" s="160"/>
      <c r="K14" s="106"/>
    </row>
    <row r="15" spans="1:11" s="27" customFormat="1" ht="30">
      <c r="A15" s="380">
        <v>6</v>
      </c>
      <c r="B15" s="384" t="s">
        <v>480</v>
      </c>
      <c r="C15" s="385" t="s">
        <v>1637</v>
      </c>
      <c r="D15" s="386" t="s">
        <v>485</v>
      </c>
      <c r="E15" s="387" t="s">
        <v>1634</v>
      </c>
      <c r="F15" s="389">
        <v>0</v>
      </c>
      <c r="G15" s="388">
        <v>0</v>
      </c>
      <c r="H15" s="388">
        <v>0</v>
      </c>
      <c r="I15" s="388">
        <f>F15+G15-H15</f>
        <v>0</v>
      </c>
      <c r="J15" s="388"/>
      <c r="K15" s="106"/>
    </row>
    <row r="16" spans="1:11">
      <c r="A16" s="105"/>
      <c r="B16" s="105"/>
      <c r="C16" s="105"/>
      <c r="D16" s="105"/>
      <c r="E16" s="105"/>
      <c r="F16" s="105"/>
      <c r="G16" s="105"/>
      <c r="H16" s="105"/>
      <c r="I16" s="105"/>
      <c r="J16" s="105"/>
    </row>
    <row r="17" spans="1:10">
      <c r="A17" s="105"/>
      <c r="B17" s="105"/>
      <c r="C17" s="105"/>
      <c r="D17" s="105"/>
      <c r="E17" s="105"/>
      <c r="F17" s="105"/>
      <c r="G17" s="105"/>
      <c r="H17" s="105"/>
      <c r="I17" s="105"/>
      <c r="J17" s="105"/>
    </row>
    <row r="18" spans="1:10">
      <c r="A18" s="105"/>
      <c r="B18" s="105"/>
      <c r="C18" s="105"/>
      <c r="D18" s="105"/>
      <c r="E18" s="105"/>
      <c r="F18" s="105"/>
      <c r="G18" s="105"/>
      <c r="H18" s="105"/>
      <c r="I18" s="105"/>
      <c r="J18" s="105"/>
    </row>
    <row r="19" spans="1:10">
      <c r="A19" s="105"/>
      <c r="B19" s="105"/>
      <c r="C19" s="105"/>
      <c r="D19" s="105"/>
      <c r="E19" s="105"/>
      <c r="F19" s="105"/>
      <c r="G19" s="105"/>
      <c r="H19" s="105"/>
      <c r="I19" s="105"/>
      <c r="J19" s="105"/>
    </row>
    <row r="20" spans="1:10">
      <c r="A20" s="105"/>
      <c r="B20" s="226" t="s">
        <v>96</v>
      </c>
      <c r="C20" s="105"/>
      <c r="D20" s="105"/>
      <c r="E20" s="105"/>
      <c r="F20" s="227"/>
      <c r="G20" s="105"/>
      <c r="H20" s="105"/>
      <c r="I20" s="105"/>
      <c r="J20" s="105"/>
    </row>
    <row r="21" spans="1:10">
      <c r="A21" s="105"/>
      <c r="B21" s="105"/>
      <c r="C21" s="105"/>
      <c r="D21" s="105"/>
      <c r="E21" s="105"/>
      <c r="F21" s="102"/>
      <c r="G21" s="102"/>
      <c r="H21" s="102"/>
      <c r="I21" s="102"/>
      <c r="J21" s="102"/>
    </row>
    <row r="22" spans="1:10">
      <c r="A22" s="105"/>
      <c r="B22" s="105"/>
      <c r="C22" s="274"/>
      <c r="D22" s="105"/>
      <c r="E22" s="105"/>
      <c r="F22" s="274"/>
      <c r="G22" s="275"/>
      <c r="H22" s="275"/>
      <c r="I22" s="102"/>
      <c r="J22" s="102"/>
    </row>
    <row r="23" spans="1:10">
      <c r="A23" s="102"/>
      <c r="B23" s="105"/>
      <c r="C23" s="228" t="s">
        <v>256</v>
      </c>
      <c r="D23" s="228"/>
      <c r="E23" s="105"/>
      <c r="F23" s="105" t="s">
        <v>261</v>
      </c>
      <c r="G23" s="102"/>
      <c r="H23" s="102"/>
      <c r="I23" s="102"/>
      <c r="J23" s="102"/>
    </row>
    <row r="24" spans="1:10">
      <c r="A24" s="102"/>
      <c r="B24" s="105"/>
      <c r="C24" s="229" t="s">
        <v>127</v>
      </c>
      <c r="D24" s="105"/>
      <c r="E24" s="105"/>
      <c r="F24" s="105" t="s">
        <v>257</v>
      </c>
      <c r="G24" s="102"/>
      <c r="H24" s="102"/>
      <c r="I24" s="102"/>
      <c r="J24" s="102"/>
    </row>
    <row r="25" spans="1:10" customFormat="1">
      <c r="A25" s="102"/>
      <c r="B25" s="105"/>
      <c r="C25" s="105"/>
      <c r="D25" s="229"/>
      <c r="E25" s="102"/>
      <c r="F25" s="102"/>
      <c r="G25" s="102"/>
      <c r="H25" s="102"/>
      <c r="I25" s="102"/>
      <c r="J25" s="102"/>
    </row>
    <row r="26" spans="1:10" customFormat="1" ht="12.75">
      <c r="A26" s="102"/>
      <c r="B26" s="102"/>
      <c r="C26" s="102"/>
      <c r="D26" s="102"/>
      <c r="E26" s="102"/>
      <c r="F26" s="102"/>
      <c r="G26" s="102"/>
      <c r="H26" s="102"/>
      <c r="I26" s="102"/>
      <c r="J26" s="102"/>
    </row>
    <row r="27" spans="1:10" customFormat="1" ht="12.75"/>
    <row r="28" spans="1:10" customFormat="1" ht="12.75"/>
    <row r="29" spans="1:10" customFormat="1" ht="12.75"/>
    <row r="30" spans="1:10" customFormat="1" ht="12.75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:B15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:E15"/>
    <dataValidation allowBlank="1" showInputMessage="1" showErrorMessage="1" prompt="თვე/დღე/წელი" sqref="J15"/>
  </dataValidations>
  <printOptions gridLines="1"/>
  <pageMargins left="0.25" right="0.25" top="0.75" bottom="0.75" header="0.3" footer="0.3"/>
  <pageSetup paperSize="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view="pageBreakPreview" topLeftCell="A10" zoomScale="80" zoomScaleNormal="100" zoomScaleSheetLayoutView="80" workbookViewId="0">
      <selection activeCell="E15" sqref="E15"/>
    </sheetView>
  </sheetViews>
  <sheetFormatPr defaultRowHeight="15"/>
  <cols>
    <col min="1" max="1" width="12" style="183" customWidth="1"/>
    <col min="2" max="2" width="13.28515625" style="183" customWidth="1"/>
    <col min="3" max="3" width="21.42578125" style="183" customWidth="1"/>
    <col min="4" max="4" width="17.85546875" style="183" customWidth="1"/>
    <col min="5" max="5" width="12.7109375" style="183" customWidth="1"/>
    <col min="6" max="6" width="36.85546875" style="183" customWidth="1"/>
    <col min="7" max="7" width="22.28515625" style="183" customWidth="1"/>
    <col min="8" max="8" width="0.5703125" style="183" customWidth="1"/>
    <col min="9" max="16384" width="9.140625" style="183"/>
  </cols>
  <sheetData>
    <row r="1" spans="1:8">
      <c r="A1" s="75" t="s">
        <v>351</v>
      </c>
      <c r="B1" s="77"/>
      <c r="C1" s="77"/>
      <c r="D1" s="77"/>
      <c r="E1" s="77"/>
      <c r="F1" s="77"/>
      <c r="G1" s="163" t="s">
        <v>97</v>
      </c>
      <c r="H1" s="164"/>
    </row>
    <row r="2" spans="1:8">
      <c r="A2" s="77" t="s">
        <v>128</v>
      </c>
      <c r="B2" s="77"/>
      <c r="C2" s="77"/>
      <c r="D2" s="77"/>
      <c r="E2" s="77"/>
      <c r="F2" s="77"/>
      <c r="G2" s="606" t="s">
        <v>2743</v>
      </c>
      <c r="H2" s="607"/>
    </row>
    <row r="3" spans="1:8">
      <c r="A3" s="77"/>
      <c r="B3" s="77"/>
      <c r="C3" s="77"/>
      <c r="D3" s="77"/>
      <c r="E3" s="77"/>
      <c r="F3" s="77"/>
      <c r="G3" s="103"/>
      <c r="H3" s="164"/>
    </row>
    <row r="4" spans="1:8">
      <c r="A4" s="78" t="str">
        <f>'[3]ფორმა N2'!A4</f>
        <v>ანგარიშვალდებული პირის დასახელება:</v>
      </c>
      <c r="B4" s="77"/>
      <c r="C4" s="77"/>
      <c r="D4" s="77"/>
      <c r="E4" s="77"/>
      <c r="F4" s="77"/>
      <c r="G4" s="77"/>
      <c r="H4" s="105"/>
    </row>
    <row r="5" spans="1:8">
      <c r="A5" s="218" t="str">
        <f>'ფორმა N1'!D4</f>
        <v>მ.პ.გ. ქართული ოცნება - დემოკრატიული საქართველო</v>
      </c>
      <c r="B5" s="218"/>
      <c r="C5" s="218"/>
      <c r="D5" s="218"/>
      <c r="E5" s="218"/>
      <c r="F5" s="218"/>
      <c r="G5" s="218"/>
      <c r="H5" s="105"/>
    </row>
    <row r="6" spans="1:8">
      <c r="A6" s="78"/>
      <c r="B6" s="77"/>
      <c r="C6" s="77"/>
      <c r="D6" s="77"/>
      <c r="E6" s="77"/>
      <c r="F6" s="77"/>
      <c r="G6" s="77"/>
      <c r="H6" s="105"/>
    </row>
    <row r="7" spans="1:8">
      <c r="A7" s="77"/>
      <c r="B7" s="77"/>
      <c r="C7" s="77"/>
      <c r="D7" s="77"/>
      <c r="E7" s="77"/>
      <c r="F7" s="77"/>
      <c r="G7" s="77"/>
      <c r="H7" s="106"/>
    </row>
    <row r="8" spans="1:8" ht="45.75" customHeight="1">
      <c r="A8" s="165" t="s">
        <v>301</v>
      </c>
      <c r="B8" s="165" t="s">
        <v>129</v>
      </c>
      <c r="C8" s="166" t="s">
        <v>349</v>
      </c>
      <c r="D8" s="166" t="s">
        <v>350</v>
      </c>
      <c r="E8" s="166" t="s">
        <v>263</v>
      </c>
      <c r="F8" s="165" t="s">
        <v>308</v>
      </c>
      <c r="G8" s="166" t="s">
        <v>302</v>
      </c>
      <c r="H8" s="106"/>
    </row>
    <row r="9" spans="1:8">
      <c r="A9" s="167" t="s">
        <v>303</v>
      </c>
      <c r="B9" s="168"/>
      <c r="C9" s="169"/>
      <c r="D9" s="170"/>
      <c r="E9" s="170"/>
      <c r="F9" s="170"/>
      <c r="G9" s="171"/>
      <c r="H9" s="106"/>
    </row>
    <row r="10" spans="1:8" ht="15.75">
      <c r="A10" s="168">
        <v>1</v>
      </c>
      <c r="B10" s="157" t="s">
        <v>2746</v>
      </c>
      <c r="C10" s="172">
        <v>641400</v>
      </c>
      <c r="D10" s="173">
        <v>0</v>
      </c>
      <c r="E10" s="173" t="s">
        <v>209</v>
      </c>
      <c r="F10" s="173" t="s">
        <v>59</v>
      </c>
      <c r="G10" s="174">
        <f>IF(ISBLANK(B10),"",G9+C10-D10)</f>
        <v>641400</v>
      </c>
      <c r="H10" s="106"/>
    </row>
    <row r="11" spans="1:8" ht="15.75">
      <c r="A11" s="168">
        <v>2</v>
      </c>
      <c r="B11" s="157"/>
      <c r="C11" s="172"/>
      <c r="D11" s="173"/>
      <c r="E11" s="173"/>
      <c r="F11" s="173"/>
      <c r="G11" s="174" t="str">
        <f t="shared" ref="G11:G19" si="0">IF(ISBLANK(B11),"",G10+C11-D11)</f>
        <v/>
      </c>
      <c r="H11" s="106"/>
    </row>
    <row r="12" spans="1:8" ht="15.75">
      <c r="A12" s="168">
        <v>3</v>
      </c>
      <c r="B12" s="157"/>
      <c r="C12" s="172"/>
      <c r="D12" s="173"/>
      <c r="E12" s="173"/>
      <c r="F12" s="173"/>
      <c r="G12" s="174" t="str">
        <f t="shared" si="0"/>
        <v/>
      </c>
      <c r="H12" s="106"/>
    </row>
    <row r="13" spans="1:8" ht="15.75">
      <c r="A13" s="168">
        <v>4</v>
      </c>
      <c r="B13" s="157"/>
      <c r="C13" s="172"/>
      <c r="D13" s="173"/>
      <c r="E13" s="173"/>
      <c r="F13" s="173"/>
      <c r="G13" s="174" t="str">
        <f t="shared" si="0"/>
        <v/>
      </c>
      <c r="H13" s="106"/>
    </row>
    <row r="14" spans="1:8" ht="15.75">
      <c r="A14" s="168">
        <v>5</v>
      </c>
      <c r="B14" s="157"/>
      <c r="C14" s="172"/>
      <c r="D14" s="173"/>
      <c r="E14" s="173"/>
      <c r="F14" s="173"/>
      <c r="G14" s="174" t="str">
        <f t="shared" si="0"/>
        <v/>
      </c>
      <c r="H14" s="106"/>
    </row>
    <row r="15" spans="1:8" ht="15.75">
      <c r="A15" s="168">
        <v>6</v>
      </c>
      <c r="B15" s="157"/>
      <c r="C15" s="172"/>
      <c r="D15" s="173"/>
      <c r="E15" s="173"/>
      <c r="F15" s="173"/>
      <c r="G15" s="174" t="str">
        <f t="shared" si="0"/>
        <v/>
      </c>
      <c r="H15" s="106"/>
    </row>
    <row r="16" spans="1:8" ht="15.75">
      <c r="A16" s="168">
        <v>7</v>
      </c>
      <c r="B16" s="157"/>
      <c r="C16" s="172"/>
      <c r="D16" s="173"/>
      <c r="E16" s="173"/>
      <c r="F16" s="173"/>
      <c r="G16" s="174" t="str">
        <f t="shared" si="0"/>
        <v/>
      </c>
      <c r="H16" s="106"/>
    </row>
    <row r="17" spans="1:10" ht="15.75">
      <c r="A17" s="168">
        <v>8</v>
      </c>
      <c r="B17" s="157"/>
      <c r="C17" s="172"/>
      <c r="D17" s="173"/>
      <c r="E17" s="173"/>
      <c r="F17" s="173"/>
      <c r="G17" s="174" t="str">
        <f t="shared" si="0"/>
        <v/>
      </c>
      <c r="H17" s="106"/>
    </row>
    <row r="18" spans="1:10" ht="15.75">
      <c r="A18" s="168">
        <v>9</v>
      </c>
      <c r="B18" s="157"/>
      <c r="C18" s="172"/>
      <c r="D18" s="173"/>
      <c r="E18" s="173"/>
      <c r="F18" s="173"/>
      <c r="G18" s="174" t="str">
        <f t="shared" si="0"/>
        <v/>
      </c>
      <c r="H18" s="106"/>
    </row>
    <row r="19" spans="1:10" ht="15.75">
      <c r="A19" s="168">
        <v>10</v>
      </c>
      <c r="B19" s="157"/>
      <c r="C19" s="172"/>
      <c r="D19" s="173"/>
      <c r="E19" s="173"/>
      <c r="F19" s="173"/>
      <c r="G19" s="174" t="str">
        <f t="shared" si="0"/>
        <v/>
      </c>
      <c r="H19" s="106"/>
    </row>
    <row r="20" spans="1:10" ht="15.75">
      <c r="A20" s="168" t="s">
        <v>266</v>
      </c>
      <c r="B20" s="157"/>
      <c r="C20" s="175"/>
      <c r="D20" s="176"/>
      <c r="E20" s="176"/>
      <c r="F20" s="176"/>
      <c r="G20" s="174" t="str">
        <f>IF(ISBLANK(B20),"",#REF!+C20-D20)</f>
        <v/>
      </c>
      <c r="H20" s="106"/>
    </row>
    <row r="21" spans="1:10">
      <c r="A21" s="177" t="s">
        <v>304</v>
      </c>
      <c r="B21" s="178"/>
      <c r="C21" s="179"/>
      <c r="D21" s="180"/>
      <c r="E21" s="180"/>
      <c r="F21" s="181"/>
      <c r="G21" s="182">
        <f>G10</f>
        <v>641400</v>
      </c>
      <c r="H21" s="106"/>
    </row>
    <row r="25" spans="1:10">
      <c r="B25" s="185" t="s">
        <v>96</v>
      </c>
      <c r="F25" s="186"/>
    </row>
    <row r="26" spans="1:10">
      <c r="F26" s="184"/>
      <c r="G26" s="184"/>
      <c r="H26" s="184"/>
      <c r="I26" s="184"/>
      <c r="J26" s="184"/>
    </row>
    <row r="27" spans="1:10">
      <c r="C27" s="187"/>
      <c r="F27" s="187"/>
      <c r="G27" s="188"/>
      <c r="H27" s="184"/>
      <c r="I27" s="184"/>
      <c r="J27" s="184"/>
    </row>
    <row r="28" spans="1:10">
      <c r="A28" s="184"/>
      <c r="C28" s="189" t="s">
        <v>256</v>
      </c>
      <c r="F28" s="190" t="s">
        <v>261</v>
      </c>
      <c r="G28" s="188"/>
      <c r="H28" s="184"/>
      <c r="I28" s="184"/>
      <c r="J28" s="184"/>
    </row>
    <row r="29" spans="1:10">
      <c r="A29" s="184"/>
      <c r="C29" s="191" t="s">
        <v>127</v>
      </c>
      <c r="F29" s="183" t="s">
        <v>257</v>
      </c>
      <c r="G29" s="184"/>
      <c r="H29" s="184"/>
      <c r="I29" s="184"/>
      <c r="J29" s="184"/>
    </row>
    <row r="30" spans="1:10" s="184" customFormat="1">
      <c r="B30" s="183"/>
    </row>
    <row r="31" spans="1:10" s="184" customFormat="1" ht="12.75"/>
    <row r="32" spans="1:10" s="184" customFormat="1" ht="12.75"/>
    <row r="33" s="184" customFormat="1" ht="12.75"/>
    <row r="34" s="184" customFormat="1" ht="12.75"/>
  </sheetData>
  <mergeCells count="1">
    <mergeCell ref="G2:H2"/>
  </mergeCells>
  <dataValidations count="1">
    <dataValidation allowBlank="1" showInputMessage="1" showErrorMessage="1" prompt="თვე/დღე/წელი" sqref="B10:B20"/>
  </dataValidations>
  <printOptions gridLines="1"/>
  <pageMargins left="0.7" right="0.7" top="0.75" bottom="0.75" header="0.3" footer="0.3"/>
  <pageSetup scale="67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80" zoomScaleNormal="100" zoomScaleSheetLayoutView="80" workbookViewId="0">
      <selection activeCell="J10" sqref="J10"/>
    </sheetView>
  </sheetViews>
  <sheetFormatPr defaultRowHeight="15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>
      <c r="A1" s="137" t="s">
        <v>292</v>
      </c>
      <c r="B1" s="138"/>
      <c r="C1" s="138"/>
      <c r="D1" s="138"/>
      <c r="E1" s="138"/>
      <c r="F1" s="79"/>
      <c r="G1" s="79"/>
      <c r="H1" s="79"/>
      <c r="I1" s="620" t="s">
        <v>97</v>
      </c>
      <c r="J1" s="620"/>
      <c r="K1" s="144"/>
    </row>
    <row r="2" spans="1:12" s="23" customFormat="1">
      <c r="A2" s="106" t="s">
        <v>128</v>
      </c>
      <c r="B2" s="138"/>
      <c r="C2" s="138"/>
      <c r="D2" s="138"/>
      <c r="E2" s="138"/>
      <c r="F2" s="139"/>
      <c r="G2" s="140"/>
      <c r="H2" s="140"/>
      <c r="I2" s="606" t="s">
        <v>2743</v>
      </c>
      <c r="J2" s="607"/>
      <c r="K2" s="144"/>
    </row>
    <row r="3" spans="1:12" s="23" customFormat="1">
      <c r="A3" s="138"/>
      <c r="B3" s="138"/>
      <c r="C3" s="138"/>
      <c r="D3" s="138"/>
      <c r="E3" s="138"/>
      <c r="F3" s="139"/>
      <c r="G3" s="140"/>
      <c r="H3" s="140"/>
      <c r="I3" s="141"/>
      <c r="J3" s="76"/>
      <c r="K3" s="144"/>
    </row>
    <row r="4" spans="1:12" s="2" customFormat="1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7"/>
      <c r="F4" s="78"/>
      <c r="G4" s="78"/>
      <c r="H4" s="78"/>
      <c r="I4" s="126"/>
      <c r="J4" s="77"/>
      <c r="K4" s="106"/>
      <c r="L4" s="23"/>
    </row>
    <row r="5" spans="1:12" s="2" customFormat="1">
      <c r="A5" s="120" t="str">
        <f>'ფორმა N1'!D4</f>
        <v>მ.პ.გ. ქართული ოცნება - დემოკრატიული საქართველო</v>
      </c>
      <c r="B5" s="121"/>
      <c r="C5" s="121"/>
      <c r="D5" s="121"/>
      <c r="E5" s="121"/>
      <c r="F5" s="59"/>
      <c r="G5" s="59"/>
      <c r="H5" s="59"/>
      <c r="I5" s="132"/>
      <c r="J5" s="59"/>
      <c r="K5" s="106"/>
    </row>
    <row r="6" spans="1:12" s="23" customFormat="1" ht="13.5">
      <c r="A6" s="142"/>
      <c r="B6" s="143"/>
      <c r="C6" s="143"/>
      <c r="D6" s="138"/>
      <c r="E6" s="138"/>
      <c r="F6" s="138"/>
      <c r="G6" s="138"/>
      <c r="H6" s="138"/>
      <c r="I6" s="138"/>
      <c r="J6" s="138"/>
      <c r="K6" s="144"/>
    </row>
    <row r="7" spans="1:12" ht="45">
      <c r="A7" s="133"/>
      <c r="B7" s="619" t="s">
        <v>208</v>
      </c>
      <c r="C7" s="619"/>
      <c r="D7" s="619" t="s">
        <v>280</v>
      </c>
      <c r="E7" s="619"/>
      <c r="F7" s="619" t="s">
        <v>281</v>
      </c>
      <c r="G7" s="619"/>
      <c r="H7" s="156" t="s">
        <v>267</v>
      </c>
      <c r="I7" s="619" t="s">
        <v>211</v>
      </c>
      <c r="J7" s="619"/>
      <c r="K7" s="145"/>
    </row>
    <row r="8" spans="1:12">
      <c r="A8" s="134" t="s">
        <v>103</v>
      </c>
      <c r="B8" s="135" t="s">
        <v>210</v>
      </c>
      <c r="C8" s="136" t="s">
        <v>209</v>
      </c>
      <c r="D8" s="135" t="s">
        <v>210</v>
      </c>
      <c r="E8" s="136" t="s">
        <v>209</v>
      </c>
      <c r="F8" s="135" t="s">
        <v>210</v>
      </c>
      <c r="G8" s="136" t="s">
        <v>209</v>
      </c>
      <c r="H8" s="136" t="s">
        <v>209</v>
      </c>
      <c r="I8" s="135" t="s">
        <v>210</v>
      </c>
      <c r="J8" s="136" t="s">
        <v>209</v>
      </c>
      <c r="K8" s="145"/>
    </row>
    <row r="9" spans="1:12">
      <c r="A9" s="60" t="s">
        <v>104</v>
      </c>
      <c r="B9" s="83">
        <f>SUM(B10,B14,B17)</f>
        <v>3197</v>
      </c>
      <c r="C9" s="83">
        <f>SUM(C10,C14,C17)</f>
        <v>376248.48000000004</v>
      </c>
      <c r="D9" s="83">
        <f t="shared" ref="D9:F9" si="0">SUM(D10,D14,D17)</f>
        <v>370</v>
      </c>
      <c r="E9" s="83">
        <f>SUM(E10,E14,E17)</f>
        <v>16495.349999999999</v>
      </c>
      <c r="F9" s="83">
        <f t="shared" si="0"/>
        <v>0</v>
      </c>
      <c r="G9" s="83">
        <f>SUM(G10,G14,G17)</f>
        <v>0</v>
      </c>
      <c r="H9" s="83">
        <f>SUM(H10,H14,H17)</f>
        <v>0</v>
      </c>
      <c r="I9" s="83">
        <f>SUM(I10,I14,I17)</f>
        <v>3567</v>
      </c>
      <c r="J9" s="83">
        <f>SUM(J10,J14,J17)</f>
        <v>392743.83</v>
      </c>
      <c r="K9" s="145"/>
    </row>
    <row r="10" spans="1:12">
      <c r="A10" s="61" t="s">
        <v>105</v>
      </c>
      <c r="B10" s="133">
        <f>SUM(B11:B13)</f>
        <v>0</v>
      </c>
      <c r="C10" s="133">
        <f>SUM(C11:C13)</f>
        <v>0</v>
      </c>
      <c r="D10" s="133">
        <f t="shared" ref="D10:J10" si="1">SUM(D11:D13)</f>
        <v>0</v>
      </c>
      <c r="E10" s="133">
        <f>SUM(E11:E13)</f>
        <v>0</v>
      </c>
      <c r="F10" s="133">
        <f t="shared" si="1"/>
        <v>0</v>
      </c>
      <c r="G10" s="133">
        <f>SUM(G11:G13)</f>
        <v>0</v>
      </c>
      <c r="H10" s="133">
        <f>SUM(H11:H13)</f>
        <v>0</v>
      </c>
      <c r="I10" s="133">
        <f>SUM(I11:I13)</f>
        <v>0</v>
      </c>
      <c r="J10" s="133">
        <f t="shared" si="1"/>
        <v>0</v>
      </c>
      <c r="K10" s="145"/>
    </row>
    <row r="11" spans="1:12">
      <c r="A11" s="61" t="s">
        <v>106</v>
      </c>
      <c r="B11" s="26"/>
      <c r="C11" s="26"/>
      <c r="D11" s="26"/>
      <c r="E11" s="26"/>
      <c r="F11" s="26"/>
      <c r="G11" s="26"/>
      <c r="H11" s="26"/>
      <c r="I11" s="26"/>
      <c r="J11" s="26"/>
      <c r="K11" s="145"/>
    </row>
    <row r="12" spans="1:12">
      <c r="A12" s="61" t="s">
        <v>107</v>
      </c>
      <c r="B12" s="26"/>
      <c r="C12" s="26"/>
      <c r="D12" s="26"/>
      <c r="E12" s="26"/>
      <c r="F12" s="26"/>
      <c r="G12" s="26"/>
      <c r="H12" s="26"/>
      <c r="I12" s="26"/>
      <c r="J12" s="26"/>
      <c r="K12" s="145"/>
    </row>
    <row r="13" spans="1:12">
      <c r="A13" s="61" t="s">
        <v>108</v>
      </c>
      <c r="B13" s="26"/>
      <c r="C13" s="26"/>
      <c r="D13" s="26"/>
      <c r="E13" s="26"/>
      <c r="F13" s="26"/>
      <c r="G13" s="26"/>
      <c r="H13" s="26"/>
      <c r="I13" s="26"/>
      <c r="J13" s="26"/>
      <c r="K13" s="145"/>
    </row>
    <row r="14" spans="1:12">
      <c r="A14" s="61" t="s">
        <v>109</v>
      </c>
      <c r="B14" s="133">
        <f>SUM(B15:B16)</f>
        <v>3196</v>
      </c>
      <c r="C14" s="133">
        <f>SUM(C15:C16)</f>
        <v>375307.9</v>
      </c>
      <c r="D14" s="133">
        <f t="shared" ref="D14:J14" si="2">SUM(D15:D16)</f>
        <v>370</v>
      </c>
      <c r="E14" s="133">
        <f>SUM(E15:E16)</f>
        <v>16495.349999999999</v>
      </c>
      <c r="F14" s="133">
        <f t="shared" si="2"/>
        <v>0</v>
      </c>
      <c r="G14" s="133">
        <f>SUM(G15:G16)</f>
        <v>0</v>
      </c>
      <c r="H14" s="133">
        <f>SUM(H15:H16)</f>
        <v>0</v>
      </c>
      <c r="I14" s="133">
        <f>SUM(I15:I16)</f>
        <v>3566</v>
      </c>
      <c r="J14" s="133">
        <f t="shared" si="2"/>
        <v>391803.25</v>
      </c>
      <c r="K14" s="145"/>
    </row>
    <row r="15" spans="1:12">
      <c r="A15" s="61" t="s">
        <v>110</v>
      </c>
      <c r="B15" s="26">
        <v>11</v>
      </c>
      <c r="C15" s="26">
        <v>266936.32000000001</v>
      </c>
      <c r="D15" s="26">
        <v>0</v>
      </c>
      <c r="E15" s="26">
        <v>0</v>
      </c>
      <c r="F15" s="26"/>
      <c r="G15" s="26"/>
      <c r="H15" s="26"/>
      <c r="I15" s="26">
        <f>B15+D15-F15</f>
        <v>11</v>
      </c>
      <c r="J15" s="26">
        <f>C15+E15-G15-H15</f>
        <v>266936.32000000001</v>
      </c>
      <c r="K15" s="145"/>
    </row>
    <row r="16" spans="1:12">
      <c r="A16" s="61" t="s">
        <v>111</v>
      </c>
      <c r="B16" s="26">
        <v>3185</v>
      </c>
      <c r="C16" s="26">
        <v>108371.58</v>
      </c>
      <c r="D16" s="26">
        <v>370</v>
      </c>
      <c r="E16" s="26">
        <v>16495.349999999999</v>
      </c>
      <c r="F16" s="26"/>
      <c r="G16" s="26"/>
      <c r="H16" s="26"/>
      <c r="I16" s="26">
        <f>B16+D16-F16</f>
        <v>3555</v>
      </c>
      <c r="J16" s="26">
        <f>C16+E16-G16-H16</f>
        <v>124866.93</v>
      </c>
      <c r="K16" s="145"/>
    </row>
    <row r="17" spans="1:11">
      <c r="A17" s="61" t="s">
        <v>112</v>
      </c>
      <c r="B17" s="133">
        <f>SUM(B18:B19,B22,B23)</f>
        <v>1</v>
      </c>
      <c r="C17" s="133">
        <f>SUM(C18:C19,C22,C23)</f>
        <v>940.58</v>
      </c>
      <c r="D17" s="133">
        <f t="shared" ref="D17:J17" si="3">SUM(D18:D19,D22,D23)</f>
        <v>0</v>
      </c>
      <c r="E17" s="133">
        <f>SUM(E18:E19,E22,E23)</f>
        <v>0</v>
      </c>
      <c r="F17" s="133">
        <f t="shared" si="3"/>
        <v>0</v>
      </c>
      <c r="G17" s="133">
        <f>SUM(G18:G19,G22,G23)</f>
        <v>0</v>
      </c>
      <c r="H17" s="133">
        <f>SUM(H18:H19,H22,H23)</f>
        <v>0</v>
      </c>
      <c r="I17" s="133">
        <f>SUM(I18:I19,I22,I23)</f>
        <v>1</v>
      </c>
      <c r="J17" s="133">
        <f t="shared" si="3"/>
        <v>940.58</v>
      </c>
      <c r="K17" s="145"/>
    </row>
    <row r="18" spans="1:11">
      <c r="A18" s="61" t="s">
        <v>113</v>
      </c>
      <c r="B18" s="26"/>
      <c r="C18" s="26"/>
      <c r="D18" s="26"/>
      <c r="E18" s="26"/>
      <c r="F18" s="26"/>
      <c r="G18" s="26"/>
      <c r="H18" s="26"/>
      <c r="I18" s="26"/>
      <c r="J18" s="26"/>
      <c r="K18" s="145"/>
    </row>
    <row r="19" spans="1:11">
      <c r="A19" s="61" t="s">
        <v>114</v>
      </c>
      <c r="B19" s="133">
        <f>SUM(B20:B21)</f>
        <v>1</v>
      </c>
      <c r="C19" s="133">
        <f>SUM(C20:C21)</f>
        <v>940.58</v>
      </c>
      <c r="D19" s="133">
        <f t="shared" ref="D19:J19" si="4">SUM(D20:D21)</f>
        <v>0</v>
      </c>
      <c r="E19" s="133">
        <f>SUM(E20:E21)</f>
        <v>0</v>
      </c>
      <c r="F19" s="133">
        <f t="shared" si="4"/>
        <v>0</v>
      </c>
      <c r="G19" s="133">
        <f>SUM(G20:G21)</f>
        <v>0</v>
      </c>
      <c r="H19" s="133">
        <f>SUM(H20:H21)</f>
        <v>0</v>
      </c>
      <c r="I19" s="133">
        <f>SUM(I20:I21)</f>
        <v>1</v>
      </c>
      <c r="J19" s="133">
        <f t="shared" si="4"/>
        <v>940.58</v>
      </c>
      <c r="K19" s="145"/>
    </row>
    <row r="20" spans="1:11">
      <c r="A20" s="61" t="s">
        <v>115</v>
      </c>
      <c r="B20" s="26"/>
      <c r="C20" s="26"/>
      <c r="D20" s="26"/>
      <c r="E20" s="26"/>
      <c r="F20" s="26"/>
      <c r="G20" s="26"/>
      <c r="H20" s="26"/>
      <c r="I20" s="26"/>
      <c r="J20" s="26"/>
      <c r="K20" s="145"/>
    </row>
    <row r="21" spans="1:11">
      <c r="A21" s="61" t="s">
        <v>116</v>
      </c>
      <c r="B21" s="26">
        <v>1</v>
      </c>
      <c r="C21" s="26">
        <v>940.58</v>
      </c>
      <c r="D21" s="26"/>
      <c r="E21" s="26"/>
      <c r="F21" s="26"/>
      <c r="G21" s="26"/>
      <c r="H21" s="26"/>
      <c r="I21" s="26">
        <f>B21+D21-F21</f>
        <v>1</v>
      </c>
      <c r="J21" s="26">
        <f>C21+E21-G21-H21</f>
        <v>940.58</v>
      </c>
      <c r="K21" s="145"/>
    </row>
    <row r="22" spans="1:11">
      <c r="A22" s="61" t="s">
        <v>117</v>
      </c>
      <c r="B22" s="26"/>
      <c r="C22" s="26"/>
      <c r="D22" s="26"/>
      <c r="E22" s="26"/>
      <c r="F22" s="26"/>
      <c r="G22" s="26"/>
      <c r="H22" s="26"/>
      <c r="I22" s="26"/>
      <c r="J22" s="26"/>
      <c r="K22" s="145"/>
    </row>
    <row r="23" spans="1:11">
      <c r="A23" s="61" t="s">
        <v>118</v>
      </c>
      <c r="B23" s="26"/>
      <c r="C23" s="26"/>
      <c r="D23" s="26"/>
      <c r="E23" s="26"/>
      <c r="F23" s="26"/>
      <c r="G23" s="26"/>
      <c r="H23" s="26"/>
      <c r="I23" s="26"/>
      <c r="J23" s="26"/>
      <c r="K23" s="145"/>
    </row>
    <row r="24" spans="1:11">
      <c r="A24" s="60" t="s">
        <v>119</v>
      </c>
      <c r="B24" s="83">
        <f>SUM(B25:B31)</f>
        <v>98608</v>
      </c>
      <c r="C24" s="83">
        <f t="shared" ref="C24:J24" si="5">SUM(C25:C31)</f>
        <v>186506</v>
      </c>
      <c r="D24" s="83">
        <f t="shared" si="5"/>
        <v>271557</v>
      </c>
      <c r="E24" s="83">
        <f t="shared" si="5"/>
        <v>342482.69</v>
      </c>
      <c r="F24" s="83">
        <f t="shared" si="5"/>
        <v>241562</v>
      </c>
      <c r="G24" s="83">
        <f t="shared" si="5"/>
        <v>325754.12</v>
      </c>
      <c r="H24" s="83">
        <f t="shared" si="5"/>
        <v>0</v>
      </c>
      <c r="I24" s="83">
        <f t="shared" si="5"/>
        <v>128603</v>
      </c>
      <c r="J24" s="83">
        <f t="shared" si="5"/>
        <v>203234.56999999995</v>
      </c>
      <c r="K24" s="145"/>
    </row>
    <row r="25" spans="1:11">
      <c r="A25" s="61" t="s">
        <v>246</v>
      </c>
      <c r="B25" s="26"/>
      <c r="C25" s="26"/>
      <c r="D25" s="26"/>
      <c r="E25" s="26"/>
      <c r="F25" s="26"/>
      <c r="G25" s="26"/>
      <c r="H25" s="26"/>
      <c r="I25" s="26"/>
      <c r="J25" s="26"/>
      <c r="K25" s="145"/>
    </row>
    <row r="26" spans="1:11">
      <c r="A26" s="61" t="s">
        <v>247</v>
      </c>
      <c r="B26" s="26"/>
      <c r="C26" s="26"/>
      <c r="D26" s="26"/>
      <c r="E26" s="26"/>
      <c r="F26" s="26"/>
      <c r="G26" s="26"/>
      <c r="H26" s="26"/>
      <c r="I26" s="26"/>
      <c r="J26" s="26"/>
      <c r="K26" s="145"/>
    </row>
    <row r="27" spans="1:11">
      <c r="A27" s="61" t="s">
        <v>248</v>
      </c>
      <c r="B27" s="26"/>
      <c r="C27" s="26"/>
      <c r="D27" s="26"/>
      <c r="E27" s="26"/>
      <c r="F27" s="26"/>
      <c r="G27" s="26"/>
      <c r="H27" s="26"/>
      <c r="I27" s="26"/>
      <c r="J27" s="26"/>
      <c r="K27" s="145"/>
    </row>
    <row r="28" spans="1:11">
      <c r="A28" s="61" t="s">
        <v>249</v>
      </c>
      <c r="B28" s="26"/>
      <c r="C28" s="26"/>
      <c r="D28" s="26"/>
      <c r="E28" s="26"/>
      <c r="F28" s="26"/>
      <c r="G28" s="26"/>
      <c r="H28" s="26"/>
      <c r="I28" s="26"/>
      <c r="J28" s="26"/>
      <c r="K28" s="145"/>
    </row>
    <row r="29" spans="1:11">
      <c r="A29" s="61" t="s">
        <v>250</v>
      </c>
      <c r="B29" s="26"/>
      <c r="C29" s="26"/>
      <c r="D29" s="26"/>
      <c r="E29" s="26"/>
      <c r="F29" s="26"/>
      <c r="G29" s="26"/>
      <c r="H29" s="26"/>
      <c r="I29" s="26"/>
      <c r="J29" s="26"/>
      <c r="K29" s="145"/>
    </row>
    <row r="30" spans="1:11">
      <c r="A30" s="61" t="s">
        <v>251</v>
      </c>
      <c r="B30" s="26"/>
      <c r="C30" s="26"/>
      <c r="D30" s="26"/>
      <c r="E30" s="26"/>
      <c r="F30" s="26"/>
      <c r="G30" s="26"/>
      <c r="H30" s="26"/>
      <c r="I30" s="26"/>
      <c r="J30" s="26"/>
      <c r="K30" s="145"/>
    </row>
    <row r="31" spans="1:11">
      <c r="A31" s="61" t="s">
        <v>252</v>
      </c>
      <c r="B31" s="26">
        <v>98608</v>
      </c>
      <c r="C31" s="390">
        <v>186506</v>
      </c>
      <c r="D31" s="539">
        <v>271557</v>
      </c>
      <c r="E31" s="540">
        <v>342482.69</v>
      </c>
      <c r="F31" s="539">
        <v>241562</v>
      </c>
      <c r="G31" s="540">
        <v>325754.12</v>
      </c>
      <c r="H31" s="26"/>
      <c r="I31" s="26">
        <f>B31+D31-F31</f>
        <v>128603</v>
      </c>
      <c r="J31" s="390">
        <f>C31+E31-G31-H31</f>
        <v>203234.56999999995</v>
      </c>
      <c r="K31" s="145"/>
    </row>
    <row r="32" spans="1:11">
      <c r="A32" s="60" t="s">
        <v>120</v>
      </c>
      <c r="B32" s="83">
        <f>SUM(B33:B35)</f>
        <v>0</v>
      </c>
      <c r="C32" s="83">
        <f>SUM(C33:C35)</f>
        <v>0</v>
      </c>
      <c r="D32" s="83">
        <f t="shared" ref="D32:J32" si="6">SUM(D33:D35)</f>
        <v>0</v>
      </c>
      <c r="E32" s="83">
        <f>SUM(E33:E35)</f>
        <v>0</v>
      </c>
      <c r="F32" s="83">
        <f t="shared" si="6"/>
        <v>0</v>
      </c>
      <c r="G32" s="83">
        <f>SUM(G33:G35)</f>
        <v>0</v>
      </c>
      <c r="H32" s="83">
        <f>SUM(H33:H35)</f>
        <v>0</v>
      </c>
      <c r="I32" s="83">
        <f>SUM(I33:I35)</f>
        <v>0</v>
      </c>
      <c r="J32" s="83">
        <f t="shared" si="6"/>
        <v>0</v>
      </c>
      <c r="K32" s="145"/>
    </row>
    <row r="33" spans="1:11">
      <c r="A33" s="61" t="s">
        <v>253</v>
      </c>
      <c r="B33" s="26"/>
      <c r="C33" s="26"/>
      <c r="D33" s="26"/>
      <c r="E33" s="26"/>
      <c r="F33" s="26"/>
      <c r="G33" s="26"/>
      <c r="H33" s="26"/>
      <c r="I33" s="26"/>
      <c r="J33" s="26"/>
      <c r="K33" s="145"/>
    </row>
    <row r="34" spans="1:11">
      <c r="A34" s="61" t="s">
        <v>254</v>
      </c>
      <c r="B34" s="26"/>
      <c r="C34" s="26"/>
      <c r="D34" s="26"/>
      <c r="E34" s="26"/>
      <c r="F34" s="26"/>
      <c r="G34" s="26"/>
      <c r="H34" s="26"/>
      <c r="I34" s="26"/>
      <c r="J34" s="26"/>
      <c r="K34" s="145"/>
    </row>
    <row r="35" spans="1:11">
      <c r="A35" s="61" t="s">
        <v>255</v>
      </c>
      <c r="B35" s="26"/>
      <c r="C35" s="26"/>
      <c r="D35" s="26"/>
      <c r="E35" s="26"/>
      <c r="F35" s="26"/>
      <c r="G35" s="26"/>
      <c r="H35" s="26"/>
      <c r="I35" s="26"/>
      <c r="J35" s="26"/>
      <c r="K35" s="145"/>
    </row>
    <row r="36" spans="1:11">
      <c r="A36" s="60" t="s">
        <v>121</v>
      </c>
      <c r="B36" s="83">
        <f t="shared" ref="B36:J36" si="7">SUM(B37:B39,B42)</f>
        <v>0</v>
      </c>
      <c r="C36" s="83">
        <f t="shared" si="7"/>
        <v>0</v>
      </c>
      <c r="D36" s="83">
        <f t="shared" si="7"/>
        <v>0</v>
      </c>
      <c r="E36" s="83">
        <f t="shared" si="7"/>
        <v>0</v>
      </c>
      <c r="F36" s="83">
        <f t="shared" si="7"/>
        <v>0</v>
      </c>
      <c r="G36" s="83">
        <f t="shared" si="7"/>
        <v>0</v>
      </c>
      <c r="H36" s="83">
        <f t="shared" si="7"/>
        <v>0</v>
      </c>
      <c r="I36" s="83">
        <f t="shared" si="7"/>
        <v>0</v>
      </c>
      <c r="J36" s="83">
        <f t="shared" si="7"/>
        <v>0</v>
      </c>
      <c r="K36" s="145"/>
    </row>
    <row r="37" spans="1:11">
      <c r="A37" s="61" t="s">
        <v>122</v>
      </c>
      <c r="B37" s="26"/>
      <c r="C37" s="26"/>
      <c r="D37" s="26"/>
      <c r="E37" s="26"/>
      <c r="F37" s="26"/>
      <c r="G37" s="26"/>
      <c r="H37" s="26"/>
      <c r="I37" s="26"/>
      <c r="J37" s="26"/>
      <c r="K37" s="145"/>
    </row>
    <row r="38" spans="1:11">
      <c r="A38" s="61" t="s">
        <v>123</v>
      </c>
      <c r="B38" s="26"/>
      <c r="C38" s="26"/>
      <c r="D38" s="26"/>
      <c r="E38" s="26"/>
      <c r="F38" s="26"/>
      <c r="G38" s="26"/>
      <c r="H38" s="26"/>
      <c r="I38" s="26"/>
      <c r="J38" s="26"/>
      <c r="K38" s="145"/>
    </row>
    <row r="39" spans="1:11">
      <c r="A39" s="61" t="s">
        <v>124</v>
      </c>
      <c r="B39" s="133">
        <f t="shared" ref="B39:J39" si="8">SUM(B40:B41)</f>
        <v>0</v>
      </c>
      <c r="C39" s="133">
        <f t="shared" si="8"/>
        <v>0</v>
      </c>
      <c r="D39" s="133">
        <f t="shared" si="8"/>
        <v>0</v>
      </c>
      <c r="E39" s="133">
        <f t="shared" si="8"/>
        <v>0</v>
      </c>
      <c r="F39" s="133">
        <f t="shared" si="8"/>
        <v>0</v>
      </c>
      <c r="G39" s="133">
        <f t="shared" si="8"/>
        <v>0</v>
      </c>
      <c r="H39" s="133">
        <f t="shared" si="8"/>
        <v>0</v>
      </c>
      <c r="I39" s="133">
        <f t="shared" si="8"/>
        <v>0</v>
      </c>
      <c r="J39" s="133">
        <f t="shared" si="8"/>
        <v>0</v>
      </c>
      <c r="K39" s="145"/>
    </row>
    <row r="40" spans="1:11" ht="30">
      <c r="A40" s="61" t="s">
        <v>414</v>
      </c>
      <c r="B40" s="26"/>
      <c r="C40" s="26"/>
      <c r="D40" s="26"/>
      <c r="E40" s="26"/>
      <c r="F40" s="26"/>
      <c r="G40" s="26"/>
      <c r="H40" s="26"/>
      <c r="I40" s="26"/>
      <c r="J40" s="26"/>
      <c r="K40" s="145"/>
    </row>
    <row r="41" spans="1:11">
      <c r="A41" s="61" t="s">
        <v>125</v>
      </c>
      <c r="B41" s="26"/>
      <c r="C41" s="26"/>
      <c r="D41" s="26"/>
      <c r="E41" s="26"/>
      <c r="F41" s="26"/>
      <c r="G41" s="26"/>
      <c r="H41" s="26"/>
      <c r="I41" s="26"/>
      <c r="J41" s="26"/>
      <c r="K41" s="145"/>
    </row>
    <row r="42" spans="1:11">
      <c r="A42" s="61" t="s">
        <v>126</v>
      </c>
      <c r="B42" s="26"/>
      <c r="C42" s="26"/>
      <c r="D42" s="26"/>
      <c r="E42" s="26"/>
      <c r="F42" s="26"/>
      <c r="G42" s="26"/>
      <c r="H42" s="26"/>
      <c r="I42" s="26"/>
      <c r="J42" s="26"/>
      <c r="K42" s="145"/>
    </row>
    <row r="43" spans="1:11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 ht="12.75"/>
    <row r="45" spans="1:11" s="23" customFormat="1">
      <c r="A45" s="25"/>
    </row>
    <row r="46" spans="1:11" s="2" customFormat="1">
      <c r="A46" s="72" t="s">
        <v>96</v>
      </c>
      <c r="D46" s="5"/>
    </row>
    <row r="47" spans="1:11" s="2" customFormat="1">
      <c r="D47"/>
      <c r="E47"/>
      <c r="F47"/>
      <c r="G47"/>
      <c r="I47"/>
    </row>
    <row r="48" spans="1:11" s="2" customFormat="1">
      <c r="B48" s="71"/>
      <c r="C48" s="71"/>
      <c r="F48" s="71"/>
      <c r="G48" s="74"/>
      <c r="H48" s="71"/>
      <c r="I48"/>
      <c r="J48"/>
    </row>
    <row r="49" spans="1:10" s="2" customFormat="1">
      <c r="B49" s="70" t="s">
        <v>256</v>
      </c>
      <c r="F49" s="12" t="s">
        <v>261</v>
      </c>
      <c r="G49" s="73"/>
      <c r="I49"/>
      <c r="J49"/>
    </row>
    <row r="50" spans="1:10" s="2" customFormat="1">
      <c r="B50" s="66" t="s">
        <v>127</v>
      </c>
      <c r="F50" s="2" t="s">
        <v>257</v>
      </c>
      <c r="G50"/>
      <c r="I50"/>
      <c r="J50"/>
    </row>
    <row r="51" spans="1:10" customFormat="1">
      <c r="A51" s="2"/>
      <c r="B51" s="25"/>
      <c r="H51" s="25"/>
    </row>
    <row r="52" spans="1:10" s="2" customFormat="1">
      <c r="A52" s="11"/>
      <c r="B52" s="11"/>
      <c r="C52" s="11"/>
    </row>
    <row r="53" spans="1:10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L35"/>
  <sheetViews>
    <sheetView showGridLines="0" view="pageBreakPreview" zoomScale="80" zoomScaleNormal="100" zoomScaleSheetLayoutView="80" workbookViewId="0">
      <selection activeCell="H2" sqref="H2:I2"/>
    </sheetView>
  </sheetViews>
  <sheetFormatPr defaultRowHeight="15"/>
  <cols>
    <col min="1" max="1" width="4.7109375" style="25" customWidth="1"/>
    <col min="2" max="2" width="24.28515625" style="25" customWidth="1"/>
    <col min="3" max="3" width="25.28515625" style="25" customWidth="1"/>
    <col min="4" max="4" width="20" style="25" customWidth="1"/>
    <col min="5" max="5" width="14.140625" style="23" customWidth="1"/>
    <col min="6" max="6" width="23.7109375" style="23" customWidth="1"/>
    <col min="7" max="7" width="19" style="23" customWidth="1"/>
    <col min="8" max="8" width="28" style="23" customWidth="1"/>
    <col min="9" max="9" width="1" style="23" customWidth="1"/>
    <col min="10" max="10" width="9.85546875" style="64" customWidth="1"/>
    <col min="11" max="11" width="12.7109375" style="64" customWidth="1"/>
    <col min="12" max="12" width="9.140625" style="65"/>
    <col min="13" max="16384" width="9.140625" style="25"/>
  </cols>
  <sheetData>
    <row r="1" spans="1:12" s="23" customFormat="1">
      <c r="A1" s="137" t="s">
        <v>293</v>
      </c>
      <c r="B1" s="138"/>
      <c r="C1" s="138"/>
      <c r="D1" s="138"/>
      <c r="E1" s="138"/>
      <c r="F1" s="138"/>
      <c r="G1" s="144"/>
      <c r="H1" s="101" t="s">
        <v>186</v>
      </c>
      <c r="I1" s="144"/>
      <c r="J1" s="67"/>
      <c r="K1" s="67"/>
      <c r="L1" s="67"/>
    </row>
    <row r="2" spans="1:12" s="23" customFormat="1">
      <c r="A2" s="106" t="s">
        <v>128</v>
      </c>
      <c r="B2" s="138"/>
      <c r="C2" s="138"/>
      <c r="D2" s="138"/>
      <c r="E2" s="138"/>
      <c r="F2" s="138"/>
      <c r="G2" s="146"/>
      <c r="H2" s="606" t="s">
        <v>2743</v>
      </c>
      <c r="I2" s="607"/>
      <c r="J2" s="67"/>
      <c r="K2" s="67"/>
      <c r="L2" s="67"/>
    </row>
    <row r="3" spans="1:12" s="23" customFormat="1">
      <c r="A3" s="138"/>
      <c r="B3" s="138"/>
      <c r="C3" s="138"/>
      <c r="D3" s="138"/>
      <c r="E3" s="138"/>
      <c r="F3" s="138"/>
      <c r="G3" s="146"/>
      <c r="H3" s="141"/>
      <c r="I3" s="146"/>
      <c r="J3" s="67"/>
      <c r="K3" s="67"/>
      <c r="L3" s="67"/>
    </row>
    <row r="4" spans="1:12" s="2" customFormat="1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138"/>
      <c r="F4" s="138"/>
      <c r="G4" s="138"/>
      <c r="H4" s="138"/>
      <c r="I4" s="144"/>
      <c r="J4" s="64"/>
      <c r="K4" s="64"/>
      <c r="L4" s="23"/>
    </row>
    <row r="5" spans="1:12" s="2" customFormat="1">
      <c r="A5" s="120" t="str">
        <f>'ფორმა N1'!D4</f>
        <v>მ.პ.გ. ქართული ოცნება - დემოკრატიული საქართველო</v>
      </c>
      <c r="B5" s="121"/>
      <c r="C5" s="121"/>
      <c r="D5" s="121"/>
      <c r="E5" s="148"/>
      <c r="F5" s="149"/>
      <c r="G5" s="149"/>
      <c r="H5" s="149"/>
      <c r="I5" s="144"/>
      <c r="J5" s="64"/>
      <c r="K5" s="64"/>
      <c r="L5" s="12"/>
    </row>
    <row r="6" spans="1:12" s="23" customFormat="1" ht="13.5">
      <c r="A6" s="142"/>
      <c r="B6" s="143"/>
      <c r="C6" s="143"/>
      <c r="D6" s="143"/>
      <c r="E6" s="138"/>
      <c r="F6" s="138"/>
      <c r="G6" s="138"/>
      <c r="H6" s="138"/>
      <c r="I6" s="144"/>
      <c r="J6" s="64"/>
      <c r="K6" s="64"/>
      <c r="L6" s="64"/>
    </row>
    <row r="7" spans="1:12" ht="30">
      <c r="A7" s="134" t="s">
        <v>64</v>
      </c>
      <c r="B7" s="134" t="s">
        <v>360</v>
      </c>
      <c r="C7" s="136" t="s">
        <v>361</v>
      </c>
      <c r="D7" s="136" t="s">
        <v>223</v>
      </c>
      <c r="E7" s="136" t="s">
        <v>228</v>
      </c>
      <c r="F7" s="136" t="s">
        <v>229</v>
      </c>
      <c r="G7" s="136" t="s">
        <v>230</v>
      </c>
      <c r="H7" s="136" t="s">
        <v>231</v>
      </c>
      <c r="I7" s="144"/>
    </row>
    <row r="8" spans="1:12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6">
        <v>8</v>
      </c>
      <c r="I8" s="144"/>
    </row>
    <row r="9" spans="1:12" ht="15.75">
      <c r="A9" s="68">
        <v>1</v>
      </c>
      <c r="B9" s="26"/>
      <c r="C9" s="26"/>
      <c r="D9" s="26"/>
      <c r="E9" s="26"/>
      <c r="F9" s="26"/>
      <c r="G9" s="157"/>
      <c r="H9" s="26"/>
      <c r="I9" s="144"/>
    </row>
    <row r="10" spans="1:12" ht="15.75">
      <c r="A10" s="68">
        <v>2</v>
      </c>
      <c r="B10" s="26"/>
      <c r="C10" s="26"/>
      <c r="D10" s="26"/>
      <c r="E10" s="26"/>
      <c r="F10" s="26"/>
      <c r="G10" s="157"/>
      <c r="H10" s="26"/>
      <c r="I10" s="144"/>
    </row>
    <row r="11" spans="1:12" ht="15.75">
      <c r="A11" s="68">
        <v>3</v>
      </c>
      <c r="B11" s="26"/>
      <c r="C11" s="26"/>
      <c r="D11" s="26"/>
      <c r="E11" s="26"/>
      <c r="F11" s="26"/>
      <c r="G11" s="157"/>
      <c r="H11" s="26"/>
      <c r="I11" s="144"/>
    </row>
    <row r="12" spans="1:12" ht="15.75">
      <c r="A12" s="68">
        <v>4</v>
      </c>
      <c r="B12" s="26"/>
      <c r="C12" s="26"/>
      <c r="D12" s="26"/>
      <c r="E12" s="26"/>
      <c r="F12" s="26"/>
      <c r="G12" s="157"/>
      <c r="H12" s="26"/>
      <c r="I12" s="144"/>
    </row>
    <row r="13" spans="1:12" ht="15.75">
      <c r="A13" s="68">
        <v>5</v>
      </c>
      <c r="B13" s="26"/>
      <c r="C13" s="26"/>
      <c r="D13" s="26"/>
      <c r="E13" s="26"/>
      <c r="F13" s="26"/>
      <c r="G13" s="157"/>
      <c r="H13" s="26"/>
      <c r="I13" s="144"/>
    </row>
    <row r="14" spans="1:12" ht="15.75">
      <c r="A14" s="68">
        <v>6</v>
      </c>
      <c r="B14" s="26"/>
      <c r="C14" s="26"/>
      <c r="D14" s="26"/>
      <c r="E14" s="26"/>
      <c r="F14" s="26"/>
      <c r="G14" s="157"/>
      <c r="H14" s="26"/>
      <c r="I14" s="144"/>
    </row>
    <row r="15" spans="1:12" s="23" customFormat="1">
      <c r="A15" s="68">
        <v>7</v>
      </c>
      <c r="B15" s="26"/>
      <c r="C15" s="26"/>
      <c r="D15" s="26"/>
      <c r="E15" s="26"/>
      <c r="F15" s="26"/>
      <c r="G15" s="157"/>
      <c r="H15" s="26"/>
      <c r="I15" s="144"/>
      <c r="J15" s="64"/>
      <c r="K15" s="64"/>
      <c r="L15" s="64"/>
    </row>
    <row r="16" spans="1:12" s="23" customFormat="1">
      <c r="A16" s="68">
        <v>8</v>
      </c>
      <c r="B16" s="26"/>
      <c r="C16" s="26"/>
      <c r="D16" s="26"/>
      <c r="E16" s="26"/>
      <c r="F16" s="26"/>
      <c r="G16" s="157"/>
      <c r="H16" s="26"/>
      <c r="I16" s="144"/>
      <c r="J16" s="64"/>
      <c r="K16" s="64"/>
      <c r="L16" s="64"/>
    </row>
    <row r="17" spans="1:12" s="23" customFormat="1">
      <c r="A17" s="68">
        <v>9</v>
      </c>
      <c r="B17" s="26"/>
      <c r="C17" s="26"/>
      <c r="D17" s="26"/>
      <c r="E17" s="26"/>
      <c r="F17" s="26"/>
      <c r="G17" s="157"/>
      <c r="H17" s="26"/>
      <c r="I17" s="144"/>
      <c r="J17" s="64"/>
      <c r="K17" s="64"/>
      <c r="L17" s="64"/>
    </row>
    <row r="18" spans="1:12" s="23" customFormat="1">
      <c r="A18" s="68">
        <v>10</v>
      </c>
      <c r="B18" s="26"/>
      <c r="C18" s="26"/>
      <c r="D18" s="26"/>
      <c r="E18" s="26"/>
      <c r="F18" s="26"/>
      <c r="G18" s="157"/>
      <c r="H18" s="26"/>
      <c r="I18" s="144"/>
      <c r="J18" s="64"/>
      <c r="K18" s="64"/>
      <c r="L18" s="64"/>
    </row>
    <row r="19" spans="1:12" s="23" customFormat="1">
      <c r="A19" s="68">
        <v>11</v>
      </c>
      <c r="B19" s="26"/>
      <c r="C19" s="26"/>
      <c r="D19" s="26"/>
      <c r="E19" s="26"/>
      <c r="F19" s="26"/>
      <c r="G19" s="157"/>
      <c r="H19" s="26"/>
      <c r="I19" s="144"/>
      <c r="J19" s="64"/>
      <c r="K19" s="64"/>
      <c r="L19" s="64"/>
    </row>
    <row r="20" spans="1:12" s="23" customFormat="1">
      <c r="A20" s="68">
        <v>12</v>
      </c>
      <c r="B20" s="26"/>
      <c r="C20" s="26"/>
      <c r="D20" s="26"/>
      <c r="E20" s="26"/>
      <c r="F20" s="26"/>
      <c r="G20" s="157"/>
      <c r="H20" s="26"/>
      <c r="I20" s="144"/>
      <c r="J20" s="64"/>
      <c r="K20" s="64"/>
      <c r="L20" s="64"/>
    </row>
    <row r="21" spans="1:12" s="23" customFormat="1">
      <c r="A21" s="68">
        <v>13</v>
      </c>
      <c r="B21" s="26"/>
      <c r="C21" s="26"/>
      <c r="D21" s="26"/>
      <c r="E21" s="26"/>
      <c r="F21" s="26"/>
      <c r="G21" s="157"/>
      <c r="H21" s="26"/>
      <c r="I21" s="144"/>
      <c r="J21" s="64"/>
      <c r="K21" s="64"/>
      <c r="L21" s="64"/>
    </row>
    <row r="22" spans="1:12" s="23" customFormat="1">
      <c r="A22" s="68">
        <v>14</v>
      </c>
      <c r="B22" s="26"/>
      <c r="C22" s="26"/>
      <c r="D22" s="26"/>
      <c r="E22" s="26"/>
      <c r="F22" s="26"/>
      <c r="G22" s="157"/>
      <c r="H22" s="26"/>
      <c r="I22" s="144"/>
      <c r="J22" s="64"/>
      <c r="K22" s="64"/>
      <c r="L22" s="64"/>
    </row>
    <row r="23" spans="1:12" s="23" customFormat="1">
      <c r="A23" s="68">
        <v>15</v>
      </c>
      <c r="B23" s="26"/>
      <c r="C23" s="26"/>
      <c r="D23" s="26"/>
      <c r="E23" s="26"/>
      <c r="F23" s="26"/>
      <c r="G23" s="157"/>
      <c r="H23" s="26"/>
      <c r="I23" s="144"/>
      <c r="J23" s="64"/>
      <c r="K23" s="64"/>
      <c r="L23" s="64"/>
    </row>
    <row r="24" spans="1:12" s="23" customFormat="1">
      <c r="A24" s="68">
        <v>16</v>
      </c>
      <c r="B24" s="26"/>
      <c r="C24" s="26"/>
      <c r="D24" s="26"/>
      <c r="E24" s="26"/>
      <c r="F24" s="26"/>
      <c r="G24" s="157"/>
      <c r="H24" s="26"/>
      <c r="I24" s="144"/>
      <c r="J24" s="64"/>
      <c r="K24" s="64"/>
      <c r="L24" s="64"/>
    </row>
    <row r="25" spans="1:12" s="23" customFormat="1">
      <c r="A25" s="68">
        <v>17</v>
      </c>
      <c r="B25" s="26"/>
      <c r="C25" s="26"/>
      <c r="D25" s="26"/>
      <c r="E25" s="26"/>
      <c r="F25" s="26"/>
      <c r="G25" s="157"/>
      <c r="H25" s="26"/>
      <c r="I25" s="144"/>
      <c r="J25" s="64"/>
      <c r="K25" s="64"/>
      <c r="L25" s="64"/>
    </row>
    <row r="26" spans="1:12" s="23" customFormat="1">
      <c r="A26" s="68">
        <v>18</v>
      </c>
      <c r="B26" s="26"/>
      <c r="C26" s="26"/>
      <c r="D26" s="26"/>
      <c r="E26" s="26"/>
      <c r="F26" s="26"/>
      <c r="G26" s="157"/>
      <c r="H26" s="26"/>
      <c r="I26" s="144"/>
      <c r="J26" s="64"/>
      <c r="K26" s="64"/>
      <c r="L26" s="64"/>
    </row>
    <row r="27" spans="1:12" s="23" customFormat="1">
      <c r="A27" s="68" t="s">
        <v>266</v>
      </c>
      <c r="B27" s="26"/>
      <c r="C27" s="26"/>
      <c r="D27" s="26"/>
      <c r="E27" s="26"/>
      <c r="F27" s="26"/>
      <c r="G27" s="157"/>
      <c r="H27" s="26"/>
      <c r="I27" s="144"/>
      <c r="J27" s="64"/>
      <c r="K27" s="64"/>
      <c r="L27" s="64"/>
    </row>
    <row r="28" spans="1:12" s="23" customFormat="1" ht="12.75">
      <c r="J28" s="64"/>
      <c r="K28" s="64"/>
      <c r="L28" s="64"/>
    </row>
    <row r="29" spans="1:12" s="23" customFormat="1" ht="12.75"/>
    <row r="30" spans="1:12" s="23" customFormat="1">
      <c r="A30" s="25"/>
    </row>
    <row r="31" spans="1:12" s="2" customFormat="1">
      <c r="B31" s="72" t="s">
        <v>96</v>
      </c>
      <c r="E31" s="5"/>
    </row>
    <row r="32" spans="1:12" s="2" customFormat="1">
      <c r="C32" s="71"/>
      <c r="E32" s="71"/>
      <c r="F32" s="74"/>
      <c r="G32"/>
      <c r="H32"/>
      <c r="I32"/>
    </row>
    <row r="33" spans="1:9" s="2" customFormat="1">
      <c r="A33"/>
      <c r="C33" s="70" t="s">
        <v>256</v>
      </c>
      <c r="E33" s="12" t="s">
        <v>261</v>
      </c>
      <c r="F33" s="73"/>
      <c r="G33"/>
      <c r="H33"/>
      <c r="I33"/>
    </row>
    <row r="34" spans="1:9" s="2" customFormat="1">
      <c r="A34"/>
      <c r="C34" s="66" t="s">
        <v>127</v>
      </c>
      <c r="E34" s="2" t="s">
        <v>257</v>
      </c>
      <c r="F34"/>
      <c r="G34"/>
      <c r="H34"/>
      <c r="I34"/>
    </row>
    <row r="35" spans="1:9" customFormat="1">
      <c r="B35" s="2"/>
      <c r="C35" s="25"/>
    </row>
  </sheetData>
  <mergeCells count="1">
    <mergeCell ref="H2:I2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2" fitToHeight="0" orientation="landscape" r:id="rId1"/>
  <colBreaks count="1" manualBreakCount="1">
    <brk id="11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L54"/>
  <sheetViews>
    <sheetView showGridLines="0" view="pageBreakPreview" zoomScale="80" zoomScaleNormal="100" zoomScaleSheetLayoutView="80" workbookViewId="0">
      <selection activeCell="B11" sqref="B11"/>
    </sheetView>
  </sheetViews>
  <sheetFormatPr defaultRowHeight="15"/>
  <cols>
    <col min="1" max="1" width="4.7109375" style="25" customWidth="1"/>
    <col min="2" max="2" width="23.28515625" style="25" customWidth="1"/>
    <col min="3" max="4" width="17.7109375" style="25" customWidth="1"/>
    <col min="5" max="6" width="14.140625" style="23" customWidth="1"/>
    <col min="7" max="7" width="20.42578125" style="23" customWidth="1"/>
    <col min="8" max="8" width="23.7109375" style="23" customWidth="1"/>
    <col min="9" max="9" width="21.42578125" style="23" customWidth="1"/>
    <col min="10" max="10" width="1" style="65" customWidth="1"/>
    <col min="11" max="16384" width="9.140625" style="25"/>
  </cols>
  <sheetData>
    <row r="1" spans="1:12" s="23" customFormat="1">
      <c r="A1" s="137" t="s">
        <v>294</v>
      </c>
      <c r="B1" s="138"/>
      <c r="C1" s="138"/>
      <c r="D1" s="138"/>
      <c r="E1" s="138"/>
      <c r="F1" s="138"/>
      <c r="G1" s="138"/>
      <c r="H1" s="144"/>
      <c r="I1" s="354" t="s">
        <v>186</v>
      </c>
      <c r="J1" s="151"/>
    </row>
    <row r="2" spans="1:12" s="23" customFormat="1">
      <c r="A2" s="106" t="s">
        <v>128</v>
      </c>
      <c r="B2" s="138"/>
      <c r="C2" s="138"/>
      <c r="D2" s="138"/>
      <c r="E2" s="138"/>
      <c r="F2" s="138"/>
      <c r="G2" s="138"/>
      <c r="H2" s="144"/>
      <c r="I2" s="606" t="s">
        <v>2743</v>
      </c>
      <c r="J2" s="607"/>
    </row>
    <row r="3" spans="1:12" s="23" customFormat="1">
      <c r="A3" s="138"/>
      <c r="B3" s="138"/>
      <c r="C3" s="138"/>
      <c r="D3" s="138"/>
      <c r="E3" s="138"/>
      <c r="F3" s="138"/>
      <c r="G3" s="138"/>
      <c r="H3" s="141"/>
      <c r="I3" s="141"/>
      <c r="J3" s="151"/>
    </row>
    <row r="4" spans="1:12" s="2" customFormat="1">
      <c r="A4" s="77" t="str">
        <f>'ფორმა N2'!A4</f>
        <v>ანგარიშვალდებული პირის დასახელება:</v>
      </c>
      <c r="B4" s="77"/>
      <c r="C4" s="77"/>
      <c r="D4" s="78"/>
      <c r="E4" s="147"/>
      <c r="F4" s="138"/>
      <c r="G4" s="138"/>
      <c r="H4" s="138"/>
      <c r="I4" s="147"/>
      <c r="J4" s="105"/>
      <c r="L4" s="23"/>
    </row>
    <row r="5" spans="1:12" s="2" customFormat="1">
      <c r="A5" s="120" t="str">
        <f>'ფორმა N1'!D4</f>
        <v>მ.პ.გ. ქართული ოცნება - დემოკრატიული საქართველო</v>
      </c>
      <c r="B5" s="121"/>
      <c r="C5" s="121"/>
      <c r="D5" s="121"/>
      <c r="E5" s="148"/>
      <c r="F5" s="149"/>
      <c r="G5" s="149"/>
      <c r="H5" s="149"/>
      <c r="I5" s="148"/>
      <c r="J5" s="105"/>
    </row>
    <row r="6" spans="1:12" s="23" customFormat="1" ht="13.5">
      <c r="A6" s="142"/>
      <c r="B6" s="143"/>
      <c r="C6" s="143"/>
      <c r="D6" s="143"/>
      <c r="E6" s="138"/>
      <c r="F6" s="138"/>
      <c r="G6" s="138"/>
      <c r="H6" s="138"/>
      <c r="I6" s="138"/>
      <c r="J6" s="146"/>
    </row>
    <row r="7" spans="1:12" ht="30">
      <c r="A7" s="150" t="s">
        <v>64</v>
      </c>
      <c r="B7" s="134" t="s">
        <v>236</v>
      </c>
      <c r="C7" s="136" t="s">
        <v>232</v>
      </c>
      <c r="D7" s="136" t="s">
        <v>233</v>
      </c>
      <c r="E7" s="136" t="s">
        <v>234</v>
      </c>
      <c r="F7" s="136" t="s">
        <v>235</v>
      </c>
      <c r="G7" s="136" t="s">
        <v>229</v>
      </c>
      <c r="H7" s="136" t="s">
        <v>230</v>
      </c>
      <c r="I7" s="136" t="s">
        <v>231</v>
      </c>
      <c r="J7" s="152"/>
    </row>
    <row r="8" spans="1:12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4">
        <v>8</v>
      </c>
      <c r="I8" s="136">
        <v>9</v>
      </c>
      <c r="J8" s="152"/>
    </row>
    <row r="9" spans="1:12" ht="30">
      <c r="A9" s="68">
        <v>1</v>
      </c>
      <c r="B9" s="391" t="s">
        <v>486</v>
      </c>
      <c r="C9" s="392" t="s">
        <v>487</v>
      </c>
      <c r="D9" s="393" t="s">
        <v>488</v>
      </c>
      <c r="E9" s="393">
        <v>2012</v>
      </c>
      <c r="F9" s="393" t="s">
        <v>489</v>
      </c>
      <c r="G9" s="393">
        <v>66066.13</v>
      </c>
      <c r="H9" s="394" t="s">
        <v>490</v>
      </c>
      <c r="I9" s="26"/>
      <c r="J9" s="152"/>
    </row>
    <row r="10" spans="1:12" ht="15.75">
      <c r="A10" s="68">
        <v>2</v>
      </c>
      <c r="B10" s="395" t="s">
        <v>491</v>
      </c>
      <c r="C10" s="395" t="s">
        <v>492</v>
      </c>
      <c r="D10" s="396" t="s">
        <v>493</v>
      </c>
      <c r="E10" s="396">
        <v>2016</v>
      </c>
      <c r="F10" s="396" t="s">
        <v>494</v>
      </c>
      <c r="G10" s="396">
        <v>24874.959999999999</v>
      </c>
      <c r="H10" s="397">
        <v>42406</v>
      </c>
      <c r="I10" s="26"/>
      <c r="J10" s="152"/>
    </row>
    <row r="11" spans="1:12" ht="15.75">
      <c r="A11" s="68">
        <v>3</v>
      </c>
      <c r="B11" s="395" t="s">
        <v>491</v>
      </c>
      <c r="C11" s="395" t="s">
        <v>492</v>
      </c>
      <c r="D11" s="396" t="s">
        <v>493</v>
      </c>
      <c r="E11" s="396">
        <v>2016</v>
      </c>
      <c r="F11" s="396" t="s">
        <v>495</v>
      </c>
      <c r="G11" s="396">
        <v>24874.959999999999</v>
      </c>
      <c r="H11" s="397">
        <v>42406</v>
      </c>
      <c r="I11" s="26"/>
      <c r="J11" s="152"/>
    </row>
    <row r="12" spans="1:12" ht="15.75">
      <c r="A12" s="68">
        <v>4</v>
      </c>
      <c r="B12" s="395" t="s">
        <v>491</v>
      </c>
      <c r="C12" s="395" t="s">
        <v>492</v>
      </c>
      <c r="D12" s="396" t="s">
        <v>493</v>
      </c>
      <c r="E12" s="396">
        <v>2016</v>
      </c>
      <c r="F12" s="396" t="s">
        <v>496</v>
      </c>
      <c r="G12" s="396">
        <v>24874.959999999999</v>
      </c>
      <c r="H12" s="397">
        <v>42406</v>
      </c>
      <c r="I12" s="26"/>
      <c r="J12" s="152"/>
    </row>
    <row r="13" spans="1:12" ht="15.75">
      <c r="A13" s="68">
        <v>5</v>
      </c>
      <c r="B13" s="395" t="s">
        <v>491</v>
      </c>
      <c r="C13" s="395" t="s">
        <v>492</v>
      </c>
      <c r="D13" s="396" t="s">
        <v>493</v>
      </c>
      <c r="E13" s="396">
        <v>2016</v>
      </c>
      <c r="F13" s="396" t="s">
        <v>497</v>
      </c>
      <c r="G13" s="396">
        <v>24874.959999999999</v>
      </c>
      <c r="H13" s="397">
        <v>42406</v>
      </c>
      <c r="I13" s="26"/>
      <c r="J13" s="152"/>
    </row>
    <row r="14" spans="1:12" ht="15.75">
      <c r="A14" s="68">
        <v>6</v>
      </c>
      <c r="B14" s="392" t="s">
        <v>491</v>
      </c>
      <c r="C14" s="392" t="s">
        <v>492</v>
      </c>
      <c r="D14" s="398" t="s">
        <v>493</v>
      </c>
      <c r="E14" s="398">
        <v>2016</v>
      </c>
      <c r="F14" s="398" t="s">
        <v>498</v>
      </c>
      <c r="G14" s="398">
        <v>23250.45</v>
      </c>
      <c r="H14" s="399">
        <v>42649</v>
      </c>
      <c r="I14" s="26"/>
      <c r="J14" s="152"/>
    </row>
    <row r="15" spans="1:12" s="23" customFormat="1">
      <c r="A15" s="68">
        <v>7</v>
      </c>
      <c r="B15" s="392" t="s">
        <v>491</v>
      </c>
      <c r="C15" s="392" t="s">
        <v>492</v>
      </c>
      <c r="D15" s="398" t="s">
        <v>493</v>
      </c>
      <c r="E15" s="398">
        <v>2016</v>
      </c>
      <c r="F15" s="398" t="s">
        <v>499</v>
      </c>
      <c r="G15" s="398">
        <v>23250.45</v>
      </c>
      <c r="H15" s="399">
        <v>42649</v>
      </c>
      <c r="I15" s="26"/>
      <c r="J15" s="146"/>
    </row>
    <row r="16" spans="1:12" s="23" customFormat="1">
      <c r="A16" s="68">
        <v>8</v>
      </c>
      <c r="B16" s="392" t="s">
        <v>491</v>
      </c>
      <c r="C16" s="392" t="s">
        <v>492</v>
      </c>
      <c r="D16" s="398" t="s">
        <v>493</v>
      </c>
      <c r="E16" s="398">
        <v>2016</v>
      </c>
      <c r="F16" s="398" t="s">
        <v>500</v>
      </c>
      <c r="G16" s="398">
        <v>23250.45</v>
      </c>
      <c r="H16" s="399">
        <v>42649</v>
      </c>
      <c r="I16" s="26"/>
      <c r="J16" s="146"/>
    </row>
    <row r="17" spans="1:10" s="23" customFormat="1">
      <c r="A17" s="68">
        <v>9</v>
      </c>
      <c r="B17" s="392" t="s">
        <v>491</v>
      </c>
      <c r="C17" s="392" t="s">
        <v>492</v>
      </c>
      <c r="D17" s="398" t="s">
        <v>493</v>
      </c>
      <c r="E17" s="398">
        <v>2016</v>
      </c>
      <c r="F17" s="398" t="s">
        <v>501</v>
      </c>
      <c r="G17" s="398">
        <v>23250.45</v>
      </c>
      <c r="H17" s="399">
        <v>42649</v>
      </c>
      <c r="I17" s="26"/>
      <c r="J17" s="146"/>
    </row>
    <row r="18" spans="1:10" s="23" customFormat="1">
      <c r="A18" s="68">
        <v>10</v>
      </c>
      <c r="B18" s="392" t="s">
        <v>491</v>
      </c>
      <c r="C18" s="392" t="s">
        <v>492</v>
      </c>
      <c r="D18" s="398" t="s">
        <v>493</v>
      </c>
      <c r="E18" s="398">
        <v>2016</v>
      </c>
      <c r="F18" s="398" t="s">
        <v>502</v>
      </c>
      <c r="G18" s="398">
        <v>23250.45</v>
      </c>
      <c r="H18" s="399">
        <v>42649</v>
      </c>
      <c r="I18" s="26"/>
      <c r="J18" s="146"/>
    </row>
    <row r="19" spans="1:10" s="23" customFormat="1">
      <c r="A19" s="68">
        <v>11</v>
      </c>
      <c r="B19" s="392" t="s">
        <v>491</v>
      </c>
      <c r="C19" s="392" t="s">
        <v>492</v>
      </c>
      <c r="D19" s="398" t="s">
        <v>493</v>
      </c>
      <c r="E19" s="398">
        <v>2016</v>
      </c>
      <c r="F19" s="398" t="s">
        <v>503</v>
      </c>
      <c r="G19" s="398">
        <v>24757.46</v>
      </c>
      <c r="H19" s="399">
        <v>42649</v>
      </c>
      <c r="I19" s="26"/>
      <c r="J19" s="146"/>
    </row>
    <row r="20" spans="1:10" s="23" customFormat="1">
      <c r="A20" s="68">
        <v>12</v>
      </c>
      <c r="B20" s="26"/>
      <c r="C20" s="26"/>
      <c r="D20" s="26"/>
      <c r="E20" s="26"/>
      <c r="F20" s="26"/>
      <c r="G20" s="26"/>
      <c r="H20" s="157"/>
      <c r="I20" s="26"/>
      <c r="J20" s="146"/>
    </row>
    <row r="21" spans="1:10" s="23" customFormat="1">
      <c r="A21" s="68">
        <v>13</v>
      </c>
      <c r="B21" s="26"/>
      <c r="C21" s="26"/>
      <c r="D21" s="26"/>
      <c r="E21" s="26"/>
      <c r="F21" s="26"/>
      <c r="G21" s="26"/>
      <c r="H21" s="157"/>
      <c r="I21" s="26"/>
      <c r="J21" s="146"/>
    </row>
    <row r="22" spans="1:10" s="23" customFormat="1">
      <c r="A22" s="68">
        <v>14</v>
      </c>
      <c r="B22" s="26"/>
      <c r="C22" s="26"/>
      <c r="D22" s="26"/>
      <c r="E22" s="26"/>
      <c r="F22" s="26"/>
      <c r="G22" s="26"/>
      <c r="H22" s="157"/>
      <c r="I22" s="26"/>
      <c r="J22" s="146"/>
    </row>
    <row r="23" spans="1:10" s="23" customFormat="1">
      <c r="A23" s="68">
        <v>15</v>
      </c>
      <c r="B23" s="26"/>
      <c r="C23" s="26"/>
      <c r="D23" s="26"/>
      <c r="E23" s="26"/>
      <c r="F23" s="26"/>
      <c r="G23" s="26"/>
      <c r="H23" s="157"/>
      <c r="I23" s="26"/>
      <c r="J23" s="146"/>
    </row>
    <row r="24" spans="1:10" s="23" customFormat="1">
      <c r="A24" s="68">
        <v>16</v>
      </c>
      <c r="B24" s="26"/>
      <c r="C24" s="26"/>
      <c r="D24" s="26"/>
      <c r="E24" s="26"/>
      <c r="F24" s="26"/>
      <c r="G24" s="26"/>
      <c r="H24" s="157"/>
      <c r="I24" s="26"/>
      <c r="J24" s="146"/>
    </row>
    <row r="25" spans="1:10" s="23" customFormat="1">
      <c r="A25" s="68">
        <v>17</v>
      </c>
      <c r="B25" s="26"/>
      <c r="C25" s="26"/>
      <c r="D25" s="26"/>
      <c r="E25" s="26"/>
      <c r="F25" s="26"/>
      <c r="G25" s="26"/>
      <c r="H25" s="157"/>
      <c r="I25" s="26"/>
      <c r="J25" s="146"/>
    </row>
    <row r="26" spans="1:10" s="23" customFormat="1">
      <c r="A26" s="68">
        <v>18</v>
      </c>
      <c r="B26" s="26"/>
      <c r="C26" s="26"/>
      <c r="D26" s="26"/>
      <c r="E26" s="26"/>
      <c r="F26" s="26"/>
      <c r="G26" s="26"/>
      <c r="H26" s="157"/>
      <c r="I26" s="26"/>
      <c r="J26" s="146"/>
    </row>
    <row r="27" spans="1:10" s="23" customFormat="1">
      <c r="A27" s="68" t="s">
        <v>266</v>
      </c>
      <c r="B27" s="26"/>
      <c r="C27" s="26"/>
      <c r="D27" s="26"/>
      <c r="E27" s="26"/>
      <c r="F27" s="26"/>
      <c r="G27" s="26"/>
      <c r="H27" s="157"/>
      <c r="I27" s="26"/>
      <c r="J27" s="146"/>
    </row>
    <row r="28" spans="1:10" s="23" customFormat="1" ht="12.75">
      <c r="J28" s="64"/>
    </row>
    <row r="29" spans="1:10" s="23" customFormat="1" ht="12.75"/>
    <row r="30" spans="1:10" s="23" customFormat="1">
      <c r="A30" s="25"/>
    </row>
    <row r="31" spans="1:10" s="2" customFormat="1">
      <c r="B31" s="72" t="s">
        <v>96</v>
      </c>
      <c r="E31" s="5"/>
    </row>
    <row r="32" spans="1:10" s="2" customFormat="1">
      <c r="C32" s="71"/>
      <c r="E32" s="71"/>
      <c r="F32" s="74"/>
      <c r="G32" s="74"/>
      <c r="H32"/>
      <c r="I32"/>
    </row>
    <row r="33" spans="1:10" s="2" customFormat="1">
      <c r="A33"/>
      <c r="C33" s="70" t="s">
        <v>256</v>
      </c>
      <c r="E33" s="12" t="s">
        <v>261</v>
      </c>
      <c r="F33" s="73"/>
      <c r="G33"/>
      <c r="H33"/>
      <c r="I33"/>
    </row>
    <row r="34" spans="1:10" s="2" customFormat="1">
      <c r="A34"/>
      <c r="C34" s="66" t="s">
        <v>127</v>
      </c>
      <c r="E34" s="2" t="s">
        <v>257</v>
      </c>
      <c r="F34"/>
      <c r="G34"/>
      <c r="H34"/>
      <c r="I34"/>
    </row>
    <row r="35" spans="1:10" customFormat="1">
      <c r="B35" s="2"/>
      <c r="C35" s="25"/>
    </row>
    <row r="36" spans="1:10" customFormat="1" ht="12.75"/>
    <row r="37" spans="1:10" s="23" customFormat="1" ht="12.75">
      <c r="J37" s="64"/>
    </row>
    <row r="38" spans="1:10" s="23" customFormat="1" ht="12.75">
      <c r="J38" s="64"/>
    </row>
    <row r="39" spans="1:10" s="23" customFormat="1" ht="12.75">
      <c r="J39" s="64"/>
    </row>
    <row r="40" spans="1:10" s="23" customFormat="1" ht="12.75">
      <c r="J40" s="64"/>
    </row>
    <row r="41" spans="1:10" s="23" customFormat="1" ht="12.75">
      <c r="J41" s="64"/>
    </row>
    <row r="42" spans="1:10" s="23" customFormat="1" ht="12.75">
      <c r="J42" s="64"/>
    </row>
    <row r="43" spans="1:10" s="23" customFormat="1" ht="12.75">
      <c r="J43" s="64"/>
    </row>
    <row r="44" spans="1:10" s="23" customFormat="1" ht="12.75">
      <c r="J44" s="64"/>
    </row>
    <row r="45" spans="1:10" s="23" customFormat="1" ht="12.75">
      <c r="J45" s="64"/>
    </row>
    <row r="46" spans="1:10" s="23" customFormat="1" ht="12.75">
      <c r="J46" s="64"/>
    </row>
    <row r="47" spans="1:10" s="23" customFormat="1" ht="12.75">
      <c r="J47" s="64"/>
    </row>
    <row r="48" spans="1:10" s="23" customFormat="1" ht="12.75">
      <c r="J48" s="64"/>
    </row>
    <row r="49" spans="10:10" s="23" customFormat="1" ht="12.75">
      <c r="J49" s="64"/>
    </row>
    <row r="50" spans="10:10" s="23" customFormat="1" ht="12.75">
      <c r="J50" s="64"/>
    </row>
    <row r="51" spans="10:10" s="23" customFormat="1" ht="12.75">
      <c r="J51" s="64"/>
    </row>
    <row r="52" spans="10:10" s="23" customFormat="1" ht="12.75">
      <c r="J52" s="64"/>
    </row>
    <row r="53" spans="10:10" s="23" customFormat="1" ht="12.75">
      <c r="J53" s="64"/>
    </row>
    <row r="54" spans="10:10" s="23" customFormat="1" ht="12.75">
      <c r="J54" s="64"/>
    </row>
  </sheetData>
  <mergeCells count="1">
    <mergeCell ref="I2:J2"/>
  </mergeCells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3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80" zoomScaleNormal="100" zoomScaleSheetLayoutView="80" workbookViewId="0">
      <selection activeCell="G2" sqref="G2:H2"/>
    </sheetView>
  </sheetViews>
  <sheetFormatPr defaultRowHeight="12.75"/>
  <cols>
    <col min="1" max="1" width="4.85546875" style="211" customWidth="1"/>
    <col min="2" max="2" width="37.42578125" style="211" customWidth="1"/>
    <col min="3" max="3" width="21.5703125" style="211" customWidth="1"/>
    <col min="4" max="4" width="20" style="211" customWidth="1"/>
    <col min="5" max="5" width="18.7109375" style="211" customWidth="1"/>
    <col min="6" max="6" width="24.140625" style="211" customWidth="1"/>
    <col min="7" max="7" width="27.140625" style="211" customWidth="1"/>
    <col min="8" max="8" width="0.7109375" style="211" customWidth="1"/>
    <col min="9" max="16384" width="9.140625" style="211"/>
  </cols>
  <sheetData>
    <row r="1" spans="1:8" s="195" customFormat="1" ht="15">
      <c r="A1" s="192" t="s">
        <v>314</v>
      </c>
      <c r="B1" s="193"/>
      <c r="C1" s="193"/>
      <c r="D1" s="193"/>
      <c r="E1" s="193"/>
      <c r="F1" s="79"/>
      <c r="G1" s="79" t="s">
        <v>97</v>
      </c>
      <c r="H1" s="196"/>
    </row>
    <row r="2" spans="1:8" s="195" customFormat="1" ht="15">
      <c r="A2" s="196" t="s">
        <v>305</v>
      </c>
      <c r="B2" s="193"/>
      <c r="C2" s="193"/>
      <c r="D2" s="193"/>
      <c r="E2" s="194"/>
      <c r="F2" s="194"/>
      <c r="G2" s="606" t="s">
        <v>2743</v>
      </c>
      <c r="H2" s="607"/>
    </row>
    <row r="3" spans="1:8" s="195" customFormat="1">
      <c r="A3" s="196"/>
      <c r="B3" s="193"/>
      <c r="C3" s="193"/>
      <c r="D3" s="193"/>
      <c r="E3" s="194"/>
      <c r="F3" s="194"/>
      <c r="G3" s="194"/>
      <c r="H3" s="196"/>
    </row>
    <row r="4" spans="1:8" s="195" customFormat="1" ht="15">
      <c r="A4" s="115" t="s">
        <v>262</v>
      </c>
      <c r="B4" s="193"/>
      <c r="C4" s="193"/>
      <c r="D4" s="193"/>
      <c r="E4" s="197"/>
      <c r="F4" s="197"/>
      <c r="G4" s="194"/>
      <c r="H4" s="196"/>
    </row>
    <row r="5" spans="1:8" s="195" customFormat="1">
      <c r="A5" s="198" t="str">
        <f>'ფორმა N1'!D4</f>
        <v>მ.პ.გ. ქართული ოცნება - დემოკრატიული საქართველო</v>
      </c>
      <c r="B5" s="198"/>
      <c r="C5" s="198"/>
      <c r="D5" s="198"/>
      <c r="E5" s="198"/>
      <c r="F5" s="198"/>
      <c r="G5" s="199"/>
      <c r="H5" s="196"/>
    </row>
    <row r="6" spans="1:8" s="212" customFormat="1">
      <c r="A6" s="200"/>
      <c r="B6" s="200"/>
      <c r="C6" s="200"/>
      <c r="D6" s="200"/>
      <c r="E6" s="200"/>
      <c r="F6" s="200"/>
      <c r="G6" s="200"/>
      <c r="H6" s="197"/>
    </row>
    <row r="7" spans="1:8" s="195" customFormat="1" ht="51">
      <c r="A7" s="225" t="s">
        <v>64</v>
      </c>
      <c r="B7" s="203" t="s">
        <v>309</v>
      </c>
      <c r="C7" s="203" t="s">
        <v>310</v>
      </c>
      <c r="D7" s="203" t="s">
        <v>311</v>
      </c>
      <c r="E7" s="203" t="s">
        <v>312</v>
      </c>
      <c r="F7" s="203" t="s">
        <v>313</v>
      </c>
      <c r="G7" s="203" t="s">
        <v>306</v>
      </c>
      <c r="H7" s="196"/>
    </row>
    <row r="8" spans="1:8" s="195" customFormat="1">
      <c r="A8" s="201">
        <v>1</v>
      </c>
      <c r="B8" s="202">
        <v>2</v>
      </c>
      <c r="C8" s="202">
        <v>3</v>
      </c>
      <c r="D8" s="202">
        <v>4</v>
      </c>
      <c r="E8" s="203">
        <v>5</v>
      </c>
      <c r="F8" s="203">
        <v>6</v>
      </c>
      <c r="G8" s="203">
        <v>7</v>
      </c>
      <c r="H8" s="196"/>
    </row>
    <row r="9" spans="1:8" s="195" customFormat="1">
      <c r="A9" s="213">
        <v>1</v>
      </c>
      <c r="B9" s="204"/>
      <c r="C9" s="204"/>
      <c r="D9" s="205"/>
      <c r="E9" s="204"/>
      <c r="F9" s="204"/>
      <c r="G9" s="204"/>
      <c r="H9" s="196"/>
    </row>
    <row r="10" spans="1:8" s="195" customFormat="1">
      <c r="A10" s="213">
        <v>2</v>
      </c>
      <c r="B10" s="204"/>
      <c r="C10" s="204"/>
      <c r="D10" s="205"/>
      <c r="E10" s="204"/>
      <c r="F10" s="204"/>
      <c r="G10" s="204"/>
      <c r="H10" s="196"/>
    </row>
    <row r="11" spans="1:8" s="195" customFormat="1">
      <c r="A11" s="213">
        <v>3</v>
      </c>
      <c r="B11" s="204"/>
      <c r="C11" s="204"/>
      <c r="D11" s="205"/>
      <c r="E11" s="204"/>
      <c r="F11" s="204"/>
      <c r="G11" s="204"/>
      <c r="H11" s="196"/>
    </row>
    <row r="12" spans="1:8" s="195" customFormat="1">
      <c r="A12" s="213">
        <v>4</v>
      </c>
      <c r="B12" s="204"/>
      <c r="C12" s="204"/>
      <c r="D12" s="205"/>
      <c r="E12" s="204"/>
      <c r="F12" s="204"/>
      <c r="G12" s="204"/>
      <c r="H12" s="196"/>
    </row>
    <row r="13" spans="1:8" s="195" customFormat="1">
      <c r="A13" s="213">
        <v>5</v>
      </c>
      <c r="B13" s="204"/>
      <c r="C13" s="204"/>
      <c r="D13" s="205"/>
      <c r="E13" s="204"/>
      <c r="F13" s="204"/>
      <c r="G13" s="204"/>
      <c r="H13" s="196"/>
    </row>
    <row r="14" spans="1:8" s="195" customFormat="1">
      <c r="A14" s="213">
        <v>6</v>
      </c>
      <c r="B14" s="204"/>
      <c r="C14" s="204"/>
      <c r="D14" s="205"/>
      <c r="E14" s="204"/>
      <c r="F14" s="204"/>
      <c r="G14" s="204"/>
      <c r="H14" s="196"/>
    </row>
    <row r="15" spans="1:8" s="195" customFormat="1">
      <c r="A15" s="213">
        <v>7</v>
      </c>
      <c r="B15" s="204"/>
      <c r="C15" s="204"/>
      <c r="D15" s="205"/>
      <c r="E15" s="204"/>
      <c r="F15" s="204"/>
      <c r="G15" s="204"/>
      <c r="H15" s="196"/>
    </row>
    <row r="16" spans="1:8" s="195" customFormat="1">
      <c r="A16" s="213">
        <v>8</v>
      </c>
      <c r="B16" s="204"/>
      <c r="C16" s="204"/>
      <c r="D16" s="205"/>
      <c r="E16" s="204"/>
      <c r="F16" s="204"/>
      <c r="G16" s="204"/>
      <c r="H16" s="196"/>
    </row>
    <row r="17" spans="1:11" s="195" customFormat="1">
      <c r="A17" s="213">
        <v>9</v>
      </c>
      <c r="B17" s="204"/>
      <c r="C17" s="204"/>
      <c r="D17" s="205"/>
      <c r="E17" s="204"/>
      <c r="F17" s="204"/>
      <c r="G17" s="204"/>
      <c r="H17" s="196"/>
    </row>
    <row r="18" spans="1:11" s="195" customFormat="1">
      <c r="A18" s="213">
        <v>10</v>
      </c>
      <c r="B18" s="204"/>
      <c r="C18" s="204"/>
      <c r="D18" s="205"/>
      <c r="E18" s="204"/>
      <c r="F18" s="204"/>
      <c r="G18" s="204"/>
      <c r="H18" s="196"/>
    </row>
    <row r="19" spans="1:11" s="195" customFormat="1">
      <c r="A19" s="213" t="s">
        <v>264</v>
      </c>
      <c r="B19" s="204"/>
      <c r="C19" s="204"/>
      <c r="D19" s="205"/>
      <c r="E19" s="204"/>
      <c r="F19" s="204"/>
      <c r="G19" s="204"/>
      <c r="H19" s="196"/>
    </row>
    <row r="22" spans="1:11" s="195" customFormat="1"/>
    <row r="23" spans="1:11" s="195" customFormat="1"/>
    <row r="24" spans="1:11" s="21" customFormat="1" ht="15">
      <c r="B24" s="206" t="s">
        <v>96</v>
      </c>
      <c r="C24" s="206"/>
    </row>
    <row r="25" spans="1:11" s="21" customFormat="1" ht="15">
      <c r="B25" s="206"/>
      <c r="C25" s="206"/>
    </row>
    <row r="26" spans="1:11" s="21" customFormat="1" ht="15">
      <c r="C26" s="208"/>
      <c r="F26" s="208"/>
      <c r="G26" s="208"/>
      <c r="H26" s="207"/>
    </row>
    <row r="27" spans="1:11" s="21" customFormat="1" ht="15">
      <c r="C27" s="209" t="s">
        <v>256</v>
      </c>
      <c r="F27" s="206" t="s">
        <v>307</v>
      </c>
      <c r="J27" s="207"/>
      <c r="K27" s="207"/>
    </row>
    <row r="28" spans="1:11" s="21" customFormat="1" ht="15">
      <c r="C28" s="209" t="s">
        <v>127</v>
      </c>
      <c r="F28" s="210" t="s">
        <v>257</v>
      </c>
      <c r="J28" s="207"/>
      <c r="K28" s="207"/>
    </row>
    <row r="29" spans="1:11" s="195" customFormat="1" ht="15">
      <c r="C29" s="209"/>
      <c r="J29" s="212"/>
      <c r="K29" s="212"/>
    </row>
  </sheetData>
  <mergeCells count="1">
    <mergeCell ref="G2:H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9"/>
  <sheetViews>
    <sheetView view="pageBreakPreview" topLeftCell="A476" zoomScale="80" zoomScaleNormal="80" zoomScaleSheetLayoutView="80" workbookViewId="0">
      <selection activeCell="E490" sqref="E490"/>
    </sheetView>
  </sheetViews>
  <sheetFormatPr defaultRowHeight="12.75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2" ht="15">
      <c r="A1" s="137" t="s">
        <v>429</v>
      </c>
      <c r="B1" s="138"/>
      <c r="C1" s="138"/>
      <c r="D1" s="138"/>
      <c r="E1" s="138"/>
      <c r="F1" s="138"/>
      <c r="G1" s="138"/>
      <c r="H1" s="138"/>
      <c r="I1" s="138"/>
      <c r="J1" s="138"/>
      <c r="K1" s="79" t="s">
        <v>97</v>
      </c>
    </row>
    <row r="2" spans="1:12" ht="15">
      <c r="A2" s="106" t="s">
        <v>128</v>
      </c>
      <c r="B2" s="138"/>
      <c r="C2" s="138"/>
      <c r="D2" s="138"/>
      <c r="E2" s="138"/>
      <c r="F2" s="138"/>
      <c r="G2" s="138"/>
      <c r="H2" s="138"/>
      <c r="I2" s="138"/>
      <c r="J2" s="138"/>
      <c r="K2" s="606" t="s">
        <v>2743</v>
      </c>
      <c r="L2" s="607"/>
    </row>
    <row r="3" spans="1:12" ht="15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41"/>
    </row>
    <row r="4" spans="1:12" ht="15">
      <c r="A4" s="77" t="str">
        <f>'ფორმა N2'!A4</f>
        <v>ანგარიშვალდებული პირის დასახელება:</v>
      </c>
      <c r="B4" s="77"/>
      <c r="C4" s="77"/>
      <c r="D4" s="78"/>
      <c r="E4" s="147"/>
      <c r="F4" s="138"/>
      <c r="G4" s="138"/>
      <c r="H4" s="138"/>
      <c r="I4" s="138"/>
      <c r="J4" s="138"/>
      <c r="K4" s="147"/>
    </row>
    <row r="5" spans="1:12" s="184" customFormat="1" ht="15">
      <c r="A5" s="218" t="str">
        <f>'ფორმა N1'!D4</f>
        <v>მ.პ.გ. ქართული ოცნება - დემოკრატიული საქართველო</v>
      </c>
      <c r="B5" s="81"/>
      <c r="C5" s="81"/>
      <c r="D5" s="81"/>
      <c r="E5" s="219"/>
      <c r="F5" s="220"/>
      <c r="G5" s="220"/>
      <c r="H5" s="220"/>
      <c r="I5" s="220"/>
      <c r="J5" s="220"/>
      <c r="K5" s="219"/>
    </row>
    <row r="6" spans="1:12" ht="13.5">
      <c r="A6" s="142"/>
      <c r="B6" s="143"/>
      <c r="C6" s="143"/>
      <c r="D6" s="143"/>
      <c r="E6" s="138"/>
      <c r="F6" s="138"/>
      <c r="G6" s="138"/>
      <c r="H6" s="138"/>
      <c r="I6" s="138"/>
      <c r="J6" s="138"/>
      <c r="K6" s="138"/>
    </row>
    <row r="7" spans="1:12" ht="60">
      <c r="A7" s="150" t="s">
        <v>64</v>
      </c>
      <c r="B7" s="136" t="s">
        <v>362</v>
      </c>
      <c r="C7" s="136" t="s">
        <v>363</v>
      </c>
      <c r="D7" s="136" t="s">
        <v>365</v>
      </c>
      <c r="E7" s="136" t="s">
        <v>364</v>
      </c>
      <c r="F7" s="136" t="s">
        <v>373</v>
      </c>
      <c r="G7" s="136" t="s">
        <v>374</v>
      </c>
      <c r="H7" s="136" t="s">
        <v>368</v>
      </c>
      <c r="I7" s="136" t="s">
        <v>369</v>
      </c>
      <c r="J7" s="136" t="s">
        <v>381</v>
      </c>
      <c r="K7" s="136" t="s">
        <v>370</v>
      </c>
    </row>
    <row r="8" spans="1:12" ht="15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4">
        <v>8</v>
      </c>
      <c r="I8" s="136">
        <v>9</v>
      </c>
      <c r="J8" s="134">
        <v>10</v>
      </c>
      <c r="K8" s="136">
        <v>11</v>
      </c>
    </row>
    <row r="9" spans="1:12" ht="30">
      <c r="A9" s="398">
        <v>1</v>
      </c>
      <c r="B9" s="593" t="s">
        <v>3109</v>
      </c>
      <c r="C9" s="593" t="s">
        <v>615</v>
      </c>
      <c r="D9" s="594" t="s">
        <v>690</v>
      </c>
      <c r="E9" s="595" t="s">
        <v>3110</v>
      </c>
      <c r="F9" s="596">
        <v>5131.8937500000002</v>
      </c>
      <c r="G9" s="597"/>
      <c r="H9" s="598"/>
      <c r="I9" s="599"/>
      <c r="J9" s="430" t="s">
        <v>687</v>
      </c>
      <c r="K9" s="392" t="s">
        <v>688</v>
      </c>
    </row>
    <row r="10" spans="1:12" ht="30">
      <c r="A10" s="398">
        <v>2</v>
      </c>
      <c r="B10" s="593" t="s">
        <v>689</v>
      </c>
      <c r="C10" s="593" t="s">
        <v>615</v>
      </c>
      <c r="D10" s="594" t="s">
        <v>690</v>
      </c>
      <c r="E10" s="595">
        <v>200</v>
      </c>
      <c r="F10" s="595">
        <v>3400</v>
      </c>
      <c r="G10" s="597"/>
      <c r="H10" s="598"/>
      <c r="I10" s="599"/>
      <c r="J10" s="430" t="s">
        <v>691</v>
      </c>
      <c r="K10" s="392" t="s">
        <v>692</v>
      </c>
    </row>
    <row r="11" spans="1:12" ht="45">
      <c r="A11" s="398">
        <v>3</v>
      </c>
      <c r="B11" s="593" t="s">
        <v>693</v>
      </c>
      <c r="C11" s="593" t="s">
        <v>615</v>
      </c>
      <c r="D11" s="594" t="s">
        <v>690</v>
      </c>
      <c r="E11" s="595">
        <v>106</v>
      </c>
      <c r="F11" s="595">
        <v>800</v>
      </c>
      <c r="G11" s="597"/>
      <c r="H11" s="598"/>
      <c r="I11" s="599"/>
      <c r="J11" s="430" t="s">
        <v>695</v>
      </c>
      <c r="K11" s="392" t="s">
        <v>696</v>
      </c>
    </row>
    <row r="12" spans="1:12" ht="30">
      <c r="A12" s="398">
        <v>4</v>
      </c>
      <c r="B12" s="593" t="s">
        <v>697</v>
      </c>
      <c r="C12" s="593" t="s">
        <v>615</v>
      </c>
      <c r="D12" s="594" t="s">
        <v>690</v>
      </c>
      <c r="E12" s="595">
        <v>135.69999999999999</v>
      </c>
      <c r="F12" s="595">
        <v>625</v>
      </c>
      <c r="G12" s="597"/>
      <c r="H12" s="598"/>
      <c r="I12" s="599"/>
      <c r="J12" s="430">
        <v>26001002376</v>
      </c>
      <c r="K12" s="392" t="s">
        <v>699</v>
      </c>
    </row>
    <row r="13" spans="1:12" ht="30">
      <c r="A13" s="398">
        <v>5</v>
      </c>
      <c r="B13" s="593" t="s">
        <v>702</v>
      </c>
      <c r="C13" s="593" t="s">
        <v>615</v>
      </c>
      <c r="D13" s="594" t="s">
        <v>690</v>
      </c>
      <c r="E13" s="595">
        <v>219</v>
      </c>
      <c r="F13" s="595">
        <v>800</v>
      </c>
      <c r="G13" s="597"/>
      <c r="H13" s="598"/>
      <c r="I13" s="599"/>
      <c r="J13" s="430" t="s">
        <v>703</v>
      </c>
      <c r="K13" s="392" t="s">
        <v>704</v>
      </c>
    </row>
    <row r="14" spans="1:12" ht="30">
      <c r="A14" s="398">
        <v>6</v>
      </c>
      <c r="B14" s="593" t="s">
        <v>705</v>
      </c>
      <c r="C14" s="593" t="s">
        <v>615</v>
      </c>
      <c r="D14" s="594" t="s">
        <v>1678</v>
      </c>
      <c r="E14" s="595">
        <v>100.2</v>
      </c>
      <c r="F14" s="595">
        <v>625</v>
      </c>
      <c r="G14" s="597"/>
      <c r="H14" s="598"/>
      <c r="I14" s="599"/>
      <c r="J14" s="430" t="s">
        <v>706</v>
      </c>
      <c r="K14" s="392" t="s">
        <v>707</v>
      </c>
    </row>
    <row r="15" spans="1:12" ht="15">
      <c r="A15" s="623">
        <v>7</v>
      </c>
      <c r="B15" s="625" t="s">
        <v>708</v>
      </c>
      <c r="C15" s="625" t="s">
        <v>615</v>
      </c>
      <c r="D15" s="627" t="s">
        <v>690</v>
      </c>
      <c r="E15" s="621">
        <v>87.1</v>
      </c>
      <c r="F15" s="595">
        <v>400</v>
      </c>
      <c r="G15" s="597"/>
      <c r="H15" s="598"/>
      <c r="I15" s="599"/>
      <c r="J15" s="430" t="s">
        <v>709</v>
      </c>
      <c r="K15" s="392" t="s">
        <v>710</v>
      </c>
    </row>
    <row r="16" spans="1:12" ht="15">
      <c r="A16" s="624"/>
      <c r="B16" s="626"/>
      <c r="C16" s="626"/>
      <c r="D16" s="628"/>
      <c r="E16" s="622"/>
      <c r="F16" s="595">
        <v>400</v>
      </c>
      <c r="G16" s="597"/>
      <c r="H16" s="598"/>
      <c r="I16" s="599"/>
      <c r="J16" s="430" t="s">
        <v>711</v>
      </c>
      <c r="K16" s="392" t="s">
        <v>712</v>
      </c>
    </row>
    <row r="17" spans="1:11" ht="45">
      <c r="A17" s="398">
        <v>8</v>
      </c>
      <c r="B17" s="593" t="s">
        <v>713</v>
      </c>
      <c r="C17" s="593" t="s">
        <v>615</v>
      </c>
      <c r="D17" s="594" t="s">
        <v>690</v>
      </c>
      <c r="E17" s="595">
        <v>110</v>
      </c>
      <c r="F17" s="595">
        <v>800</v>
      </c>
      <c r="G17" s="597"/>
      <c r="H17" s="598"/>
      <c r="I17" s="599"/>
      <c r="J17" s="430">
        <v>47001000294</v>
      </c>
      <c r="K17" s="392" t="s">
        <v>714</v>
      </c>
    </row>
    <row r="18" spans="1:11" ht="15">
      <c r="A18" s="623">
        <v>9</v>
      </c>
      <c r="B18" s="625" t="s">
        <v>715</v>
      </c>
      <c r="C18" s="625" t="s">
        <v>615</v>
      </c>
      <c r="D18" s="627" t="s">
        <v>690</v>
      </c>
      <c r="E18" s="621">
        <v>140.9</v>
      </c>
      <c r="F18" s="595">
        <v>250</v>
      </c>
      <c r="G18" s="597"/>
      <c r="H18" s="598"/>
      <c r="I18" s="599"/>
      <c r="J18" s="430">
        <v>62007000585</v>
      </c>
      <c r="K18" s="392" t="s">
        <v>716</v>
      </c>
    </row>
    <row r="19" spans="1:11" ht="15">
      <c r="A19" s="624"/>
      <c r="B19" s="626"/>
      <c r="C19" s="626"/>
      <c r="D19" s="628"/>
      <c r="E19" s="622"/>
      <c r="F19" s="595">
        <v>250</v>
      </c>
      <c r="G19" s="597"/>
      <c r="H19" s="598"/>
      <c r="I19" s="599"/>
      <c r="J19" s="430" t="s">
        <v>717</v>
      </c>
      <c r="K19" s="392" t="s">
        <v>718</v>
      </c>
    </row>
    <row r="20" spans="1:11" ht="30">
      <c r="A20" s="398">
        <v>10</v>
      </c>
      <c r="B20" s="593" t="s">
        <v>719</v>
      </c>
      <c r="C20" s="593" t="s">
        <v>615</v>
      </c>
      <c r="D20" s="594" t="s">
        <v>690</v>
      </c>
      <c r="E20" s="595">
        <v>46</v>
      </c>
      <c r="F20" s="595">
        <v>375</v>
      </c>
      <c r="G20" s="597"/>
      <c r="H20" s="598"/>
      <c r="I20" s="599"/>
      <c r="J20" s="430" t="s">
        <v>720</v>
      </c>
      <c r="K20" s="392" t="s">
        <v>721</v>
      </c>
    </row>
    <row r="21" spans="1:11" ht="30">
      <c r="A21" s="398">
        <v>11</v>
      </c>
      <c r="B21" s="593" t="s">
        <v>722</v>
      </c>
      <c r="C21" s="593" t="s">
        <v>615</v>
      </c>
      <c r="D21" s="594" t="s">
        <v>690</v>
      </c>
      <c r="E21" s="595">
        <v>90</v>
      </c>
      <c r="F21" s="595">
        <v>500</v>
      </c>
      <c r="G21" s="597"/>
      <c r="H21" s="598"/>
      <c r="I21" s="599"/>
      <c r="J21" s="430">
        <v>53001007238</v>
      </c>
      <c r="K21" s="392" t="s">
        <v>723</v>
      </c>
    </row>
    <row r="22" spans="1:11" ht="30">
      <c r="A22" s="398">
        <v>12</v>
      </c>
      <c r="B22" s="593" t="s">
        <v>724</v>
      </c>
      <c r="C22" s="593" t="s">
        <v>615</v>
      </c>
      <c r="D22" s="594" t="s">
        <v>690</v>
      </c>
      <c r="E22" s="595">
        <v>161</v>
      </c>
      <c r="F22" s="595">
        <v>625</v>
      </c>
      <c r="G22" s="597"/>
      <c r="H22" s="598"/>
      <c r="I22" s="599"/>
      <c r="J22" s="430" t="s">
        <v>725</v>
      </c>
      <c r="K22" s="392" t="s">
        <v>726</v>
      </c>
    </row>
    <row r="23" spans="1:11" ht="30">
      <c r="A23" s="398">
        <v>13</v>
      </c>
      <c r="B23" s="593" t="s">
        <v>727</v>
      </c>
      <c r="C23" s="593" t="s">
        <v>615</v>
      </c>
      <c r="D23" s="594" t="s">
        <v>690</v>
      </c>
      <c r="E23" s="595">
        <v>72</v>
      </c>
      <c r="F23" s="595">
        <v>1250</v>
      </c>
      <c r="G23" s="597"/>
      <c r="H23" s="598"/>
      <c r="I23" s="599"/>
      <c r="J23" s="430" t="s">
        <v>728</v>
      </c>
      <c r="K23" s="392" t="s">
        <v>729</v>
      </c>
    </row>
    <row r="24" spans="1:11" ht="30">
      <c r="A24" s="398">
        <v>14</v>
      </c>
      <c r="B24" s="593" t="s">
        <v>730</v>
      </c>
      <c r="C24" s="593" t="s">
        <v>615</v>
      </c>
      <c r="D24" s="594" t="s">
        <v>690</v>
      </c>
      <c r="E24" s="595">
        <v>60</v>
      </c>
      <c r="F24" s="595">
        <v>800</v>
      </c>
      <c r="G24" s="597"/>
      <c r="H24" s="598"/>
      <c r="I24" s="599"/>
      <c r="J24" s="430" t="s">
        <v>731</v>
      </c>
      <c r="K24" s="392" t="s">
        <v>732</v>
      </c>
    </row>
    <row r="25" spans="1:11" ht="30">
      <c r="A25" s="398">
        <v>15</v>
      </c>
      <c r="B25" s="593" t="s">
        <v>733</v>
      </c>
      <c r="C25" s="593" t="s">
        <v>615</v>
      </c>
      <c r="D25" s="594" t="s">
        <v>690</v>
      </c>
      <c r="E25" s="595">
        <v>1000</v>
      </c>
      <c r="F25" s="595">
        <v>34792.5</v>
      </c>
      <c r="G25" s="597"/>
      <c r="H25" s="598"/>
      <c r="I25" s="599"/>
      <c r="J25" s="430" t="s">
        <v>734</v>
      </c>
      <c r="K25" s="392" t="s">
        <v>735</v>
      </c>
    </row>
    <row r="26" spans="1:11" ht="30">
      <c r="A26" s="398">
        <v>16</v>
      </c>
      <c r="B26" s="593" t="s">
        <v>736</v>
      </c>
      <c r="C26" s="593" t="s">
        <v>615</v>
      </c>
      <c r="D26" s="594" t="s">
        <v>690</v>
      </c>
      <c r="E26" s="595">
        <v>90</v>
      </c>
      <c r="F26" s="595">
        <v>625</v>
      </c>
      <c r="G26" s="597"/>
      <c r="H26" s="598"/>
      <c r="I26" s="599"/>
      <c r="J26" s="430" t="s">
        <v>737</v>
      </c>
      <c r="K26" s="392" t="s">
        <v>738</v>
      </c>
    </row>
    <row r="27" spans="1:11" ht="30">
      <c r="A27" s="398">
        <v>17</v>
      </c>
      <c r="B27" s="593" t="s">
        <v>739</v>
      </c>
      <c r="C27" s="593" t="s">
        <v>615</v>
      </c>
      <c r="D27" s="594" t="s">
        <v>690</v>
      </c>
      <c r="E27" s="595">
        <v>150</v>
      </c>
      <c r="F27" s="595">
        <v>300</v>
      </c>
      <c r="G27" s="597"/>
      <c r="H27" s="598"/>
      <c r="I27" s="599"/>
      <c r="J27" s="430" t="s">
        <v>740</v>
      </c>
      <c r="K27" s="392" t="s">
        <v>741</v>
      </c>
    </row>
    <row r="28" spans="1:11" ht="30">
      <c r="A28" s="398">
        <v>18</v>
      </c>
      <c r="B28" s="593" t="s">
        <v>742</v>
      </c>
      <c r="C28" s="593" t="s">
        <v>615</v>
      </c>
      <c r="D28" s="594" t="s">
        <v>690</v>
      </c>
      <c r="E28" s="595">
        <v>95</v>
      </c>
      <c r="F28" s="595">
        <v>550</v>
      </c>
      <c r="G28" s="597"/>
      <c r="H28" s="598"/>
      <c r="I28" s="599"/>
      <c r="J28" s="430" t="s">
        <v>743</v>
      </c>
      <c r="K28" s="392" t="s">
        <v>744</v>
      </c>
    </row>
    <row r="29" spans="1:11" ht="45">
      <c r="A29" s="398">
        <v>19</v>
      </c>
      <c r="B29" s="593" t="s">
        <v>745</v>
      </c>
      <c r="C29" s="593" t="s">
        <v>615</v>
      </c>
      <c r="D29" s="594" t="s">
        <v>690</v>
      </c>
      <c r="E29" s="595">
        <v>289.39999999999998</v>
      </c>
      <c r="F29" s="595">
        <v>2000</v>
      </c>
      <c r="G29" s="597"/>
      <c r="H29" s="598"/>
      <c r="I29" s="599"/>
      <c r="J29" s="430" t="s">
        <v>674</v>
      </c>
      <c r="K29" s="392" t="s">
        <v>673</v>
      </c>
    </row>
    <row r="30" spans="1:11" ht="30">
      <c r="A30" s="398">
        <v>20</v>
      </c>
      <c r="B30" s="593" t="s">
        <v>746</v>
      </c>
      <c r="C30" s="593" t="s">
        <v>615</v>
      </c>
      <c r="D30" s="594" t="s">
        <v>690</v>
      </c>
      <c r="E30" s="595">
        <v>119.8</v>
      </c>
      <c r="F30" s="595">
        <v>800</v>
      </c>
      <c r="G30" s="597"/>
      <c r="H30" s="598"/>
      <c r="I30" s="599"/>
      <c r="J30" s="430" t="s">
        <v>747</v>
      </c>
      <c r="K30" s="392" t="s">
        <v>748</v>
      </c>
    </row>
    <row r="31" spans="1:11" ht="30">
      <c r="A31" s="398">
        <v>21</v>
      </c>
      <c r="B31" s="593" t="s">
        <v>838</v>
      </c>
      <c r="C31" s="593" t="s">
        <v>615</v>
      </c>
      <c r="D31" s="594" t="s">
        <v>690</v>
      </c>
      <c r="E31" s="595">
        <v>91</v>
      </c>
      <c r="F31" s="595">
        <v>1250</v>
      </c>
      <c r="G31" s="597"/>
      <c r="H31" s="598"/>
      <c r="I31" s="599"/>
      <c r="J31" s="430" t="s">
        <v>839</v>
      </c>
      <c r="K31" s="392" t="s">
        <v>1679</v>
      </c>
    </row>
    <row r="32" spans="1:11" ht="45">
      <c r="A32" s="398">
        <v>22</v>
      </c>
      <c r="B32" s="593" t="s">
        <v>749</v>
      </c>
      <c r="C32" s="593" t="s">
        <v>615</v>
      </c>
      <c r="D32" s="594" t="s">
        <v>690</v>
      </c>
      <c r="E32" s="595">
        <v>120</v>
      </c>
      <c r="F32" s="595">
        <v>875</v>
      </c>
      <c r="G32" s="597"/>
      <c r="H32" s="598"/>
      <c r="I32" s="599"/>
      <c r="J32" s="430" t="s">
        <v>750</v>
      </c>
      <c r="K32" s="392" t="s">
        <v>751</v>
      </c>
    </row>
    <row r="33" spans="1:11" ht="30">
      <c r="A33" s="398">
        <v>23</v>
      </c>
      <c r="B33" s="593" t="s">
        <v>752</v>
      </c>
      <c r="C33" s="593" t="s">
        <v>615</v>
      </c>
      <c r="D33" s="594" t="s">
        <v>690</v>
      </c>
      <c r="E33" s="595">
        <v>650</v>
      </c>
      <c r="F33" s="595">
        <v>1875</v>
      </c>
      <c r="G33" s="597"/>
      <c r="H33" s="598"/>
      <c r="I33" s="599"/>
      <c r="J33" s="430" t="s">
        <v>753</v>
      </c>
      <c r="K33" s="392" t="s">
        <v>754</v>
      </c>
    </row>
    <row r="34" spans="1:11" ht="15">
      <c r="A34" s="623">
        <v>24</v>
      </c>
      <c r="B34" s="625" t="s">
        <v>755</v>
      </c>
      <c r="C34" s="625" t="s">
        <v>615</v>
      </c>
      <c r="D34" s="627" t="s">
        <v>690</v>
      </c>
      <c r="E34" s="621">
        <v>331.82</v>
      </c>
      <c r="F34" s="621">
        <v>2319.5</v>
      </c>
      <c r="G34" s="597"/>
      <c r="H34" s="598"/>
      <c r="I34" s="599"/>
      <c r="J34" s="430" t="s">
        <v>756</v>
      </c>
      <c r="K34" s="392" t="s">
        <v>757</v>
      </c>
    </row>
    <row r="35" spans="1:11" ht="15">
      <c r="A35" s="624"/>
      <c r="B35" s="626"/>
      <c r="C35" s="626"/>
      <c r="D35" s="628"/>
      <c r="E35" s="622"/>
      <c r="F35" s="622"/>
      <c r="G35" s="597"/>
      <c r="H35" s="598"/>
      <c r="I35" s="599"/>
      <c r="J35" s="430" t="s">
        <v>758</v>
      </c>
      <c r="K35" s="392" t="s">
        <v>759</v>
      </c>
    </row>
    <row r="36" spans="1:11" ht="30">
      <c r="A36" s="398">
        <v>25</v>
      </c>
      <c r="B36" s="593" t="s">
        <v>760</v>
      </c>
      <c r="C36" s="593" t="s">
        <v>615</v>
      </c>
      <c r="D36" s="594" t="s">
        <v>690</v>
      </c>
      <c r="E36" s="595">
        <v>327.14999999999998</v>
      </c>
      <c r="F36" s="595">
        <v>2000</v>
      </c>
      <c r="G36" s="597"/>
      <c r="H36" s="598"/>
      <c r="I36" s="599"/>
      <c r="J36" s="430" t="s">
        <v>761</v>
      </c>
      <c r="K36" s="392" t="s">
        <v>762</v>
      </c>
    </row>
    <row r="37" spans="1:11" ht="30">
      <c r="A37" s="398">
        <v>26</v>
      </c>
      <c r="B37" s="593" t="s">
        <v>763</v>
      </c>
      <c r="C37" s="593" t="s">
        <v>615</v>
      </c>
      <c r="D37" s="594" t="s">
        <v>690</v>
      </c>
      <c r="E37" s="595">
        <v>218.1</v>
      </c>
      <c r="F37" s="596">
        <v>4105.5150000000003</v>
      </c>
      <c r="G37" s="597"/>
      <c r="H37" s="598"/>
      <c r="I37" s="599"/>
      <c r="J37" s="430" t="s">
        <v>764</v>
      </c>
      <c r="K37" s="392" t="s">
        <v>765</v>
      </c>
    </row>
    <row r="38" spans="1:11" ht="30">
      <c r="A38" s="398">
        <v>27</v>
      </c>
      <c r="B38" s="593" t="s">
        <v>700</v>
      </c>
      <c r="C38" s="593" t="s">
        <v>615</v>
      </c>
      <c r="D38" s="594" t="s">
        <v>690</v>
      </c>
      <c r="E38" s="595">
        <v>157</v>
      </c>
      <c r="F38" s="595">
        <v>1000</v>
      </c>
      <c r="G38" s="597"/>
      <c r="H38" s="598"/>
      <c r="I38" s="599"/>
      <c r="J38" s="430">
        <v>225063123</v>
      </c>
      <c r="K38" s="392" t="s">
        <v>701</v>
      </c>
    </row>
    <row r="39" spans="1:11" ht="45">
      <c r="A39" s="398">
        <v>28</v>
      </c>
      <c r="B39" s="593" t="s">
        <v>766</v>
      </c>
      <c r="C39" s="593" t="s">
        <v>615</v>
      </c>
      <c r="D39" s="594" t="s">
        <v>690</v>
      </c>
      <c r="E39" s="595">
        <v>91</v>
      </c>
      <c r="F39" s="595">
        <v>1250</v>
      </c>
      <c r="G39" s="597"/>
      <c r="H39" s="598"/>
      <c r="I39" s="599"/>
      <c r="J39" s="430" t="s">
        <v>767</v>
      </c>
      <c r="K39" s="392" t="s">
        <v>768</v>
      </c>
    </row>
    <row r="40" spans="1:11" ht="30">
      <c r="A40" s="398">
        <v>29</v>
      </c>
      <c r="B40" s="593" t="s">
        <v>733</v>
      </c>
      <c r="C40" s="593" t="s">
        <v>615</v>
      </c>
      <c r="D40" s="594" t="s">
        <v>690</v>
      </c>
      <c r="E40" s="595">
        <v>200</v>
      </c>
      <c r="F40" s="595">
        <v>6958.5</v>
      </c>
      <c r="G40" s="597"/>
      <c r="H40" s="598"/>
      <c r="I40" s="599"/>
      <c r="J40" s="430" t="s">
        <v>633</v>
      </c>
      <c r="K40" s="392" t="s">
        <v>632</v>
      </c>
    </row>
    <row r="41" spans="1:11" ht="45">
      <c r="A41" s="398">
        <v>30</v>
      </c>
      <c r="B41" s="593" t="s">
        <v>769</v>
      </c>
      <c r="C41" s="593" t="s">
        <v>615</v>
      </c>
      <c r="D41" s="594" t="s">
        <v>690</v>
      </c>
      <c r="E41" s="595">
        <v>206.94</v>
      </c>
      <c r="F41" s="595">
        <v>1875</v>
      </c>
      <c r="G41" s="597"/>
      <c r="H41" s="598"/>
      <c r="I41" s="599"/>
      <c r="J41" s="430" t="s">
        <v>770</v>
      </c>
      <c r="K41" s="392" t="s">
        <v>771</v>
      </c>
    </row>
    <row r="42" spans="1:11" ht="30">
      <c r="A42" s="398">
        <v>31</v>
      </c>
      <c r="B42" s="593" t="s">
        <v>772</v>
      </c>
      <c r="C42" s="593" t="s">
        <v>615</v>
      </c>
      <c r="D42" s="594" t="s">
        <v>686</v>
      </c>
      <c r="E42" s="595">
        <v>150.21</v>
      </c>
      <c r="F42" s="595">
        <v>1500</v>
      </c>
      <c r="G42" s="597"/>
      <c r="H42" s="598"/>
      <c r="I42" s="599"/>
      <c r="J42" s="430" t="s">
        <v>773</v>
      </c>
      <c r="K42" s="392" t="s">
        <v>774</v>
      </c>
    </row>
    <row r="43" spans="1:11" ht="45">
      <c r="A43" s="398">
        <v>32</v>
      </c>
      <c r="B43" s="593" t="s">
        <v>1681</v>
      </c>
      <c r="C43" s="593" t="s">
        <v>615</v>
      </c>
      <c r="D43" s="594" t="s">
        <v>3111</v>
      </c>
      <c r="E43" s="595">
        <v>364.1</v>
      </c>
      <c r="F43" s="595">
        <v>5334.85</v>
      </c>
      <c r="G43" s="597"/>
      <c r="H43" s="598"/>
      <c r="I43" s="599"/>
      <c r="J43" s="430" t="s">
        <v>1080</v>
      </c>
      <c r="K43" s="392" t="s">
        <v>1081</v>
      </c>
    </row>
    <row r="44" spans="1:11" ht="30">
      <c r="A44" s="398">
        <v>33</v>
      </c>
      <c r="B44" s="593" t="s">
        <v>1682</v>
      </c>
      <c r="C44" s="593" t="s">
        <v>615</v>
      </c>
      <c r="D44" s="594" t="s">
        <v>1683</v>
      </c>
      <c r="E44" s="595">
        <v>184</v>
      </c>
      <c r="F44" s="595">
        <v>1800</v>
      </c>
      <c r="G44" s="597"/>
      <c r="H44" s="598"/>
      <c r="I44" s="599"/>
      <c r="J44" s="430" t="s">
        <v>1684</v>
      </c>
      <c r="K44" s="392" t="s">
        <v>1685</v>
      </c>
    </row>
    <row r="45" spans="1:11" ht="30">
      <c r="A45" s="398">
        <v>34</v>
      </c>
      <c r="B45" s="593" t="s">
        <v>1686</v>
      </c>
      <c r="C45" s="593" t="s">
        <v>615</v>
      </c>
      <c r="D45" s="594" t="s">
        <v>3112</v>
      </c>
      <c r="E45" s="595">
        <v>200</v>
      </c>
      <c r="F45" s="595">
        <v>2000</v>
      </c>
      <c r="G45" s="597"/>
      <c r="H45" s="598"/>
      <c r="I45" s="599"/>
      <c r="J45" s="430" t="s">
        <v>1688</v>
      </c>
      <c r="K45" s="392" t="s">
        <v>1689</v>
      </c>
    </row>
    <row r="46" spans="1:11" ht="30">
      <c r="A46" s="398">
        <v>35</v>
      </c>
      <c r="B46" s="593" t="s">
        <v>1690</v>
      </c>
      <c r="C46" s="593" t="s">
        <v>615</v>
      </c>
      <c r="D46" s="594" t="s">
        <v>694</v>
      </c>
      <c r="E46" s="595">
        <v>20</v>
      </c>
      <c r="F46" s="595">
        <v>550</v>
      </c>
      <c r="G46" s="597"/>
      <c r="H46" s="598"/>
      <c r="I46" s="599"/>
      <c r="J46" s="430" t="s">
        <v>1691</v>
      </c>
      <c r="K46" s="392" t="s">
        <v>1692</v>
      </c>
    </row>
    <row r="47" spans="1:11" ht="60">
      <c r="A47" s="398">
        <v>36</v>
      </c>
      <c r="B47" s="593" t="s">
        <v>1693</v>
      </c>
      <c r="C47" s="593" t="s">
        <v>615</v>
      </c>
      <c r="D47" s="594" t="s">
        <v>694</v>
      </c>
      <c r="E47" s="595">
        <v>110.72</v>
      </c>
      <c r="F47" s="595">
        <v>2850</v>
      </c>
      <c r="G47" s="597"/>
      <c r="H47" s="598"/>
      <c r="I47" s="599"/>
      <c r="J47" s="430" t="s">
        <v>1694</v>
      </c>
      <c r="K47" s="392" t="s">
        <v>1695</v>
      </c>
    </row>
    <row r="48" spans="1:11" ht="30">
      <c r="A48" s="398">
        <v>37</v>
      </c>
      <c r="B48" s="593" t="s">
        <v>1696</v>
      </c>
      <c r="C48" s="593" t="s">
        <v>615</v>
      </c>
      <c r="D48" s="594" t="s">
        <v>694</v>
      </c>
      <c r="E48" s="595">
        <v>62.37</v>
      </c>
      <c r="F48" s="595">
        <v>475</v>
      </c>
      <c r="G48" s="597"/>
      <c r="H48" s="598"/>
      <c r="I48" s="599"/>
      <c r="J48" s="430" t="s">
        <v>1697</v>
      </c>
      <c r="K48" s="392" t="s">
        <v>1698</v>
      </c>
    </row>
    <row r="49" spans="1:11" ht="30">
      <c r="A49" s="398">
        <v>38</v>
      </c>
      <c r="B49" s="593" t="s">
        <v>1699</v>
      </c>
      <c r="C49" s="593" t="s">
        <v>615</v>
      </c>
      <c r="D49" s="594" t="s">
        <v>694</v>
      </c>
      <c r="E49" s="595">
        <v>464.66</v>
      </c>
      <c r="F49" s="595">
        <v>1875</v>
      </c>
      <c r="G49" s="597"/>
      <c r="H49" s="598"/>
      <c r="I49" s="599"/>
      <c r="J49" s="430" t="s">
        <v>1700</v>
      </c>
      <c r="K49" s="392" t="s">
        <v>1701</v>
      </c>
    </row>
    <row r="50" spans="1:11" ht="30">
      <c r="A50" s="398">
        <v>39</v>
      </c>
      <c r="B50" s="593" t="s">
        <v>1702</v>
      </c>
      <c r="C50" s="593" t="s">
        <v>615</v>
      </c>
      <c r="D50" s="594" t="s">
        <v>694</v>
      </c>
      <c r="E50" s="595">
        <v>35</v>
      </c>
      <c r="F50" s="595">
        <v>500</v>
      </c>
      <c r="G50" s="597"/>
      <c r="H50" s="598"/>
      <c r="I50" s="599"/>
      <c r="J50" s="430" t="s">
        <v>1703</v>
      </c>
      <c r="K50" s="392" t="s">
        <v>1704</v>
      </c>
    </row>
    <row r="51" spans="1:11" ht="30">
      <c r="A51" s="398">
        <v>40</v>
      </c>
      <c r="B51" s="593" t="s">
        <v>1705</v>
      </c>
      <c r="C51" s="593" t="s">
        <v>615</v>
      </c>
      <c r="D51" s="594" t="s">
        <v>694</v>
      </c>
      <c r="E51" s="595">
        <v>45.37</v>
      </c>
      <c r="F51" s="595">
        <v>200</v>
      </c>
      <c r="G51" s="597"/>
      <c r="H51" s="598"/>
      <c r="I51" s="599"/>
      <c r="J51" s="430" t="s">
        <v>1706</v>
      </c>
      <c r="K51" s="392" t="s">
        <v>1707</v>
      </c>
    </row>
    <row r="52" spans="1:11" ht="30">
      <c r="A52" s="398">
        <v>41</v>
      </c>
      <c r="B52" s="593" t="s">
        <v>1708</v>
      </c>
      <c r="C52" s="593" t="s">
        <v>615</v>
      </c>
      <c r="D52" s="594" t="s">
        <v>694</v>
      </c>
      <c r="E52" s="595">
        <v>43.37</v>
      </c>
      <c r="F52" s="595">
        <v>562.5</v>
      </c>
      <c r="G52" s="597"/>
      <c r="H52" s="598"/>
      <c r="I52" s="599"/>
      <c r="J52" s="430" t="s">
        <v>1709</v>
      </c>
      <c r="K52" s="392" t="s">
        <v>1710</v>
      </c>
    </row>
    <row r="53" spans="1:11" ht="60">
      <c r="A53" s="398">
        <v>42</v>
      </c>
      <c r="B53" s="593" t="s">
        <v>1711</v>
      </c>
      <c r="C53" s="593" t="s">
        <v>615</v>
      </c>
      <c r="D53" s="594" t="s">
        <v>694</v>
      </c>
      <c r="E53" s="595">
        <v>48.92</v>
      </c>
      <c r="F53" s="595">
        <v>437.5</v>
      </c>
      <c r="G53" s="597"/>
      <c r="H53" s="598"/>
      <c r="I53" s="599"/>
      <c r="J53" s="430" t="s">
        <v>1712</v>
      </c>
      <c r="K53" s="392" t="s">
        <v>1713</v>
      </c>
    </row>
    <row r="54" spans="1:11" ht="45">
      <c r="A54" s="398">
        <v>43</v>
      </c>
      <c r="B54" s="593" t="s">
        <v>1714</v>
      </c>
      <c r="C54" s="593" t="s">
        <v>615</v>
      </c>
      <c r="D54" s="594" t="s">
        <v>694</v>
      </c>
      <c r="E54" s="595">
        <v>71.069999999999993</v>
      </c>
      <c r="F54" s="595">
        <v>625</v>
      </c>
      <c r="G54" s="597"/>
      <c r="H54" s="598"/>
      <c r="I54" s="599"/>
      <c r="J54" s="430" t="s">
        <v>1715</v>
      </c>
      <c r="K54" s="392" t="s">
        <v>1716</v>
      </c>
    </row>
    <row r="55" spans="1:11" ht="30">
      <c r="A55" s="398">
        <v>44</v>
      </c>
      <c r="B55" s="593" t="s">
        <v>1717</v>
      </c>
      <c r="C55" s="593" t="s">
        <v>615</v>
      </c>
      <c r="D55" s="594" t="s">
        <v>694</v>
      </c>
      <c r="E55" s="595">
        <v>70</v>
      </c>
      <c r="F55" s="595">
        <v>625</v>
      </c>
      <c r="G55" s="597"/>
      <c r="H55" s="598"/>
      <c r="I55" s="599"/>
      <c r="J55" s="430" t="s">
        <v>1718</v>
      </c>
      <c r="K55" s="392" t="s">
        <v>1719</v>
      </c>
    </row>
    <row r="56" spans="1:11" ht="30">
      <c r="A56" s="398">
        <v>45</v>
      </c>
      <c r="B56" s="593" t="s">
        <v>1720</v>
      </c>
      <c r="C56" s="593" t="s">
        <v>615</v>
      </c>
      <c r="D56" s="594" t="s">
        <v>694</v>
      </c>
      <c r="E56" s="595">
        <v>83.33</v>
      </c>
      <c r="F56" s="595">
        <v>1000</v>
      </c>
      <c r="G56" s="597"/>
      <c r="H56" s="598"/>
      <c r="I56" s="599"/>
      <c r="J56" s="430" t="s">
        <v>1721</v>
      </c>
      <c r="K56" s="392" t="s">
        <v>1722</v>
      </c>
    </row>
    <row r="57" spans="1:11" ht="30">
      <c r="A57" s="398">
        <v>46</v>
      </c>
      <c r="B57" s="593" t="s">
        <v>1498</v>
      </c>
      <c r="C57" s="593" t="s">
        <v>615</v>
      </c>
      <c r="D57" s="594" t="s">
        <v>1485</v>
      </c>
      <c r="E57" s="595">
        <v>68.900000000000006</v>
      </c>
      <c r="F57" s="595">
        <v>590</v>
      </c>
      <c r="G57" s="597"/>
      <c r="H57" s="598"/>
      <c r="I57" s="599"/>
      <c r="J57" s="430" t="s">
        <v>1499</v>
      </c>
      <c r="K57" s="392" t="s">
        <v>1500</v>
      </c>
    </row>
    <row r="58" spans="1:11" ht="60">
      <c r="A58" s="398">
        <v>47</v>
      </c>
      <c r="B58" s="593" t="s">
        <v>1723</v>
      </c>
      <c r="C58" s="593" t="s">
        <v>615</v>
      </c>
      <c r="D58" s="594" t="s">
        <v>3113</v>
      </c>
      <c r="E58" s="595">
        <v>30</v>
      </c>
      <c r="F58" s="595">
        <v>400</v>
      </c>
      <c r="G58" s="597"/>
      <c r="H58" s="598"/>
      <c r="I58" s="599"/>
      <c r="J58" s="430" t="s">
        <v>1489</v>
      </c>
      <c r="K58" s="392" t="s">
        <v>1490</v>
      </c>
    </row>
    <row r="59" spans="1:11" ht="30">
      <c r="A59" s="398">
        <v>48</v>
      </c>
      <c r="B59" s="593" t="s">
        <v>1724</v>
      </c>
      <c r="C59" s="593" t="s">
        <v>615</v>
      </c>
      <c r="D59" s="594" t="s">
        <v>694</v>
      </c>
      <c r="E59" s="595">
        <v>120</v>
      </c>
      <c r="F59" s="595">
        <v>250</v>
      </c>
      <c r="G59" s="597"/>
      <c r="H59" s="598"/>
      <c r="I59" s="599"/>
      <c r="J59" s="430" t="s">
        <v>1725</v>
      </c>
      <c r="K59" s="392" t="s">
        <v>1726</v>
      </c>
    </row>
    <row r="60" spans="1:11" ht="30">
      <c r="A60" s="398">
        <v>49</v>
      </c>
      <c r="B60" s="593" t="s">
        <v>1728</v>
      </c>
      <c r="C60" s="593" t="s">
        <v>615</v>
      </c>
      <c r="D60" s="594" t="s">
        <v>1687</v>
      </c>
      <c r="E60" s="595">
        <v>121</v>
      </c>
      <c r="F60" s="596">
        <v>3576.6690000000003</v>
      </c>
      <c r="G60" s="597"/>
      <c r="H60" s="598"/>
      <c r="I60" s="599"/>
      <c r="J60" s="430" t="s">
        <v>1729</v>
      </c>
      <c r="K60" s="392" t="s">
        <v>1730</v>
      </c>
    </row>
    <row r="61" spans="1:11" ht="30">
      <c r="A61" s="398">
        <v>50</v>
      </c>
      <c r="B61" s="593" t="s">
        <v>1731</v>
      </c>
      <c r="C61" s="593" t="s">
        <v>615</v>
      </c>
      <c r="D61" s="594" t="s">
        <v>694</v>
      </c>
      <c r="E61" s="595">
        <v>49</v>
      </c>
      <c r="F61" s="595">
        <v>800</v>
      </c>
      <c r="G61" s="597"/>
      <c r="H61" s="598"/>
      <c r="I61" s="599"/>
      <c r="J61" s="430" t="s">
        <v>1732</v>
      </c>
      <c r="K61" s="392" t="s">
        <v>1733</v>
      </c>
    </row>
    <row r="62" spans="1:11" ht="30">
      <c r="A62" s="398">
        <v>51</v>
      </c>
      <c r="B62" s="593" t="s">
        <v>1734</v>
      </c>
      <c r="C62" s="593" t="s">
        <v>615</v>
      </c>
      <c r="D62" s="594" t="s">
        <v>694</v>
      </c>
      <c r="E62" s="595">
        <v>88.7</v>
      </c>
      <c r="F62" s="595">
        <v>500</v>
      </c>
      <c r="G62" s="597"/>
      <c r="H62" s="598"/>
      <c r="I62" s="599"/>
      <c r="J62" s="430" t="s">
        <v>1735</v>
      </c>
      <c r="K62" s="392" t="s">
        <v>1736</v>
      </c>
    </row>
    <row r="63" spans="1:11" ht="30">
      <c r="A63" s="398">
        <v>52</v>
      </c>
      <c r="B63" s="593" t="s">
        <v>1737</v>
      </c>
      <c r="C63" s="593" t="s">
        <v>615</v>
      </c>
      <c r="D63" s="594" t="s">
        <v>694</v>
      </c>
      <c r="E63" s="595">
        <v>121.8</v>
      </c>
      <c r="F63" s="595">
        <v>1200</v>
      </c>
      <c r="G63" s="597"/>
      <c r="H63" s="598"/>
      <c r="I63" s="599"/>
      <c r="J63" s="430" t="s">
        <v>1738</v>
      </c>
      <c r="K63" s="392" t="s">
        <v>1739</v>
      </c>
    </row>
    <row r="64" spans="1:11" ht="60">
      <c r="A64" s="398">
        <v>53</v>
      </c>
      <c r="B64" s="593" t="s">
        <v>1740</v>
      </c>
      <c r="C64" s="593" t="s">
        <v>615</v>
      </c>
      <c r="D64" s="594" t="s">
        <v>694</v>
      </c>
      <c r="E64" s="595">
        <v>314.10000000000002</v>
      </c>
      <c r="F64" s="595">
        <v>800</v>
      </c>
      <c r="G64" s="597"/>
      <c r="H64" s="598"/>
      <c r="I64" s="599"/>
      <c r="J64" s="430" t="s">
        <v>1741</v>
      </c>
      <c r="K64" s="392" t="s">
        <v>1742</v>
      </c>
    </row>
    <row r="65" spans="1:11" ht="45">
      <c r="A65" s="398">
        <v>54</v>
      </c>
      <c r="B65" s="593" t="s">
        <v>1743</v>
      </c>
      <c r="C65" s="593" t="s">
        <v>615</v>
      </c>
      <c r="D65" s="594" t="s">
        <v>694</v>
      </c>
      <c r="E65" s="595">
        <v>70.5</v>
      </c>
      <c r="F65" s="595">
        <v>500</v>
      </c>
      <c r="G65" s="597"/>
      <c r="H65" s="598"/>
      <c r="I65" s="599"/>
      <c r="J65" s="430" t="s">
        <v>1744</v>
      </c>
      <c r="K65" s="392" t="s">
        <v>1745</v>
      </c>
    </row>
    <row r="66" spans="1:11" ht="45">
      <c r="A66" s="398">
        <v>55</v>
      </c>
      <c r="B66" s="593" t="s">
        <v>1746</v>
      </c>
      <c r="C66" s="593" t="s">
        <v>615</v>
      </c>
      <c r="D66" s="594" t="s">
        <v>694</v>
      </c>
      <c r="E66" s="595">
        <v>15.76</v>
      </c>
      <c r="F66" s="595">
        <v>300</v>
      </c>
      <c r="G66" s="597"/>
      <c r="H66" s="598"/>
      <c r="I66" s="599"/>
      <c r="J66" s="430" t="s">
        <v>1747</v>
      </c>
      <c r="K66" s="392" t="s">
        <v>1748</v>
      </c>
    </row>
    <row r="67" spans="1:11" ht="30">
      <c r="A67" s="398">
        <v>56</v>
      </c>
      <c r="B67" s="593" t="s">
        <v>1749</v>
      </c>
      <c r="C67" s="593" t="s">
        <v>615</v>
      </c>
      <c r="D67" s="594" t="s">
        <v>1485</v>
      </c>
      <c r="E67" s="595">
        <v>290</v>
      </c>
      <c r="F67" s="595">
        <v>1300</v>
      </c>
      <c r="G67" s="597"/>
      <c r="H67" s="598"/>
      <c r="I67" s="599"/>
      <c r="J67" s="430" t="s">
        <v>1750</v>
      </c>
      <c r="K67" s="392" t="s">
        <v>1751</v>
      </c>
    </row>
    <row r="68" spans="1:11" ht="45">
      <c r="A68" s="398">
        <v>57</v>
      </c>
      <c r="B68" s="593" t="s">
        <v>1752</v>
      </c>
      <c r="C68" s="593" t="s">
        <v>615</v>
      </c>
      <c r="D68" s="594" t="s">
        <v>694</v>
      </c>
      <c r="E68" s="595">
        <v>136.80000000000001</v>
      </c>
      <c r="F68" s="595">
        <v>1391.7</v>
      </c>
      <c r="G68" s="597"/>
      <c r="H68" s="598"/>
      <c r="I68" s="599"/>
      <c r="J68" s="430" t="s">
        <v>1753</v>
      </c>
      <c r="K68" s="392" t="s">
        <v>1754</v>
      </c>
    </row>
    <row r="69" spans="1:11" ht="30">
      <c r="A69" s="398">
        <v>58</v>
      </c>
      <c r="B69" s="593" t="s">
        <v>1755</v>
      </c>
      <c r="C69" s="593" t="s">
        <v>615</v>
      </c>
      <c r="D69" s="594" t="s">
        <v>694</v>
      </c>
      <c r="E69" s="595">
        <v>200</v>
      </c>
      <c r="F69" s="595">
        <v>700</v>
      </c>
      <c r="G69" s="597"/>
      <c r="H69" s="598"/>
      <c r="I69" s="599"/>
      <c r="J69" s="430" t="s">
        <v>1756</v>
      </c>
      <c r="K69" s="392" t="s">
        <v>1757</v>
      </c>
    </row>
    <row r="70" spans="1:11" ht="45">
      <c r="A70" s="398">
        <v>59</v>
      </c>
      <c r="B70" s="593" t="s">
        <v>1758</v>
      </c>
      <c r="C70" s="593" t="s">
        <v>615</v>
      </c>
      <c r="D70" s="594" t="s">
        <v>694</v>
      </c>
      <c r="E70" s="595">
        <v>35</v>
      </c>
      <c r="F70" s="595">
        <v>500</v>
      </c>
      <c r="G70" s="597"/>
      <c r="H70" s="598"/>
      <c r="I70" s="599"/>
      <c r="J70" s="430" t="s">
        <v>1759</v>
      </c>
      <c r="K70" s="392" t="s">
        <v>1760</v>
      </c>
    </row>
    <row r="71" spans="1:11" ht="45">
      <c r="A71" s="398">
        <v>60</v>
      </c>
      <c r="B71" s="593" t="s">
        <v>1761</v>
      </c>
      <c r="C71" s="593" t="s">
        <v>615</v>
      </c>
      <c r="D71" s="594" t="s">
        <v>694</v>
      </c>
      <c r="E71" s="595">
        <v>176.42</v>
      </c>
      <c r="F71" s="595">
        <v>1200</v>
      </c>
      <c r="G71" s="597"/>
      <c r="H71" s="598"/>
      <c r="I71" s="599"/>
      <c r="J71" s="430" t="s">
        <v>1762</v>
      </c>
      <c r="K71" s="392" t="s">
        <v>1763</v>
      </c>
    </row>
    <row r="72" spans="1:11" ht="30">
      <c r="A72" s="398">
        <v>61</v>
      </c>
      <c r="B72" s="593" t="s">
        <v>1764</v>
      </c>
      <c r="C72" s="593" t="s">
        <v>615</v>
      </c>
      <c r="D72" s="594" t="s">
        <v>694</v>
      </c>
      <c r="E72" s="595">
        <v>72</v>
      </c>
      <c r="F72" s="595">
        <v>1159.75</v>
      </c>
      <c r="G72" s="597"/>
      <c r="H72" s="598"/>
      <c r="I72" s="599"/>
      <c r="J72" s="430" t="s">
        <v>1765</v>
      </c>
      <c r="K72" s="392" t="s">
        <v>1766</v>
      </c>
    </row>
    <row r="73" spans="1:11" ht="45">
      <c r="A73" s="398">
        <v>62</v>
      </c>
      <c r="B73" s="593" t="s">
        <v>3114</v>
      </c>
      <c r="C73" s="593" t="s">
        <v>615</v>
      </c>
      <c r="D73" s="594" t="s">
        <v>694</v>
      </c>
      <c r="E73" s="595">
        <v>70</v>
      </c>
      <c r="F73" s="595">
        <v>3896.76</v>
      </c>
      <c r="G73" s="597"/>
      <c r="H73" s="598"/>
      <c r="I73" s="599"/>
      <c r="J73" s="430" t="s">
        <v>3115</v>
      </c>
      <c r="K73" s="392" t="s">
        <v>3116</v>
      </c>
    </row>
    <row r="74" spans="1:11" ht="60">
      <c r="A74" s="398">
        <v>63</v>
      </c>
      <c r="B74" s="593" t="s">
        <v>1860</v>
      </c>
      <c r="C74" s="593" t="s">
        <v>615</v>
      </c>
      <c r="D74" s="594" t="s">
        <v>694</v>
      </c>
      <c r="E74" s="595">
        <v>120</v>
      </c>
      <c r="F74" s="595">
        <v>1250</v>
      </c>
      <c r="G74" s="597"/>
      <c r="H74" s="598"/>
      <c r="I74" s="599"/>
      <c r="J74" s="430" t="s">
        <v>669</v>
      </c>
      <c r="K74" s="392" t="s">
        <v>1861</v>
      </c>
    </row>
    <row r="75" spans="1:11" ht="30">
      <c r="A75" s="398">
        <v>64</v>
      </c>
      <c r="B75" s="593" t="s">
        <v>1862</v>
      </c>
      <c r="C75" s="593" t="s">
        <v>615</v>
      </c>
      <c r="D75" s="594" t="s">
        <v>694</v>
      </c>
      <c r="E75" s="595">
        <v>144</v>
      </c>
      <c r="F75" s="595">
        <v>800</v>
      </c>
      <c r="G75" s="597"/>
      <c r="H75" s="598"/>
      <c r="I75" s="599"/>
      <c r="J75" s="430" t="s">
        <v>1863</v>
      </c>
      <c r="K75" s="392" t="s">
        <v>1864</v>
      </c>
    </row>
    <row r="76" spans="1:11" ht="45">
      <c r="A76" s="398">
        <v>65</v>
      </c>
      <c r="B76" s="593" t="s">
        <v>1868</v>
      </c>
      <c r="C76" s="593" t="s">
        <v>615</v>
      </c>
      <c r="D76" s="594" t="s">
        <v>3112</v>
      </c>
      <c r="E76" s="595">
        <v>50</v>
      </c>
      <c r="F76" s="595">
        <v>375</v>
      </c>
      <c r="G76" s="597"/>
      <c r="H76" s="598"/>
      <c r="I76" s="599"/>
      <c r="J76" s="430" t="s">
        <v>1869</v>
      </c>
      <c r="K76" s="392" t="s">
        <v>1870</v>
      </c>
    </row>
    <row r="77" spans="1:11" ht="30">
      <c r="A77" s="398">
        <v>66</v>
      </c>
      <c r="B77" s="593" t="s">
        <v>1878</v>
      </c>
      <c r="C77" s="593" t="s">
        <v>615</v>
      </c>
      <c r="D77" s="594" t="s">
        <v>3117</v>
      </c>
      <c r="E77" s="595">
        <v>36</v>
      </c>
      <c r="F77" s="595">
        <v>460</v>
      </c>
      <c r="G77" s="597"/>
      <c r="H77" s="598"/>
      <c r="I77" s="599"/>
      <c r="J77" s="430" t="s">
        <v>1879</v>
      </c>
      <c r="K77" s="392" t="s">
        <v>1880</v>
      </c>
    </row>
    <row r="78" spans="1:11" ht="60">
      <c r="A78" s="398">
        <v>67</v>
      </c>
      <c r="B78" s="593" t="s">
        <v>1881</v>
      </c>
      <c r="C78" s="593" t="s">
        <v>615</v>
      </c>
      <c r="D78" s="594" t="s">
        <v>3118</v>
      </c>
      <c r="E78" s="595">
        <v>48.6</v>
      </c>
      <c r="F78" s="595">
        <v>180</v>
      </c>
      <c r="G78" s="597"/>
      <c r="H78" s="598"/>
      <c r="I78" s="599"/>
      <c r="J78" s="430" t="s">
        <v>1882</v>
      </c>
      <c r="K78" s="392" t="s">
        <v>1883</v>
      </c>
    </row>
    <row r="79" spans="1:11" ht="30">
      <c r="A79" s="398">
        <v>68</v>
      </c>
      <c r="B79" s="593" t="s">
        <v>1885</v>
      </c>
      <c r="C79" s="593" t="s">
        <v>615</v>
      </c>
      <c r="D79" s="594" t="s">
        <v>694</v>
      </c>
      <c r="E79" s="595">
        <v>70</v>
      </c>
      <c r="F79" s="595">
        <v>250</v>
      </c>
      <c r="G79" s="597"/>
      <c r="H79" s="598"/>
      <c r="I79" s="599"/>
      <c r="J79" s="430" t="s">
        <v>1886</v>
      </c>
      <c r="K79" s="392" t="s">
        <v>3040</v>
      </c>
    </row>
    <row r="80" spans="1:11" ht="45">
      <c r="A80" s="398">
        <v>69</v>
      </c>
      <c r="B80" s="593" t="s">
        <v>1887</v>
      </c>
      <c r="C80" s="593" t="s">
        <v>615</v>
      </c>
      <c r="D80" s="594" t="s">
        <v>694</v>
      </c>
      <c r="E80" s="595">
        <v>36</v>
      </c>
      <c r="F80" s="595">
        <v>187.5</v>
      </c>
      <c r="G80" s="597"/>
      <c r="H80" s="598"/>
      <c r="I80" s="599"/>
      <c r="J80" s="430" t="s">
        <v>1888</v>
      </c>
      <c r="K80" s="392" t="s">
        <v>3041</v>
      </c>
    </row>
    <row r="81" spans="1:11" ht="30">
      <c r="A81" s="398">
        <v>70</v>
      </c>
      <c r="B81" s="593" t="s">
        <v>1890</v>
      </c>
      <c r="C81" s="593" t="s">
        <v>615</v>
      </c>
      <c r="D81" s="594" t="s">
        <v>694</v>
      </c>
      <c r="E81" s="595">
        <v>50</v>
      </c>
      <c r="F81" s="595">
        <v>187.5</v>
      </c>
      <c r="G81" s="597"/>
      <c r="H81" s="598"/>
      <c r="I81" s="599"/>
      <c r="J81" s="430" t="s">
        <v>1891</v>
      </c>
      <c r="K81" s="392" t="s">
        <v>1892</v>
      </c>
    </row>
    <row r="82" spans="1:11" ht="75">
      <c r="A82" s="398">
        <v>71</v>
      </c>
      <c r="B82" s="593" t="s">
        <v>1893</v>
      </c>
      <c r="C82" s="593" t="s">
        <v>615</v>
      </c>
      <c r="D82" s="594" t="s">
        <v>694</v>
      </c>
      <c r="E82" s="595">
        <v>127.5</v>
      </c>
      <c r="F82" s="595">
        <v>650</v>
      </c>
      <c r="G82" s="597"/>
      <c r="H82" s="598"/>
      <c r="I82" s="599"/>
      <c r="J82" s="430" t="s">
        <v>1894</v>
      </c>
      <c r="K82" s="392" t="s">
        <v>1895</v>
      </c>
    </row>
    <row r="83" spans="1:11" ht="30">
      <c r="A83" s="398">
        <v>72</v>
      </c>
      <c r="B83" s="593" t="s">
        <v>3119</v>
      </c>
      <c r="C83" s="593" t="s">
        <v>615</v>
      </c>
      <c r="D83" s="594" t="s">
        <v>1687</v>
      </c>
      <c r="E83" s="595">
        <v>65</v>
      </c>
      <c r="F83" s="595">
        <v>312.5</v>
      </c>
      <c r="G83" s="597"/>
      <c r="H83" s="598"/>
      <c r="I83" s="599"/>
      <c r="J83" s="430" t="s">
        <v>3120</v>
      </c>
      <c r="K83" s="392" t="s">
        <v>3121</v>
      </c>
    </row>
    <row r="84" spans="1:11" ht="30">
      <c r="A84" s="398">
        <v>73</v>
      </c>
      <c r="B84" s="593" t="s">
        <v>3122</v>
      </c>
      <c r="C84" s="593" t="s">
        <v>615</v>
      </c>
      <c r="D84" s="594" t="s">
        <v>3123</v>
      </c>
      <c r="E84" s="595">
        <v>25</v>
      </c>
      <c r="F84" s="595">
        <v>500</v>
      </c>
      <c r="G84" s="597"/>
      <c r="H84" s="598"/>
      <c r="I84" s="599"/>
      <c r="J84" s="430" t="s">
        <v>3124</v>
      </c>
      <c r="K84" s="392" t="s">
        <v>3125</v>
      </c>
    </row>
    <row r="85" spans="1:11" ht="30">
      <c r="A85" s="398">
        <v>74</v>
      </c>
      <c r="B85" s="593" t="s">
        <v>3126</v>
      </c>
      <c r="C85" s="593" t="s">
        <v>615</v>
      </c>
      <c r="D85" s="594" t="s">
        <v>694</v>
      </c>
      <c r="E85" s="595">
        <v>95</v>
      </c>
      <c r="F85" s="595">
        <v>375</v>
      </c>
      <c r="G85" s="597"/>
      <c r="H85" s="598"/>
      <c r="I85" s="599"/>
      <c r="J85" s="430" t="s">
        <v>3127</v>
      </c>
      <c r="K85" s="392" t="s">
        <v>3128</v>
      </c>
    </row>
    <row r="86" spans="1:11" ht="30">
      <c r="A86" s="398">
        <v>75</v>
      </c>
      <c r="B86" s="593" t="s">
        <v>3129</v>
      </c>
      <c r="C86" s="593" t="s">
        <v>615</v>
      </c>
      <c r="D86" s="594" t="s">
        <v>3112</v>
      </c>
      <c r="E86" s="595">
        <v>165</v>
      </c>
      <c r="F86" s="596">
        <v>1739.625</v>
      </c>
      <c r="G86" s="597"/>
      <c r="H86" s="598"/>
      <c r="I86" s="599"/>
      <c r="J86" s="430" t="s">
        <v>3130</v>
      </c>
      <c r="K86" s="392" t="s">
        <v>3131</v>
      </c>
    </row>
    <row r="87" spans="1:11" ht="45">
      <c r="A87" s="398">
        <v>76</v>
      </c>
      <c r="B87" s="593" t="s">
        <v>3132</v>
      </c>
      <c r="C87" s="593" t="s">
        <v>615</v>
      </c>
      <c r="D87" s="594" t="s">
        <v>694</v>
      </c>
      <c r="E87" s="595">
        <v>200</v>
      </c>
      <c r="F87" s="595">
        <v>600</v>
      </c>
      <c r="G87" s="597"/>
      <c r="H87" s="598"/>
      <c r="I87" s="599"/>
      <c r="J87" s="430" t="s">
        <v>3133</v>
      </c>
      <c r="K87" s="392" t="s">
        <v>3134</v>
      </c>
    </row>
    <row r="88" spans="1:11" ht="30">
      <c r="A88" s="398">
        <v>77</v>
      </c>
      <c r="B88" s="593" t="s">
        <v>3135</v>
      </c>
      <c r="C88" s="593" t="s">
        <v>615</v>
      </c>
      <c r="D88" s="594" t="s">
        <v>3123</v>
      </c>
      <c r="E88" s="595">
        <v>289.8</v>
      </c>
      <c r="F88" s="596">
        <v>2147.857</v>
      </c>
      <c r="G88" s="597"/>
      <c r="H88" s="598"/>
      <c r="I88" s="599"/>
      <c r="J88" s="430" t="s">
        <v>3136</v>
      </c>
      <c r="K88" s="392" t="s">
        <v>3137</v>
      </c>
    </row>
    <row r="89" spans="1:11" ht="30">
      <c r="A89" s="398">
        <v>78</v>
      </c>
      <c r="B89" s="593" t="s">
        <v>3138</v>
      </c>
      <c r="C89" s="593" t="s">
        <v>615</v>
      </c>
      <c r="D89" s="594" t="s">
        <v>1687</v>
      </c>
      <c r="E89" s="595">
        <v>80</v>
      </c>
      <c r="F89" s="595">
        <v>312.5</v>
      </c>
      <c r="G89" s="597"/>
      <c r="H89" s="598"/>
      <c r="I89" s="599"/>
      <c r="J89" s="430" t="s">
        <v>3139</v>
      </c>
      <c r="K89" s="392" t="s">
        <v>3140</v>
      </c>
    </row>
    <row r="90" spans="1:11" ht="45">
      <c r="A90" s="398">
        <v>79</v>
      </c>
      <c r="B90" s="593" t="s">
        <v>3141</v>
      </c>
      <c r="C90" s="593" t="s">
        <v>615</v>
      </c>
      <c r="D90" s="594" t="s">
        <v>3123</v>
      </c>
      <c r="E90" s="595">
        <v>100</v>
      </c>
      <c r="F90" s="595">
        <v>300</v>
      </c>
      <c r="G90" s="597"/>
      <c r="H90" s="598"/>
      <c r="I90" s="599"/>
      <c r="J90" s="430" t="s">
        <v>3142</v>
      </c>
      <c r="K90" s="392" t="s">
        <v>3143</v>
      </c>
    </row>
    <row r="91" spans="1:11" ht="30">
      <c r="A91" s="398">
        <v>80</v>
      </c>
      <c r="B91" s="593" t="s">
        <v>3144</v>
      </c>
      <c r="C91" s="593" t="s">
        <v>615</v>
      </c>
      <c r="D91" s="594" t="s">
        <v>694</v>
      </c>
      <c r="E91" s="595">
        <v>32</v>
      </c>
      <c r="F91" s="595">
        <v>300</v>
      </c>
      <c r="G91" s="597"/>
      <c r="H91" s="598"/>
      <c r="I91" s="599"/>
      <c r="J91" s="430" t="s">
        <v>3145</v>
      </c>
      <c r="K91" s="392" t="s">
        <v>3146</v>
      </c>
    </row>
    <row r="92" spans="1:11" ht="30">
      <c r="A92" s="398">
        <v>81</v>
      </c>
      <c r="B92" s="593" t="s">
        <v>3147</v>
      </c>
      <c r="C92" s="593" t="s">
        <v>615</v>
      </c>
      <c r="D92" s="594" t="s">
        <v>694</v>
      </c>
      <c r="E92" s="595">
        <v>32</v>
      </c>
      <c r="F92" s="595">
        <v>880</v>
      </c>
      <c r="G92" s="597"/>
      <c r="H92" s="598"/>
      <c r="I92" s="599"/>
      <c r="J92" s="430" t="s">
        <v>3148</v>
      </c>
      <c r="K92" s="392" t="s">
        <v>3149</v>
      </c>
    </row>
    <row r="93" spans="1:11" ht="30">
      <c r="A93" s="398">
        <v>82</v>
      </c>
      <c r="B93" s="593" t="s">
        <v>3150</v>
      </c>
      <c r="C93" s="593" t="s">
        <v>615</v>
      </c>
      <c r="D93" s="594" t="s">
        <v>690</v>
      </c>
      <c r="E93" s="595" t="s">
        <v>3151</v>
      </c>
      <c r="F93" s="595">
        <v>1000</v>
      </c>
      <c r="G93" s="597">
        <v>36001011819</v>
      </c>
      <c r="H93" s="598" t="s">
        <v>775</v>
      </c>
      <c r="I93" s="599" t="s">
        <v>1767</v>
      </c>
      <c r="J93" s="430"/>
      <c r="K93" s="392"/>
    </row>
    <row r="94" spans="1:11" ht="15">
      <c r="A94" s="623">
        <v>83</v>
      </c>
      <c r="B94" s="625" t="s">
        <v>776</v>
      </c>
      <c r="C94" s="625" t="s">
        <v>615</v>
      </c>
      <c r="D94" s="627" t="s">
        <v>690</v>
      </c>
      <c r="E94" s="621">
        <v>130</v>
      </c>
      <c r="F94" s="595">
        <v>4175.1000000000004</v>
      </c>
      <c r="G94" s="597" t="s">
        <v>777</v>
      </c>
      <c r="H94" s="598" t="s">
        <v>778</v>
      </c>
      <c r="I94" s="599" t="s">
        <v>1768</v>
      </c>
      <c r="J94" s="430"/>
      <c r="K94" s="392"/>
    </row>
    <row r="95" spans="1:11" ht="15">
      <c r="A95" s="624"/>
      <c r="B95" s="626"/>
      <c r="C95" s="626"/>
      <c r="D95" s="628"/>
      <c r="E95" s="622"/>
      <c r="F95" s="595">
        <v>927.80000000000007</v>
      </c>
      <c r="G95" s="597" t="s">
        <v>779</v>
      </c>
      <c r="H95" s="598" t="s">
        <v>780</v>
      </c>
      <c r="I95" s="599" t="s">
        <v>1768</v>
      </c>
      <c r="J95" s="430"/>
      <c r="K95" s="392"/>
    </row>
    <row r="96" spans="1:11" ht="45">
      <c r="A96" s="398">
        <v>84</v>
      </c>
      <c r="B96" s="593" t="s">
        <v>3152</v>
      </c>
      <c r="C96" s="593" t="s">
        <v>615</v>
      </c>
      <c r="D96" s="594" t="s">
        <v>690</v>
      </c>
      <c r="E96" s="595" t="s">
        <v>3153</v>
      </c>
      <c r="F96" s="595">
        <v>375</v>
      </c>
      <c r="G96" s="597" t="s">
        <v>781</v>
      </c>
      <c r="H96" s="598" t="s">
        <v>1769</v>
      </c>
      <c r="I96" s="599" t="s">
        <v>782</v>
      </c>
      <c r="J96" s="430"/>
      <c r="K96" s="392"/>
    </row>
    <row r="97" spans="1:11" ht="30">
      <c r="A97" s="398">
        <v>85</v>
      </c>
      <c r="B97" s="593" t="s">
        <v>3154</v>
      </c>
      <c r="C97" s="593" t="s">
        <v>615</v>
      </c>
      <c r="D97" s="594" t="s">
        <v>690</v>
      </c>
      <c r="E97" s="595">
        <v>65</v>
      </c>
      <c r="F97" s="595">
        <v>1000</v>
      </c>
      <c r="G97" s="597" t="s">
        <v>783</v>
      </c>
      <c r="H97" s="598" t="s">
        <v>800</v>
      </c>
      <c r="I97" s="599" t="s">
        <v>784</v>
      </c>
      <c r="J97" s="430"/>
      <c r="K97" s="392"/>
    </row>
    <row r="98" spans="1:11" ht="30">
      <c r="A98" s="398">
        <v>86</v>
      </c>
      <c r="B98" s="593" t="s">
        <v>785</v>
      </c>
      <c r="C98" s="593" t="s">
        <v>615</v>
      </c>
      <c r="D98" s="594" t="s">
        <v>690</v>
      </c>
      <c r="E98" s="595" t="s">
        <v>3155</v>
      </c>
      <c r="F98" s="595">
        <v>500</v>
      </c>
      <c r="G98" s="597">
        <v>24001004130</v>
      </c>
      <c r="H98" s="598" t="s">
        <v>1770</v>
      </c>
      <c r="I98" s="599" t="s">
        <v>786</v>
      </c>
      <c r="J98" s="430"/>
      <c r="K98" s="392"/>
    </row>
    <row r="99" spans="1:11" ht="45">
      <c r="A99" s="398">
        <v>87</v>
      </c>
      <c r="B99" s="593" t="s">
        <v>3156</v>
      </c>
      <c r="C99" s="593" t="s">
        <v>615</v>
      </c>
      <c r="D99" s="594" t="s">
        <v>690</v>
      </c>
      <c r="E99" s="595" t="s">
        <v>3157</v>
      </c>
      <c r="F99" s="595">
        <v>375</v>
      </c>
      <c r="G99" s="597" t="s">
        <v>787</v>
      </c>
      <c r="H99" s="598" t="s">
        <v>823</v>
      </c>
      <c r="I99" s="599" t="s">
        <v>788</v>
      </c>
      <c r="J99" s="430"/>
      <c r="K99" s="392"/>
    </row>
    <row r="100" spans="1:11" ht="30">
      <c r="A100" s="398">
        <v>88</v>
      </c>
      <c r="B100" s="593" t="s">
        <v>3158</v>
      </c>
      <c r="C100" s="593" t="s">
        <v>615</v>
      </c>
      <c r="D100" s="594" t="s">
        <v>690</v>
      </c>
      <c r="E100" s="595">
        <v>107</v>
      </c>
      <c r="F100" s="595">
        <v>1000</v>
      </c>
      <c r="G100" s="597">
        <v>62005023736</v>
      </c>
      <c r="H100" s="598" t="s">
        <v>789</v>
      </c>
      <c r="I100" s="599" t="s">
        <v>1771</v>
      </c>
      <c r="J100" s="430"/>
      <c r="K100" s="392"/>
    </row>
    <row r="101" spans="1:11" ht="30">
      <c r="A101" s="398">
        <v>89</v>
      </c>
      <c r="B101" s="593" t="s">
        <v>3159</v>
      </c>
      <c r="C101" s="593" t="s">
        <v>615</v>
      </c>
      <c r="D101" s="594" t="s">
        <v>690</v>
      </c>
      <c r="E101" s="595" t="s">
        <v>3160</v>
      </c>
      <c r="F101" s="595">
        <v>3479.25</v>
      </c>
      <c r="G101" s="597" t="s">
        <v>790</v>
      </c>
      <c r="H101" s="598" t="s">
        <v>791</v>
      </c>
      <c r="I101" s="599" t="s">
        <v>792</v>
      </c>
      <c r="J101" s="430"/>
      <c r="K101" s="392"/>
    </row>
    <row r="102" spans="1:11" ht="30">
      <c r="A102" s="398">
        <v>90</v>
      </c>
      <c r="B102" s="593" t="s">
        <v>793</v>
      </c>
      <c r="C102" s="593" t="s">
        <v>615</v>
      </c>
      <c r="D102" s="594" t="s">
        <v>690</v>
      </c>
      <c r="E102" s="595">
        <v>223</v>
      </c>
      <c r="F102" s="595">
        <v>450</v>
      </c>
      <c r="G102" s="597" t="s">
        <v>794</v>
      </c>
      <c r="H102" s="598" t="s">
        <v>795</v>
      </c>
      <c r="I102" s="599" t="s">
        <v>796</v>
      </c>
      <c r="J102" s="430"/>
      <c r="K102" s="392"/>
    </row>
    <row r="103" spans="1:11" ht="30">
      <c r="A103" s="398">
        <v>91</v>
      </c>
      <c r="B103" s="593" t="s">
        <v>3161</v>
      </c>
      <c r="C103" s="593" t="s">
        <v>615</v>
      </c>
      <c r="D103" s="594" t="s">
        <v>690</v>
      </c>
      <c r="E103" s="595">
        <v>90</v>
      </c>
      <c r="F103" s="595" t="s">
        <v>3162</v>
      </c>
      <c r="G103" s="597" t="s">
        <v>797</v>
      </c>
      <c r="H103" s="598" t="s">
        <v>798</v>
      </c>
      <c r="I103" s="599" t="s">
        <v>799</v>
      </c>
      <c r="J103" s="430"/>
      <c r="K103" s="392"/>
    </row>
    <row r="104" spans="1:11" ht="30">
      <c r="A104" s="398">
        <v>92</v>
      </c>
      <c r="B104" s="593" t="s">
        <v>3163</v>
      </c>
      <c r="C104" s="593" t="s">
        <v>615</v>
      </c>
      <c r="D104" s="594" t="s">
        <v>690</v>
      </c>
      <c r="E104" s="595">
        <v>155</v>
      </c>
      <c r="F104" s="595">
        <v>550</v>
      </c>
      <c r="G104" s="597">
        <v>25001049879</v>
      </c>
      <c r="H104" s="598" t="s">
        <v>800</v>
      </c>
      <c r="I104" s="599" t="s">
        <v>1772</v>
      </c>
      <c r="J104" s="430"/>
      <c r="K104" s="392"/>
    </row>
    <row r="105" spans="1:11" ht="45">
      <c r="A105" s="398">
        <v>93</v>
      </c>
      <c r="B105" s="593" t="s">
        <v>3164</v>
      </c>
      <c r="C105" s="593" t="s">
        <v>615</v>
      </c>
      <c r="D105" s="594" t="s">
        <v>690</v>
      </c>
      <c r="E105" s="595" t="s">
        <v>3165</v>
      </c>
      <c r="F105" s="595">
        <v>625</v>
      </c>
      <c r="G105" s="597">
        <v>61002004053</v>
      </c>
      <c r="H105" s="598" t="s">
        <v>801</v>
      </c>
      <c r="I105" s="599" t="s">
        <v>802</v>
      </c>
      <c r="J105" s="430"/>
      <c r="K105" s="392"/>
    </row>
    <row r="106" spans="1:11" ht="30">
      <c r="A106" s="398">
        <v>94</v>
      </c>
      <c r="B106" s="593" t="s">
        <v>3166</v>
      </c>
      <c r="C106" s="593" t="s">
        <v>615</v>
      </c>
      <c r="D106" s="594" t="s">
        <v>690</v>
      </c>
      <c r="E106" s="595">
        <v>55</v>
      </c>
      <c r="F106" s="595">
        <v>400</v>
      </c>
      <c r="G106" s="597">
        <v>47001003904</v>
      </c>
      <c r="H106" s="598" t="s">
        <v>803</v>
      </c>
      <c r="I106" s="599" t="s">
        <v>804</v>
      </c>
      <c r="J106" s="430"/>
      <c r="K106" s="392"/>
    </row>
    <row r="107" spans="1:11" ht="30">
      <c r="A107" s="398">
        <v>95</v>
      </c>
      <c r="B107" s="593" t="s">
        <v>3167</v>
      </c>
      <c r="C107" s="593" t="s">
        <v>615</v>
      </c>
      <c r="D107" s="594" t="s">
        <v>690</v>
      </c>
      <c r="E107" s="595">
        <v>60</v>
      </c>
      <c r="F107" s="595">
        <v>250</v>
      </c>
      <c r="G107" s="597">
        <v>14001022774</v>
      </c>
      <c r="H107" s="598" t="s">
        <v>3168</v>
      </c>
      <c r="I107" s="599" t="s">
        <v>3169</v>
      </c>
      <c r="J107" s="430"/>
      <c r="K107" s="392"/>
    </row>
    <row r="108" spans="1:11" ht="30">
      <c r="A108" s="398">
        <v>96</v>
      </c>
      <c r="B108" s="593" t="s">
        <v>805</v>
      </c>
      <c r="C108" s="593" t="s">
        <v>615</v>
      </c>
      <c r="D108" s="594" t="s">
        <v>690</v>
      </c>
      <c r="E108" s="595">
        <v>136</v>
      </c>
      <c r="F108" s="595">
        <v>525</v>
      </c>
      <c r="G108" s="597">
        <v>38001047179</v>
      </c>
      <c r="H108" s="598" t="s">
        <v>806</v>
      </c>
      <c r="I108" s="599" t="s">
        <v>1773</v>
      </c>
      <c r="J108" s="430"/>
      <c r="K108" s="392"/>
    </row>
    <row r="109" spans="1:11" ht="30">
      <c r="A109" s="398">
        <v>97</v>
      </c>
      <c r="B109" s="593" t="s">
        <v>807</v>
      </c>
      <c r="C109" s="593" t="s">
        <v>615</v>
      </c>
      <c r="D109" s="594" t="s">
        <v>690</v>
      </c>
      <c r="E109" s="595" t="s">
        <v>3170</v>
      </c>
      <c r="F109" s="595">
        <v>500</v>
      </c>
      <c r="G109" s="597">
        <v>54001031206</v>
      </c>
      <c r="H109" s="598" t="s">
        <v>808</v>
      </c>
      <c r="I109" s="599" t="s">
        <v>1651</v>
      </c>
      <c r="J109" s="430"/>
      <c r="K109" s="392"/>
    </row>
    <row r="110" spans="1:11" ht="30">
      <c r="A110" s="398">
        <v>98</v>
      </c>
      <c r="B110" s="593" t="s">
        <v>3171</v>
      </c>
      <c r="C110" s="593" t="s">
        <v>615</v>
      </c>
      <c r="D110" s="594" t="s">
        <v>690</v>
      </c>
      <c r="E110" s="595" t="s">
        <v>3172</v>
      </c>
      <c r="F110" s="595">
        <v>625</v>
      </c>
      <c r="G110" s="597" t="s">
        <v>809</v>
      </c>
      <c r="H110" s="598" t="s">
        <v>810</v>
      </c>
      <c r="I110" s="599" t="s">
        <v>811</v>
      </c>
      <c r="J110" s="430"/>
      <c r="K110" s="392"/>
    </row>
    <row r="111" spans="1:11" ht="30">
      <c r="A111" s="398">
        <v>99</v>
      </c>
      <c r="B111" s="593" t="s">
        <v>3173</v>
      </c>
      <c r="C111" s="593" t="s">
        <v>615</v>
      </c>
      <c r="D111" s="594" t="s">
        <v>690</v>
      </c>
      <c r="E111" s="595">
        <v>110</v>
      </c>
      <c r="F111" s="595">
        <v>500</v>
      </c>
      <c r="G111" s="597">
        <v>3760818</v>
      </c>
      <c r="H111" s="598" t="s">
        <v>812</v>
      </c>
      <c r="I111" s="599" t="s">
        <v>813</v>
      </c>
      <c r="J111" s="430"/>
      <c r="K111" s="392"/>
    </row>
    <row r="112" spans="1:11" ht="30">
      <c r="A112" s="398">
        <v>100</v>
      </c>
      <c r="B112" s="593" t="s">
        <v>3174</v>
      </c>
      <c r="C112" s="593" t="s">
        <v>615</v>
      </c>
      <c r="D112" s="594" t="s">
        <v>690</v>
      </c>
      <c r="E112" s="595">
        <v>130</v>
      </c>
      <c r="F112" s="595">
        <v>500</v>
      </c>
      <c r="G112" s="597" t="s">
        <v>814</v>
      </c>
      <c r="H112" s="598" t="s">
        <v>815</v>
      </c>
      <c r="I112" s="599" t="s">
        <v>1774</v>
      </c>
      <c r="J112" s="430"/>
      <c r="K112" s="392"/>
    </row>
    <row r="113" spans="1:11" ht="30">
      <c r="A113" s="398">
        <v>101</v>
      </c>
      <c r="B113" s="593" t="s">
        <v>3175</v>
      </c>
      <c r="C113" s="593" t="s">
        <v>615</v>
      </c>
      <c r="D113" s="594" t="s">
        <v>690</v>
      </c>
      <c r="E113" s="595">
        <v>54</v>
      </c>
      <c r="F113" s="595">
        <v>313</v>
      </c>
      <c r="G113" s="597">
        <v>49001006224</v>
      </c>
      <c r="H113" s="598" t="s">
        <v>816</v>
      </c>
      <c r="I113" s="599" t="s">
        <v>1775</v>
      </c>
      <c r="J113" s="430"/>
      <c r="K113" s="392"/>
    </row>
    <row r="114" spans="1:11" ht="30">
      <c r="A114" s="398">
        <v>102</v>
      </c>
      <c r="B114" s="593" t="s">
        <v>3176</v>
      </c>
      <c r="C114" s="593" t="s">
        <v>615</v>
      </c>
      <c r="D114" s="594" t="s">
        <v>690</v>
      </c>
      <c r="E114" s="595" t="s">
        <v>3177</v>
      </c>
      <c r="F114" s="595">
        <v>625</v>
      </c>
      <c r="G114" s="597">
        <v>33001022458</v>
      </c>
      <c r="H114" s="598" t="s">
        <v>817</v>
      </c>
      <c r="I114" s="599" t="s">
        <v>1776</v>
      </c>
      <c r="J114" s="430"/>
      <c r="K114" s="392"/>
    </row>
    <row r="115" spans="1:11" ht="45">
      <c r="A115" s="398">
        <v>103</v>
      </c>
      <c r="B115" s="593" t="s">
        <v>3178</v>
      </c>
      <c r="C115" s="593" t="s">
        <v>615</v>
      </c>
      <c r="D115" s="594" t="s">
        <v>3179</v>
      </c>
      <c r="E115" s="595">
        <v>60</v>
      </c>
      <c r="F115" s="595">
        <v>500</v>
      </c>
      <c r="G115" s="597">
        <v>29001003140</v>
      </c>
      <c r="H115" s="598" t="s">
        <v>818</v>
      </c>
      <c r="I115" s="599" t="s">
        <v>1777</v>
      </c>
      <c r="J115" s="430"/>
      <c r="K115" s="392"/>
    </row>
    <row r="116" spans="1:11" ht="30">
      <c r="A116" s="398">
        <v>104</v>
      </c>
      <c r="B116" s="593" t="s">
        <v>819</v>
      </c>
      <c r="C116" s="593" t="s">
        <v>615</v>
      </c>
      <c r="D116" s="594" t="s">
        <v>690</v>
      </c>
      <c r="E116" s="595">
        <v>73</v>
      </c>
      <c r="F116" s="595">
        <v>500</v>
      </c>
      <c r="G116" s="597" t="s">
        <v>820</v>
      </c>
      <c r="H116" s="598" t="s">
        <v>821</v>
      </c>
      <c r="I116" s="599" t="s">
        <v>1778</v>
      </c>
      <c r="J116" s="430"/>
      <c r="K116" s="392"/>
    </row>
    <row r="117" spans="1:11" ht="30">
      <c r="A117" s="398">
        <v>105</v>
      </c>
      <c r="B117" s="593" t="s">
        <v>3180</v>
      </c>
      <c r="C117" s="593" t="s">
        <v>615</v>
      </c>
      <c r="D117" s="594" t="s">
        <v>690</v>
      </c>
      <c r="E117" s="595" t="s">
        <v>3181</v>
      </c>
      <c r="F117" s="595">
        <v>625</v>
      </c>
      <c r="G117" s="597" t="s">
        <v>822</v>
      </c>
      <c r="H117" s="598" t="s">
        <v>823</v>
      </c>
      <c r="I117" s="599" t="s">
        <v>1779</v>
      </c>
      <c r="J117" s="430"/>
      <c r="K117" s="392"/>
    </row>
    <row r="118" spans="1:11" ht="30">
      <c r="A118" s="398">
        <v>106</v>
      </c>
      <c r="B118" s="593" t="s">
        <v>824</v>
      </c>
      <c r="C118" s="593" t="s">
        <v>615</v>
      </c>
      <c r="D118" s="594" t="s">
        <v>690</v>
      </c>
      <c r="E118" s="595" t="s">
        <v>3182</v>
      </c>
      <c r="F118" s="595">
        <v>875</v>
      </c>
      <c r="G118" s="597">
        <v>60001129329</v>
      </c>
      <c r="H118" s="598" t="s">
        <v>801</v>
      </c>
      <c r="I118" s="599" t="s">
        <v>1780</v>
      </c>
      <c r="J118" s="430"/>
      <c r="K118" s="392"/>
    </row>
    <row r="119" spans="1:11" ht="30">
      <c r="A119" s="398">
        <v>107</v>
      </c>
      <c r="B119" s="593" t="s">
        <v>3183</v>
      </c>
      <c r="C119" s="593" t="s">
        <v>615</v>
      </c>
      <c r="D119" s="594" t="s">
        <v>690</v>
      </c>
      <c r="E119" s="595">
        <v>180</v>
      </c>
      <c r="F119" s="595" t="s">
        <v>3184</v>
      </c>
      <c r="G119" s="597" t="s">
        <v>825</v>
      </c>
      <c r="H119" s="598" t="s">
        <v>826</v>
      </c>
      <c r="I119" s="599" t="s">
        <v>1781</v>
      </c>
      <c r="J119" s="430"/>
      <c r="K119" s="392"/>
    </row>
    <row r="120" spans="1:11" ht="30">
      <c r="A120" s="398">
        <v>108</v>
      </c>
      <c r="B120" s="593" t="s">
        <v>3185</v>
      </c>
      <c r="C120" s="593" t="s">
        <v>615</v>
      </c>
      <c r="D120" s="594" t="s">
        <v>690</v>
      </c>
      <c r="E120" s="595">
        <v>99</v>
      </c>
      <c r="F120" s="595">
        <v>800</v>
      </c>
      <c r="G120" s="597" t="s">
        <v>827</v>
      </c>
      <c r="H120" s="598" t="s">
        <v>828</v>
      </c>
      <c r="I120" s="599" t="s">
        <v>1782</v>
      </c>
      <c r="J120" s="430"/>
      <c r="K120" s="392"/>
    </row>
    <row r="121" spans="1:11" ht="30">
      <c r="A121" s="398">
        <v>109</v>
      </c>
      <c r="B121" s="593" t="s">
        <v>3186</v>
      </c>
      <c r="C121" s="593" t="s">
        <v>615</v>
      </c>
      <c r="D121" s="594" t="s">
        <v>690</v>
      </c>
      <c r="E121" s="595">
        <v>90</v>
      </c>
      <c r="F121" s="595" t="s">
        <v>3184</v>
      </c>
      <c r="G121" s="597" t="s">
        <v>829</v>
      </c>
      <c r="H121" s="598" t="s">
        <v>830</v>
      </c>
      <c r="I121" s="599" t="s">
        <v>1783</v>
      </c>
      <c r="J121" s="430"/>
      <c r="K121" s="392"/>
    </row>
    <row r="122" spans="1:11" ht="30">
      <c r="A122" s="398">
        <v>110</v>
      </c>
      <c r="B122" s="593" t="s">
        <v>3187</v>
      </c>
      <c r="C122" s="593" t="s">
        <v>615</v>
      </c>
      <c r="D122" s="594" t="s">
        <v>690</v>
      </c>
      <c r="E122" s="595" t="s">
        <v>3188</v>
      </c>
      <c r="F122" s="595">
        <v>1000</v>
      </c>
      <c r="G122" s="597" t="s">
        <v>831</v>
      </c>
      <c r="H122" s="598" t="s">
        <v>832</v>
      </c>
      <c r="I122" s="599" t="s">
        <v>1784</v>
      </c>
      <c r="J122" s="430"/>
      <c r="K122" s="392"/>
    </row>
    <row r="123" spans="1:11" ht="30">
      <c r="A123" s="398">
        <v>111</v>
      </c>
      <c r="B123" s="593" t="s">
        <v>3189</v>
      </c>
      <c r="C123" s="593" t="s">
        <v>615</v>
      </c>
      <c r="D123" s="594" t="s">
        <v>690</v>
      </c>
      <c r="E123" s="595">
        <v>250</v>
      </c>
      <c r="F123" s="595">
        <v>1000</v>
      </c>
      <c r="G123" s="597" t="s">
        <v>833</v>
      </c>
      <c r="H123" s="598" t="s">
        <v>834</v>
      </c>
      <c r="I123" s="599" t="s">
        <v>1785</v>
      </c>
      <c r="J123" s="430"/>
      <c r="K123" s="392"/>
    </row>
    <row r="124" spans="1:11" ht="45">
      <c r="A124" s="398">
        <v>112</v>
      </c>
      <c r="B124" s="593" t="s">
        <v>3190</v>
      </c>
      <c r="C124" s="593" t="s">
        <v>615</v>
      </c>
      <c r="D124" s="594" t="s">
        <v>690</v>
      </c>
      <c r="E124" s="595" t="s">
        <v>3191</v>
      </c>
      <c r="F124" s="595">
        <v>2899.375</v>
      </c>
      <c r="G124" s="597" t="s">
        <v>835</v>
      </c>
      <c r="H124" s="598" t="s">
        <v>798</v>
      </c>
      <c r="I124" s="599" t="s">
        <v>796</v>
      </c>
      <c r="J124" s="430"/>
      <c r="K124" s="392"/>
    </row>
    <row r="125" spans="1:11" ht="45">
      <c r="A125" s="398">
        <v>113</v>
      </c>
      <c r="B125" s="593" t="s">
        <v>3192</v>
      </c>
      <c r="C125" s="593" t="s">
        <v>615</v>
      </c>
      <c r="D125" s="594" t="s">
        <v>690</v>
      </c>
      <c r="E125" s="595" t="s">
        <v>3193</v>
      </c>
      <c r="F125" s="595">
        <v>625</v>
      </c>
      <c r="G125" s="597" t="s">
        <v>836</v>
      </c>
      <c r="H125" s="598" t="s">
        <v>837</v>
      </c>
      <c r="I125" s="599" t="s">
        <v>1786</v>
      </c>
      <c r="J125" s="430"/>
      <c r="K125" s="392"/>
    </row>
    <row r="126" spans="1:11" ht="30">
      <c r="A126" s="398">
        <v>114</v>
      </c>
      <c r="B126" s="593" t="s">
        <v>3194</v>
      </c>
      <c r="C126" s="593" t="s">
        <v>615</v>
      </c>
      <c r="D126" s="594" t="s">
        <v>690</v>
      </c>
      <c r="E126" s="595" t="s">
        <v>3195</v>
      </c>
      <c r="F126" s="595">
        <v>875</v>
      </c>
      <c r="G126" s="597" t="s">
        <v>840</v>
      </c>
      <c r="H126" s="598" t="s">
        <v>841</v>
      </c>
      <c r="I126" s="599" t="s">
        <v>1787</v>
      </c>
      <c r="J126" s="430"/>
      <c r="K126" s="392"/>
    </row>
    <row r="127" spans="1:11" ht="45">
      <c r="A127" s="398">
        <v>115</v>
      </c>
      <c r="B127" s="593" t="s">
        <v>3196</v>
      </c>
      <c r="C127" s="593" t="s">
        <v>615</v>
      </c>
      <c r="D127" s="594" t="s">
        <v>1678</v>
      </c>
      <c r="E127" s="595" t="s">
        <v>3197</v>
      </c>
      <c r="F127" s="595">
        <v>1000</v>
      </c>
      <c r="G127" s="597" t="s">
        <v>842</v>
      </c>
      <c r="H127" s="598" t="s">
        <v>843</v>
      </c>
      <c r="I127" s="599" t="s">
        <v>1788</v>
      </c>
      <c r="J127" s="430"/>
      <c r="K127" s="392"/>
    </row>
    <row r="128" spans="1:11" ht="60">
      <c r="A128" s="398">
        <v>116</v>
      </c>
      <c r="B128" s="593" t="s">
        <v>3198</v>
      </c>
      <c r="C128" s="593" t="s">
        <v>615</v>
      </c>
      <c r="D128" s="594" t="s">
        <v>690</v>
      </c>
      <c r="E128" s="595" t="s">
        <v>3199</v>
      </c>
      <c r="F128" s="595">
        <v>2319.5</v>
      </c>
      <c r="G128" s="597" t="s">
        <v>844</v>
      </c>
      <c r="H128" s="598" t="s">
        <v>845</v>
      </c>
      <c r="I128" s="599" t="s">
        <v>1789</v>
      </c>
      <c r="J128" s="430"/>
      <c r="K128" s="392"/>
    </row>
    <row r="129" spans="1:11" ht="75">
      <c r="A129" s="398">
        <v>117</v>
      </c>
      <c r="B129" s="593" t="s">
        <v>3200</v>
      </c>
      <c r="C129" s="593" t="s">
        <v>615</v>
      </c>
      <c r="D129" s="594" t="s">
        <v>690</v>
      </c>
      <c r="E129" s="595" t="s">
        <v>3201</v>
      </c>
      <c r="F129" s="595">
        <v>1250</v>
      </c>
      <c r="G129" s="597" t="s">
        <v>846</v>
      </c>
      <c r="H129" s="598" t="s">
        <v>847</v>
      </c>
      <c r="I129" s="599" t="s">
        <v>1790</v>
      </c>
      <c r="J129" s="430"/>
      <c r="K129" s="392"/>
    </row>
    <row r="130" spans="1:11" ht="30">
      <c r="A130" s="398">
        <v>118</v>
      </c>
      <c r="B130" s="593" t="s">
        <v>3202</v>
      </c>
      <c r="C130" s="593" t="s">
        <v>615</v>
      </c>
      <c r="D130" s="594" t="s">
        <v>690</v>
      </c>
      <c r="E130" s="595" t="s">
        <v>3203</v>
      </c>
      <c r="F130" s="595">
        <v>1250</v>
      </c>
      <c r="G130" s="597" t="s">
        <v>848</v>
      </c>
      <c r="H130" s="598" t="s">
        <v>849</v>
      </c>
      <c r="I130" s="599" t="s">
        <v>1791</v>
      </c>
      <c r="J130" s="430"/>
      <c r="K130" s="392"/>
    </row>
    <row r="131" spans="1:11" ht="45">
      <c r="A131" s="398">
        <v>119</v>
      </c>
      <c r="B131" s="593" t="s">
        <v>3204</v>
      </c>
      <c r="C131" s="593" t="s">
        <v>615</v>
      </c>
      <c r="D131" s="594" t="s">
        <v>690</v>
      </c>
      <c r="E131" s="595" t="s">
        <v>3205</v>
      </c>
      <c r="F131" s="595">
        <v>2319.5</v>
      </c>
      <c r="G131" s="597" t="s">
        <v>850</v>
      </c>
      <c r="H131" s="598" t="s">
        <v>775</v>
      </c>
      <c r="I131" s="599" t="s">
        <v>1792</v>
      </c>
      <c r="J131" s="430"/>
      <c r="K131" s="392"/>
    </row>
    <row r="132" spans="1:11" ht="30">
      <c r="A132" s="398">
        <v>120</v>
      </c>
      <c r="B132" s="593" t="s">
        <v>3206</v>
      </c>
      <c r="C132" s="593" t="s">
        <v>615</v>
      </c>
      <c r="D132" s="594" t="s">
        <v>690</v>
      </c>
      <c r="E132" s="595" t="s">
        <v>3207</v>
      </c>
      <c r="F132" s="595">
        <v>3015.3500000000004</v>
      </c>
      <c r="G132" s="597" t="s">
        <v>851</v>
      </c>
      <c r="H132" s="598" t="s">
        <v>852</v>
      </c>
      <c r="I132" s="599" t="s">
        <v>1793</v>
      </c>
      <c r="J132" s="430"/>
      <c r="K132" s="392"/>
    </row>
    <row r="133" spans="1:11" ht="30">
      <c r="A133" s="398">
        <v>121</v>
      </c>
      <c r="B133" s="593" t="s">
        <v>3208</v>
      </c>
      <c r="C133" s="593" t="s">
        <v>615</v>
      </c>
      <c r="D133" s="594" t="s">
        <v>698</v>
      </c>
      <c r="E133" s="595" t="s">
        <v>3209</v>
      </c>
      <c r="F133" s="595">
        <v>600</v>
      </c>
      <c r="G133" s="597" t="s">
        <v>1082</v>
      </c>
      <c r="H133" s="598" t="s">
        <v>834</v>
      </c>
      <c r="I133" s="599" t="s">
        <v>1771</v>
      </c>
      <c r="J133" s="430"/>
      <c r="K133" s="392"/>
    </row>
    <row r="134" spans="1:11" ht="30">
      <c r="A134" s="398">
        <v>122</v>
      </c>
      <c r="B134" s="593" t="s">
        <v>3210</v>
      </c>
      <c r="C134" s="593" t="s">
        <v>615</v>
      </c>
      <c r="D134" s="594" t="s">
        <v>694</v>
      </c>
      <c r="E134" s="595">
        <v>20</v>
      </c>
      <c r="F134" s="595">
        <v>550</v>
      </c>
      <c r="G134" s="597" t="s">
        <v>1794</v>
      </c>
      <c r="H134" s="598" t="s">
        <v>828</v>
      </c>
      <c r="I134" s="599" t="s">
        <v>1795</v>
      </c>
      <c r="J134" s="430"/>
      <c r="K134" s="392"/>
    </row>
    <row r="135" spans="1:11" ht="45">
      <c r="A135" s="398">
        <v>123</v>
      </c>
      <c r="B135" s="593" t="s">
        <v>3211</v>
      </c>
      <c r="C135" s="593" t="s">
        <v>615</v>
      </c>
      <c r="D135" s="594" t="s">
        <v>694</v>
      </c>
      <c r="E135" s="595">
        <v>122</v>
      </c>
      <c r="F135" s="595">
        <v>1800</v>
      </c>
      <c r="G135" s="597" t="s">
        <v>1796</v>
      </c>
      <c r="H135" s="598" t="s">
        <v>801</v>
      </c>
      <c r="I135" s="599" t="s">
        <v>1797</v>
      </c>
      <c r="J135" s="430"/>
      <c r="K135" s="392"/>
    </row>
    <row r="136" spans="1:11" ht="60">
      <c r="A136" s="398">
        <v>124</v>
      </c>
      <c r="B136" s="593" t="s">
        <v>3212</v>
      </c>
      <c r="C136" s="593" t="s">
        <v>615</v>
      </c>
      <c r="D136" s="594" t="s">
        <v>3112</v>
      </c>
      <c r="E136" s="595">
        <v>111</v>
      </c>
      <c r="F136" s="595">
        <v>2000</v>
      </c>
      <c r="G136" s="597" t="s">
        <v>1798</v>
      </c>
      <c r="H136" s="598" t="s">
        <v>1799</v>
      </c>
      <c r="I136" s="599" t="s">
        <v>1800</v>
      </c>
      <c r="J136" s="430"/>
      <c r="K136" s="392"/>
    </row>
    <row r="137" spans="1:11" ht="45">
      <c r="A137" s="398">
        <v>125</v>
      </c>
      <c r="B137" s="593" t="s">
        <v>3213</v>
      </c>
      <c r="C137" s="593" t="s">
        <v>615</v>
      </c>
      <c r="D137" s="594" t="s">
        <v>694</v>
      </c>
      <c r="E137" s="595">
        <v>90</v>
      </c>
      <c r="F137" s="595">
        <v>1875</v>
      </c>
      <c r="G137" s="597" t="s">
        <v>1801</v>
      </c>
      <c r="H137" s="598" t="s">
        <v>1670</v>
      </c>
      <c r="I137" s="599" t="s">
        <v>1802</v>
      </c>
      <c r="J137" s="430"/>
      <c r="K137" s="392"/>
    </row>
    <row r="138" spans="1:11" ht="30">
      <c r="A138" s="398">
        <v>126</v>
      </c>
      <c r="B138" s="593" t="s">
        <v>3210</v>
      </c>
      <c r="C138" s="593" t="s">
        <v>615</v>
      </c>
      <c r="D138" s="594" t="s">
        <v>694</v>
      </c>
      <c r="E138" s="595">
        <v>20</v>
      </c>
      <c r="F138" s="595">
        <v>550</v>
      </c>
      <c r="G138" s="597" t="s">
        <v>1803</v>
      </c>
      <c r="H138" s="598" t="s">
        <v>1804</v>
      </c>
      <c r="I138" s="599" t="s">
        <v>1805</v>
      </c>
      <c r="J138" s="430"/>
      <c r="K138" s="392"/>
    </row>
    <row r="139" spans="1:11" ht="30">
      <c r="A139" s="398">
        <v>127</v>
      </c>
      <c r="B139" s="593" t="s">
        <v>3210</v>
      </c>
      <c r="C139" s="593" t="s">
        <v>615</v>
      </c>
      <c r="D139" s="594" t="s">
        <v>694</v>
      </c>
      <c r="E139" s="595">
        <v>20</v>
      </c>
      <c r="F139" s="595">
        <v>550</v>
      </c>
      <c r="G139" s="597" t="s">
        <v>1806</v>
      </c>
      <c r="H139" s="598" t="s">
        <v>1804</v>
      </c>
      <c r="I139" s="599" t="s">
        <v>1807</v>
      </c>
      <c r="J139" s="430"/>
      <c r="K139" s="392"/>
    </row>
    <row r="140" spans="1:11" ht="45">
      <c r="A140" s="398">
        <v>128</v>
      </c>
      <c r="B140" s="593" t="s">
        <v>3214</v>
      </c>
      <c r="C140" s="593" t="s">
        <v>615</v>
      </c>
      <c r="D140" s="594" t="s">
        <v>694</v>
      </c>
      <c r="E140" s="595">
        <v>15</v>
      </c>
      <c r="F140" s="595" t="s">
        <v>3215</v>
      </c>
      <c r="G140" s="597" t="s">
        <v>1808</v>
      </c>
      <c r="H140" s="598" t="s">
        <v>1809</v>
      </c>
      <c r="I140" s="599" t="s">
        <v>1810</v>
      </c>
      <c r="J140" s="430"/>
      <c r="K140" s="392"/>
    </row>
    <row r="141" spans="1:11" ht="30">
      <c r="A141" s="398">
        <v>129</v>
      </c>
      <c r="B141" s="593" t="s">
        <v>3216</v>
      </c>
      <c r="C141" s="593" t="s">
        <v>615</v>
      </c>
      <c r="D141" s="594" t="s">
        <v>694</v>
      </c>
      <c r="E141" s="595" t="s">
        <v>3217</v>
      </c>
      <c r="F141" s="595">
        <v>2000</v>
      </c>
      <c r="G141" s="597" t="s">
        <v>1811</v>
      </c>
      <c r="H141" s="598" t="s">
        <v>1812</v>
      </c>
      <c r="I141" s="599" t="s">
        <v>1813</v>
      </c>
      <c r="J141" s="430"/>
      <c r="K141" s="392"/>
    </row>
    <row r="142" spans="1:11" ht="30">
      <c r="A142" s="398">
        <v>130</v>
      </c>
      <c r="B142" s="593" t="s">
        <v>3218</v>
      </c>
      <c r="C142" s="593" t="s">
        <v>615</v>
      </c>
      <c r="D142" s="594" t="s">
        <v>3219</v>
      </c>
      <c r="E142" s="595">
        <v>60</v>
      </c>
      <c r="F142" s="595">
        <v>250</v>
      </c>
      <c r="G142" s="597" t="s">
        <v>1486</v>
      </c>
      <c r="H142" s="598" t="s">
        <v>1487</v>
      </c>
      <c r="I142" s="599" t="s">
        <v>1488</v>
      </c>
      <c r="J142" s="430"/>
      <c r="K142" s="392"/>
    </row>
    <row r="143" spans="1:11" ht="45">
      <c r="A143" s="398">
        <v>131</v>
      </c>
      <c r="B143" s="593" t="s">
        <v>3220</v>
      </c>
      <c r="C143" s="593" t="s">
        <v>615</v>
      </c>
      <c r="D143" s="594" t="s">
        <v>1680</v>
      </c>
      <c r="E143" s="595" t="s">
        <v>3221</v>
      </c>
      <c r="F143" s="595">
        <v>500</v>
      </c>
      <c r="G143" s="597" t="s">
        <v>1814</v>
      </c>
      <c r="H143" s="598" t="s">
        <v>1815</v>
      </c>
      <c r="I143" s="599" t="s">
        <v>1816</v>
      </c>
      <c r="J143" s="430"/>
      <c r="K143" s="392"/>
    </row>
    <row r="144" spans="1:11" ht="30">
      <c r="A144" s="398">
        <v>132</v>
      </c>
      <c r="B144" s="593" t="s">
        <v>3222</v>
      </c>
      <c r="C144" s="593" t="s">
        <v>615</v>
      </c>
      <c r="D144" s="594" t="s">
        <v>694</v>
      </c>
      <c r="E144" s="595" t="s">
        <v>3223</v>
      </c>
      <c r="F144" s="595" t="s">
        <v>3162</v>
      </c>
      <c r="G144" s="597" t="s">
        <v>1817</v>
      </c>
      <c r="H144" s="598" t="s">
        <v>1818</v>
      </c>
      <c r="I144" s="599" t="s">
        <v>1819</v>
      </c>
      <c r="J144" s="430"/>
      <c r="K144" s="392"/>
    </row>
    <row r="145" spans="1:11" ht="30">
      <c r="A145" s="398">
        <v>133</v>
      </c>
      <c r="B145" s="593" t="s">
        <v>3224</v>
      </c>
      <c r="C145" s="593" t="s">
        <v>615</v>
      </c>
      <c r="D145" s="594" t="s">
        <v>694</v>
      </c>
      <c r="E145" s="595" t="s">
        <v>3225</v>
      </c>
      <c r="F145" s="595">
        <v>625</v>
      </c>
      <c r="G145" s="597" t="s">
        <v>1820</v>
      </c>
      <c r="H145" s="598" t="s">
        <v>1458</v>
      </c>
      <c r="I145" s="599" t="s">
        <v>1821</v>
      </c>
      <c r="J145" s="430"/>
      <c r="K145" s="392"/>
    </row>
    <row r="146" spans="1:11" ht="30">
      <c r="A146" s="398">
        <v>134</v>
      </c>
      <c r="B146" s="593" t="s">
        <v>3226</v>
      </c>
      <c r="C146" s="593" t="s">
        <v>615</v>
      </c>
      <c r="D146" s="594" t="s">
        <v>694</v>
      </c>
      <c r="E146" s="595" t="s">
        <v>3227</v>
      </c>
      <c r="F146" s="595">
        <v>625</v>
      </c>
      <c r="G146" s="597" t="s">
        <v>1822</v>
      </c>
      <c r="H146" s="598" t="s">
        <v>1823</v>
      </c>
      <c r="I146" s="599" t="s">
        <v>1824</v>
      </c>
      <c r="J146" s="430"/>
      <c r="K146" s="392"/>
    </row>
    <row r="147" spans="1:11" ht="30">
      <c r="A147" s="398">
        <v>135</v>
      </c>
      <c r="B147" s="593" t="s">
        <v>3228</v>
      </c>
      <c r="C147" s="593" t="s">
        <v>615</v>
      </c>
      <c r="D147" s="594" t="s">
        <v>694</v>
      </c>
      <c r="E147" s="595" t="s">
        <v>3229</v>
      </c>
      <c r="F147" s="595">
        <v>875</v>
      </c>
      <c r="G147" s="597" t="s">
        <v>1825</v>
      </c>
      <c r="H147" s="598" t="s">
        <v>1826</v>
      </c>
      <c r="I147" s="599" t="s">
        <v>1827</v>
      </c>
      <c r="J147" s="430"/>
      <c r="K147" s="392"/>
    </row>
    <row r="148" spans="1:11" ht="45">
      <c r="A148" s="398">
        <v>136</v>
      </c>
      <c r="B148" s="593" t="s">
        <v>3230</v>
      </c>
      <c r="C148" s="593" t="s">
        <v>615</v>
      </c>
      <c r="D148" s="594" t="s">
        <v>690</v>
      </c>
      <c r="E148" s="595">
        <v>70</v>
      </c>
      <c r="F148" s="595">
        <v>500</v>
      </c>
      <c r="G148" s="597" t="s">
        <v>1828</v>
      </c>
      <c r="H148" s="598" t="s">
        <v>1829</v>
      </c>
      <c r="I148" s="599" t="s">
        <v>1830</v>
      </c>
      <c r="J148" s="430"/>
      <c r="K148" s="392"/>
    </row>
    <row r="149" spans="1:11" ht="30">
      <c r="A149" s="398">
        <v>137</v>
      </c>
      <c r="B149" s="593" t="s">
        <v>3231</v>
      </c>
      <c r="C149" s="593" t="s">
        <v>615</v>
      </c>
      <c r="D149" s="594" t="s">
        <v>1485</v>
      </c>
      <c r="E149" s="595" t="s">
        <v>3232</v>
      </c>
      <c r="F149" s="595">
        <v>1000</v>
      </c>
      <c r="G149" s="597" t="s">
        <v>1493</v>
      </c>
      <c r="H149" s="598" t="s">
        <v>1494</v>
      </c>
      <c r="I149" s="599" t="s">
        <v>1495</v>
      </c>
      <c r="J149" s="430"/>
      <c r="K149" s="392"/>
    </row>
    <row r="150" spans="1:11" ht="30">
      <c r="A150" s="398">
        <v>138</v>
      </c>
      <c r="B150" s="593" t="s">
        <v>3233</v>
      </c>
      <c r="C150" s="593" t="s">
        <v>615</v>
      </c>
      <c r="D150" s="594" t="s">
        <v>1485</v>
      </c>
      <c r="E150" s="595" t="s">
        <v>3234</v>
      </c>
      <c r="F150" s="595">
        <v>400</v>
      </c>
      <c r="G150" s="597" t="s">
        <v>1496</v>
      </c>
      <c r="H150" s="598" t="s">
        <v>798</v>
      </c>
      <c r="I150" s="599" t="s">
        <v>1497</v>
      </c>
      <c r="J150" s="430"/>
      <c r="K150" s="392"/>
    </row>
    <row r="151" spans="1:11" ht="30">
      <c r="A151" s="398">
        <v>139</v>
      </c>
      <c r="B151" s="593" t="s">
        <v>3235</v>
      </c>
      <c r="C151" s="593" t="s">
        <v>615</v>
      </c>
      <c r="D151" s="594" t="s">
        <v>694</v>
      </c>
      <c r="E151" s="595">
        <v>100</v>
      </c>
      <c r="F151" s="595">
        <v>875</v>
      </c>
      <c r="G151" s="597" t="s">
        <v>1831</v>
      </c>
      <c r="H151" s="598" t="s">
        <v>791</v>
      </c>
      <c r="I151" s="599" t="s">
        <v>1832</v>
      </c>
      <c r="J151" s="430"/>
      <c r="K151" s="392"/>
    </row>
    <row r="152" spans="1:11" ht="45">
      <c r="A152" s="398">
        <v>140</v>
      </c>
      <c r="B152" s="593" t="s">
        <v>3236</v>
      </c>
      <c r="C152" s="593" t="s">
        <v>615</v>
      </c>
      <c r="D152" s="594" t="s">
        <v>694</v>
      </c>
      <c r="E152" s="595">
        <v>150</v>
      </c>
      <c r="F152" s="595">
        <v>1000</v>
      </c>
      <c r="G152" s="597" t="s">
        <v>1833</v>
      </c>
      <c r="H152" s="598" t="s">
        <v>849</v>
      </c>
      <c r="I152" s="599" t="s">
        <v>1834</v>
      </c>
      <c r="J152" s="430"/>
      <c r="K152" s="392"/>
    </row>
    <row r="153" spans="1:11" ht="45">
      <c r="A153" s="398">
        <v>141</v>
      </c>
      <c r="B153" s="593" t="s">
        <v>3237</v>
      </c>
      <c r="C153" s="593" t="s">
        <v>615</v>
      </c>
      <c r="D153" s="594" t="s">
        <v>694</v>
      </c>
      <c r="E153" s="595">
        <v>60</v>
      </c>
      <c r="F153" s="595">
        <v>500</v>
      </c>
      <c r="G153" s="597" t="s">
        <v>1835</v>
      </c>
      <c r="H153" s="598" t="s">
        <v>812</v>
      </c>
      <c r="I153" s="599" t="s">
        <v>1836</v>
      </c>
      <c r="J153" s="430"/>
      <c r="K153" s="392"/>
    </row>
    <row r="154" spans="1:11" ht="45">
      <c r="A154" s="398">
        <v>142</v>
      </c>
      <c r="B154" s="593" t="s">
        <v>3238</v>
      </c>
      <c r="C154" s="593" t="s">
        <v>615</v>
      </c>
      <c r="D154" s="594" t="s">
        <v>694</v>
      </c>
      <c r="E154" s="595">
        <v>100</v>
      </c>
      <c r="F154" s="595">
        <v>1159.75</v>
      </c>
      <c r="G154" s="597" t="s">
        <v>1837</v>
      </c>
      <c r="H154" s="598" t="s">
        <v>1838</v>
      </c>
      <c r="I154" s="599" t="s">
        <v>1839</v>
      </c>
      <c r="J154" s="430"/>
      <c r="K154" s="392"/>
    </row>
    <row r="155" spans="1:11" ht="30">
      <c r="A155" s="398">
        <v>143</v>
      </c>
      <c r="B155" s="593" t="s">
        <v>3239</v>
      </c>
      <c r="C155" s="593" t="s">
        <v>615</v>
      </c>
      <c r="D155" s="594" t="s">
        <v>694</v>
      </c>
      <c r="E155" s="595">
        <v>35</v>
      </c>
      <c r="F155" s="595">
        <v>450</v>
      </c>
      <c r="G155" s="597" t="s">
        <v>1727</v>
      </c>
      <c r="H155" s="598" t="s">
        <v>3240</v>
      </c>
      <c r="I155" s="599" t="s">
        <v>1949</v>
      </c>
      <c r="J155" s="430"/>
      <c r="K155" s="392"/>
    </row>
    <row r="156" spans="1:11" ht="30">
      <c r="A156" s="398">
        <v>144</v>
      </c>
      <c r="B156" s="593" t="s">
        <v>3241</v>
      </c>
      <c r="C156" s="593" t="s">
        <v>615</v>
      </c>
      <c r="D156" s="594" t="s">
        <v>694</v>
      </c>
      <c r="E156" s="595" t="s">
        <v>3242</v>
      </c>
      <c r="F156" s="595">
        <v>500</v>
      </c>
      <c r="G156" s="597" t="s">
        <v>1840</v>
      </c>
      <c r="H156" s="598" t="s">
        <v>801</v>
      </c>
      <c r="I156" s="599" t="s">
        <v>1841</v>
      </c>
      <c r="J156" s="430"/>
      <c r="K156" s="392"/>
    </row>
    <row r="157" spans="1:11" ht="30">
      <c r="A157" s="398">
        <v>145</v>
      </c>
      <c r="B157" s="593" t="s">
        <v>3243</v>
      </c>
      <c r="C157" s="593" t="s">
        <v>615</v>
      </c>
      <c r="D157" s="594" t="s">
        <v>694</v>
      </c>
      <c r="E157" s="595" t="s">
        <v>3244</v>
      </c>
      <c r="F157" s="595">
        <v>2783.4</v>
      </c>
      <c r="G157" s="597" t="s">
        <v>1842</v>
      </c>
      <c r="H157" s="598" t="s">
        <v>1843</v>
      </c>
      <c r="I157" s="599" t="s">
        <v>1844</v>
      </c>
      <c r="J157" s="430"/>
      <c r="K157" s="392"/>
    </row>
    <row r="158" spans="1:11" ht="30">
      <c r="A158" s="398">
        <v>146</v>
      </c>
      <c r="B158" s="593" t="s">
        <v>3245</v>
      </c>
      <c r="C158" s="593" t="s">
        <v>615</v>
      </c>
      <c r="D158" s="594" t="s">
        <v>694</v>
      </c>
      <c r="E158" s="595">
        <v>52</v>
      </c>
      <c r="F158" s="595">
        <v>500</v>
      </c>
      <c r="G158" s="597" t="s">
        <v>1845</v>
      </c>
      <c r="H158" s="598" t="s">
        <v>1846</v>
      </c>
      <c r="I158" s="599" t="s">
        <v>1847</v>
      </c>
      <c r="J158" s="430"/>
      <c r="K158" s="392"/>
    </row>
    <row r="159" spans="1:11" ht="30">
      <c r="A159" s="398">
        <v>147</v>
      </c>
      <c r="B159" s="593" t="s">
        <v>3246</v>
      </c>
      <c r="C159" s="593" t="s">
        <v>615</v>
      </c>
      <c r="D159" s="594" t="s">
        <v>3247</v>
      </c>
      <c r="E159" s="595">
        <v>22</v>
      </c>
      <c r="F159" s="595" t="s">
        <v>3215</v>
      </c>
      <c r="G159" s="597" t="s">
        <v>1848</v>
      </c>
      <c r="H159" s="598" t="s">
        <v>1849</v>
      </c>
      <c r="I159" s="599" t="s">
        <v>1850</v>
      </c>
      <c r="J159" s="430"/>
      <c r="K159" s="392"/>
    </row>
    <row r="160" spans="1:11" ht="45">
      <c r="A160" s="398">
        <v>148</v>
      </c>
      <c r="B160" s="593" t="s">
        <v>3248</v>
      </c>
      <c r="C160" s="593" t="s">
        <v>615</v>
      </c>
      <c r="D160" s="594" t="s">
        <v>1687</v>
      </c>
      <c r="E160" s="595" t="s">
        <v>3249</v>
      </c>
      <c r="F160" s="595">
        <v>550</v>
      </c>
      <c r="G160" s="597" t="s">
        <v>1851</v>
      </c>
      <c r="H160" s="598" t="s">
        <v>512</v>
      </c>
      <c r="I160" s="599" t="s">
        <v>1852</v>
      </c>
      <c r="J160" s="430"/>
      <c r="K160" s="392"/>
    </row>
    <row r="161" spans="1:11" ht="30">
      <c r="A161" s="398">
        <v>149</v>
      </c>
      <c r="B161" s="593" t="s">
        <v>3250</v>
      </c>
      <c r="C161" s="593" t="s">
        <v>615</v>
      </c>
      <c r="D161" s="594" t="s">
        <v>694</v>
      </c>
      <c r="E161" s="595" t="s">
        <v>3251</v>
      </c>
      <c r="F161" s="595">
        <v>425</v>
      </c>
      <c r="G161" s="597" t="s">
        <v>1853</v>
      </c>
      <c r="H161" s="598" t="s">
        <v>1854</v>
      </c>
      <c r="I161" s="599" t="s">
        <v>1855</v>
      </c>
      <c r="J161" s="430"/>
      <c r="K161" s="392"/>
    </row>
    <row r="162" spans="1:11" ht="30">
      <c r="A162" s="398">
        <v>150</v>
      </c>
      <c r="B162" s="593" t="s">
        <v>3252</v>
      </c>
      <c r="C162" s="593" t="s">
        <v>615</v>
      </c>
      <c r="D162" s="594" t="s">
        <v>694</v>
      </c>
      <c r="E162" s="595" t="s">
        <v>3253</v>
      </c>
      <c r="F162" s="595">
        <v>1200</v>
      </c>
      <c r="G162" s="597" t="s">
        <v>1856</v>
      </c>
      <c r="H162" s="598" t="s">
        <v>800</v>
      </c>
      <c r="I162" s="599" t="s">
        <v>1857</v>
      </c>
      <c r="J162" s="430"/>
      <c r="K162" s="392"/>
    </row>
    <row r="163" spans="1:11" ht="45">
      <c r="A163" s="398">
        <v>151</v>
      </c>
      <c r="B163" s="593" t="s">
        <v>3254</v>
      </c>
      <c r="C163" s="593" t="s">
        <v>615</v>
      </c>
      <c r="D163" s="594" t="s">
        <v>690</v>
      </c>
      <c r="E163" s="595">
        <v>34</v>
      </c>
      <c r="F163" s="595">
        <v>625</v>
      </c>
      <c r="G163" s="597" t="s">
        <v>3255</v>
      </c>
      <c r="H163" s="598" t="s">
        <v>3256</v>
      </c>
      <c r="I163" s="599" t="s">
        <v>1491</v>
      </c>
      <c r="J163" s="430"/>
      <c r="K163" s="392"/>
    </row>
    <row r="164" spans="1:11" ht="60">
      <c r="A164" s="398">
        <v>152</v>
      </c>
      <c r="B164" s="593" t="s">
        <v>3257</v>
      </c>
      <c r="C164" s="593" t="s">
        <v>615</v>
      </c>
      <c r="D164" s="594" t="s">
        <v>1687</v>
      </c>
      <c r="E164" s="595">
        <v>20</v>
      </c>
      <c r="F164" s="595">
        <v>500</v>
      </c>
      <c r="G164" s="597" t="s">
        <v>1858</v>
      </c>
      <c r="H164" s="598" t="s">
        <v>3258</v>
      </c>
      <c r="I164" s="599" t="s">
        <v>3259</v>
      </c>
      <c r="J164" s="430"/>
      <c r="K164" s="392"/>
    </row>
    <row r="165" spans="1:11" ht="45">
      <c r="A165" s="398">
        <v>153</v>
      </c>
      <c r="B165" s="593" t="s">
        <v>3260</v>
      </c>
      <c r="C165" s="593" t="s">
        <v>615</v>
      </c>
      <c r="D165" s="594" t="s">
        <v>1687</v>
      </c>
      <c r="E165" s="595">
        <v>20</v>
      </c>
      <c r="F165" s="595">
        <v>125</v>
      </c>
      <c r="G165" s="597" t="s">
        <v>1859</v>
      </c>
      <c r="H165" s="598" t="s">
        <v>3261</v>
      </c>
      <c r="I165" s="599" t="s">
        <v>3262</v>
      </c>
      <c r="J165" s="430"/>
      <c r="K165" s="392"/>
    </row>
    <row r="166" spans="1:11" ht="60">
      <c r="A166" s="398">
        <v>154</v>
      </c>
      <c r="B166" s="593" t="s">
        <v>3263</v>
      </c>
      <c r="C166" s="593" t="s">
        <v>615</v>
      </c>
      <c r="D166" s="594" t="s">
        <v>1687</v>
      </c>
      <c r="E166" s="595">
        <v>60</v>
      </c>
      <c r="F166" s="595">
        <v>250</v>
      </c>
      <c r="G166" s="597" t="s">
        <v>1865</v>
      </c>
      <c r="H166" s="598" t="s">
        <v>815</v>
      </c>
      <c r="I166" s="599" t="s">
        <v>3264</v>
      </c>
      <c r="J166" s="430"/>
      <c r="K166" s="392"/>
    </row>
    <row r="167" spans="1:11" ht="45">
      <c r="A167" s="398">
        <v>155</v>
      </c>
      <c r="B167" s="593" t="s">
        <v>3265</v>
      </c>
      <c r="C167" s="593" t="s">
        <v>615</v>
      </c>
      <c r="D167" s="594" t="s">
        <v>1687</v>
      </c>
      <c r="E167" s="595">
        <v>40</v>
      </c>
      <c r="F167" s="595">
        <v>250</v>
      </c>
      <c r="G167" s="597" t="s">
        <v>1866</v>
      </c>
      <c r="H167" s="598" t="s">
        <v>1903</v>
      </c>
      <c r="I167" s="599" t="s">
        <v>1777</v>
      </c>
      <c r="J167" s="430"/>
      <c r="K167" s="392"/>
    </row>
    <row r="168" spans="1:11" ht="45">
      <c r="A168" s="398">
        <v>156</v>
      </c>
      <c r="B168" s="593" t="s">
        <v>3265</v>
      </c>
      <c r="C168" s="593" t="s">
        <v>615</v>
      </c>
      <c r="D168" s="594" t="s">
        <v>1687</v>
      </c>
      <c r="E168" s="595">
        <v>60</v>
      </c>
      <c r="F168" s="595">
        <v>375</v>
      </c>
      <c r="G168" s="597" t="s">
        <v>1867</v>
      </c>
      <c r="H168" s="598" t="s">
        <v>3266</v>
      </c>
      <c r="I168" s="599" t="s">
        <v>3267</v>
      </c>
      <c r="J168" s="430"/>
      <c r="K168" s="392"/>
    </row>
    <row r="169" spans="1:11" ht="45">
      <c r="A169" s="398">
        <v>157</v>
      </c>
      <c r="B169" s="593" t="s">
        <v>3268</v>
      </c>
      <c r="C169" s="593" t="s">
        <v>615</v>
      </c>
      <c r="D169" s="594" t="s">
        <v>1687</v>
      </c>
      <c r="E169" s="595">
        <v>50</v>
      </c>
      <c r="F169" s="595">
        <v>375</v>
      </c>
      <c r="G169" s="597" t="s">
        <v>1871</v>
      </c>
      <c r="H169" s="598" t="s">
        <v>3269</v>
      </c>
      <c r="I169" s="599" t="s">
        <v>1914</v>
      </c>
      <c r="J169" s="430"/>
      <c r="K169" s="392"/>
    </row>
    <row r="170" spans="1:11" ht="60">
      <c r="A170" s="398">
        <v>158</v>
      </c>
      <c r="B170" s="593" t="s">
        <v>3270</v>
      </c>
      <c r="C170" s="593" t="s">
        <v>615</v>
      </c>
      <c r="D170" s="594" t="s">
        <v>1687</v>
      </c>
      <c r="E170" s="595">
        <v>30</v>
      </c>
      <c r="F170" s="595">
        <v>375</v>
      </c>
      <c r="G170" s="597" t="s">
        <v>1872</v>
      </c>
      <c r="H170" s="598" t="s">
        <v>3271</v>
      </c>
      <c r="I170" s="599" t="s">
        <v>3272</v>
      </c>
      <c r="J170" s="430"/>
      <c r="K170" s="392"/>
    </row>
    <row r="171" spans="1:11" ht="30">
      <c r="A171" s="398">
        <v>159</v>
      </c>
      <c r="B171" s="593" t="s">
        <v>3273</v>
      </c>
      <c r="C171" s="593" t="s">
        <v>615</v>
      </c>
      <c r="D171" s="594" t="s">
        <v>1687</v>
      </c>
      <c r="E171" s="595">
        <v>20</v>
      </c>
      <c r="F171" s="595">
        <v>375</v>
      </c>
      <c r="G171" s="597" t="s">
        <v>1884</v>
      </c>
      <c r="H171" s="598" t="s">
        <v>3274</v>
      </c>
      <c r="I171" s="599" t="s">
        <v>3275</v>
      </c>
      <c r="J171" s="430"/>
      <c r="K171" s="392"/>
    </row>
    <row r="172" spans="1:11" ht="45">
      <c r="A172" s="398">
        <v>160</v>
      </c>
      <c r="B172" s="593" t="s">
        <v>3276</v>
      </c>
      <c r="C172" s="593" t="s">
        <v>615</v>
      </c>
      <c r="D172" s="594" t="s">
        <v>694</v>
      </c>
      <c r="E172" s="595">
        <v>40</v>
      </c>
      <c r="F172" s="595">
        <v>250</v>
      </c>
      <c r="G172" s="597" t="s">
        <v>1889</v>
      </c>
      <c r="H172" s="598" t="s">
        <v>3277</v>
      </c>
      <c r="I172" s="599" t="s">
        <v>3278</v>
      </c>
      <c r="J172" s="430"/>
      <c r="K172" s="392"/>
    </row>
    <row r="173" spans="1:11" ht="30">
      <c r="A173" s="398">
        <v>161</v>
      </c>
      <c r="B173" s="593" t="s">
        <v>3279</v>
      </c>
      <c r="C173" s="593" t="s">
        <v>615</v>
      </c>
      <c r="D173" s="594" t="s">
        <v>3219</v>
      </c>
      <c r="E173" s="595">
        <v>250</v>
      </c>
      <c r="F173" s="595">
        <v>2500</v>
      </c>
      <c r="G173" s="597" t="s">
        <v>1896</v>
      </c>
      <c r="H173" s="598" t="s">
        <v>1897</v>
      </c>
      <c r="I173" s="599" t="s">
        <v>1898</v>
      </c>
      <c r="J173" s="430"/>
      <c r="K173" s="392"/>
    </row>
    <row r="174" spans="1:11" ht="45">
      <c r="A174" s="398">
        <v>162</v>
      </c>
      <c r="B174" s="593" t="s">
        <v>3280</v>
      </c>
      <c r="C174" s="593" t="s">
        <v>615</v>
      </c>
      <c r="D174" s="594" t="s">
        <v>694</v>
      </c>
      <c r="E174" s="595" t="s">
        <v>3281</v>
      </c>
      <c r="F174" s="595" t="s">
        <v>3215</v>
      </c>
      <c r="G174" s="597" t="s">
        <v>1899</v>
      </c>
      <c r="H174" s="598" t="s">
        <v>1900</v>
      </c>
      <c r="I174" s="599" t="s">
        <v>1901</v>
      </c>
      <c r="J174" s="430"/>
      <c r="K174" s="392"/>
    </row>
    <row r="175" spans="1:11" ht="30">
      <c r="A175" s="398">
        <v>163</v>
      </c>
      <c r="B175" s="593" t="s">
        <v>3282</v>
      </c>
      <c r="C175" s="593" t="s">
        <v>615</v>
      </c>
      <c r="D175" s="594" t="s">
        <v>1687</v>
      </c>
      <c r="E175" s="595">
        <v>30</v>
      </c>
      <c r="F175" s="595">
        <v>250</v>
      </c>
      <c r="G175" s="597" t="s">
        <v>1902</v>
      </c>
      <c r="H175" s="598" t="s">
        <v>1903</v>
      </c>
      <c r="I175" s="599" t="s">
        <v>1904</v>
      </c>
      <c r="J175" s="430"/>
      <c r="K175" s="392"/>
    </row>
    <row r="176" spans="1:11" ht="45">
      <c r="A176" s="398">
        <v>164</v>
      </c>
      <c r="B176" s="593" t="s">
        <v>3283</v>
      </c>
      <c r="C176" s="593" t="s">
        <v>615</v>
      </c>
      <c r="D176" s="594" t="s">
        <v>1687</v>
      </c>
      <c r="E176" s="595">
        <v>40</v>
      </c>
      <c r="F176" s="595">
        <v>250</v>
      </c>
      <c r="G176" s="597" t="s">
        <v>1905</v>
      </c>
      <c r="H176" s="598" t="s">
        <v>1906</v>
      </c>
      <c r="I176" s="599" t="s">
        <v>1907</v>
      </c>
      <c r="J176" s="430"/>
      <c r="K176" s="392"/>
    </row>
    <row r="177" spans="1:11" ht="30">
      <c r="A177" s="398">
        <v>165</v>
      </c>
      <c r="B177" s="593" t="s">
        <v>3284</v>
      </c>
      <c r="C177" s="593" t="s">
        <v>615</v>
      </c>
      <c r="D177" s="594" t="s">
        <v>694</v>
      </c>
      <c r="E177" s="595">
        <v>50</v>
      </c>
      <c r="F177" s="595">
        <v>200</v>
      </c>
      <c r="G177" s="597" t="s">
        <v>1908</v>
      </c>
      <c r="H177" s="598" t="s">
        <v>780</v>
      </c>
      <c r="I177" s="599" t="s">
        <v>1671</v>
      </c>
      <c r="J177" s="430"/>
      <c r="K177" s="392"/>
    </row>
    <row r="178" spans="1:11" ht="30">
      <c r="A178" s="398">
        <v>166</v>
      </c>
      <c r="B178" s="593" t="s">
        <v>3285</v>
      </c>
      <c r="C178" s="593" t="s">
        <v>615</v>
      </c>
      <c r="D178" s="594" t="s">
        <v>694</v>
      </c>
      <c r="E178" s="595" t="s">
        <v>3286</v>
      </c>
      <c r="F178" s="595">
        <v>723.68400000000008</v>
      </c>
      <c r="G178" s="597" t="s">
        <v>1909</v>
      </c>
      <c r="H178" s="598" t="s">
        <v>1910</v>
      </c>
      <c r="I178" s="599" t="s">
        <v>1911</v>
      </c>
      <c r="J178" s="430"/>
      <c r="K178" s="392"/>
    </row>
    <row r="179" spans="1:11" ht="30">
      <c r="A179" s="398">
        <v>167</v>
      </c>
      <c r="B179" s="593" t="s">
        <v>3287</v>
      </c>
      <c r="C179" s="593" t="s">
        <v>615</v>
      </c>
      <c r="D179" s="594" t="s">
        <v>694</v>
      </c>
      <c r="E179" s="595">
        <v>30</v>
      </c>
      <c r="F179" s="595">
        <v>625</v>
      </c>
      <c r="G179" s="597" t="s">
        <v>1912</v>
      </c>
      <c r="H179" s="598" t="s">
        <v>1913</v>
      </c>
      <c r="I179" s="599" t="s">
        <v>1914</v>
      </c>
      <c r="J179" s="430"/>
      <c r="K179" s="392"/>
    </row>
    <row r="180" spans="1:11" ht="30">
      <c r="A180" s="398">
        <v>168</v>
      </c>
      <c r="B180" s="593" t="s">
        <v>3288</v>
      </c>
      <c r="C180" s="593" t="s">
        <v>615</v>
      </c>
      <c r="D180" s="594" t="s">
        <v>694</v>
      </c>
      <c r="E180" s="595">
        <v>62</v>
      </c>
      <c r="F180" s="595">
        <v>1250</v>
      </c>
      <c r="G180" s="597" t="s">
        <v>1915</v>
      </c>
      <c r="H180" s="598" t="s">
        <v>1916</v>
      </c>
      <c r="I180" s="599" t="s">
        <v>1917</v>
      </c>
      <c r="J180" s="430"/>
      <c r="K180" s="392"/>
    </row>
    <row r="181" spans="1:11" ht="30">
      <c r="A181" s="398">
        <v>169</v>
      </c>
      <c r="B181" s="593" t="s">
        <v>3289</v>
      </c>
      <c r="C181" s="593" t="s">
        <v>615</v>
      </c>
      <c r="D181" s="594" t="s">
        <v>694</v>
      </c>
      <c r="E181" s="595">
        <v>30</v>
      </c>
      <c r="F181" s="595">
        <v>375</v>
      </c>
      <c r="G181" s="597" t="s">
        <v>1918</v>
      </c>
      <c r="H181" s="598" t="s">
        <v>1919</v>
      </c>
      <c r="I181" s="599" t="s">
        <v>1920</v>
      </c>
      <c r="J181" s="430"/>
      <c r="K181" s="392"/>
    </row>
    <row r="182" spans="1:11" ht="30">
      <c r="A182" s="398">
        <v>170</v>
      </c>
      <c r="B182" s="593" t="s">
        <v>3290</v>
      </c>
      <c r="C182" s="593" t="s">
        <v>615</v>
      </c>
      <c r="D182" s="594" t="s">
        <v>694</v>
      </c>
      <c r="E182" s="595">
        <v>80</v>
      </c>
      <c r="F182" s="595">
        <v>750</v>
      </c>
      <c r="G182" s="597" t="s">
        <v>1921</v>
      </c>
      <c r="H182" s="598" t="s">
        <v>1849</v>
      </c>
      <c r="I182" s="599" t="s">
        <v>1669</v>
      </c>
      <c r="J182" s="430"/>
      <c r="K182" s="392"/>
    </row>
    <row r="183" spans="1:11" ht="30">
      <c r="A183" s="398">
        <v>171</v>
      </c>
      <c r="B183" s="593" t="s">
        <v>3291</v>
      </c>
      <c r="C183" s="593" t="s">
        <v>615</v>
      </c>
      <c r="D183" s="594" t="s">
        <v>694</v>
      </c>
      <c r="E183" s="595">
        <v>18</v>
      </c>
      <c r="F183" s="595">
        <v>375</v>
      </c>
      <c r="G183" s="597" t="s">
        <v>1922</v>
      </c>
      <c r="H183" s="598" t="s">
        <v>1923</v>
      </c>
      <c r="I183" s="599" t="s">
        <v>802</v>
      </c>
      <c r="J183" s="430"/>
      <c r="K183" s="392"/>
    </row>
    <row r="184" spans="1:11" ht="30">
      <c r="A184" s="398">
        <v>172</v>
      </c>
      <c r="B184" s="593" t="s">
        <v>3292</v>
      </c>
      <c r="C184" s="593" t="s">
        <v>615</v>
      </c>
      <c r="D184" s="594" t="s">
        <v>694</v>
      </c>
      <c r="E184" s="595">
        <v>50</v>
      </c>
      <c r="F184" s="595">
        <v>500</v>
      </c>
      <c r="G184" s="597" t="s">
        <v>1924</v>
      </c>
      <c r="H184" s="598" t="s">
        <v>801</v>
      </c>
      <c r="I184" s="599" t="s">
        <v>1925</v>
      </c>
      <c r="J184" s="430"/>
      <c r="K184" s="392"/>
    </row>
    <row r="185" spans="1:11" ht="30">
      <c r="A185" s="398">
        <v>173</v>
      </c>
      <c r="B185" s="593" t="s">
        <v>3293</v>
      </c>
      <c r="C185" s="593" t="s">
        <v>615</v>
      </c>
      <c r="D185" s="594" t="s">
        <v>694</v>
      </c>
      <c r="E185" s="595">
        <v>120</v>
      </c>
      <c r="F185" s="595">
        <v>1066.97</v>
      </c>
      <c r="G185" s="597" t="s">
        <v>1926</v>
      </c>
      <c r="H185" s="598" t="s">
        <v>1927</v>
      </c>
      <c r="I185" s="599" t="s">
        <v>1928</v>
      </c>
      <c r="J185" s="430"/>
      <c r="K185" s="392"/>
    </row>
    <row r="186" spans="1:11" ht="45">
      <c r="A186" s="398">
        <v>174</v>
      </c>
      <c r="B186" s="593" t="s">
        <v>3294</v>
      </c>
      <c r="C186" s="593" t="s">
        <v>615</v>
      </c>
      <c r="D186" s="594" t="s">
        <v>694</v>
      </c>
      <c r="E186" s="595">
        <v>120</v>
      </c>
      <c r="F186" s="595">
        <v>800</v>
      </c>
      <c r="G186" s="597" t="s">
        <v>1929</v>
      </c>
      <c r="H186" s="598" t="s">
        <v>504</v>
      </c>
      <c r="I186" s="599" t="s">
        <v>1930</v>
      </c>
      <c r="J186" s="430"/>
      <c r="K186" s="392"/>
    </row>
    <row r="187" spans="1:11" ht="30">
      <c r="A187" s="398">
        <v>175</v>
      </c>
      <c r="B187" s="593" t="s">
        <v>3295</v>
      </c>
      <c r="C187" s="593" t="s">
        <v>615</v>
      </c>
      <c r="D187" s="594" t="s">
        <v>694</v>
      </c>
      <c r="E187" s="595">
        <v>30</v>
      </c>
      <c r="F187" s="595">
        <v>700</v>
      </c>
      <c r="G187" s="597" t="s">
        <v>1931</v>
      </c>
      <c r="H187" s="598" t="s">
        <v>1932</v>
      </c>
      <c r="I187" s="599" t="s">
        <v>802</v>
      </c>
      <c r="J187" s="430"/>
      <c r="K187" s="392"/>
    </row>
    <row r="188" spans="1:11" ht="45">
      <c r="A188" s="398">
        <v>176</v>
      </c>
      <c r="B188" s="593" t="s">
        <v>3296</v>
      </c>
      <c r="C188" s="593" t="s">
        <v>615</v>
      </c>
      <c r="D188" s="594" t="s">
        <v>694</v>
      </c>
      <c r="E188" s="595">
        <v>50</v>
      </c>
      <c r="F188" s="595">
        <v>500</v>
      </c>
      <c r="G188" s="597" t="s">
        <v>1933</v>
      </c>
      <c r="H188" s="598" t="s">
        <v>1934</v>
      </c>
      <c r="I188" s="599" t="s">
        <v>1935</v>
      </c>
      <c r="J188" s="430"/>
      <c r="K188" s="392"/>
    </row>
    <row r="189" spans="1:11" ht="45">
      <c r="A189" s="398">
        <v>177</v>
      </c>
      <c r="B189" s="593" t="s">
        <v>3297</v>
      </c>
      <c r="C189" s="593" t="s">
        <v>615</v>
      </c>
      <c r="D189" s="594" t="s">
        <v>694</v>
      </c>
      <c r="E189" s="595">
        <v>40</v>
      </c>
      <c r="F189" s="595">
        <v>750</v>
      </c>
      <c r="G189" s="597" t="s">
        <v>1936</v>
      </c>
      <c r="H189" s="598" t="s">
        <v>1937</v>
      </c>
      <c r="I189" s="599" t="s">
        <v>1920</v>
      </c>
      <c r="J189" s="430"/>
      <c r="K189" s="392"/>
    </row>
    <row r="190" spans="1:11" ht="45">
      <c r="A190" s="398">
        <v>178</v>
      </c>
      <c r="B190" s="593" t="s">
        <v>3298</v>
      </c>
      <c r="C190" s="593" t="s">
        <v>615</v>
      </c>
      <c r="D190" s="594" t="s">
        <v>694</v>
      </c>
      <c r="E190" s="595">
        <v>120</v>
      </c>
      <c r="F190" s="595">
        <v>1159.75</v>
      </c>
      <c r="G190" s="597" t="s">
        <v>1938</v>
      </c>
      <c r="H190" s="598" t="s">
        <v>1939</v>
      </c>
      <c r="I190" s="599" t="s">
        <v>1940</v>
      </c>
      <c r="J190" s="430"/>
      <c r="K190" s="392"/>
    </row>
    <row r="191" spans="1:11" ht="60">
      <c r="A191" s="398">
        <v>179</v>
      </c>
      <c r="B191" s="593" t="s">
        <v>3299</v>
      </c>
      <c r="C191" s="593" t="s">
        <v>615</v>
      </c>
      <c r="D191" s="594" t="s">
        <v>694</v>
      </c>
      <c r="E191" s="595">
        <v>60</v>
      </c>
      <c r="F191" s="595">
        <v>375</v>
      </c>
      <c r="G191" s="597" t="s">
        <v>1941</v>
      </c>
      <c r="H191" s="598" t="s">
        <v>821</v>
      </c>
      <c r="I191" s="599" t="s">
        <v>1942</v>
      </c>
      <c r="J191" s="430"/>
      <c r="K191" s="392"/>
    </row>
    <row r="192" spans="1:11" ht="30">
      <c r="A192" s="398">
        <v>180</v>
      </c>
      <c r="B192" s="593" t="s">
        <v>3300</v>
      </c>
      <c r="C192" s="593" t="s">
        <v>615</v>
      </c>
      <c r="D192" s="594" t="s">
        <v>694</v>
      </c>
      <c r="E192" s="595">
        <v>120</v>
      </c>
      <c r="F192" s="595">
        <v>190</v>
      </c>
      <c r="G192" s="597" t="s">
        <v>1943</v>
      </c>
      <c r="H192" s="598" t="s">
        <v>1944</v>
      </c>
      <c r="I192" s="599" t="s">
        <v>1914</v>
      </c>
      <c r="J192" s="430"/>
      <c r="K192" s="392"/>
    </row>
    <row r="193" spans="1:11" ht="30">
      <c r="A193" s="398">
        <v>181</v>
      </c>
      <c r="B193" s="593" t="s">
        <v>3301</v>
      </c>
      <c r="C193" s="593" t="s">
        <v>615</v>
      </c>
      <c r="D193" s="594" t="s">
        <v>694</v>
      </c>
      <c r="E193" s="595">
        <v>100</v>
      </c>
      <c r="F193" s="595">
        <v>1449.6875</v>
      </c>
      <c r="G193" s="597" t="s">
        <v>1945</v>
      </c>
      <c r="H193" s="598" t="s">
        <v>1946</v>
      </c>
      <c r="I193" s="599" t="s">
        <v>1947</v>
      </c>
      <c r="J193" s="430"/>
      <c r="K193" s="392"/>
    </row>
    <row r="194" spans="1:11" ht="45">
      <c r="A194" s="398">
        <v>182</v>
      </c>
      <c r="B194" s="593" t="s">
        <v>3302</v>
      </c>
      <c r="C194" s="593" t="s">
        <v>615</v>
      </c>
      <c r="D194" s="594" t="s">
        <v>1687</v>
      </c>
      <c r="E194" s="595">
        <v>50</v>
      </c>
      <c r="F194" s="595">
        <v>250</v>
      </c>
      <c r="G194" s="597" t="s">
        <v>1948</v>
      </c>
      <c r="H194" s="598" t="s">
        <v>803</v>
      </c>
      <c r="I194" s="599" t="s">
        <v>1949</v>
      </c>
      <c r="J194" s="430"/>
      <c r="K194" s="392"/>
    </row>
    <row r="195" spans="1:11" ht="45">
      <c r="A195" s="398">
        <v>183</v>
      </c>
      <c r="B195" s="593" t="s">
        <v>3303</v>
      </c>
      <c r="C195" s="593" t="s">
        <v>615</v>
      </c>
      <c r="D195" s="594" t="s">
        <v>1687</v>
      </c>
      <c r="E195" s="595">
        <v>60</v>
      </c>
      <c r="F195" s="595">
        <v>375</v>
      </c>
      <c r="G195" s="597" t="s">
        <v>1950</v>
      </c>
      <c r="H195" s="598" t="s">
        <v>798</v>
      </c>
      <c r="I195" s="599" t="s">
        <v>1951</v>
      </c>
      <c r="J195" s="430"/>
      <c r="K195" s="392"/>
    </row>
    <row r="196" spans="1:11" ht="45">
      <c r="A196" s="398">
        <v>184</v>
      </c>
      <c r="B196" s="593" t="s">
        <v>3304</v>
      </c>
      <c r="C196" s="593" t="s">
        <v>615</v>
      </c>
      <c r="D196" s="594" t="s">
        <v>1687</v>
      </c>
      <c r="E196" s="595">
        <v>50</v>
      </c>
      <c r="F196" s="595">
        <v>250</v>
      </c>
      <c r="G196" s="597" t="s">
        <v>1952</v>
      </c>
      <c r="H196" s="598" t="s">
        <v>1770</v>
      </c>
      <c r="I196" s="599" t="s">
        <v>1953</v>
      </c>
      <c r="J196" s="430"/>
      <c r="K196" s="392"/>
    </row>
    <row r="197" spans="1:11" ht="60">
      <c r="A197" s="398">
        <v>185</v>
      </c>
      <c r="B197" s="593" t="s">
        <v>3270</v>
      </c>
      <c r="C197" s="593" t="s">
        <v>615</v>
      </c>
      <c r="D197" s="594" t="s">
        <v>1687</v>
      </c>
      <c r="E197" s="595">
        <v>70</v>
      </c>
      <c r="F197" s="595">
        <v>375</v>
      </c>
      <c r="G197" s="597" t="s">
        <v>1954</v>
      </c>
      <c r="H197" s="598" t="s">
        <v>1955</v>
      </c>
      <c r="I197" s="599" t="s">
        <v>1956</v>
      </c>
      <c r="J197" s="430"/>
      <c r="K197" s="392"/>
    </row>
    <row r="198" spans="1:11" ht="45">
      <c r="A198" s="398">
        <v>186</v>
      </c>
      <c r="B198" s="593" t="s">
        <v>3305</v>
      </c>
      <c r="C198" s="593" t="s">
        <v>615</v>
      </c>
      <c r="D198" s="594" t="s">
        <v>1687</v>
      </c>
      <c r="E198" s="595">
        <v>40</v>
      </c>
      <c r="F198" s="595">
        <v>250</v>
      </c>
      <c r="G198" s="597" t="s">
        <v>1957</v>
      </c>
      <c r="H198" s="598" t="s">
        <v>1958</v>
      </c>
      <c r="I198" s="599" t="s">
        <v>1959</v>
      </c>
      <c r="J198" s="430"/>
      <c r="K198" s="392"/>
    </row>
    <row r="199" spans="1:11" ht="45">
      <c r="A199" s="398">
        <v>187</v>
      </c>
      <c r="B199" s="593" t="s">
        <v>3306</v>
      </c>
      <c r="C199" s="593" t="s">
        <v>615</v>
      </c>
      <c r="D199" s="594" t="s">
        <v>1687</v>
      </c>
      <c r="E199" s="595">
        <v>40</v>
      </c>
      <c r="F199" s="595">
        <v>250</v>
      </c>
      <c r="G199" s="597" t="s">
        <v>1960</v>
      </c>
      <c r="H199" s="598" t="s">
        <v>1961</v>
      </c>
      <c r="I199" s="599" t="s">
        <v>1962</v>
      </c>
      <c r="J199" s="430"/>
      <c r="K199" s="392"/>
    </row>
    <row r="200" spans="1:11" ht="45">
      <c r="A200" s="398">
        <v>188</v>
      </c>
      <c r="B200" s="593" t="s">
        <v>3307</v>
      </c>
      <c r="C200" s="593" t="s">
        <v>615</v>
      </c>
      <c r="D200" s="594" t="s">
        <v>1687</v>
      </c>
      <c r="E200" s="595">
        <v>50</v>
      </c>
      <c r="F200" s="595">
        <v>250</v>
      </c>
      <c r="G200" s="597" t="s">
        <v>1963</v>
      </c>
      <c r="H200" s="598" t="s">
        <v>1964</v>
      </c>
      <c r="I200" s="599" t="s">
        <v>1965</v>
      </c>
      <c r="J200" s="430"/>
      <c r="K200" s="392"/>
    </row>
    <row r="201" spans="1:11" ht="45">
      <c r="A201" s="398">
        <v>189</v>
      </c>
      <c r="B201" s="593" t="s">
        <v>3308</v>
      </c>
      <c r="C201" s="593" t="s">
        <v>615</v>
      </c>
      <c r="D201" s="594" t="s">
        <v>1687</v>
      </c>
      <c r="E201" s="595">
        <v>40</v>
      </c>
      <c r="F201" s="595">
        <v>250</v>
      </c>
      <c r="G201" s="597" t="s">
        <v>1966</v>
      </c>
      <c r="H201" s="598" t="s">
        <v>1967</v>
      </c>
      <c r="I201" s="599" t="s">
        <v>1968</v>
      </c>
      <c r="J201" s="430"/>
      <c r="K201" s="392"/>
    </row>
    <row r="202" spans="1:11" ht="45">
      <c r="A202" s="398">
        <v>190</v>
      </c>
      <c r="B202" s="593" t="s">
        <v>3309</v>
      </c>
      <c r="C202" s="593" t="s">
        <v>615</v>
      </c>
      <c r="D202" s="594" t="s">
        <v>1687</v>
      </c>
      <c r="E202" s="595">
        <v>40</v>
      </c>
      <c r="F202" s="595">
        <v>250</v>
      </c>
      <c r="G202" s="597" t="s">
        <v>1969</v>
      </c>
      <c r="H202" s="598" t="s">
        <v>1913</v>
      </c>
      <c r="I202" s="599" t="s">
        <v>1970</v>
      </c>
      <c r="J202" s="430"/>
      <c r="K202" s="392"/>
    </row>
    <row r="203" spans="1:11" ht="30">
      <c r="A203" s="398">
        <v>191</v>
      </c>
      <c r="B203" s="593" t="s">
        <v>3310</v>
      </c>
      <c r="C203" s="593" t="s">
        <v>615</v>
      </c>
      <c r="D203" s="594" t="s">
        <v>690</v>
      </c>
      <c r="E203" s="595">
        <v>42455</v>
      </c>
      <c r="F203" s="595">
        <v>250</v>
      </c>
      <c r="G203" s="597" t="s">
        <v>1971</v>
      </c>
      <c r="H203" s="598" t="s">
        <v>1972</v>
      </c>
      <c r="I203" s="599" t="s">
        <v>1973</v>
      </c>
      <c r="J203" s="430"/>
      <c r="K203" s="392"/>
    </row>
    <row r="204" spans="1:11" ht="45">
      <c r="A204" s="398">
        <v>192</v>
      </c>
      <c r="B204" s="593" t="s">
        <v>3311</v>
      </c>
      <c r="C204" s="593" t="s">
        <v>615</v>
      </c>
      <c r="D204" s="594" t="s">
        <v>3219</v>
      </c>
      <c r="E204" s="595" t="s">
        <v>3312</v>
      </c>
      <c r="F204" s="595">
        <v>440</v>
      </c>
      <c r="G204" s="597" t="s">
        <v>1974</v>
      </c>
      <c r="H204" s="598" t="s">
        <v>849</v>
      </c>
      <c r="I204" s="599" t="s">
        <v>1975</v>
      </c>
      <c r="J204" s="430"/>
      <c r="K204" s="392"/>
    </row>
    <row r="205" spans="1:11" ht="30">
      <c r="A205" s="398">
        <v>193</v>
      </c>
      <c r="B205" s="593" t="s">
        <v>3313</v>
      </c>
      <c r="C205" s="593" t="s">
        <v>615</v>
      </c>
      <c r="D205" s="594" t="s">
        <v>3219</v>
      </c>
      <c r="E205" s="595" t="s">
        <v>3314</v>
      </c>
      <c r="F205" s="595">
        <v>300</v>
      </c>
      <c r="G205" s="597" t="s">
        <v>1976</v>
      </c>
      <c r="H205" s="598" t="s">
        <v>849</v>
      </c>
      <c r="I205" s="599" t="s">
        <v>1977</v>
      </c>
      <c r="J205" s="430"/>
      <c r="K205" s="392"/>
    </row>
    <row r="206" spans="1:11" ht="75">
      <c r="A206" s="398">
        <v>194</v>
      </c>
      <c r="B206" s="593" t="s">
        <v>3315</v>
      </c>
      <c r="C206" s="593" t="s">
        <v>615</v>
      </c>
      <c r="D206" s="594" t="s">
        <v>694</v>
      </c>
      <c r="E206" s="595" t="s">
        <v>3316</v>
      </c>
      <c r="F206" s="595">
        <v>1500</v>
      </c>
      <c r="G206" s="597" t="s">
        <v>1978</v>
      </c>
      <c r="H206" s="598" t="s">
        <v>1979</v>
      </c>
      <c r="I206" s="599" t="s">
        <v>1980</v>
      </c>
      <c r="J206" s="430"/>
      <c r="K206" s="392"/>
    </row>
    <row r="207" spans="1:11" ht="30">
      <c r="A207" s="398">
        <v>195</v>
      </c>
      <c r="B207" s="593" t="s">
        <v>3317</v>
      </c>
      <c r="C207" s="593" t="s">
        <v>615</v>
      </c>
      <c r="D207" s="594" t="s">
        <v>1687</v>
      </c>
      <c r="E207" s="595">
        <v>47</v>
      </c>
      <c r="F207" s="595">
        <v>375</v>
      </c>
      <c r="G207" s="597" t="s">
        <v>1981</v>
      </c>
      <c r="H207" s="598" t="s">
        <v>1453</v>
      </c>
      <c r="I207" s="599" t="s">
        <v>1982</v>
      </c>
      <c r="J207" s="430"/>
      <c r="K207" s="392"/>
    </row>
    <row r="208" spans="1:11" ht="30">
      <c r="A208" s="398">
        <v>196</v>
      </c>
      <c r="B208" s="593" t="s">
        <v>3318</v>
      </c>
      <c r="C208" s="593" t="s">
        <v>615</v>
      </c>
      <c r="D208" s="594" t="s">
        <v>1687</v>
      </c>
      <c r="E208" s="595">
        <v>60</v>
      </c>
      <c r="F208" s="595">
        <v>275</v>
      </c>
      <c r="G208" s="597" t="s">
        <v>1983</v>
      </c>
      <c r="H208" s="598" t="s">
        <v>1984</v>
      </c>
      <c r="I208" s="599" t="s">
        <v>1985</v>
      </c>
      <c r="J208" s="430"/>
      <c r="K208" s="392"/>
    </row>
    <row r="209" spans="1:11" ht="30">
      <c r="A209" s="398">
        <v>197</v>
      </c>
      <c r="B209" s="593" t="s">
        <v>3319</v>
      </c>
      <c r="C209" s="593" t="s">
        <v>615</v>
      </c>
      <c r="D209" s="594" t="s">
        <v>1687</v>
      </c>
      <c r="E209" s="595">
        <v>55</v>
      </c>
      <c r="F209" s="595" t="s">
        <v>3184</v>
      </c>
      <c r="G209" s="597" t="s">
        <v>1986</v>
      </c>
      <c r="H209" s="598" t="s">
        <v>1987</v>
      </c>
      <c r="I209" s="599" t="s">
        <v>1788</v>
      </c>
      <c r="J209" s="430"/>
      <c r="K209" s="392"/>
    </row>
    <row r="210" spans="1:11" ht="30">
      <c r="A210" s="398">
        <v>198</v>
      </c>
      <c r="B210" s="593" t="s">
        <v>3320</v>
      </c>
      <c r="C210" s="593" t="s">
        <v>615</v>
      </c>
      <c r="D210" s="594" t="s">
        <v>1687</v>
      </c>
      <c r="E210" s="595">
        <v>50</v>
      </c>
      <c r="F210" s="595">
        <v>125</v>
      </c>
      <c r="G210" s="597" t="s">
        <v>3321</v>
      </c>
      <c r="H210" s="598" t="s">
        <v>1988</v>
      </c>
      <c r="I210" s="599" t="s">
        <v>1989</v>
      </c>
      <c r="J210" s="430"/>
      <c r="K210" s="392"/>
    </row>
    <row r="211" spans="1:11" ht="30">
      <c r="A211" s="398">
        <v>199</v>
      </c>
      <c r="B211" s="593" t="s">
        <v>3322</v>
      </c>
      <c r="C211" s="593" t="s">
        <v>615</v>
      </c>
      <c r="D211" s="594" t="s">
        <v>694</v>
      </c>
      <c r="E211" s="595">
        <v>74</v>
      </c>
      <c r="F211" s="595">
        <v>750</v>
      </c>
      <c r="G211" s="597" t="s">
        <v>1990</v>
      </c>
      <c r="H211" s="598" t="s">
        <v>1991</v>
      </c>
      <c r="I211" s="599" t="s">
        <v>1992</v>
      </c>
      <c r="J211" s="430"/>
      <c r="K211" s="392"/>
    </row>
    <row r="212" spans="1:11" ht="30">
      <c r="A212" s="398">
        <v>200</v>
      </c>
      <c r="B212" s="593" t="s">
        <v>3323</v>
      </c>
      <c r="C212" s="593" t="s">
        <v>615</v>
      </c>
      <c r="D212" s="594" t="s">
        <v>694</v>
      </c>
      <c r="E212" s="595">
        <v>14</v>
      </c>
      <c r="F212" s="595">
        <v>250</v>
      </c>
      <c r="G212" s="597" t="s">
        <v>1993</v>
      </c>
      <c r="H212" s="598" t="s">
        <v>1994</v>
      </c>
      <c r="I212" s="599" t="s">
        <v>1995</v>
      </c>
      <c r="J212" s="430"/>
      <c r="K212" s="392"/>
    </row>
    <row r="213" spans="1:11" ht="30">
      <c r="A213" s="398">
        <v>201</v>
      </c>
      <c r="B213" s="593" t="s">
        <v>3324</v>
      </c>
      <c r="C213" s="593" t="s">
        <v>615</v>
      </c>
      <c r="D213" s="594" t="s">
        <v>694</v>
      </c>
      <c r="E213" s="595">
        <v>36</v>
      </c>
      <c r="F213" s="595">
        <v>250</v>
      </c>
      <c r="G213" s="597" t="s">
        <v>1996</v>
      </c>
      <c r="H213" s="598" t="s">
        <v>1997</v>
      </c>
      <c r="I213" s="599" t="s">
        <v>1998</v>
      </c>
      <c r="J213" s="430"/>
      <c r="K213" s="392"/>
    </row>
    <row r="214" spans="1:11" ht="45">
      <c r="A214" s="398">
        <v>202</v>
      </c>
      <c r="B214" s="593" t="s">
        <v>3325</v>
      </c>
      <c r="C214" s="593" t="s">
        <v>615</v>
      </c>
      <c r="D214" s="594" t="s">
        <v>694</v>
      </c>
      <c r="E214" s="595" t="s">
        <v>3326</v>
      </c>
      <c r="F214" s="595">
        <v>2500</v>
      </c>
      <c r="G214" s="597" t="s">
        <v>3327</v>
      </c>
      <c r="H214" s="598" t="s">
        <v>849</v>
      </c>
      <c r="I214" s="599" t="s">
        <v>3328</v>
      </c>
      <c r="J214" s="430"/>
      <c r="K214" s="392"/>
    </row>
    <row r="215" spans="1:11" ht="30">
      <c r="A215" s="398">
        <v>203</v>
      </c>
      <c r="B215" s="593" t="s">
        <v>3329</v>
      </c>
      <c r="C215" s="593" t="s">
        <v>615</v>
      </c>
      <c r="D215" s="594" t="s">
        <v>690</v>
      </c>
      <c r="E215" s="595">
        <v>135</v>
      </c>
      <c r="F215" s="595">
        <v>750</v>
      </c>
      <c r="G215" s="597" t="s">
        <v>3330</v>
      </c>
      <c r="H215" s="598" t="s">
        <v>3331</v>
      </c>
      <c r="I215" s="599" t="s">
        <v>802</v>
      </c>
      <c r="J215" s="430"/>
      <c r="K215" s="392"/>
    </row>
    <row r="216" spans="1:11" ht="45">
      <c r="A216" s="398">
        <v>204</v>
      </c>
      <c r="B216" s="593" t="s">
        <v>3332</v>
      </c>
      <c r="C216" s="593" t="s">
        <v>615</v>
      </c>
      <c r="D216" s="594" t="s">
        <v>694</v>
      </c>
      <c r="E216" s="595" t="s">
        <v>3333</v>
      </c>
      <c r="F216" s="595">
        <v>750</v>
      </c>
      <c r="G216" s="597" t="s">
        <v>3101</v>
      </c>
      <c r="H216" s="598" t="s">
        <v>3334</v>
      </c>
      <c r="I216" s="599" t="s">
        <v>3335</v>
      </c>
      <c r="J216" s="430"/>
      <c r="K216" s="392"/>
    </row>
    <row r="217" spans="1:11" ht="30">
      <c r="A217" s="398">
        <v>205</v>
      </c>
      <c r="B217" s="593" t="s">
        <v>3336</v>
      </c>
      <c r="C217" s="593" t="s">
        <v>615</v>
      </c>
      <c r="D217" s="594" t="s">
        <v>1687</v>
      </c>
      <c r="E217" s="595">
        <v>60</v>
      </c>
      <c r="F217" s="595" t="s">
        <v>3337</v>
      </c>
      <c r="G217" s="597" t="s">
        <v>3338</v>
      </c>
      <c r="H217" s="598" t="s">
        <v>3339</v>
      </c>
      <c r="I217" s="599" t="s">
        <v>3340</v>
      </c>
      <c r="J217" s="430"/>
      <c r="K217" s="392"/>
    </row>
    <row r="218" spans="1:11" ht="45">
      <c r="A218" s="398">
        <v>206</v>
      </c>
      <c r="B218" s="593" t="s">
        <v>3341</v>
      </c>
      <c r="C218" s="593" t="s">
        <v>615</v>
      </c>
      <c r="D218" s="594" t="s">
        <v>1687</v>
      </c>
      <c r="E218" s="595">
        <v>55</v>
      </c>
      <c r="F218" s="595" t="s">
        <v>3337</v>
      </c>
      <c r="G218" s="597" t="s">
        <v>3342</v>
      </c>
      <c r="H218" s="598" t="s">
        <v>3343</v>
      </c>
      <c r="I218" s="599" t="s">
        <v>3344</v>
      </c>
      <c r="J218" s="430"/>
      <c r="K218" s="392"/>
    </row>
    <row r="219" spans="1:11" ht="30">
      <c r="A219" s="398">
        <v>207</v>
      </c>
      <c r="B219" s="593" t="s">
        <v>3345</v>
      </c>
      <c r="C219" s="593" t="s">
        <v>615</v>
      </c>
      <c r="D219" s="594" t="s">
        <v>1678</v>
      </c>
      <c r="E219" s="595" t="s">
        <v>3346</v>
      </c>
      <c r="F219" s="595">
        <v>2500</v>
      </c>
      <c r="G219" s="597" t="s">
        <v>3347</v>
      </c>
      <c r="H219" s="598" t="s">
        <v>504</v>
      </c>
      <c r="I219" s="599" t="s">
        <v>3348</v>
      </c>
      <c r="J219" s="430"/>
      <c r="K219" s="392"/>
    </row>
    <row r="220" spans="1:11" ht="30">
      <c r="A220" s="398">
        <v>208</v>
      </c>
      <c r="B220" s="593" t="s">
        <v>3349</v>
      </c>
      <c r="C220" s="593" t="s">
        <v>615</v>
      </c>
      <c r="D220" s="594" t="s">
        <v>1678</v>
      </c>
      <c r="E220" s="595">
        <v>45</v>
      </c>
      <c r="F220" s="595" t="s">
        <v>3215</v>
      </c>
      <c r="G220" s="597" t="s">
        <v>3350</v>
      </c>
      <c r="H220" s="598" t="s">
        <v>3351</v>
      </c>
      <c r="I220" s="599" t="s">
        <v>3352</v>
      </c>
      <c r="J220" s="430"/>
      <c r="K220" s="392"/>
    </row>
    <row r="221" spans="1:11" ht="30">
      <c r="A221" s="398">
        <v>209</v>
      </c>
      <c r="B221" s="593" t="s">
        <v>3353</v>
      </c>
      <c r="C221" s="593" t="s">
        <v>615</v>
      </c>
      <c r="D221" s="594" t="s">
        <v>1678</v>
      </c>
      <c r="E221" s="595">
        <v>20</v>
      </c>
      <c r="F221" s="595" t="s">
        <v>3215</v>
      </c>
      <c r="G221" s="597" t="s">
        <v>3354</v>
      </c>
      <c r="H221" s="598" t="s">
        <v>3355</v>
      </c>
      <c r="I221" s="599" t="s">
        <v>3356</v>
      </c>
      <c r="J221" s="430"/>
      <c r="K221" s="392"/>
    </row>
    <row r="222" spans="1:11" ht="30">
      <c r="A222" s="398">
        <v>210</v>
      </c>
      <c r="B222" s="593" t="s">
        <v>3357</v>
      </c>
      <c r="C222" s="593" t="s">
        <v>615</v>
      </c>
      <c r="D222" s="594" t="s">
        <v>1678</v>
      </c>
      <c r="E222" s="595">
        <v>16</v>
      </c>
      <c r="F222" s="595" t="s">
        <v>3215</v>
      </c>
      <c r="G222" s="597" t="s">
        <v>3358</v>
      </c>
      <c r="H222" s="598" t="s">
        <v>3359</v>
      </c>
      <c r="I222" s="599" t="s">
        <v>3360</v>
      </c>
      <c r="J222" s="430"/>
      <c r="K222" s="392"/>
    </row>
    <row r="223" spans="1:11" ht="30">
      <c r="A223" s="398">
        <v>211</v>
      </c>
      <c r="B223" s="593" t="s">
        <v>3361</v>
      </c>
      <c r="C223" s="593" t="s">
        <v>615</v>
      </c>
      <c r="D223" s="594" t="s">
        <v>1678</v>
      </c>
      <c r="E223" s="595">
        <v>20</v>
      </c>
      <c r="F223" s="595" t="s">
        <v>3215</v>
      </c>
      <c r="G223" s="597" t="s">
        <v>3362</v>
      </c>
      <c r="H223" s="598" t="s">
        <v>1903</v>
      </c>
      <c r="I223" s="599" t="s">
        <v>3363</v>
      </c>
      <c r="J223" s="430"/>
      <c r="K223" s="392"/>
    </row>
    <row r="224" spans="1:11" ht="30">
      <c r="A224" s="398">
        <v>212</v>
      </c>
      <c r="B224" s="593" t="s">
        <v>3364</v>
      </c>
      <c r="C224" s="593" t="s">
        <v>615</v>
      </c>
      <c r="D224" s="594" t="s">
        <v>1678</v>
      </c>
      <c r="E224" s="595">
        <v>20</v>
      </c>
      <c r="F224" s="595" t="s">
        <v>3215</v>
      </c>
      <c r="G224" s="597" t="s">
        <v>3365</v>
      </c>
      <c r="H224" s="598" t="s">
        <v>828</v>
      </c>
      <c r="I224" s="599" t="s">
        <v>3366</v>
      </c>
      <c r="J224" s="430"/>
      <c r="K224" s="392"/>
    </row>
    <row r="225" spans="1:11" ht="30">
      <c r="A225" s="398">
        <v>213</v>
      </c>
      <c r="B225" s="593" t="s">
        <v>3367</v>
      </c>
      <c r="C225" s="593" t="s">
        <v>615</v>
      </c>
      <c r="D225" s="594" t="s">
        <v>1678</v>
      </c>
      <c r="E225" s="595">
        <v>37</v>
      </c>
      <c r="F225" s="595" t="s">
        <v>3215</v>
      </c>
      <c r="G225" s="597" t="s">
        <v>3368</v>
      </c>
      <c r="H225" s="598" t="s">
        <v>1843</v>
      </c>
      <c r="I225" s="599" t="s">
        <v>3369</v>
      </c>
      <c r="J225" s="430"/>
      <c r="K225" s="392"/>
    </row>
    <row r="226" spans="1:11" ht="30">
      <c r="A226" s="398">
        <v>214</v>
      </c>
      <c r="B226" s="593" t="s">
        <v>3370</v>
      </c>
      <c r="C226" s="593" t="s">
        <v>615</v>
      </c>
      <c r="D226" s="594" t="s">
        <v>1678</v>
      </c>
      <c r="E226" s="595">
        <v>16</v>
      </c>
      <c r="F226" s="595" t="s">
        <v>3215</v>
      </c>
      <c r="G226" s="597" t="s">
        <v>3371</v>
      </c>
      <c r="H226" s="598" t="s">
        <v>1997</v>
      </c>
      <c r="I226" s="599" t="s">
        <v>1844</v>
      </c>
      <c r="J226" s="430"/>
      <c r="K226" s="392"/>
    </row>
    <row r="227" spans="1:11" ht="30">
      <c r="A227" s="398">
        <v>215</v>
      </c>
      <c r="B227" s="593" t="s">
        <v>3372</v>
      </c>
      <c r="C227" s="593" t="s">
        <v>615</v>
      </c>
      <c r="D227" s="594" t="s">
        <v>1687</v>
      </c>
      <c r="E227" s="595" t="s">
        <v>3373</v>
      </c>
      <c r="F227" s="595">
        <v>250</v>
      </c>
      <c r="G227" s="597" t="s">
        <v>3374</v>
      </c>
      <c r="H227" s="598" t="s">
        <v>3375</v>
      </c>
      <c r="I227" s="599" t="s">
        <v>3376</v>
      </c>
      <c r="J227" s="430"/>
      <c r="K227" s="392"/>
    </row>
    <row r="228" spans="1:11" ht="30">
      <c r="A228" s="398">
        <v>216</v>
      </c>
      <c r="B228" s="593" t="s">
        <v>3377</v>
      </c>
      <c r="C228" s="593" t="s">
        <v>615</v>
      </c>
      <c r="D228" s="594" t="s">
        <v>1687</v>
      </c>
      <c r="E228" s="595">
        <v>63</v>
      </c>
      <c r="F228" s="595" t="s">
        <v>3215</v>
      </c>
      <c r="G228" s="597" t="s">
        <v>3378</v>
      </c>
      <c r="H228" s="598" t="s">
        <v>3379</v>
      </c>
      <c r="I228" s="599" t="s">
        <v>3380</v>
      </c>
      <c r="J228" s="430"/>
      <c r="K228" s="392"/>
    </row>
    <row r="229" spans="1:11" ht="30">
      <c r="A229" s="398">
        <v>217</v>
      </c>
      <c r="B229" s="593" t="s">
        <v>3381</v>
      </c>
      <c r="C229" s="593" t="s">
        <v>615</v>
      </c>
      <c r="D229" s="594" t="s">
        <v>1687</v>
      </c>
      <c r="E229" s="595">
        <v>40</v>
      </c>
      <c r="F229" s="595" t="s">
        <v>3215</v>
      </c>
      <c r="G229" s="597" t="s">
        <v>3382</v>
      </c>
      <c r="H229" s="598" t="s">
        <v>3383</v>
      </c>
      <c r="I229" s="599" t="s">
        <v>3384</v>
      </c>
      <c r="J229" s="430"/>
      <c r="K229" s="392"/>
    </row>
    <row r="230" spans="1:11" ht="45">
      <c r="A230" s="398">
        <v>218</v>
      </c>
      <c r="B230" s="593" t="s">
        <v>3385</v>
      </c>
      <c r="C230" s="593" t="s">
        <v>615</v>
      </c>
      <c r="D230" s="594" t="s">
        <v>1687</v>
      </c>
      <c r="E230" s="595">
        <v>24</v>
      </c>
      <c r="F230" s="595" t="s">
        <v>3215</v>
      </c>
      <c r="G230" s="597" t="s">
        <v>3386</v>
      </c>
      <c r="H230" s="598" t="s">
        <v>3387</v>
      </c>
      <c r="I230" s="599" t="s">
        <v>3388</v>
      </c>
      <c r="J230" s="430"/>
      <c r="K230" s="392"/>
    </row>
    <row r="231" spans="1:11" ht="30">
      <c r="A231" s="398">
        <v>219</v>
      </c>
      <c r="B231" s="593" t="s">
        <v>3389</v>
      </c>
      <c r="C231" s="593" t="s">
        <v>615</v>
      </c>
      <c r="D231" s="594" t="s">
        <v>1687</v>
      </c>
      <c r="E231" s="595">
        <v>20</v>
      </c>
      <c r="F231" s="595" t="s">
        <v>3215</v>
      </c>
      <c r="G231" s="597" t="s">
        <v>3390</v>
      </c>
      <c r="H231" s="598" t="s">
        <v>3391</v>
      </c>
      <c r="I231" s="599" t="s">
        <v>3392</v>
      </c>
      <c r="J231" s="430"/>
      <c r="K231" s="392"/>
    </row>
    <row r="232" spans="1:11" ht="30">
      <c r="A232" s="398">
        <v>220</v>
      </c>
      <c r="B232" s="593" t="s">
        <v>3393</v>
      </c>
      <c r="C232" s="593" t="s">
        <v>615</v>
      </c>
      <c r="D232" s="594" t="s">
        <v>1687</v>
      </c>
      <c r="E232" s="595">
        <v>20</v>
      </c>
      <c r="F232" s="595" t="s">
        <v>3215</v>
      </c>
      <c r="G232" s="597" t="s">
        <v>3394</v>
      </c>
      <c r="H232" s="598" t="s">
        <v>3395</v>
      </c>
      <c r="I232" s="599" t="s">
        <v>3396</v>
      </c>
      <c r="J232" s="430"/>
      <c r="K232" s="392"/>
    </row>
    <row r="233" spans="1:11" ht="30">
      <c r="A233" s="398">
        <v>221</v>
      </c>
      <c r="B233" s="593" t="s">
        <v>3397</v>
      </c>
      <c r="C233" s="593" t="s">
        <v>615</v>
      </c>
      <c r="D233" s="594" t="s">
        <v>1678</v>
      </c>
      <c r="E233" s="595" t="s">
        <v>3398</v>
      </c>
      <c r="F233" s="595">
        <v>250</v>
      </c>
      <c r="G233" s="597" t="s">
        <v>3399</v>
      </c>
      <c r="H233" s="598" t="s">
        <v>834</v>
      </c>
      <c r="I233" s="599" t="s">
        <v>1917</v>
      </c>
      <c r="J233" s="430"/>
      <c r="K233" s="392"/>
    </row>
    <row r="234" spans="1:11" ht="30">
      <c r="A234" s="398">
        <v>222</v>
      </c>
      <c r="B234" s="593" t="s">
        <v>3400</v>
      </c>
      <c r="C234" s="593" t="s">
        <v>615</v>
      </c>
      <c r="D234" s="594" t="s">
        <v>1678</v>
      </c>
      <c r="E234" s="595" t="s">
        <v>3401</v>
      </c>
      <c r="F234" s="595">
        <v>250</v>
      </c>
      <c r="G234" s="597" t="s">
        <v>3402</v>
      </c>
      <c r="H234" s="598" t="s">
        <v>3403</v>
      </c>
      <c r="I234" s="599" t="s">
        <v>3404</v>
      </c>
      <c r="J234" s="430"/>
      <c r="K234" s="392"/>
    </row>
    <row r="235" spans="1:11" ht="30">
      <c r="A235" s="398">
        <v>223</v>
      </c>
      <c r="B235" s="593" t="s">
        <v>3405</v>
      </c>
      <c r="C235" s="593" t="s">
        <v>615</v>
      </c>
      <c r="D235" s="594" t="s">
        <v>1678</v>
      </c>
      <c r="E235" s="595">
        <v>323</v>
      </c>
      <c r="F235" s="595">
        <v>250</v>
      </c>
      <c r="G235" s="597" t="s">
        <v>3406</v>
      </c>
      <c r="H235" s="598" t="s">
        <v>823</v>
      </c>
      <c r="I235" s="599" t="s">
        <v>3407</v>
      </c>
      <c r="J235" s="430"/>
      <c r="K235" s="392"/>
    </row>
    <row r="236" spans="1:11" ht="30">
      <c r="A236" s="398">
        <v>224</v>
      </c>
      <c r="B236" s="593" t="s">
        <v>3408</v>
      </c>
      <c r="C236" s="593" t="s">
        <v>615</v>
      </c>
      <c r="D236" s="594" t="s">
        <v>1678</v>
      </c>
      <c r="E236" s="595">
        <v>85</v>
      </c>
      <c r="F236" s="595">
        <v>250</v>
      </c>
      <c r="G236" s="597" t="s">
        <v>3409</v>
      </c>
      <c r="H236" s="598" t="s">
        <v>3410</v>
      </c>
      <c r="I236" s="599" t="s">
        <v>3411</v>
      </c>
      <c r="J236" s="430"/>
      <c r="K236" s="392"/>
    </row>
    <row r="237" spans="1:11" ht="30">
      <c r="A237" s="398">
        <v>225</v>
      </c>
      <c r="B237" s="593" t="s">
        <v>3412</v>
      </c>
      <c r="C237" s="593" t="s">
        <v>615</v>
      </c>
      <c r="D237" s="594" t="s">
        <v>1678</v>
      </c>
      <c r="E237" s="595">
        <v>115</v>
      </c>
      <c r="F237" s="595">
        <v>250</v>
      </c>
      <c r="G237" s="597" t="s">
        <v>3413</v>
      </c>
      <c r="H237" s="598" t="s">
        <v>3414</v>
      </c>
      <c r="I237" s="599" t="s">
        <v>3415</v>
      </c>
      <c r="J237" s="430"/>
      <c r="K237" s="392"/>
    </row>
    <row r="238" spans="1:11" ht="30">
      <c r="A238" s="398">
        <v>226</v>
      </c>
      <c r="B238" s="593" t="s">
        <v>3416</v>
      </c>
      <c r="C238" s="593" t="s">
        <v>615</v>
      </c>
      <c r="D238" s="594" t="s">
        <v>1687</v>
      </c>
      <c r="E238" s="595">
        <v>40</v>
      </c>
      <c r="F238" s="595" t="s">
        <v>3337</v>
      </c>
      <c r="G238" s="597" t="s">
        <v>3417</v>
      </c>
      <c r="H238" s="598" t="s">
        <v>3418</v>
      </c>
      <c r="I238" s="599" t="s">
        <v>3419</v>
      </c>
      <c r="J238" s="430"/>
      <c r="K238" s="392"/>
    </row>
    <row r="239" spans="1:11" ht="30">
      <c r="A239" s="398">
        <v>227</v>
      </c>
      <c r="B239" s="593" t="s">
        <v>3420</v>
      </c>
      <c r="C239" s="593" t="s">
        <v>615</v>
      </c>
      <c r="D239" s="594" t="s">
        <v>1687</v>
      </c>
      <c r="E239" s="595">
        <v>60</v>
      </c>
      <c r="F239" s="595" t="s">
        <v>3337</v>
      </c>
      <c r="G239" s="597" t="s">
        <v>3421</v>
      </c>
      <c r="H239" s="598" t="s">
        <v>837</v>
      </c>
      <c r="I239" s="599" t="s">
        <v>3422</v>
      </c>
      <c r="J239" s="430"/>
      <c r="K239" s="392"/>
    </row>
    <row r="240" spans="1:11" ht="30">
      <c r="A240" s="398">
        <v>228</v>
      </c>
      <c r="B240" s="593" t="s">
        <v>3423</v>
      </c>
      <c r="C240" s="593" t="s">
        <v>615</v>
      </c>
      <c r="D240" s="594" t="s">
        <v>1687</v>
      </c>
      <c r="E240" s="595">
        <v>60</v>
      </c>
      <c r="F240" s="595" t="s">
        <v>3337</v>
      </c>
      <c r="G240" s="597" t="s">
        <v>3424</v>
      </c>
      <c r="H240" s="598" t="s">
        <v>3425</v>
      </c>
      <c r="I240" s="599" t="s">
        <v>3426</v>
      </c>
      <c r="J240" s="430"/>
      <c r="K240" s="392"/>
    </row>
    <row r="241" spans="1:11" ht="30">
      <c r="A241" s="398">
        <v>229</v>
      </c>
      <c r="B241" s="593" t="s">
        <v>3427</v>
      </c>
      <c r="C241" s="593" t="s">
        <v>615</v>
      </c>
      <c r="D241" s="594" t="s">
        <v>1687</v>
      </c>
      <c r="E241" s="595">
        <v>40</v>
      </c>
      <c r="F241" s="595" t="s">
        <v>3337</v>
      </c>
      <c r="G241" s="597" t="s">
        <v>3428</v>
      </c>
      <c r="H241" s="598" t="s">
        <v>3429</v>
      </c>
      <c r="I241" s="599" t="s">
        <v>3430</v>
      </c>
      <c r="J241" s="430"/>
      <c r="K241" s="392"/>
    </row>
    <row r="242" spans="1:11" ht="30">
      <c r="A242" s="398">
        <v>230</v>
      </c>
      <c r="B242" s="593" t="s">
        <v>3431</v>
      </c>
      <c r="C242" s="593" t="s">
        <v>615</v>
      </c>
      <c r="D242" s="594" t="s">
        <v>1687</v>
      </c>
      <c r="E242" s="595">
        <v>42499</v>
      </c>
      <c r="F242" s="595">
        <v>250</v>
      </c>
      <c r="G242" s="597" t="s">
        <v>1875</v>
      </c>
      <c r="H242" s="598" t="s">
        <v>834</v>
      </c>
      <c r="I242" s="599" t="s">
        <v>3432</v>
      </c>
      <c r="J242" s="430"/>
      <c r="K242" s="392"/>
    </row>
    <row r="243" spans="1:11" ht="30">
      <c r="A243" s="398">
        <v>231</v>
      </c>
      <c r="B243" s="593" t="s">
        <v>3433</v>
      </c>
      <c r="C243" s="593" t="s">
        <v>615</v>
      </c>
      <c r="D243" s="594" t="s">
        <v>1687</v>
      </c>
      <c r="E243" s="595" t="s">
        <v>3434</v>
      </c>
      <c r="F243" s="595">
        <v>250</v>
      </c>
      <c r="G243" s="597" t="s">
        <v>3435</v>
      </c>
      <c r="H243" s="598" t="s">
        <v>3436</v>
      </c>
      <c r="I243" s="599" t="s">
        <v>3437</v>
      </c>
      <c r="J243" s="430"/>
      <c r="K243" s="392"/>
    </row>
    <row r="244" spans="1:11" ht="30">
      <c r="A244" s="398">
        <v>232</v>
      </c>
      <c r="B244" s="593" t="s">
        <v>3438</v>
      </c>
      <c r="C244" s="593" t="s">
        <v>615</v>
      </c>
      <c r="D244" s="594" t="s">
        <v>3123</v>
      </c>
      <c r="E244" s="595">
        <v>30</v>
      </c>
      <c r="F244" s="595">
        <v>250</v>
      </c>
      <c r="G244" s="597" t="s">
        <v>3439</v>
      </c>
      <c r="H244" s="598" t="s">
        <v>3440</v>
      </c>
      <c r="I244" s="599" t="s">
        <v>3441</v>
      </c>
      <c r="J244" s="430"/>
      <c r="K244" s="392"/>
    </row>
    <row r="245" spans="1:11" ht="45">
      <c r="A245" s="398">
        <v>233</v>
      </c>
      <c r="B245" s="593" t="s">
        <v>3442</v>
      </c>
      <c r="C245" s="593" t="s">
        <v>615</v>
      </c>
      <c r="D245" s="594" t="s">
        <v>694</v>
      </c>
      <c r="E245" s="595" t="s">
        <v>3443</v>
      </c>
      <c r="F245" s="595">
        <v>625</v>
      </c>
      <c r="G245" s="597" t="s">
        <v>3444</v>
      </c>
      <c r="H245" s="598" t="s">
        <v>834</v>
      </c>
      <c r="I245" s="599" t="s">
        <v>3445</v>
      </c>
      <c r="J245" s="430"/>
      <c r="K245" s="392"/>
    </row>
    <row r="246" spans="1:11" ht="30">
      <c r="A246" s="398">
        <v>234</v>
      </c>
      <c r="B246" s="593" t="s">
        <v>3446</v>
      </c>
      <c r="C246" s="593" t="s">
        <v>615</v>
      </c>
      <c r="D246" s="594" t="s">
        <v>694</v>
      </c>
      <c r="E246" s="595">
        <v>90</v>
      </c>
      <c r="F246" s="595">
        <v>380</v>
      </c>
      <c r="G246" s="597" t="s">
        <v>3447</v>
      </c>
      <c r="H246" s="598" t="s">
        <v>3448</v>
      </c>
      <c r="I246" s="599" t="s">
        <v>3449</v>
      </c>
      <c r="J246" s="430"/>
      <c r="K246" s="392"/>
    </row>
    <row r="247" spans="1:11" ht="30">
      <c r="A247" s="398">
        <v>235</v>
      </c>
      <c r="B247" s="593" t="s">
        <v>3450</v>
      </c>
      <c r="C247" s="593" t="s">
        <v>615</v>
      </c>
      <c r="D247" s="594" t="s">
        <v>694</v>
      </c>
      <c r="E247" s="595">
        <v>100</v>
      </c>
      <c r="F247" s="595">
        <v>625</v>
      </c>
      <c r="G247" s="597" t="s">
        <v>3451</v>
      </c>
      <c r="H247" s="598" t="s">
        <v>3452</v>
      </c>
      <c r="I247" s="599" t="s">
        <v>3453</v>
      </c>
      <c r="J247" s="430"/>
      <c r="K247" s="392"/>
    </row>
    <row r="248" spans="1:11" ht="45">
      <c r="A248" s="398">
        <v>236</v>
      </c>
      <c r="B248" s="593" t="s">
        <v>3454</v>
      </c>
      <c r="C248" s="593" t="s">
        <v>615</v>
      </c>
      <c r="D248" s="594" t="s">
        <v>694</v>
      </c>
      <c r="E248" s="595">
        <v>25</v>
      </c>
      <c r="F248" s="595">
        <v>300</v>
      </c>
      <c r="G248" s="597" t="s">
        <v>3455</v>
      </c>
      <c r="H248" s="598" t="s">
        <v>504</v>
      </c>
      <c r="I248" s="599" t="s">
        <v>3456</v>
      </c>
      <c r="J248" s="430"/>
      <c r="K248" s="392"/>
    </row>
    <row r="249" spans="1:11" ht="30">
      <c r="A249" s="398">
        <v>237</v>
      </c>
      <c r="B249" s="593" t="s">
        <v>3457</v>
      </c>
      <c r="C249" s="593" t="s">
        <v>615</v>
      </c>
      <c r="D249" s="594" t="s">
        <v>694</v>
      </c>
      <c r="E249" s="595">
        <v>45</v>
      </c>
      <c r="F249" s="595">
        <v>250</v>
      </c>
      <c r="G249" s="597" t="s">
        <v>3458</v>
      </c>
      <c r="H249" s="598" t="s">
        <v>3459</v>
      </c>
      <c r="I249" s="599" t="s">
        <v>3460</v>
      </c>
      <c r="J249" s="430"/>
      <c r="K249" s="392"/>
    </row>
    <row r="250" spans="1:11" ht="30">
      <c r="A250" s="398">
        <v>238</v>
      </c>
      <c r="B250" s="593" t="s">
        <v>3461</v>
      </c>
      <c r="C250" s="593" t="s">
        <v>615</v>
      </c>
      <c r="D250" s="594" t="s">
        <v>694</v>
      </c>
      <c r="E250" s="595">
        <v>24</v>
      </c>
      <c r="F250" s="595">
        <v>250</v>
      </c>
      <c r="G250" s="597" t="s">
        <v>3462</v>
      </c>
      <c r="H250" s="598" t="s">
        <v>3463</v>
      </c>
      <c r="I250" s="599" t="s">
        <v>3464</v>
      </c>
      <c r="J250" s="430"/>
      <c r="K250" s="392"/>
    </row>
    <row r="251" spans="1:11" ht="45">
      <c r="A251" s="398">
        <v>239</v>
      </c>
      <c r="B251" s="593" t="s">
        <v>3465</v>
      </c>
      <c r="C251" s="593" t="s">
        <v>615</v>
      </c>
      <c r="D251" s="594" t="s">
        <v>1678</v>
      </c>
      <c r="E251" s="595">
        <v>26</v>
      </c>
      <c r="F251" s="595" t="s">
        <v>3215</v>
      </c>
      <c r="G251" s="597" t="s">
        <v>3466</v>
      </c>
      <c r="H251" s="598" t="s">
        <v>1961</v>
      </c>
      <c r="I251" s="599" t="s">
        <v>3467</v>
      </c>
      <c r="J251" s="430"/>
      <c r="K251" s="392"/>
    </row>
    <row r="252" spans="1:11" ht="30">
      <c r="A252" s="398">
        <v>240</v>
      </c>
      <c r="B252" s="593" t="s">
        <v>3468</v>
      </c>
      <c r="C252" s="593" t="s">
        <v>615</v>
      </c>
      <c r="D252" s="594" t="s">
        <v>1678</v>
      </c>
      <c r="E252" s="595">
        <v>21</v>
      </c>
      <c r="F252" s="595" t="s">
        <v>3215</v>
      </c>
      <c r="G252" s="597" t="s">
        <v>3469</v>
      </c>
      <c r="H252" s="598" t="s">
        <v>3470</v>
      </c>
      <c r="I252" s="599" t="s">
        <v>3471</v>
      </c>
      <c r="J252" s="430"/>
      <c r="K252" s="392"/>
    </row>
    <row r="253" spans="1:11" ht="30">
      <c r="A253" s="398">
        <v>241</v>
      </c>
      <c r="B253" s="593" t="s">
        <v>3472</v>
      </c>
      <c r="C253" s="593" t="s">
        <v>615</v>
      </c>
      <c r="D253" s="594" t="s">
        <v>1678</v>
      </c>
      <c r="E253" s="595">
        <v>23</v>
      </c>
      <c r="F253" s="595" t="s">
        <v>3215</v>
      </c>
      <c r="G253" s="597" t="s">
        <v>3473</v>
      </c>
      <c r="H253" s="598" t="s">
        <v>3474</v>
      </c>
      <c r="I253" s="599" t="s">
        <v>3475</v>
      </c>
      <c r="J253" s="430"/>
      <c r="K253" s="392"/>
    </row>
    <row r="254" spans="1:11" ht="30">
      <c r="A254" s="398">
        <v>242</v>
      </c>
      <c r="B254" s="593" t="s">
        <v>3476</v>
      </c>
      <c r="C254" s="593" t="s">
        <v>615</v>
      </c>
      <c r="D254" s="594" t="s">
        <v>1678</v>
      </c>
      <c r="E254" s="595">
        <v>307</v>
      </c>
      <c r="F254" s="595">
        <v>250</v>
      </c>
      <c r="G254" s="597" t="s">
        <v>3477</v>
      </c>
      <c r="H254" s="598" t="s">
        <v>1487</v>
      </c>
      <c r="I254" s="599" t="s">
        <v>3478</v>
      </c>
      <c r="J254" s="430"/>
      <c r="K254" s="392"/>
    </row>
    <row r="255" spans="1:11" ht="30">
      <c r="A255" s="398">
        <v>243</v>
      </c>
      <c r="B255" s="593" t="s">
        <v>3479</v>
      </c>
      <c r="C255" s="593" t="s">
        <v>615</v>
      </c>
      <c r="D255" s="594" t="s">
        <v>1678</v>
      </c>
      <c r="E255" s="595">
        <v>240</v>
      </c>
      <c r="F255" s="595">
        <v>250</v>
      </c>
      <c r="G255" s="597" t="s">
        <v>3480</v>
      </c>
      <c r="H255" s="598" t="s">
        <v>798</v>
      </c>
      <c r="I255" s="599" t="s">
        <v>3481</v>
      </c>
      <c r="J255" s="430"/>
      <c r="K255" s="392"/>
    </row>
    <row r="256" spans="1:11" ht="30">
      <c r="A256" s="398">
        <v>244</v>
      </c>
      <c r="B256" s="593" t="s">
        <v>3482</v>
      </c>
      <c r="C256" s="593" t="s">
        <v>615</v>
      </c>
      <c r="D256" s="594" t="s">
        <v>1687</v>
      </c>
      <c r="E256" s="595">
        <v>100</v>
      </c>
      <c r="F256" s="595">
        <v>375</v>
      </c>
      <c r="G256" s="597" t="s">
        <v>3483</v>
      </c>
      <c r="H256" s="598" t="s">
        <v>3484</v>
      </c>
      <c r="I256" s="599" t="s">
        <v>813</v>
      </c>
      <c r="J256" s="430"/>
      <c r="K256" s="392"/>
    </row>
    <row r="257" spans="1:11" ht="30">
      <c r="A257" s="398">
        <v>245</v>
      </c>
      <c r="B257" s="593" t="s">
        <v>3485</v>
      </c>
      <c r="C257" s="593" t="s">
        <v>615</v>
      </c>
      <c r="D257" s="594" t="s">
        <v>1687</v>
      </c>
      <c r="E257" s="595" t="s">
        <v>3486</v>
      </c>
      <c r="F257" s="595">
        <v>375</v>
      </c>
      <c r="G257" s="597" t="s">
        <v>3487</v>
      </c>
      <c r="H257" s="598" t="s">
        <v>3488</v>
      </c>
      <c r="I257" s="599" t="s">
        <v>813</v>
      </c>
      <c r="J257" s="430"/>
      <c r="K257" s="392"/>
    </row>
    <row r="258" spans="1:11" ht="30">
      <c r="A258" s="398">
        <v>246</v>
      </c>
      <c r="B258" s="593" t="s">
        <v>3489</v>
      </c>
      <c r="C258" s="593" t="s">
        <v>615</v>
      </c>
      <c r="D258" s="594" t="s">
        <v>1687</v>
      </c>
      <c r="E258" s="595" t="s">
        <v>3490</v>
      </c>
      <c r="F258" s="595" t="s">
        <v>3337</v>
      </c>
      <c r="G258" s="597" t="s">
        <v>3491</v>
      </c>
      <c r="H258" s="598" t="s">
        <v>800</v>
      </c>
      <c r="I258" s="599" t="s">
        <v>3492</v>
      </c>
      <c r="J258" s="430"/>
      <c r="K258" s="392"/>
    </row>
    <row r="259" spans="1:11" ht="30">
      <c r="A259" s="398">
        <v>247</v>
      </c>
      <c r="B259" s="593" t="s">
        <v>3493</v>
      </c>
      <c r="C259" s="593" t="s">
        <v>615</v>
      </c>
      <c r="D259" s="594" t="s">
        <v>1678</v>
      </c>
      <c r="E259" s="595">
        <v>27</v>
      </c>
      <c r="F259" s="595">
        <v>375</v>
      </c>
      <c r="G259" s="597" t="s">
        <v>3494</v>
      </c>
      <c r="H259" s="598" t="s">
        <v>1770</v>
      </c>
      <c r="I259" s="599" t="s">
        <v>3495</v>
      </c>
      <c r="J259" s="430"/>
      <c r="K259" s="392"/>
    </row>
    <row r="260" spans="1:11" ht="30">
      <c r="A260" s="398">
        <v>248</v>
      </c>
      <c r="B260" s="593" t="s">
        <v>3496</v>
      </c>
      <c r="C260" s="593" t="s">
        <v>615</v>
      </c>
      <c r="D260" s="594" t="s">
        <v>1687</v>
      </c>
      <c r="E260" s="595">
        <v>80</v>
      </c>
      <c r="F260" s="595">
        <v>375</v>
      </c>
      <c r="G260" s="597" t="s">
        <v>3497</v>
      </c>
      <c r="H260" s="598" t="s">
        <v>2893</v>
      </c>
      <c r="I260" s="599" t="s">
        <v>813</v>
      </c>
      <c r="J260" s="430"/>
      <c r="K260" s="392"/>
    </row>
    <row r="261" spans="1:11" ht="30">
      <c r="A261" s="398">
        <v>249</v>
      </c>
      <c r="B261" s="593" t="s">
        <v>3498</v>
      </c>
      <c r="C261" s="593" t="s">
        <v>615</v>
      </c>
      <c r="D261" s="594" t="s">
        <v>1687</v>
      </c>
      <c r="E261" s="595">
        <v>80</v>
      </c>
      <c r="F261" s="595" t="s">
        <v>3337</v>
      </c>
      <c r="G261" s="597" t="s">
        <v>3499</v>
      </c>
      <c r="H261" s="598" t="s">
        <v>791</v>
      </c>
      <c r="I261" s="599" t="s">
        <v>3500</v>
      </c>
      <c r="J261" s="430"/>
      <c r="K261" s="392"/>
    </row>
    <row r="262" spans="1:11" ht="30">
      <c r="A262" s="398">
        <v>250</v>
      </c>
      <c r="B262" s="593" t="s">
        <v>3501</v>
      </c>
      <c r="C262" s="593" t="s">
        <v>615</v>
      </c>
      <c r="D262" s="594" t="s">
        <v>3123</v>
      </c>
      <c r="E262" s="595">
        <v>40</v>
      </c>
      <c r="F262" s="595">
        <v>250</v>
      </c>
      <c r="G262" s="597" t="s">
        <v>3502</v>
      </c>
      <c r="H262" s="598" t="s">
        <v>3503</v>
      </c>
      <c r="I262" s="599" t="s">
        <v>3504</v>
      </c>
      <c r="J262" s="430"/>
      <c r="K262" s="392"/>
    </row>
    <row r="263" spans="1:11" ht="30">
      <c r="A263" s="398">
        <v>251</v>
      </c>
      <c r="B263" s="593" t="s">
        <v>3505</v>
      </c>
      <c r="C263" s="593" t="s">
        <v>615</v>
      </c>
      <c r="D263" s="594" t="s">
        <v>3123</v>
      </c>
      <c r="E263" s="595">
        <v>30</v>
      </c>
      <c r="F263" s="595">
        <v>250</v>
      </c>
      <c r="G263" s="597" t="s">
        <v>3506</v>
      </c>
      <c r="H263" s="598" t="s">
        <v>3507</v>
      </c>
      <c r="I263" s="599" t="s">
        <v>3508</v>
      </c>
      <c r="J263" s="430"/>
      <c r="K263" s="392"/>
    </row>
    <row r="264" spans="1:11" ht="30">
      <c r="A264" s="398">
        <v>252</v>
      </c>
      <c r="B264" s="593" t="s">
        <v>3509</v>
      </c>
      <c r="C264" s="593" t="s">
        <v>615</v>
      </c>
      <c r="D264" s="594" t="s">
        <v>3123</v>
      </c>
      <c r="E264" s="595">
        <v>30</v>
      </c>
      <c r="F264" s="595">
        <v>250</v>
      </c>
      <c r="G264" s="597" t="s">
        <v>3510</v>
      </c>
      <c r="H264" s="598" t="s">
        <v>1946</v>
      </c>
      <c r="I264" s="599" t="s">
        <v>3511</v>
      </c>
      <c r="J264" s="430"/>
      <c r="K264" s="392"/>
    </row>
    <row r="265" spans="1:11" ht="30">
      <c r="A265" s="398">
        <v>253</v>
      </c>
      <c r="B265" s="593" t="s">
        <v>3512</v>
      </c>
      <c r="C265" s="593" t="s">
        <v>615</v>
      </c>
      <c r="D265" s="594" t="s">
        <v>3123</v>
      </c>
      <c r="E265" s="595">
        <v>30</v>
      </c>
      <c r="F265" s="595">
        <v>250</v>
      </c>
      <c r="G265" s="597" t="s">
        <v>3513</v>
      </c>
      <c r="H265" s="598" t="s">
        <v>3514</v>
      </c>
      <c r="I265" s="599" t="s">
        <v>3515</v>
      </c>
      <c r="J265" s="430"/>
      <c r="K265" s="392"/>
    </row>
    <row r="266" spans="1:11" ht="30">
      <c r="A266" s="398">
        <v>254</v>
      </c>
      <c r="B266" s="593" t="s">
        <v>3516</v>
      </c>
      <c r="C266" s="593" t="s">
        <v>615</v>
      </c>
      <c r="D266" s="594" t="s">
        <v>3123</v>
      </c>
      <c r="E266" s="595" t="s">
        <v>3517</v>
      </c>
      <c r="F266" s="595">
        <v>1250</v>
      </c>
      <c r="G266" s="597" t="s">
        <v>3518</v>
      </c>
      <c r="H266" s="598" t="s">
        <v>3519</v>
      </c>
      <c r="I266" s="599" t="s">
        <v>3520</v>
      </c>
      <c r="J266" s="430"/>
      <c r="K266" s="392"/>
    </row>
    <row r="267" spans="1:11" ht="30">
      <c r="A267" s="398">
        <v>255</v>
      </c>
      <c r="B267" s="593" t="s">
        <v>3246</v>
      </c>
      <c r="C267" s="593" t="s">
        <v>615</v>
      </c>
      <c r="D267" s="594" t="s">
        <v>3123</v>
      </c>
      <c r="E267" s="595">
        <v>100</v>
      </c>
      <c r="F267" s="595">
        <v>750</v>
      </c>
      <c r="G267" s="597" t="s">
        <v>1848</v>
      </c>
      <c r="H267" s="598" t="s">
        <v>1849</v>
      </c>
      <c r="I267" s="599" t="s">
        <v>1850</v>
      </c>
      <c r="J267" s="430"/>
      <c r="K267" s="392"/>
    </row>
    <row r="268" spans="1:11" ht="30">
      <c r="A268" s="398">
        <v>256</v>
      </c>
      <c r="B268" s="593" t="s">
        <v>3521</v>
      </c>
      <c r="C268" s="593" t="s">
        <v>615</v>
      </c>
      <c r="D268" s="594" t="s">
        <v>3123</v>
      </c>
      <c r="E268" s="595">
        <v>30</v>
      </c>
      <c r="F268" s="595">
        <v>250</v>
      </c>
      <c r="G268" s="597" t="s">
        <v>1876</v>
      </c>
      <c r="H268" s="598" t="s">
        <v>3522</v>
      </c>
      <c r="I268" s="599" t="s">
        <v>3523</v>
      </c>
      <c r="J268" s="430"/>
      <c r="K268" s="392"/>
    </row>
    <row r="269" spans="1:11" ht="30">
      <c r="A269" s="398">
        <v>257</v>
      </c>
      <c r="B269" s="593" t="s">
        <v>3524</v>
      </c>
      <c r="C269" s="593" t="s">
        <v>615</v>
      </c>
      <c r="D269" s="594" t="s">
        <v>3123</v>
      </c>
      <c r="E269" s="595" t="s">
        <v>3525</v>
      </c>
      <c r="F269" s="595">
        <v>250</v>
      </c>
      <c r="G269" s="597" t="s">
        <v>1877</v>
      </c>
      <c r="H269" s="598" t="s">
        <v>3526</v>
      </c>
      <c r="I269" s="599" t="s">
        <v>3527</v>
      </c>
      <c r="J269" s="430"/>
      <c r="K269" s="392"/>
    </row>
    <row r="270" spans="1:11" ht="30">
      <c r="A270" s="398">
        <v>258</v>
      </c>
      <c r="B270" s="593" t="s">
        <v>3528</v>
      </c>
      <c r="C270" s="593" t="s">
        <v>615</v>
      </c>
      <c r="D270" s="594" t="s">
        <v>3123</v>
      </c>
      <c r="E270" s="595">
        <v>50</v>
      </c>
      <c r="F270" s="595">
        <v>250</v>
      </c>
      <c r="G270" s="597" t="s">
        <v>3529</v>
      </c>
      <c r="H270" s="598" t="s">
        <v>3530</v>
      </c>
      <c r="I270" s="599" t="s">
        <v>3531</v>
      </c>
      <c r="J270" s="430"/>
      <c r="K270" s="392"/>
    </row>
    <row r="271" spans="1:11" ht="30">
      <c r="A271" s="398">
        <v>259</v>
      </c>
      <c r="B271" s="593" t="s">
        <v>3532</v>
      </c>
      <c r="C271" s="593" t="s">
        <v>615</v>
      </c>
      <c r="D271" s="594" t="s">
        <v>3123</v>
      </c>
      <c r="E271" s="595">
        <v>100</v>
      </c>
      <c r="F271" s="595">
        <v>100</v>
      </c>
      <c r="G271" s="597" t="s">
        <v>3533</v>
      </c>
      <c r="H271" s="598" t="s">
        <v>504</v>
      </c>
      <c r="I271" s="599" t="s">
        <v>3534</v>
      </c>
      <c r="J271" s="430"/>
      <c r="K271" s="392"/>
    </row>
    <row r="272" spans="1:11" ht="60">
      <c r="A272" s="398">
        <v>260</v>
      </c>
      <c r="B272" s="593" t="s">
        <v>3535</v>
      </c>
      <c r="C272" s="593" t="s">
        <v>615</v>
      </c>
      <c r="D272" s="594" t="s">
        <v>3112</v>
      </c>
      <c r="E272" s="595" t="s">
        <v>3536</v>
      </c>
      <c r="F272" s="595">
        <v>250</v>
      </c>
      <c r="G272" s="597" t="s">
        <v>3537</v>
      </c>
      <c r="H272" s="598" t="s">
        <v>795</v>
      </c>
      <c r="I272" s="599" t="s">
        <v>3538</v>
      </c>
      <c r="J272" s="430"/>
      <c r="K272" s="392"/>
    </row>
    <row r="273" spans="1:11" ht="30">
      <c r="A273" s="398">
        <v>261</v>
      </c>
      <c r="B273" s="593" t="s">
        <v>3539</v>
      </c>
      <c r="C273" s="593" t="s">
        <v>615</v>
      </c>
      <c r="D273" s="594" t="s">
        <v>3112</v>
      </c>
      <c r="E273" s="595" t="s">
        <v>3540</v>
      </c>
      <c r="F273" s="595">
        <v>250</v>
      </c>
      <c r="G273" s="597" t="s">
        <v>3541</v>
      </c>
      <c r="H273" s="598" t="s">
        <v>3542</v>
      </c>
      <c r="I273" s="599" t="s">
        <v>3543</v>
      </c>
      <c r="J273" s="430"/>
      <c r="K273" s="392"/>
    </row>
    <row r="274" spans="1:11" ht="45">
      <c r="A274" s="398">
        <v>262</v>
      </c>
      <c r="B274" s="593" t="s">
        <v>3544</v>
      </c>
      <c r="C274" s="593" t="s">
        <v>615</v>
      </c>
      <c r="D274" s="594" t="s">
        <v>3112</v>
      </c>
      <c r="E274" s="595" t="s">
        <v>3545</v>
      </c>
      <c r="F274" s="595">
        <v>250</v>
      </c>
      <c r="G274" s="597" t="s">
        <v>3546</v>
      </c>
      <c r="H274" s="598" t="s">
        <v>837</v>
      </c>
      <c r="I274" s="599" t="s">
        <v>3547</v>
      </c>
      <c r="J274" s="430"/>
      <c r="K274" s="392"/>
    </row>
    <row r="275" spans="1:11" ht="30">
      <c r="A275" s="398">
        <v>263</v>
      </c>
      <c r="B275" s="593" t="s">
        <v>3548</v>
      </c>
      <c r="C275" s="593" t="s">
        <v>615</v>
      </c>
      <c r="D275" s="594" t="s">
        <v>3112</v>
      </c>
      <c r="E275" s="595" t="s">
        <v>3549</v>
      </c>
      <c r="F275" s="595">
        <v>250</v>
      </c>
      <c r="G275" s="597" t="s">
        <v>3550</v>
      </c>
      <c r="H275" s="598" t="s">
        <v>3551</v>
      </c>
      <c r="I275" s="599" t="s">
        <v>3552</v>
      </c>
      <c r="J275" s="430"/>
      <c r="K275" s="392"/>
    </row>
    <row r="276" spans="1:11" ht="60">
      <c r="A276" s="398">
        <v>264</v>
      </c>
      <c r="B276" s="593" t="s">
        <v>3553</v>
      </c>
      <c r="C276" s="593" t="s">
        <v>615</v>
      </c>
      <c r="D276" s="594" t="s">
        <v>3112</v>
      </c>
      <c r="E276" s="595">
        <v>160</v>
      </c>
      <c r="F276" s="595">
        <v>1675</v>
      </c>
      <c r="G276" s="597" t="s">
        <v>3554</v>
      </c>
      <c r="H276" s="598" t="s">
        <v>798</v>
      </c>
      <c r="I276" s="599" t="s">
        <v>3543</v>
      </c>
      <c r="J276" s="430"/>
      <c r="K276" s="392"/>
    </row>
    <row r="277" spans="1:11" ht="60">
      <c r="A277" s="398">
        <v>265</v>
      </c>
      <c r="B277" s="593" t="s">
        <v>3555</v>
      </c>
      <c r="C277" s="593" t="s">
        <v>615</v>
      </c>
      <c r="D277" s="594" t="s">
        <v>3112</v>
      </c>
      <c r="E277" s="595">
        <v>160</v>
      </c>
      <c r="F277" s="595">
        <v>1675</v>
      </c>
      <c r="G277" s="597" t="s">
        <v>3556</v>
      </c>
      <c r="H277" s="598" t="s">
        <v>791</v>
      </c>
      <c r="I277" s="599" t="s">
        <v>3557</v>
      </c>
      <c r="J277" s="430"/>
      <c r="K277" s="392"/>
    </row>
    <row r="278" spans="1:11" ht="30">
      <c r="A278" s="398">
        <v>266</v>
      </c>
      <c r="B278" s="593" t="s">
        <v>3558</v>
      </c>
      <c r="C278" s="593" t="s">
        <v>615</v>
      </c>
      <c r="D278" s="594" t="s">
        <v>3123</v>
      </c>
      <c r="E278" s="595">
        <v>20</v>
      </c>
      <c r="F278" s="595">
        <v>125</v>
      </c>
      <c r="G278" s="597" t="s">
        <v>3559</v>
      </c>
      <c r="H278" s="598" t="s">
        <v>3560</v>
      </c>
      <c r="I278" s="599" t="s">
        <v>3561</v>
      </c>
      <c r="J278" s="430"/>
      <c r="K278" s="392"/>
    </row>
    <row r="279" spans="1:11" ht="30">
      <c r="A279" s="398">
        <v>267</v>
      </c>
      <c r="B279" s="593" t="s">
        <v>3562</v>
      </c>
      <c r="C279" s="593" t="s">
        <v>615</v>
      </c>
      <c r="D279" s="594" t="s">
        <v>3123</v>
      </c>
      <c r="E279" s="595">
        <v>20</v>
      </c>
      <c r="F279" s="595">
        <v>125</v>
      </c>
      <c r="G279" s="597" t="s">
        <v>3563</v>
      </c>
      <c r="H279" s="598" t="s">
        <v>845</v>
      </c>
      <c r="I279" s="599" t="s">
        <v>3564</v>
      </c>
      <c r="J279" s="430"/>
      <c r="K279" s="392"/>
    </row>
    <row r="280" spans="1:11" ht="30">
      <c r="A280" s="398">
        <v>268</v>
      </c>
      <c r="B280" s="593" t="s">
        <v>3565</v>
      </c>
      <c r="C280" s="593" t="s">
        <v>615</v>
      </c>
      <c r="D280" s="594" t="s">
        <v>3123</v>
      </c>
      <c r="E280" s="595">
        <v>25</v>
      </c>
      <c r="F280" s="595" t="s">
        <v>3215</v>
      </c>
      <c r="G280" s="597" t="s">
        <v>3566</v>
      </c>
      <c r="H280" s="598" t="s">
        <v>508</v>
      </c>
      <c r="I280" s="599" t="s">
        <v>3567</v>
      </c>
      <c r="J280" s="430"/>
      <c r="K280" s="392"/>
    </row>
    <row r="281" spans="1:11" ht="30">
      <c r="A281" s="398">
        <v>269</v>
      </c>
      <c r="B281" s="593" t="s">
        <v>3568</v>
      </c>
      <c r="C281" s="593" t="s">
        <v>615</v>
      </c>
      <c r="D281" s="594" t="s">
        <v>3123</v>
      </c>
      <c r="E281" s="595">
        <v>20</v>
      </c>
      <c r="F281" s="595">
        <v>250</v>
      </c>
      <c r="G281" s="597" t="s">
        <v>3569</v>
      </c>
      <c r="H281" s="598" t="s">
        <v>504</v>
      </c>
      <c r="I281" s="599" t="s">
        <v>3570</v>
      </c>
      <c r="J281" s="430"/>
      <c r="K281" s="392"/>
    </row>
    <row r="282" spans="1:11" ht="45">
      <c r="A282" s="398">
        <v>270</v>
      </c>
      <c r="B282" s="593" t="s">
        <v>3571</v>
      </c>
      <c r="C282" s="593" t="s">
        <v>615</v>
      </c>
      <c r="D282" s="594" t="s">
        <v>694</v>
      </c>
      <c r="E282" s="595">
        <v>76</v>
      </c>
      <c r="F282" s="595" t="s">
        <v>3337</v>
      </c>
      <c r="G282" s="597" t="s">
        <v>3572</v>
      </c>
      <c r="H282" s="598" t="s">
        <v>504</v>
      </c>
      <c r="I282" s="599" t="s">
        <v>3573</v>
      </c>
      <c r="J282" s="430"/>
      <c r="K282" s="392"/>
    </row>
    <row r="283" spans="1:11" ht="30">
      <c r="A283" s="398">
        <v>271</v>
      </c>
      <c r="B283" s="593" t="s">
        <v>3574</v>
      </c>
      <c r="C283" s="593" t="s">
        <v>615</v>
      </c>
      <c r="D283" s="594" t="s">
        <v>1687</v>
      </c>
      <c r="E283" s="595">
        <v>60</v>
      </c>
      <c r="F283" s="595" t="s">
        <v>3337</v>
      </c>
      <c r="G283" s="597" t="s">
        <v>3575</v>
      </c>
      <c r="H283" s="598" t="s">
        <v>780</v>
      </c>
      <c r="I283" s="599" t="s">
        <v>3576</v>
      </c>
      <c r="J283" s="430"/>
      <c r="K283" s="392"/>
    </row>
    <row r="284" spans="1:11" ht="30">
      <c r="A284" s="398">
        <v>272</v>
      </c>
      <c r="B284" s="593" t="s">
        <v>3577</v>
      </c>
      <c r="C284" s="593" t="s">
        <v>615</v>
      </c>
      <c r="D284" s="594" t="s">
        <v>1687</v>
      </c>
      <c r="E284" s="595">
        <v>80</v>
      </c>
      <c r="F284" s="595">
        <v>375</v>
      </c>
      <c r="G284" s="597" t="s">
        <v>3578</v>
      </c>
      <c r="H284" s="598" t="s">
        <v>3579</v>
      </c>
      <c r="I284" s="599" t="s">
        <v>3580</v>
      </c>
      <c r="J284" s="430"/>
      <c r="K284" s="392"/>
    </row>
    <row r="285" spans="1:11" ht="30">
      <c r="A285" s="398">
        <v>273</v>
      </c>
      <c r="B285" s="593" t="s">
        <v>3581</v>
      </c>
      <c r="C285" s="593" t="s">
        <v>615</v>
      </c>
      <c r="D285" s="594" t="s">
        <v>1687</v>
      </c>
      <c r="E285" s="595">
        <v>60</v>
      </c>
      <c r="F285" s="595" t="s">
        <v>3337</v>
      </c>
      <c r="G285" s="597" t="s">
        <v>3582</v>
      </c>
      <c r="H285" s="598" t="s">
        <v>3583</v>
      </c>
      <c r="I285" s="599" t="s">
        <v>3584</v>
      </c>
      <c r="J285" s="430"/>
      <c r="K285" s="392"/>
    </row>
    <row r="286" spans="1:11" ht="45">
      <c r="A286" s="398">
        <v>274</v>
      </c>
      <c r="B286" s="593" t="s">
        <v>3585</v>
      </c>
      <c r="C286" s="593" t="s">
        <v>615</v>
      </c>
      <c r="D286" s="594" t="s">
        <v>3586</v>
      </c>
      <c r="E286" s="595">
        <v>19</v>
      </c>
      <c r="F286" s="595">
        <v>250</v>
      </c>
      <c r="G286" s="597" t="s">
        <v>3587</v>
      </c>
      <c r="H286" s="598" t="s">
        <v>3588</v>
      </c>
      <c r="I286" s="599" t="s">
        <v>3589</v>
      </c>
      <c r="J286" s="430"/>
      <c r="K286" s="392"/>
    </row>
    <row r="287" spans="1:11" ht="30">
      <c r="A287" s="398">
        <v>275</v>
      </c>
      <c r="B287" s="593" t="s">
        <v>3590</v>
      </c>
      <c r="C287" s="593" t="s">
        <v>615</v>
      </c>
      <c r="D287" s="594" t="s">
        <v>1687</v>
      </c>
      <c r="E287" s="595">
        <v>30</v>
      </c>
      <c r="F287" s="595">
        <v>250</v>
      </c>
      <c r="G287" s="597" t="s">
        <v>3591</v>
      </c>
      <c r="H287" s="598" t="s">
        <v>3592</v>
      </c>
      <c r="I287" s="599" t="s">
        <v>3593</v>
      </c>
      <c r="J287" s="430"/>
      <c r="K287" s="392"/>
    </row>
    <row r="288" spans="1:11" ht="30">
      <c r="A288" s="398">
        <v>276</v>
      </c>
      <c r="B288" s="593" t="s">
        <v>3594</v>
      </c>
      <c r="C288" s="593" t="s">
        <v>615</v>
      </c>
      <c r="D288" s="594" t="s">
        <v>1687</v>
      </c>
      <c r="E288" s="595">
        <v>30</v>
      </c>
      <c r="F288" s="595">
        <v>250</v>
      </c>
      <c r="G288" s="597" t="s">
        <v>3595</v>
      </c>
      <c r="H288" s="598" t="s">
        <v>3596</v>
      </c>
      <c r="I288" s="599" t="s">
        <v>1788</v>
      </c>
      <c r="J288" s="430"/>
      <c r="K288" s="392"/>
    </row>
    <row r="289" spans="1:11" ht="45">
      <c r="A289" s="398">
        <v>277</v>
      </c>
      <c r="B289" s="593" t="s">
        <v>3597</v>
      </c>
      <c r="C289" s="593" t="s">
        <v>615</v>
      </c>
      <c r="D289" s="594" t="s">
        <v>1687</v>
      </c>
      <c r="E289" s="595">
        <v>24</v>
      </c>
      <c r="F289" s="595" t="s">
        <v>3598</v>
      </c>
      <c r="G289" s="597" t="s">
        <v>3599</v>
      </c>
      <c r="H289" s="598" t="s">
        <v>806</v>
      </c>
      <c r="I289" s="599" t="s">
        <v>3600</v>
      </c>
      <c r="J289" s="430"/>
      <c r="K289" s="392"/>
    </row>
    <row r="290" spans="1:11" ht="30">
      <c r="A290" s="398">
        <v>278</v>
      </c>
      <c r="B290" s="593" t="s">
        <v>3601</v>
      </c>
      <c r="C290" s="593" t="s">
        <v>615</v>
      </c>
      <c r="D290" s="594" t="s">
        <v>1687</v>
      </c>
      <c r="E290" s="595">
        <v>30</v>
      </c>
      <c r="F290" s="595">
        <v>250</v>
      </c>
      <c r="G290" s="597" t="s">
        <v>3602</v>
      </c>
      <c r="H290" s="598" t="s">
        <v>3256</v>
      </c>
      <c r="I290" s="599" t="s">
        <v>3603</v>
      </c>
      <c r="J290" s="430"/>
      <c r="K290" s="392"/>
    </row>
    <row r="291" spans="1:11" ht="30">
      <c r="A291" s="398">
        <v>279</v>
      </c>
      <c r="B291" s="593" t="s">
        <v>3604</v>
      </c>
      <c r="C291" s="593" t="s">
        <v>615</v>
      </c>
      <c r="D291" s="594" t="s">
        <v>1687</v>
      </c>
      <c r="E291" s="595">
        <v>30</v>
      </c>
      <c r="F291" s="595">
        <v>250</v>
      </c>
      <c r="G291" s="597" t="s">
        <v>3605</v>
      </c>
      <c r="H291" s="598" t="s">
        <v>3606</v>
      </c>
      <c r="I291" s="599" t="s">
        <v>3607</v>
      </c>
      <c r="J291" s="430"/>
      <c r="K291" s="392"/>
    </row>
    <row r="292" spans="1:11" ht="45">
      <c r="A292" s="398">
        <v>280</v>
      </c>
      <c r="B292" s="593" t="s">
        <v>3608</v>
      </c>
      <c r="C292" s="593" t="s">
        <v>615</v>
      </c>
      <c r="D292" s="594" t="s">
        <v>1678</v>
      </c>
      <c r="E292" s="595">
        <v>42488</v>
      </c>
      <c r="F292" s="595">
        <v>375</v>
      </c>
      <c r="G292" s="597" t="s">
        <v>3609</v>
      </c>
      <c r="H292" s="598" t="s">
        <v>3610</v>
      </c>
      <c r="I292" s="599" t="s">
        <v>3611</v>
      </c>
      <c r="J292" s="430"/>
      <c r="K292" s="392"/>
    </row>
    <row r="293" spans="1:11" ht="45">
      <c r="A293" s="398">
        <v>281</v>
      </c>
      <c r="B293" s="593" t="s">
        <v>3612</v>
      </c>
      <c r="C293" s="593" t="s">
        <v>615</v>
      </c>
      <c r="D293" s="594" t="s">
        <v>1687</v>
      </c>
      <c r="E293" s="595">
        <v>70</v>
      </c>
      <c r="F293" s="595">
        <v>1391.7</v>
      </c>
      <c r="G293" s="597" t="s">
        <v>3613</v>
      </c>
      <c r="H293" s="598" t="s">
        <v>800</v>
      </c>
      <c r="I293" s="599" t="s">
        <v>3614</v>
      </c>
      <c r="J293" s="430"/>
      <c r="K293" s="392"/>
    </row>
    <row r="294" spans="1:11" ht="30">
      <c r="A294" s="398">
        <v>282</v>
      </c>
      <c r="B294" s="593" t="s">
        <v>3615</v>
      </c>
      <c r="C294" s="593" t="s">
        <v>615</v>
      </c>
      <c r="D294" s="594" t="s">
        <v>3123</v>
      </c>
      <c r="E294" s="595">
        <v>79</v>
      </c>
      <c r="F294" s="595">
        <v>400</v>
      </c>
      <c r="G294" s="597" t="s">
        <v>3616</v>
      </c>
      <c r="H294" s="598" t="s">
        <v>3617</v>
      </c>
      <c r="I294" s="599" t="s">
        <v>3618</v>
      </c>
      <c r="J294" s="430"/>
      <c r="K294" s="392"/>
    </row>
    <row r="295" spans="1:11" ht="30">
      <c r="A295" s="398">
        <v>283</v>
      </c>
      <c r="B295" s="593" t="s">
        <v>3619</v>
      </c>
      <c r="C295" s="593" t="s">
        <v>615</v>
      </c>
      <c r="D295" s="594" t="s">
        <v>3123</v>
      </c>
      <c r="E295" s="595" t="s">
        <v>3620</v>
      </c>
      <c r="F295" s="595">
        <v>1000</v>
      </c>
      <c r="G295" s="597" t="s">
        <v>3621</v>
      </c>
      <c r="H295" s="598" t="s">
        <v>504</v>
      </c>
      <c r="I295" s="599" t="s">
        <v>3622</v>
      </c>
      <c r="J295" s="430"/>
      <c r="K295" s="392"/>
    </row>
    <row r="296" spans="1:11" ht="30">
      <c r="A296" s="398">
        <v>284</v>
      </c>
      <c r="B296" s="593" t="s">
        <v>3623</v>
      </c>
      <c r="C296" s="593" t="s">
        <v>615</v>
      </c>
      <c r="D296" s="594" t="s">
        <v>3123</v>
      </c>
      <c r="E296" s="595">
        <v>100</v>
      </c>
      <c r="F296" s="595">
        <v>500</v>
      </c>
      <c r="G296" s="597" t="s">
        <v>3624</v>
      </c>
      <c r="H296" s="598" t="s">
        <v>3625</v>
      </c>
      <c r="I296" s="599" t="s">
        <v>3626</v>
      </c>
      <c r="J296" s="430"/>
      <c r="K296" s="392"/>
    </row>
    <row r="297" spans="1:11" ht="45">
      <c r="A297" s="398">
        <v>285</v>
      </c>
      <c r="B297" s="593" t="s">
        <v>3627</v>
      </c>
      <c r="C297" s="593" t="s">
        <v>615</v>
      </c>
      <c r="D297" s="594" t="s">
        <v>3123</v>
      </c>
      <c r="E297" s="595">
        <v>100</v>
      </c>
      <c r="F297" s="595">
        <v>300</v>
      </c>
      <c r="G297" s="597" t="s">
        <v>3628</v>
      </c>
      <c r="H297" s="598" t="s">
        <v>3629</v>
      </c>
      <c r="I297" s="599" t="s">
        <v>3630</v>
      </c>
      <c r="J297" s="430"/>
      <c r="K297" s="392"/>
    </row>
    <row r="298" spans="1:11" ht="45">
      <c r="A298" s="398">
        <v>286</v>
      </c>
      <c r="B298" s="593" t="s">
        <v>3631</v>
      </c>
      <c r="C298" s="593" t="s">
        <v>615</v>
      </c>
      <c r="D298" s="594" t="s">
        <v>3123</v>
      </c>
      <c r="E298" s="595">
        <v>21</v>
      </c>
      <c r="F298" s="595">
        <v>250</v>
      </c>
      <c r="G298" s="597" t="s">
        <v>3632</v>
      </c>
      <c r="H298" s="598" t="s">
        <v>817</v>
      </c>
      <c r="I298" s="599" t="s">
        <v>3633</v>
      </c>
      <c r="J298" s="430"/>
      <c r="K298" s="392"/>
    </row>
    <row r="299" spans="1:11" ht="30">
      <c r="A299" s="398">
        <v>287</v>
      </c>
      <c r="B299" s="593" t="s">
        <v>3634</v>
      </c>
      <c r="C299" s="593" t="s">
        <v>615</v>
      </c>
      <c r="D299" s="594" t="s">
        <v>3123</v>
      </c>
      <c r="E299" s="595">
        <v>60</v>
      </c>
      <c r="F299" s="595">
        <v>200</v>
      </c>
      <c r="G299" s="597" t="s">
        <v>3635</v>
      </c>
      <c r="H299" s="598" t="s">
        <v>800</v>
      </c>
      <c r="I299" s="599" t="s">
        <v>3636</v>
      </c>
      <c r="J299" s="430"/>
      <c r="K299" s="392"/>
    </row>
    <row r="300" spans="1:11" ht="30">
      <c r="A300" s="398">
        <v>288</v>
      </c>
      <c r="B300" s="593" t="s">
        <v>3637</v>
      </c>
      <c r="C300" s="593" t="s">
        <v>615</v>
      </c>
      <c r="D300" s="594" t="s">
        <v>3123</v>
      </c>
      <c r="E300" s="595">
        <v>57</v>
      </c>
      <c r="F300" s="595">
        <v>400</v>
      </c>
      <c r="G300" s="597" t="s">
        <v>3638</v>
      </c>
      <c r="H300" s="598" t="s">
        <v>3639</v>
      </c>
      <c r="I300" s="599" t="s">
        <v>3640</v>
      </c>
      <c r="J300" s="430"/>
      <c r="K300" s="392"/>
    </row>
    <row r="301" spans="1:11" ht="30">
      <c r="A301" s="398">
        <v>289</v>
      </c>
      <c r="B301" s="593" t="s">
        <v>3641</v>
      </c>
      <c r="C301" s="593" t="s">
        <v>615</v>
      </c>
      <c r="D301" s="594" t="s">
        <v>3123</v>
      </c>
      <c r="E301" s="595" t="s">
        <v>3642</v>
      </c>
      <c r="F301" s="595" t="s">
        <v>3215</v>
      </c>
      <c r="G301" s="597" t="s">
        <v>3643</v>
      </c>
      <c r="H301" s="598" t="s">
        <v>3644</v>
      </c>
      <c r="I301" s="599" t="s">
        <v>3645</v>
      </c>
      <c r="J301" s="430"/>
      <c r="K301" s="392"/>
    </row>
    <row r="302" spans="1:11" ht="30">
      <c r="A302" s="398">
        <v>290</v>
      </c>
      <c r="B302" s="593" t="s">
        <v>3646</v>
      </c>
      <c r="C302" s="593" t="s">
        <v>615</v>
      </c>
      <c r="D302" s="594" t="s">
        <v>3123</v>
      </c>
      <c r="E302" s="595">
        <v>38</v>
      </c>
      <c r="F302" s="595">
        <v>200</v>
      </c>
      <c r="G302" s="597" t="s">
        <v>3647</v>
      </c>
      <c r="H302" s="598" t="s">
        <v>3542</v>
      </c>
      <c r="I302" s="599" t="s">
        <v>3648</v>
      </c>
      <c r="J302" s="430"/>
      <c r="K302" s="392"/>
    </row>
    <row r="303" spans="1:11" ht="30">
      <c r="A303" s="398">
        <v>291</v>
      </c>
      <c r="B303" s="593" t="s">
        <v>3649</v>
      </c>
      <c r="C303" s="593" t="s">
        <v>615</v>
      </c>
      <c r="D303" s="594" t="s">
        <v>3123</v>
      </c>
      <c r="E303" s="595">
        <v>27</v>
      </c>
      <c r="F303" s="595">
        <v>200</v>
      </c>
      <c r="G303" s="597" t="s">
        <v>3650</v>
      </c>
      <c r="H303" s="598" t="s">
        <v>3651</v>
      </c>
      <c r="I303" s="599" t="s">
        <v>3652</v>
      </c>
      <c r="J303" s="430"/>
      <c r="K303" s="392"/>
    </row>
    <row r="304" spans="1:11" ht="30">
      <c r="A304" s="398">
        <v>292</v>
      </c>
      <c r="B304" s="593" t="s">
        <v>3653</v>
      </c>
      <c r="C304" s="593" t="s">
        <v>615</v>
      </c>
      <c r="D304" s="594" t="s">
        <v>694</v>
      </c>
      <c r="E304" s="595">
        <v>60</v>
      </c>
      <c r="F304" s="595">
        <v>625</v>
      </c>
      <c r="G304" s="597" t="s">
        <v>3654</v>
      </c>
      <c r="H304" s="598" t="s">
        <v>3655</v>
      </c>
      <c r="I304" s="599" t="s">
        <v>3656</v>
      </c>
      <c r="J304" s="430"/>
      <c r="K304" s="392"/>
    </row>
    <row r="305" spans="1:11" ht="30">
      <c r="A305" s="398">
        <v>293</v>
      </c>
      <c r="B305" s="593" t="s">
        <v>3657</v>
      </c>
      <c r="C305" s="593" t="s">
        <v>615</v>
      </c>
      <c r="D305" s="594" t="s">
        <v>3123</v>
      </c>
      <c r="E305" s="595" t="s">
        <v>3658</v>
      </c>
      <c r="F305" s="595" t="s">
        <v>3215</v>
      </c>
      <c r="G305" s="597" t="s">
        <v>3659</v>
      </c>
      <c r="H305" s="598" t="s">
        <v>3660</v>
      </c>
      <c r="I305" s="599" t="s">
        <v>3661</v>
      </c>
      <c r="J305" s="430"/>
      <c r="K305" s="392"/>
    </row>
    <row r="306" spans="1:11" ht="30">
      <c r="A306" s="398">
        <v>294</v>
      </c>
      <c r="B306" s="593" t="s">
        <v>3662</v>
      </c>
      <c r="C306" s="593" t="s">
        <v>615</v>
      </c>
      <c r="D306" s="594" t="s">
        <v>3123</v>
      </c>
      <c r="E306" s="595">
        <v>174</v>
      </c>
      <c r="F306" s="595" t="s">
        <v>3215</v>
      </c>
      <c r="G306" s="597" t="s">
        <v>3663</v>
      </c>
      <c r="H306" s="598" t="s">
        <v>3664</v>
      </c>
      <c r="I306" s="599" t="s">
        <v>3665</v>
      </c>
      <c r="J306" s="430"/>
      <c r="K306" s="392"/>
    </row>
    <row r="307" spans="1:11" ht="30">
      <c r="A307" s="398">
        <v>295</v>
      </c>
      <c r="B307" s="593" t="s">
        <v>3666</v>
      </c>
      <c r="C307" s="593" t="s">
        <v>615</v>
      </c>
      <c r="D307" s="594" t="s">
        <v>694</v>
      </c>
      <c r="E307" s="595">
        <v>45</v>
      </c>
      <c r="F307" s="595">
        <v>250</v>
      </c>
      <c r="G307" s="597" t="s">
        <v>3667</v>
      </c>
      <c r="H307" s="598" t="s">
        <v>849</v>
      </c>
      <c r="I307" s="599" t="s">
        <v>3656</v>
      </c>
      <c r="J307" s="430"/>
      <c r="K307" s="392"/>
    </row>
    <row r="308" spans="1:11" ht="30">
      <c r="A308" s="398">
        <v>296</v>
      </c>
      <c r="B308" s="593" t="s">
        <v>3668</v>
      </c>
      <c r="C308" s="593" t="s">
        <v>615</v>
      </c>
      <c r="D308" s="594" t="s">
        <v>694</v>
      </c>
      <c r="E308" s="595" t="s">
        <v>3669</v>
      </c>
      <c r="F308" s="595">
        <v>625</v>
      </c>
      <c r="G308" s="597" t="s">
        <v>3670</v>
      </c>
      <c r="H308" s="598" t="s">
        <v>3671</v>
      </c>
      <c r="I308" s="599" t="s">
        <v>3672</v>
      </c>
      <c r="J308" s="430"/>
      <c r="K308" s="392"/>
    </row>
    <row r="309" spans="1:11" ht="30">
      <c r="A309" s="398">
        <v>297</v>
      </c>
      <c r="B309" s="593" t="s">
        <v>3673</v>
      </c>
      <c r="C309" s="593" t="s">
        <v>615</v>
      </c>
      <c r="D309" s="594" t="s">
        <v>694</v>
      </c>
      <c r="E309" s="595">
        <v>40</v>
      </c>
      <c r="F309" s="595" t="s">
        <v>3337</v>
      </c>
      <c r="G309" s="597" t="s">
        <v>3674</v>
      </c>
      <c r="H309" s="598" t="s">
        <v>3675</v>
      </c>
      <c r="I309" s="599" t="s">
        <v>3676</v>
      </c>
      <c r="J309" s="430"/>
      <c r="K309" s="392"/>
    </row>
    <row r="310" spans="1:11" ht="30">
      <c r="A310" s="398">
        <v>298</v>
      </c>
      <c r="B310" s="593" t="s">
        <v>3677</v>
      </c>
      <c r="C310" s="593" t="s">
        <v>615</v>
      </c>
      <c r="D310" s="594" t="s">
        <v>694</v>
      </c>
      <c r="E310" s="595" t="s">
        <v>3678</v>
      </c>
      <c r="F310" s="595">
        <v>240</v>
      </c>
      <c r="G310" s="597" t="s">
        <v>3679</v>
      </c>
      <c r="H310" s="598" t="s">
        <v>3261</v>
      </c>
      <c r="I310" s="599" t="s">
        <v>3680</v>
      </c>
      <c r="J310" s="430"/>
      <c r="K310" s="392"/>
    </row>
    <row r="311" spans="1:11" ht="30">
      <c r="A311" s="398">
        <v>299</v>
      </c>
      <c r="B311" s="593" t="s">
        <v>3681</v>
      </c>
      <c r="C311" s="593" t="s">
        <v>615</v>
      </c>
      <c r="D311" s="594" t="s">
        <v>694</v>
      </c>
      <c r="E311" s="595">
        <v>85</v>
      </c>
      <c r="F311" s="595" t="s">
        <v>3337</v>
      </c>
      <c r="G311" s="597" t="s">
        <v>3682</v>
      </c>
      <c r="H311" s="598" t="s">
        <v>3683</v>
      </c>
      <c r="I311" s="599" t="s">
        <v>3684</v>
      </c>
      <c r="J311" s="430"/>
      <c r="K311" s="392"/>
    </row>
    <row r="312" spans="1:11" ht="30">
      <c r="A312" s="398">
        <v>300</v>
      </c>
      <c r="B312" s="593" t="s">
        <v>3685</v>
      </c>
      <c r="C312" s="593" t="s">
        <v>615</v>
      </c>
      <c r="D312" s="594" t="s">
        <v>694</v>
      </c>
      <c r="E312" s="595">
        <v>45</v>
      </c>
      <c r="F312" s="595">
        <v>625</v>
      </c>
      <c r="G312" s="597" t="s">
        <v>3686</v>
      </c>
      <c r="H312" s="598" t="s">
        <v>3278</v>
      </c>
      <c r="I312" s="599" t="s">
        <v>3687</v>
      </c>
      <c r="J312" s="430"/>
      <c r="K312" s="392"/>
    </row>
    <row r="313" spans="1:11" ht="30">
      <c r="A313" s="398">
        <v>301</v>
      </c>
      <c r="B313" s="593" t="s">
        <v>3688</v>
      </c>
      <c r="C313" s="593" t="s">
        <v>615</v>
      </c>
      <c r="D313" s="594" t="s">
        <v>694</v>
      </c>
      <c r="E313" s="595">
        <v>110</v>
      </c>
      <c r="F313" s="595">
        <v>750</v>
      </c>
      <c r="G313" s="597" t="s">
        <v>3689</v>
      </c>
      <c r="H313" s="598" t="s">
        <v>3690</v>
      </c>
      <c r="I313" s="599" t="s">
        <v>3691</v>
      </c>
      <c r="J313" s="430"/>
      <c r="K313" s="392"/>
    </row>
    <row r="314" spans="1:11" ht="30">
      <c r="A314" s="398">
        <v>302</v>
      </c>
      <c r="B314" s="593" t="s">
        <v>3692</v>
      </c>
      <c r="C314" s="593" t="s">
        <v>615</v>
      </c>
      <c r="D314" s="594" t="s">
        <v>694</v>
      </c>
      <c r="E314" s="595" t="s">
        <v>3669</v>
      </c>
      <c r="F314" s="595">
        <v>1250</v>
      </c>
      <c r="G314" s="597" t="s">
        <v>3693</v>
      </c>
      <c r="H314" s="598" t="s">
        <v>508</v>
      </c>
      <c r="I314" s="599" t="s">
        <v>3694</v>
      </c>
      <c r="J314" s="430"/>
      <c r="K314" s="392"/>
    </row>
    <row r="315" spans="1:11" ht="30">
      <c r="A315" s="398">
        <v>303</v>
      </c>
      <c r="B315" s="593" t="s">
        <v>3695</v>
      </c>
      <c r="C315" s="593" t="s">
        <v>615</v>
      </c>
      <c r="D315" s="594" t="s">
        <v>694</v>
      </c>
      <c r="E315" s="595" t="s">
        <v>3696</v>
      </c>
      <c r="F315" s="595">
        <v>875</v>
      </c>
      <c r="G315" s="597" t="s">
        <v>3697</v>
      </c>
      <c r="H315" s="598" t="s">
        <v>828</v>
      </c>
      <c r="I315" s="599" t="s">
        <v>3698</v>
      </c>
      <c r="J315" s="430"/>
      <c r="K315" s="392"/>
    </row>
    <row r="316" spans="1:11" ht="30">
      <c r="A316" s="398">
        <v>304</v>
      </c>
      <c r="B316" s="593" t="s">
        <v>3699</v>
      </c>
      <c r="C316" s="593" t="s">
        <v>615</v>
      </c>
      <c r="D316" s="594" t="s">
        <v>694</v>
      </c>
      <c r="E316" s="595">
        <v>47</v>
      </c>
      <c r="F316" s="595">
        <v>625</v>
      </c>
      <c r="G316" s="597" t="s">
        <v>3700</v>
      </c>
      <c r="H316" s="598" t="s">
        <v>3261</v>
      </c>
      <c r="I316" s="599" t="s">
        <v>3701</v>
      </c>
      <c r="J316" s="430"/>
      <c r="K316" s="392"/>
    </row>
    <row r="317" spans="1:11" ht="30">
      <c r="A317" s="398">
        <v>305</v>
      </c>
      <c r="B317" s="593" t="s">
        <v>3702</v>
      </c>
      <c r="C317" s="593" t="s">
        <v>615</v>
      </c>
      <c r="D317" s="594" t="s">
        <v>694</v>
      </c>
      <c r="E317" s="595">
        <v>48</v>
      </c>
      <c r="F317" s="595">
        <v>250</v>
      </c>
      <c r="G317" s="597" t="s">
        <v>3703</v>
      </c>
      <c r="H317" s="598" t="s">
        <v>1913</v>
      </c>
      <c r="I317" s="599" t="s">
        <v>3704</v>
      </c>
      <c r="J317" s="430"/>
      <c r="K317" s="392"/>
    </row>
    <row r="318" spans="1:11" ht="45">
      <c r="A318" s="398">
        <v>306</v>
      </c>
      <c r="B318" s="593" t="s">
        <v>3705</v>
      </c>
      <c r="C318" s="593" t="s">
        <v>615</v>
      </c>
      <c r="D318" s="594" t="s">
        <v>694</v>
      </c>
      <c r="E318" s="595" t="s">
        <v>3706</v>
      </c>
      <c r="F318" s="595">
        <v>250</v>
      </c>
      <c r="G318" s="597" t="s">
        <v>3707</v>
      </c>
      <c r="H318" s="598" t="s">
        <v>3606</v>
      </c>
      <c r="I318" s="599" t="s">
        <v>3708</v>
      </c>
      <c r="J318" s="430"/>
      <c r="K318" s="392"/>
    </row>
    <row r="319" spans="1:11" ht="30">
      <c r="A319" s="398">
        <v>307</v>
      </c>
      <c r="B319" s="593" t="s">
        <v>3709</v>
      </c>
      <c r="C319" s="593" t="s">
        <v>615</v>
      </c>
      <c r="D319" s="594" t="s">
        <v>1687</v>
      </c>
      <c r="E319" s="595">
        <v>50</v>
      </c>
      <c r="F319" s="595">
        <v>250</v>
      </c>
      <c r="G319" s="597" t="s">
        <v>3710</v>
      </c>
      <c r="H319" s="598" t="s">
        <v>3711</v>
      </c>
      <c r="I319" s="599" t="s">
        <v>3384</v>
      </c>
      <c r="J319" s="430"/>
      <c r="K319" s="392"/>
    </row>
    <row r="320" spans="1:11" ht="30">
      <c r="A320" s="398">
        <v>308</v>
      </c>
      <c r="B320" s="593" t="s">
        <v>3712</v>
      </c>
      <c r="C320" s="593" t="s">
        <v>615</v>
      </c>
      <c r="D320" s="594" t="s">
        <v>1687</v>
      </c>
      <c r="E320" s="595">
        <v>50</v>
      </c>
      <c r="F320" s="595">
        <v>250</v>
      </c>
      <c r="G320" s="597" t="s">
        <v>3713</v>
      </c>
      <c r="H320" s="598" t="s">
        <v>3714</v>
      </c>
      <c r="I320" s="599" t="s">
        <v>3384</v>
      </c>
      <c r="J320" s="430"/>
      <c r="K320" s="392"/>
    </row>
    <row r="321" spans="1:11" ht="30">
      <c r="A321" s="398">
        <v>309</v>
      </c>
      <c r="B321" s="593" t="s">
        <v>3715</v>
      </c>
      <c r="C321" s="593" t="s">
        <v>615</v>
      </c>
      <c r="D321" s="594" t="s">
        <v>1687</v>
      </c>
      <c r="E321" s="595">
        <v>42396</v>
      </c>
      <c r="F321" s="595">
        <v>250</v>
      </c>
      <c r="G321" s="597" t="s">
        <v>3716</v>
      </c>
      <c r="H321" s="598" t="s">
        <v>504</v>
      </c>
      <c r="I321" s="599" t="s">
        <v>3717</v>
      </c>
      <c r="J321" s="430"/>
      <c r="K321" s="392"/>
    </row>
    <row r="322" spans="1:11" ht="30">
      <c r="A322" s="398">
        <v>310</v>
      </c>
      <c r="B322" s="593" t="s">
        <v>3718</v>
      </c>
      <c r="C322" s="593" t="s">
        <v>615</v>
      </c>
      <c r="D322" s="594" t="s">
        <v>3123</v>
      </c>
      <c r="E322" s="595" t="s">
        <v>3719</v>
      </c>
      <c r="F322" s="595">
        <v>360</v>
      </c>
      <c r="G322" s="597" t="s">
        <v>3720</v>
      </c>
      <c r="H322" s="598" t="s">
        <v>3721</v>
      </c>
      <c r="I322" s="599" t="s">
        <v>3722</v>
      </c>
      <c r="J322" s="430"/>
      <c r="K322" s="392"/>
    </row>
    <row r="323" spans="1:11" ht="30">
      <c r="A323" s="398">
        <v>311</v>
      </c>
      <c r="B323" s="593" t="s">
        <v>3723</v>
      </c>
      <c r="C323" s="593" t="s">
        <v>615</v>
      </c>
      <c r="D323" s="594" t="s">
        <v>3123</v>
      </c>
      <c r="E323" s="595" t="s">
        <v>3724</v>
      </c>
      <c r="F323" s="595">
        <v>360</v>
      </c>
      <c r="G323" s="597" t="s">
        <v>3725</v>
      </c>
      <c r="H323" s="598" t="s">
        <v>3726</v>
      </c>
      <c r="I323" s="599" t="s">
        <v>3727</v>
      </c>
      <c r="J323" s="430"/>
      <c r="K323" s="392"/>
    </row>
    <row r="324" spans="1:11" ht="30">
      <c r="A324" s="398">
        <v>312</v>
      </c>
      <c r="B324" s="593" t="s">
        <v>3728</v>
      </c>
      <c r="C324" s="593" t="s">
        <v>615</v>
      </c>
      <c r="D324" s="594" t="s">
        <v>3123</v>
      </c>
      <c r="E324" s="595" t="s">
        <v>3729</v>
      </c>
      <c r="F324" s="595">
        <v>360</v>
      </c>
      <c r="G324" s="597" t="s">
        <v>3730</v>
      </c>
      <c r="H324" s="598" t="s">
        <v>3731</v>
      </c>
      <c r="I324" s="599" t="s">
        <v>3732</v>
      </c>
      <c r="J324" s="430"/>
      <c r="K324" s="392"/>
    </row>
    <row r="325" spans="1:11" ht="30">
      <c r="A325" s="398">
        <v>313</v>
      </c>
      <c r="B325" s="593" t="s">
        <v>3733</v>
      </c>
      <c r="C325" s="593" t="s">
        <v>615</v>
      </c>
      <c r="D325" s="594" t="s">
        <v>3123</v>
      </c>
      <c r="E325" s="595" t="s">
        <v>3734</v>
      </c>
      <c r="F325" s="595">
        <v>360</v>
      </c>
      <c r="G325" s="597" t="s">
        <v>3735</v>
      </c>
      <c r="H325" s="598" t="s">
        <v>3736</v>
      </c>
      <c r="I325" s="599" t="s">
        <v>3737</v>
      </c>
      <c r="J325" s="430"/>
      <c r="K325" s="392"/>
    </row>
    <row r="326" spans="1:11" ht="30">
      <c r="A326" s="398">
        <v>314</v>
      </c>
      <c r="B326" s="593" t="s">
        <v>3738</v>
      </c>
      <c r="C326" s="593" t="s">
        <v>615</v>
      </c>
      <c r="D326" s="594" t="s">
        <v>3123</v>
      </c>
      <c r="E326" s="595" t="s">
        <v>3739</v>
      </c>
      <c r="F326" s="595">
        <v>360</v>
      </c>
      <c r="G326" s="597" t="s">
        <v>3740</v>
      </c>
      <c r="H326" s="598" t="s">
        <v>3741</v>
      </c>
      <c r="I326" s="599" t="s">
        <v>3742</v>
      </c>
      <c r="J326" s="430"/>
      <c r="K326" s="392"/>
    </row>
    <row r="327" spans="1:11" ht="30">
      <c r="A327" s="398">
        <v>315</v>
      </c>
      <c r="B327" s="593" t="s">
        <v>3743</v>
      </c>
      <c r="C327" s="593" t="s">
        <v>615</v>
      </c>
      <c r="D327" s="594" t="s">
        <v>3123</v>
      </c>
      <c r="E327" s="595">
        <v>42514</v>
      </c>
      <c r="F327" s="595">
        <v>360</v>
      </c>
      <c r="G327" s="597" t="s">
        <v>3744</v>
      </c>
      <c r="H327" s="598" t="s">
        <v>3745</v>
      </c>
      <c r="I327" s="599" t="s">
        <v>3746</v>
      </c>
      <c r="J327" s="430"/>
      <c r="K327" s="392"/>
    </row>
    <row r="328" spans="1:11" ht="30">
      <c r="A328" s="398">
        <v>316</v>
      </c>
      <c r="B328" s="593" t="s">
        <v>3747</v>
      </c>
      <c r="C328" s="593" t="s">
        <v>615</v>
      </c>
      <c r="D328" s="594" t="s">
        <v>694</v>
      </c>
      <c r="E328" s="595" t="s">
        <v>3748</v>
      </c>
      <c r="F328" s="595">
        <v>400</v>
      </c>
      <c r="G328" s="597" t="s">
        <v>3749</v>
      </c>
      <c r="H328" s="598" t="s">
        <v>3750</v>
      </c>
      <c r="I328" s="599" t="s">
        <v>3751</v>
      </c>
      <c r="J328" s="430"/>
      <c r="K328" s="392"/>
    </row>
    <row r="329" spans="1:11" ht="30">
      <c r="A329" s="398">
        <v>317</v>
      </c>
      <c r="B329" s="593" t="s">
        <v>3752</v>
      </c>
      <c r="C329" s="593" t="s">
        <v>615</v>
      </c>
      <c r="D329" s="594" t="s">
        <v>694</v>
      </c>
      <c r="E329" s="595" t="s">
        <v>3753</v>
      </c>
      <c r="F329" s="595">
        <v>300</v>
      </c>
      <c r="G329" s="597" t="s">
        <v>3754</v>
      </c>
      <c r="H329" s="598" t="s">
        <v>3675</v>
      </c>
      <c r="I329" s="599" t="s">
        <v>3755</v>
      </c>
      <c r="J329" s="430"/>
      <c r="K329" s="392"/>
    </row>
    <row r="330" spans="1:11" ht="30">
      <c r="A330" s="398">
        <v>318</v>
      </c>
      <c r="B330" s="593" t="s">
        <v>3756</v>
      </c>
      <c r="C330" s="593" t="s">
        <v>615</v>
      </c>
      <c r="D330" s="594" t="s">
        <v>694</v>
      </c>
      <c r="E330" s="595" t="s">
        <v>3757</v>
      </c>
      <c r="F330" s="595">
        <v>400</v>
      </c>
      <c r="G330" s="597" t="s">
        <v>3758</v>
      </c>
      <c r="H330" s="598" t="s">
        <v>3759</v>
      </c>
      <c r="I330" s="599" t="s">
        <v>3760</v>
      </c>
      <c r="J330" s="430"/>
      <c r="K330" s="392"/>
    </row>
    <row r="331" spans="1:11" ht="30">
      <c r="A331" s="398">
        <v>319</v>
      </c>
      <c r="B331" s="593" t="s">
        <v>3761</v>
      </c>
      <c r="C331" s="593" t="s">
        <v>615</v>
      </c>
      <c r="D331" s="594" t="s">
        <v>694</v>
      </c>
      <c r="E331" s="595" t="s">
        <v>3762</v>
      </c>
      <c r="F331" s="595">
        <v>300</v>
      </c>
      <c r="G331" s="597" t="s">
        <v>3763</v>
      </c>
      <c r="H331" s="598" t="s">
        <v>3764</v>
      </c>
      <c r="I331" s="599" t="s">
        <v>3636</v>
      </c>
      <c r="J331" s="430"/>
      <c r="K331" s="392"/>
    </row>
    <row r="332" spans="1:11" ht="30">
      <c r="A332" s="398">
        <v>320</v>
      </c>
      <c r="B332" s="593" t="s">
        <v>3765</v>
      </c>
      <c r="C332" s="593" t="s">
        <v>615</v>
      </c>
      <c r="D332" s="594" t="s">
        <v>694</v>
      </c>
      <c r="E332" s="595">
        <v>24</v>
      </c>
      <c r="F332" s="595">
        <v>300</v>
      </c>
      <c r="G332" s="597" t="s">
        <v>3766</v>
      </c>
      <c r="H332" s="598" t="s">
        <v>3767</v>
      </c>
      <c r="I332" s="599" t="s">
        <v>3768</v>
      </c>
      <c r="J332" s="430"/>
      <c r="K332" s="392"/>
    </row>
    <row r="333" spans="1:11" ht="30">
      <c r="A333" s="398">
        <v>321</v>
      </c>
      <c r="B333" s="593" t="s">
        <v>3769</v>
      </c>
      <c r="C333" s="593" t="s">
        <v>615</v>
      </c>
      <c r="D333" s="594" t="s">
        <v>694</v>
      </c>
      <c r="E333" s="595" t="s">
        <v>3770</v>
      </c>
      <c r="F333" s="595">
        <v>300</v>
      </c>
      <c r="G333" s="597" t="s">
        <v>3771</v>
      </c>
      <c r="H333" s="598" t="s">
        <v>821</v>
      </c>
      <c r="I333" s="599" t="s">
        <v>505</v>
      </c>
      <c r="J333" s="430"/>
      <c r="K333" s="392"/>
    </row>
    <row r="334" spans="1:11" ht="30">
      <c r="A334" s="398">
        <v>322</v>
      </c>
      <c r="B334" s="593" t="s">
        <v>3772</v>
      </c>
      <c r="C334" s="593" t="s">
        <v>615</v>
      </c>
      <c r="D334" s="594" t="s">
        <v>1687</v>
      </c>
      <c r="E334" s="595" t="s">
        <v>3773</v>
      </c>
      <c r="F334" s="595">
        <v>1000</v>
      </c>
      <c r="G334" s="597" t="s">
        <v>3774</v>
      </c>
      <c r="H334" s="598" t="s">
        <v>3775</v>
      </c>
      <c r="I334" s="599" t="s">
        <v>3776</v>
      </c>
      <c r="J334" s="430"/>
      <c r="K334" s="392"/>
    </row>
    <row r="335" spans="1:11" ht="30">
      <c r="A335" s="398">
        <v>323</v>
      </c>
      <c r="B335" s="593" t="s">
        <v>3777</v>
      </c>
      <c r="C335" s="593" t="s">
        <v>615</v>
      </c>
      <c r="D335" s="594" t="s">
        <v>3123</v>
      </c>
      <c r="E335" s="595">
        <v>25</v>
      </c>
      <c r="F335" s="595">
        <v>315</v>
      </c>
      <c r="G335" s="597" t="s">
        <v>3778</v>
      </c>
      <c r="H335" s="598" t="s">
        <v>3779</v>
      </c>
      <c r="I335" s="599" t="s">
        <v>1989</v>
      </c>
      <c r="J335" s="430"/>
      <c r="K335" s="392"/>
    </row>
    <row r="336" spans="1:11" ht="30">
      <c r="A336" s="398">
        <v>324</v>
      </c>
      <c r="B336" s="593" t="s">
        <v>3780</v>
      </c>
      <c r="C336" s="593" t="s">
        <v>615</v>
      </c>
      <c r="D336" s="594" t="s">
        <v>3123</v>
      </c>
      <c r="E336" s="595">
        <v>100</v>
      </c>
      <c r="F336" s="595">
        <v>250</v>
      </c>
      <c r="G336" s="597" t="s">
        <v>3781</v>
      </c>
      <c r="H336" s="598" t="s">
        <v>837</v>
      </c>
      <c r="I336" s="599" t="s">
        <v>3782</v>
      </c>
      <c r="J336" s="430"/>
      <c r="K336" s="392"/>
    </row>
    <row r="337" spans="1:11" ht="30">
      <c r="A337" s="398">
        <v>325</v>
      </c>
      <c r="B337" s="593" t="s">
        <v>3524</v>
      </c>
      <c r="C337" s="593" t="s">
        <v>615</v>
      </c>
      <c r="D337" s="594" t="s">
        <v>1687</v>
      </c>
      <c r="E337" s="595">
        <v>37</v>
      </c>
      <c r="F337" s="595">
        <v>250</v>
      </c>
      <c r="G337" s="597" t="s">
        <v>1873</v>
      </c>
      <c r="H337" s="598" t="s">
        <v>3783</v>
      </c>
      <c r="I337" s="599" t="s">
        <v>3784</v>
      </c>
      <c r="J337" s="430"/>
      <c r="K337" s="392"/>
    </row>
    <row r="338" spans="1:11" ht="45">
      <c r="A338" s="398">
        <v>326</v>
      </c>
      <c r="B338" s="593" t="s">
        <v>3785</v>
      </c>
      <c r="C338" s="593" t="s">
        <v>615</v>
      </c>
      <c r="D338" s="594" t="s">
        <v>3123</v>
      </c>
      <c r="E338" s="595">
        <v>50</v>
      </c>
      <c r="F338" s="595">
        <v>250</v>
      </c>
      <c r="G338" s="597" t="s">
        <v>3786</v>
      </c>
      <c r="H338" s="598" t="s">
        <v>823</v>
      </c>
      <c r="I338" s="599" t="s">
        <v>3787</v>
      </c>
      <c r="J338" s="430"/>
      <c r="K338" s="392"/>
    </row>
    <row r="339" spans="1:11" ht="30">
      <c r="A339" s="398">
        <v>327</v>
      </c>
      <c r="B339" s="593" t="s">
        <v>3788</v>
      </c>
      <c r="C339" s="593" t="s">
        <v>615</v>
      </c>
      <c r="D339" s="594" t="s">
        <v>3123</v>
      </c>
      <c r="E339" s="595">
        <v>30</v>
      </c>
      <c r="F339" s="595">
        <v>250</v>
      </c>
      <c r="G339" s="597" t="s">
        <v>3789</v>
      </c>
      <c r="H339" s="598" t="s">
        <v>828</v>
      </c>
      <c r="I339" s="599" t="s">
        <v>3790</v>
      </c>
      <c r="J339" s="430"/>
      <c r="K339" s="392"/>
    </row>
    <row r="340" spans="1:11" ht="30">
      <c r="A340" s="398">
        <v>328</v>
      </c>
      <c r="B340" s="593" t="s">
        <v>3791</v>
      </c>
      <c r="C340" s="593" t="s">
        <v>615</v>
      </c>
      <c r="D340" s="594" t="s">
        <v>3123</v>
      </c>
      <c r="E340" s="595">
        <v>36</v>
      </c>
      <c r="F340" s="595">
        <v>250</v>
      </c>
      <c r="G340" s="597" t="s">
        <v>3792</v>
      </c>
      <c r="H340" s="598" t="s">
        <v>3793</v>
      </c>
      <c r="I340" s="599" t="s">
        <v>3794</v>
      </c>
      <c r="J340" s="430"/>
      <c r="K340" s="392"/>
    </row>
    <row r="341" spans="1:11" ht="30">
      <c r="A341" s="398">
        <v>329</v>
      </c>
      <c r="B341" s="593" t="s">
        <v>3795</v>
      </c>
      <c r="C341" s="593" t="s">
        <v>615</v>
      </c>
      <c r="D341" s="594" t="s">
        <v>3123</v>
      </c>
      <c r="E341" s="595">
        <v>25</v>
      </c>
      <c r="F341" s="595">
        <v>250</v>
      </c>
      <c r="G341" s="597" t="s">
        <v>3796</v>
      </c>
      <c r="H341" s="598" t="s">
        <v>845</v>
      </c>
      <c r="I341" s="599" t="s">
        <v>3797</v>
      </c>
      <c r="J341" s="430"/>
      <c r="K341" s="392"/>
    </row>
    <row r="342" spans="1:11" ht="30">
      <c r="A342" s="398">
        <v>330</v>
      </c>
      <c r="B342" s="593" t="s">
        <v>3798</v>
      </c>
      <c r="C342" s="593" t="s">
        <v>615</v>
      </c>
      <c r="D342" s="594" t="s">
        <v>1687</v>
      </c>
      <c r="E342" s="595">
        <v>60</v>
      </c>
      <c r="F342" s="595" t="s">
        <v>3337</v>
      </c>
      <c r="G342" s="597" t="s">
        <v>3799</v>
      </c>
      <c r="H342" s="598" t="s">
        <v>3800</v>
      </c>
      <c r="I342" s="599" t="s">
        <v>1461</v>
      </c>
      <c r="J342" s="430"/>
      <c r="K342" s="392"/>
    </row>
    <row r="343" spans="1:11" ht="30">
      <c r="A343" s="398">
        <v>331</v>
      </c>
      <c r="B343" s="593" t="s">
        <v>3801</v>
      </c>
      <c r="C343" s="593" t="s">
        <v>615</v>
      </c>
      <c r="D343" s="594" t="s">
        <v>1687</v>
      </c>
      <c r="E343" s="595">
        <v>60</v>
      </c>
      <c r="F343" s="595" t="s">
        <v>3337</v>
      </c>
      <c r="G343" s="597" t="s">
        <v>3802</v>
      </c>
      <c r="H343" s="598" t="s">
        <v>3803</v>
      </c>
      <c r="I343" s="599" t="s">
        <v>3672</v>
      </c>
      <c r="J343" s="430"/>
      <c r="K343" s="392"/>
    </row>
    <row r="344" spans="1:11" ht="30">
      <c r="A344" s="398">
        <v>332</v>
      </c>
      <c r="B344" s="593" t="s">
        <v>3804</v>
      </c>
      <c r="C344" s="593" t="s">
        <v>615</v>
      </c>
      <c r="D344" s="594" t="s">
        <v>1687</v>
      </c>
      <c r="E344" s="595">
        <v>60</v>
      </c>
      <c r="F344" s="595" t="s">
        <v>3337</v>
      </c>
      <c r="G344" s="597" t="s">
        <v>3805</v>
      </c>
      <c r="H344" s="598" t="s">
        <v>3806</v>
      </c>
      <c r="I344" s="599" t="s">
        <v>3807</v>
      </c>
      <c r="J344" s="430"/>
      <c r="K344" s="392"/>
    </row>
    <row r="345" spans="1:11" ht="30">
      <c r="A345" s="398">
        <v>333</v>
      </c>
      <c r="B345" s="593" t="s">
        <v>3808</v>
      </c>
      <c r="C345" s="593" t="s">
        <v>615</v>
      </c>
      <c r="D345" s="594" t="s">
        <v>1687</v>
      </c>
      <c r="E345" s="595">
        <v>60</v>
      </c>
      <c r="F345" s="595" t="s">
        <v>3337</v>
      </c>
      <c r="G345" s="597" t="s">
        <v>3809</v>
      </c>
      <c r="H345" s="598" t="s">
        <v>3810</v>
      </c>
      <c r="I345" s="599" t="s">
        <v>3811</v>
      </c>
      <c r="J345" s="430"/>
      <c r="K345" s="392"/>
    </row>
    <row r="346" spans="1:11" ht="30">
      <c r="A346" s="398">
        <v>334</v>
      </c>
      <c r="B346" s="593" t="s">
        <v>3812</v>
      </c>
      <c r="C346" s="593" t="s">
        <v>615</v>
      </c>
      <c r="D346" s="594" t="s">
        <v>1678</v>
      </c>
      <c r="E346" s="595">
        <v>27</v>
      </c>
      <c r="F346" s="595" t="s">
        <v>3215</v>
      </c>
      <c r="G346" s="597" t="s">
        <v>3813</v>
      </c>
      <c r="H346" s="598" t="s">
        <v>3814</v>
      </c>
      <c r="I346" s="599" t="s">
        <v>3815</v>
      </c>
      <c r="J346" s="430"/>
      <c r="K346" s="392"/>
    </row>
    <row r="347" spans="1:11" ht="30">
      <c r="A347" s="398">
        <v>335</v>
      </c>
      <c r="B347" s="593" t="s">
        <v>3816</v>
      </c>
      <c r="C347" s="593" t="s">
        <v>615</v>
      </c>
      <c r="D347" s="594" t="s">
        <v>1678</v>
      </c>
      <c r="E347" s="595">
        <v>30</v>
      </c>
      <c r="F347" s="595" t="s">
        <v>3215</v>
      </c>
      <c r="G347" s="597" t="s">
        <v>3817</v>
      </c>
      <c r="H347" s="598" t="s">
        <v>3440</v>
      </c>
      <c r="I347" s="599" t="s">
        <v>3818</v>
      </c>
      <c r="J347" s="430"/>
      <c r="K347" s="392"/>
    </row>
    <row r="348" spans="1:11" ht="30">
      <c r="A348" s="398">
        <v>336</v>
      </c>
      <c r="B348" s="593" t="s">
        <v>3819</v>
      </c>
      <c r="C348" s="593" t="s">
        <v>615</v>
      </c>
      <c r="D348" s="594" t="s">
        <v>1678</v>
      </c>
      <c r="E348" s="595">
        <v>24</v>
      </c>
      <c r="F348" s="595" t="s">
        <v>3215</v>
      </c>
      <c r="G348" s="597" t="s">
        <v>3820</v>
      </c>
      <c r="H348" s="598" t="s">
        <v>3821</v>
      </c>
      <c r="I348" s="599" t="s">
        <v>3822</v>
      </c>
      <c r="J348" s="430"/>
      <c r="K348" s="392"/>
    </row>
    <row r="349" spans="1:11" ht="30">
      <c r="A349" s="398">
        <v>337</v>
      </c>
      <c r="B349" s="593" t="s">
        <v>3823</v>
      </c>
      <c r="C349" s="593" t="s">
        <v>615</v>
      </c>
      <c r="D349" s="594" t="s">
        <v>1687</v>
      </c>
      <c r="E349" s="595">
        <v>45</v>
      </c>
      <c r="F349" s="595">
        <v>250</v>
      </c>
      <c r="G349" s="597" t="s">
        <v>1874</v>
      </c>
      <c r="H349" s="598" t="s">
        <v>3824</v>
      </c>
      <c r="I349" s="599" t="s">
        <v>3825</v>
      </c>
      <c r="J349" s="430"/>
      <c r="K349" s="392"/>
    </row>
    <row r="350" spans="1:11" ht="30">
      <c r="A350" s="398">
        <v>338</v>
      </c>
      <c r="B350" s="593" t="s">
        <v>3826</v>
      </c>
      <c r="C350" s="593" t="s">
        <v>615</v>
      </c>
      <c r="D350" s="594" t="s">
        <v>1687</v>
      </c>
      <c r="E350" s="595">
        <v>70</v>
      </c>
      <c r="F350" s="595" t="s">
        <v>3337</v>
      </c>
      <c r="G350" s="597" t="s">
        <v>3827</v>
      </c>
      <c r="H350" s="598" t="s">
        <v>3828</v>
      </c>
      <c r="I350" s="599" t="s">
        <v>3829</v>
      </c>
      <c r="J350" s="430"/>
      <c r="K350" s="392"/>
    </row>
    <row r="351" spans="1:11" ht="30">
      <c r="A351" s="398">
        <v>339</v>
      </c>
      <c r="B351" s="593" t="s">
        <v>3830</v>
      </c>
      <c r="C351" s="593" t="s">
        <v>615</v>
      </c>
      <c r="D351" s="594" t="s">
        <v>1687</v>
      </c>
      <c r="E351" s="595">
        <v>60</v>
      </c>
      <c r="F351" s="595" t="s">
        <v>3337</v>
      </c>
      <c r="G351" s="597" t="s">
        <v>3831</v>
      </c>
      <c r="H351" s="598" t="s">
        <v>3806</v>
      </c>
      <c r="I351" s="599" t="s">
        <v>3807</v>
      </c>
      <c r="J351" s="430"/>
      <c r="K351" s="392"/>
    </row>
    <row r="352" spans="1:11" ht="30">
      <c r="A352" s="398">
        <v>340</v>
      </c>
      <c r="B352" s="593" t="s">
        <v>3832</v>
      </c>
      <c r="C352" s="593" t="s">
        <v>615</v>
      </c>
      <c r="D352" s="594" t="s">
        <v>1687</v>
      </c>
      <c r="E352" s="595">
        <v>60</v>
      </c>
      <c r="F352" s="595" t="s">
        <v>3337</v>
      </c>
      <c r="G352" s="597" t="s">
        <v>3833</v>
      </c>
      <c r="H352" s="598" t="s">
        <v>3834</v>
      </c>
      <c r="I352" s="599" t="s">
        <v>3835</v>
      </c>
      <c r="J352" s="430"/>
      <c r="K352" s="392"/>
    </row>
    <row r="353" spans="1:11" ht="30">
      <c r="A353" s="398">
        <v>341</v>
      </c>
      <c r="B353" s="593" t="s">
        <v>3836</v>
      </c>
      <c r="C353" s="593" t="s">
        <v>615</v>
      </c>
      <c r="D353" s="594" t="s">
        <v>1687</v>
      </c>
      <c r="E353" s="595">
        <v>70</v>
      </c>
      <c r="F353" s="595" t="s">
        <v>3337</v>
      </c>
      <c r="G353" s="597" t="s">
        <v>3837</v>
      </c>
      <c r="H353" s="598" t="s">
        <v>3838</v>
      </c>
      <c r="I353" s="599" t="s">
        <v>3344</v>
      </c>
      <c r="J353" s="430"/>
      <c r="K353" s="392"/>
    </row>
    <row r="354" spans="1:11" ht="30">
      <c r="A354" s="398">
        <v>342</v>
      </c>
      <c r="B354" s="593" t="s">
        <v>3839</v>
      </c>
      <c r="C354" s="593" t="s">
        <v>615</v>
      </c>
      <c r="D354" s="594" t="s">
        <v>1687</v>
      </c>
      <c r="E354" s="595">
        <v>50</v>
      </c>
      <c r="F354" s="595" t="s">
        <v>3337</v>
      </c>
      <c r="G354" s="597" t="s">
        <v>3840</v>
      </c>
      <c r="H354" s="598" t="s">
        <v>3841</v>
      </c>
      <c r="I354" s="599" t="s">
        <v>3842</v>
      </c>
      <c r="J354" s="430"/>
      <c r="K354" s="392"/>
    </row>
    <row r="355" spans="1:11" ht="30">
      <c r="A355" s="398">
        <v>343</v>
      </c>
      <c r="B355" s="593" t="s">
        <v>3843</v>
      </c>
      <c r="C355" s="593" t="s">
        <v>615</v>
      </c>
      <c r="D355" s="594" t="s">
        <v>1678</v>
      </c>
      <c r="E355" s="595">
        <v>45</v>
      </c>
      <c r="F355" s="595">
        <v>250</v>
      </c>
      <c r="G355" s="597" t="s">
        <v>3844</v>
      </c>
      <c r="H355" s="598" t="s">
        <v>1913</v>
      </c>
      <c r="I355" s="599" t="s">
        <v>3845</v>
      </c>
      <c r="J355" s="430"/>
      <c r="K355" s="392"/>
    </row>
    <row r="356" spans="1:11" ht="30">
      <c r="A356" s="398">
        <v>344</v>
      </c>
      <c r="B356" s="593" t="s">
        <v>3846</v>
      </c>
      <c r="C356" s="593" t="s">
        <v>615</v>
      </c>
      <c r="D356" s="594" t="s">
        <v>1678</v>
      </c>
      <c r="E356" s="595">
        <v>290</v>
      </c>
      <c r="F356" s="595">
        <v>250</v>
      </c>
      <c r="G356" s="597" t="s">
        <v>3847</v>
      </c>
      <c r="H356" s="598" t="s">
        <v>1913</v>
      </c>
      <c r="I356" s="599" t="s">
        <v>3848</v>
      </c>
      <c r="J356" s="430"/>
      <c r="K356" s="392"/>
    </row>
    <row r="357" spans="1:11" ht="30">
      <c r="A357" s="398">
        <v>345</v>
      </c>
      <c r="B357" s="593" t="s">
        <v>3849</v>
      </c>
      <c r="C357" s="593" t="s">
        <v>615</v>
      </c>
      <c r="D357" s="594" t="s">
        <v>1678</v>
      </c>
      <c r="E357" s="595">
        <v>256</v>
      </c>
      <c r="F357" s="595">
        <v>250</v>
      </c>
      <c r="G357" s="597" t="s">
        <v>3850</v>
      </c>
      <c r="H357" s="598" t="s">
        <v>3851</v>
      </c>
      <c r="I357" s="599" t="s">
        <v>3852</v>
      </c>
      <c r="J357" s="430"/>
      <c r="K357" s="392"/>
    </row>
    <row r="358" spans="1:11" ht="30">
      <c r="A358" s="398">
        <v>346</v>
      </c>
      <c r="B358" s="593" t="s">
        <v>3853</v>
      </c>
      <c r="C358" s="593" t="s">
        <v>615</v>
      </c>
      <c r="D358" s="594" t="s">
        <v>1678</v>
      </c>
      <c r="E358" s="595">
        <v>312</v>
      </c>
      <c r="F358" s="595">
        <v>250</v>
      </c>
      <c r="G358" s="597" t="s">
        <v>3854</v>
      </c>
      <c r="H358" s="598" t="s">
        <v>803</v>
      </c>
      <c r="I358" s="599" t="s">
        <v>3855</v>
      </c>
      <c r="J358" s="430"/>
      <c r="K358" s="392"/>
    </row>
    <row r="359" spans="1:11" ht="30">
      <c r="A359" s="398">
        <v>347</v>
      </c>
      <c r="B359" s="593" t="s">
        <v>3856</v>
      </c>
      <c r="C359" s="593" t="s">
        <v>615</v>
      </c>
      <c r="D359" s="594" t="s">
        <v>1687</v>
      </c>
      <c r="E359" s="595">
        <v>60</v>
      </c>
      <c r="F359" s="595" t="s">
        <v>3337</v>
      </c>
      <c r="G359" s="597" t="s">
        <v>3857</v>
      </c>
      <c r="H359" s="598" t="s">
        <v>1809</v>
      </c>
      <c r="I359" s="599" t="s">
        <v>3858</v>
      </c>
      <c r="J359" s="430"/>
      <c r="K359" s="392"/>
    </row>
    <row r="360" spans="1:11" ht="30">
      <c r="A360" s="398">
        <v>348</v>
      </c>
      <c r="B360" s="593" t="s">
        <v>3859</v>
      </c>
      <c r="C360" s="593" t="s">
        <v>615</v>
      </c>
      <c r="D360" s="594" t="s">
        <v>3123</v>
      </c>
      <c r="E360" s="595">
        <v>20</v>
      </c>
      <c r="F360" s="595">
        <v>250</v>
      </c>
      <c r="G360" s="597" t="s">
        <v>3860</v>
      </c>
      <c r="H360" s="598" t="s">
        <v>3355</v>
      </c>
      <c r="I360" s="599" t="s">
        <v>3861</v>
      </c>
      <c r="J360" s="430"/>
      <c r="K360" s="392"/>
    </row>
    <row r="361" spans="1:11" ht="60">
      <c r="A361" s="398">
        <v>349</v>
      </c>
      <c r="B361" s="593" t="s">
        <v>3862</v>
      </c>
      <c r="C361" s="593" t="s">
        <v>615</v>
      </c>
      <c r="D361" s="594" t="s">
        <v>694</v>
      </c>
      <c r="E361" s="595" t="s">
        <v>3863</v>
      </c>
      <c r="F361" s="595">
        <v>7886.3</v>
      </c>
      <c r="G361" s="597" t="s">
        <v>3864</v>
      </c>
      <c r="H361" s="598" t="s">
        <v>821</v>
      </c>
      <c r="I361" s="599" t="s">
        <v>3865</v>
      </c>
      <c r="J361" s="430"/>
      <c r="K361" s="392"/>
    </row>
    <row r="362" spans="1:11" ht="30">
      <c r="A362" s="398">
        <v>350</v>
      </c>
      <c r="B362" s="593" t="s">
        <v>3866</v>
      </c>
      <c r="C362" s="593" t="s">
        <v>615</v>
      </c>
      <c r="D362" s="594" t="s">
        <v>3123</v>
      </c>
      <c r="E362" s="595">
        <v>30</v>
      </c>
      <c r="F362" s="595">
        <v>250</v>
      </c>
      <c r="G362" s="597" t="s">
        <v>3867</v>
      </c>
      <c r="H362" s="598" t="s">
        <v>3606</v>
      </c>
      <c r="I362" s="599" t="s">
        <v>3868</v>
      </c>
      <c r="J362" s="430"/>
      <c r="K362" s="392"/>
    </row>
    <row r="363" spans="1:11" ht="30">
      <c r="A363" s="398">
        <v>351</v>
      </c>
      <c r="B363" s="593" t="s">
        <v>3869</v>
      </c>
      <c r="C363" s="593" t="s">
        <v>615</v>
      </c>
      <c r="D363" s="594" t="s">
        <v>1687</v>
      </c>
      <c r="E363" s="595">
        <v>30</v>
      </c>
      <c r="F363" s="595">
        <v>250</v>
      </c>
      <c r="G363" s="597" t="s">
        <v>3870</v>
      </c>
      <c r="H363" s="598" t="s">
        <v>1815</v>
      </c>
      <c r="I363" s="599" t="s">
        <v>3871</v>
      </c>
      <c r="J363" s="430"/>
      <c r="K363" s="392"/>
    </row>
    <row r="364" spans="1:11" ht="30">
      <c r="A364" s="398">
        <v>352</v>
      </c>
      <c r="B364" s="593" t="s">
        <v>3872</v>
      </c>
      <c r="C364" s="593" t="s">
        <v>615</v>
      </c>
      <c r="D364" s="594" t="s">
        <v>3123</v>
      </c>
      <c r="E364" s="595" t="s">
        <v>3873</v>
      </c>
      <c r="F364" s="595">
        <v>250</v>
      </c>
      <c r="G364" s="597" t="s">
        <v>3874</v>
      </c>
      <c r="H364" s="598" t="s">
        <v>3875</v>
      </c>
      <c r="I364" s="599" t="s">
        <v>3876</v>
      </c>
      <c r="J364" s="430"/>
      <c r="K364" s="392"/>
    </row>
    <row r="365" spans="1:11" ht="45">
      <c r="A365" s="398">
        <v>353</v>
      </c>
      <c r="B365" s="593" t="s">
        <v>3877</v>
      </c>
      <c r="C365" s="593" t="s">
        <v>615</v>
      </c>
      <c r="D365" s="594" t="s">
        <v>694</v>
      </c>
      <c r="E365" s="595">
        <v>117</v>
      </c>
      <c r="F365" s="595">
        <v>2029.5625</v>
      </c>
      <c r="G365" s="597" t="s">
        <v>3878</v>
      </c>
      <c r="H365" s="598" t="s">
        <v>791</v>
      </c>
      <c r="I365" s="599" t="s">
        <v>3879</v>
      </c>
      <c r="J365" s="430"/>
      <c r="K365" s="392"/>
    </row>
    <row r="366" spans="1:11" ht="45">
      <c r="A366" s="398">
        <v>354</v>
      </c>
      <c r="B366" s="593" t="s">
        <v>3880</v>
      </c>
      <c r="C366" s="593" t="s">
        <v>615</v>
      </c>
      <c r="D366" s="594" t="s">
        <v>3112</v>
      </c>
      <c r="E366" s="595">
        <v>70</v>
      </c>
      <c r="F366" s="595">
        <v>2500</v>
      </c>
      <c r="G366" s="597" t="s">
        <v>3881</v>
      </c>
      <c r="H366" s="598" t="s">
        <v>3882</v>
      </c>
      <c r="I366" s="599" t="s">
        <v>3883</v>
      </c>
      <c r="J366" s="430"/>
      <c r="K366" s="392"/>
    </row>
    <row r="367" spans="1:11" ht="30">
      <c r="A367" s="398">
        <v>355</v>
      </c>
      <c r="B367" s="593" t="s">
        <v>3884</v>
      </c>
      <c r="C367" s="593" t="s">
        <v>615</v>
      </c>
      <c r="D367" s="594" t="s">
        <v>3123</v>
      </c>
      <c r="E367" s="595">
        <v>88</v>
      </c>
      <c r="F367" s="595" t="s">
        <v>3885</v>
      </c>
      <c r="G367" s="597" t="s">
        <v>3886</v>
      </c>
      <c r="H367" s="598" t="s">
        <v>3806</v>
      </c>
      <c r="I367" s="599" t="s">
        <v>3887</v>
      </c>
      <c r="J367" s="430"/>
      <c r="K367" s="392"/>
    </row>
    <row r="368" spans="1:11" ht="30">
      <c r="A368" s="398">
        <v>356</v>
      </c>
      <c r="B368" s="593" t="s">
        <v>3888</v>
      </c>
      <c r="C368" s="593" t="s">
        <v>615</v>
      </c>
      <c r="D368" s="594" t="s">
        <v>3123</v>
      </c>
      <c r="E368" s="595">
        <v>216</v>
      </c>
      <c r="F368" s="595" t="s">
        <v>3215</v>
      </c>
      <c r="G368" s="597" t="s">
        <v>3889</v>
      </c>
      <c r="H368" s="598" t="s">
        <v>3890</v>
      </c>
      <c r="I368" s="599" t="s">
        <v>3891</v>
      </c>
      <c r="J368" s="430"/>
      <c r="K368" s="392"/>
    </row>
    <row r="369" spans="1:11" ht="30">
      <c r="A369" s="398">
        <v>357</v>
      </c>
      <c r="B369" s="593" t="s">
        <v>3892</v>
      </c>
      <c r="C369" s="593" t="s">
        <v>615</v>
      </c>
      <c r="D369" s="594" t="s">
        <v>694</v>
      </c>
      <c r="E369" s="595">
        <v>45</v>
      </c>
      <c r="F369" s="595" t="s">
        <v>3337</v>
      </c>
      <c r="G369" s="597" t="s">
        <v>3893</v>
      </c>
      <c r="H369" s="598" t="s">
        <v>1826</v>
      </c>
      <c r="I369" s="599" t="s">
        <v>3894</v>
      </c>
      <c r="J369" s="430"/>
      <c r="K369" s="392"/>
    </row>
    <row r="370" spans="1:11" ht="30">
      <c r="A370" s="398">
        <v>358</v>
      </c>
      <c r="B370" s="593" t="s">
        <v>3895</v>
      </c>
      <c r="C370" s="593" t="s">
        <v>615</v>
      </c>
      <c r="D370" s="594" t="s">
        <v>694</v>
      </c>
      <c r="E370" s="595">
        <v>90</v>
      </c>
      <c r="F370" s="595" t="s">
        <v>3337</v>
      </c>
      <c r="G370" s="597" t="s">
        <v>3896</v>
      </c>
      <c r="H370" s="598" t="s">
        <v>3271</v>
      </c>
      <c r="I370" s="599" t="s">
        <v>3897</v>
      </c>
      <c r="J370" s="430"/>
      <c r="K370" s="392"/>
    </row>
    <row r="371" spans="1:11" ht="30">
      <c r="A371" s="398">
        <v>359</v>
      </c>
      <c r="B371" s="593" t="s">
        <v>3898</v>
      </c>
      <c r="C371" s="593" t="s">
        <v>615</v>
      </c>
      <c r="D371" s="594" t="s">
        <v>694</v>
      </c>
      <c r="E371" s="595" t="s">
        <v>3899</v>
      </c>
      <c r="F371" s="595">
        <v>250</v>
      </c>
      <c r="G371" s="597" t="s">
        <v>3900</v>
      </c>
      <c r="H371" s="598" t="s">
        <v>3901</v>
      </c>
      <c r="I371" s="599" t="s">
        <v>3902</v>
      </c>
      <c r="J371" s="430"/>
      <c r="K371" s="392"/>
    </row>
    <row r="372" spans="1:11" ht="30">
      <c r="A372" s="398">
        <v>360</v>
      </c>
      <c r="B372" s="593" t="s">
        <v>3903</v>
      </c>
      <c r="C372" s="593" t="s">
        <v>615</v>
      </c>
      <c r="D372" s="594" t="s">
        <v>694</v>
      </c>
      <c r="E372" s="595" t="s">
        <v>3904</v>
      </c>
      <c r="F372" s="595">
        <v>250</v>
      </c>
      <c r="G372" s="597" t="s">
        <v>3905</v>
      </c>
      <c r="H372" s="598" t="s">
        <v>3906</v>
      </c>
      <c r="I372" s="599" t="s">
        <v>3907</v>
      </c>
      <c r="J372" s="430"/>
      <c r="K372" s="392"/>
    </row>
    <row r="373" spans="1:11" ht="45">
      <c r="A373" s="398">
        <v>361</v>
      </c>
      <c r="B373" s="593" t="s">
        <v>3908</v>
      </c>
      <c r="C373" s="593" t="s">
        <v>615</v>
      </c>
      <c r="D373" s="594" t="s">
        <v>694</v>
      </c>
      <c r="E373" s="595">
        <v>40</v>
      </c>
      <c r="F373" s="595">
        <v>250</v>
      </c>
      <c r="G373" s="597" t="s">
        <v>3909</v>
      </c>
      <c r="H373" s="598" t="s">
        <v>3910</v>
      </c>
      <c r="I373" s="599" t="s">
        <v>3911</v>
      </c>
      <c r="J373" s="430"/>
      <c r="K373" s="392"/>
    </row>
    <row r="374" spans="1:11" ht="30">
      <c r="A374" s="398">
        <v>362</v>
      </c>
      <c r="B374" s="593" t="s">
        <v>3912</v>
      </c>
      <c r="C374" s="593" t="s">
        <v>615</v>
      </c>
      <c r="D374" s="594" t="s">
        <v>694</v>
      </c>
      <c r="E374" s="595">
        <v>25</v>
      </c>
      <c r="F374" s="595" t="s">
        <v>3337</v>
      </c>
      <c r="G374" s="597" t="s">
        <v>3913</v>
      </c>
      <c r="H374" s="598" t="s">
        <v>3914</v>
      </c>
      <c r="I374" s="599" t="s">
        <v>3897</v>
      </c>
      <c r="J374" s="430"/>
      <c r="K374" s="392"/>
    </row>
    <row r="375" spans="1:11" ht="30">
      <c r="A375" s="398">
        <v>363</v>
      </c>
      <c r="B375" s="593" t="s">
        <v>3915</v>
      </c>
      <c r="C375" s="593" t="s">
        <v>615</v>
      </c>
      <c r="D375" s="594" t="s">
        <v>694</v>
      </c>
      <c r="E375" s="595">
        <v>36</v>
      </c>
      <c r="F375" s="595">
        <v>200</v>
      </c>
      <c r="G375" s="597" t="s">
        <v>3916</v>
      </c>
      <c r="H375" s="598" t="s">
        <v>3655</v>
      </c>
      <c r="I375" s="599" t="s">
        <v>3917</v>
      </c>
      <c r="J375" s="430"/>
      <c r="K375" s="392"/>
    </row>
    <row r="376" spans="1:11" ht="30">
      <c r="A376" s="398">
        <v>364</v>
      </c>
      <c r="B376" s="593" t="s">
        <v>3918</v>
      </c>
      <c r="C376" s="593" t="s">
        <v>615</v>
      </c>
      <c r="D376" s="594" t="s">
        <v>694</v>
      </c>
      <c r="E376" s="595">
        <v>100</v>
      </c>
      <c r="F376" s="595">
        <v>375</v>
      </c>
      <c r="G376" s="597" t="s">
        <v>3919</v>
      </c>
      <c r="H376" s="598" t="s">
        <v>3920</v>
      </c>
      <c r="I376" s="599" t="s">
        <v>3921</v>
      </c>
      <c r="J376" s="430"/>
      <c r="K376" s="392"/>
    </row>
    <row r="377" spans="1:11" ht="30">
      <c r="A377" s="398">
        <v>365</v>
      </c>
      <c r="B377" s="593" t="s">
        <v>3922</v>
      </c>
      <c r="C377" s="593" t="s">
        <v>615</v>
      </c>
      <c r="D377" s="594" t="s">
        <v>3123</v>
      </c>
      <c r="E377" s="595" t="s">
        <v>3923</v>
      </c>
      <c r="F377" s="595">
        <v>360</v>
      </c>
      <c r="G377" s="597" t="s">
        <v>3924</v>
      </c>
      <c r="H377" s="598" t="s">
        <v>780</v>
      </c>
      <c r="I377" s="599" t="s">
        <v>3925</v>
      </c>
      <c r="J377" s="430"/>
      <c r="K377" s="392"/>
    </row>
    <row r="378" spans="1:11" ht="30">
      <c r="A378" s="398">
        <v>366</v>
      </c>
      <c r="B378" s="593" t="s">
        <v>3926</v>
      </c>
      <c r="C378" s="593" t="s">
        <v>615</v>
      </c>
      <c r="D378" s="594" t="s">
        <v>3123</v>
      </c>
      <c r="E378" s="595">
        <v>42513</v>
      </c>
      <c r="F378" s="595">
        <v>360</v>
      </c>
      <c r="G378" s="597" t="s">
        <v>3927</v>
      </c>
      <c r="H378" s="598" t="s">
        <v>3928</v>
      </c>
      <c r="I378" s="599" t="s">
        <v>3929</v>
      </c>
      <c r="J378" s="430"/>
      <c r="K378" s="392"/>
    </row>
    <row r="379" spans="1:11" ht="30">
      <c r="A379" s="398">
        <v>367</v>
      </c>
      <c r="B379" s="593" t="s">
        <v>3393</v>
      </c>
      <c r="C379" s="593" t="s">
        <v>615</v>
      </c>
      <c r="D379" s="594" t="s">
        <v>1687</v>
      </c>
      <c r="E379" s="595" t="s">
        <v>3930</v>
      </c>
      <c r="F379" s="595" t="s">
        <v>3215</v>
      </c>
      <c r="G379" s="597" t="s">
        <v>3931</v>
      </c>
      <c r="H379" s="598" t="s">
        <v>3359</v>
      </c>
      <c r="I379" s="599" t="s">
        <v>3932</v>
      </c>
      <c r="J379" s="430"/>
      <c r="K379" s="392"/>
    </row>
    <row r="380" spans="1:11" ht="30">
      <c r="A380" s="398">
        <v>368</v>
      </c>
      <c r="B380" s="593" t="s">
        <v>3933</v>
      </c>
      <c r="C380" s="593" t="s">
        <v>615</v>
      </c>
      <c r="D380" s="594" t="s">
        <v>1687</v>
      </c>
      <c r="E380" s="595">
        <v>140</v>
      </c>
      <c r="F380" s="595">
        <v>250</v>
      </c>
      <c r="G380" s="597" t="s">
        <v>840</v>
      </c>
      <c r="H380" s="598" t="s">
        <v>841</v>
      </c>
      <c r="I380" s="599" t="s">
        <v>1787</v>
      </c>
      <c r="J380" s="430"/>
      <c r="K380" s="392"/>
    </row>
    <row r="381" spans="1:11" ht="30">
      <c r="A381" s="398">
        <v>369</v>
      </c>
      <c r="B381" s="593" t="s">
        <v>3934</v>
      </c>
      <c r="C381" s="593" t="s">
        <v>615</v>
      </c>
      <c r="D381" s="594" t="s">
        <v>3123</v>
      </c>
      <c r="E381" s="595" t="s">
        <v>3935</v>
      </c>
      <c r="F381" s="595">
        <v>750</v>
      </c>
      <c r="G381" s="597" t="s">
        <v>3936</v>
      </c>
      <c r="H381" s="598" t="s">
        <v>3937</v>
      </c>
      <c r="I381" s="599" t="s">
        <v>3938</v>
      </c>
      <c r="J381" s="430"/>
      <c r="K381" s="392"/>
    </row>
    <row r="382" spans="1:11" ht="30">
      <c r="A382" s="398">
        <v>370</v>
      </c>
      <c r="B382" s="593" t="s">
        <v>3939</v>
      </c>
      <c r="C382" s="593" t="s">
        <v>615</v>
      </c>
      <c r="D382" s="594" t="s">
        <v>3123</v>
      </c>
      <c r="E382" s="595">
        <v>42610</v>
      </c>
      <c r="F382" s="595">
        <v>500</v>
      </c>
      <c r="G382" s="597" t="s">
        <v>3940</v>
      </c>
      <c r="H382" s="598" t="s">
        <v>1843</v>
      </c>
      <c r="I382" s="599" t="s">
        <v>3941</v>
      </c>
      <c r="J382" s="430"/>
      <c r="K382" s="392"/>
    </row>
    <row r="383" spans="1:11" ht="30">
      <c r="A383" s="398">
        <v>371</v>
      </c>
      <c r="B383" s="593" t="s">
        <v>3942</v>
      </c>
      <c r="C383" s="593" t="s">
        <v>615</v>
      </c>
      <c r="D383" s="594" t="s">
        <v>3123</v>
      </c>
      <c r="E383" s="595" t="s">
        <v>3943</v>
      </c>
      <c r="F383" s="595">
        <v>625</v>
      </c>
      <c r="G383" s="597" t="s">
        <v>3944</v>
      </c>
      <c r="H383" s="598" t="s">
        <v>3945</v>
      </c>
      <c r="I383" s="599" t="s">
        <v>3946</v>
      </c>
      <c r="J383" s="430"/>
      <c r="K383" s="392"/>
    </row>
    <row r="384" spans="1:11" ht="30">
      <c r="A384" s="398">
        <v>372</v>
      </c>
      <c r="B384" s="593" t="s">
        <v>3947</v>
      </c>
      <c r="C384" s="593" t="s">
        <v>615</v>
      </c>
      <c r="D384" s="594" t="s">
        <v>3123</v>
      </c>
      <c r="E384" s="595" t="s">
        <v>3948</v>
      </c>
      <c r="F384" s="595">
        <v>625</v>
      </c>
      <c r="G384" s="597" t="s">
        <v>3949</v>
      </c>
      <c r="H384" s="598" t="s">
        <v>3950</v>
      </c>
      <c r="I384" s="599" t="s">
        <v>3951</v>
      </c>
      <c r="J384" s="430"/>
      <c r="K384" s="392"/>
    </row>
    <row r="385" spans="1:11" ht="30">
      <c r="A385" s="398">
        <v>373</v>
      </c>
      <c r="B385" s="593" t="s">
        <v>3952</v>
      </c>
      <c r="C385" s="593" t="s">
        <v>615</v>
      </c>
      <c r="D385" s="594" t="s">
        <v>3123</v>
      </c>
      <c r="E385" s="595">
        <v>29</v>
      </c>
      <c r="F385" s="595">
        <v>500</v>
      </c>
      <c r="G385" s="597" t="s">
        <v>3953</v>
      </c>
      <c r="H385" s="598" t="s">
        <v>3954</v>
      </c>
      <c r="I385" s="599" t="s">
        <v>3955</v>
      </c>
      <c r="J385" s="430"/>
      <c r="K385" s="392"/>
    </row>
    <row r="386" spans="1:11" ht="30">
      <c r="A386" s="398">
        <v>374</v>
      </c>
      <c r="B386" s="593" t="s">
        <v>3956</v>
      </c>
      <c r="C386" s="593" t="s">
        <v>615</v>
      </c>
      <c r="D386" s="594" t="s">
        <v>3123</v>
      </c>
      <c r="E386" s="595" t="s">
        <v>3957</v>
      </c>
      <c r="F386" s="595">
        <v>1500</v>
      </c>
      <c r="G386" s="597" t="s">
        <v>3958</v>
      </c>
      <c r="H386" s="598" t="s">
        <v>800</v>
      </c>
      <c r="I386" s="599" t="s">
        <v>3959</v>
      </c>
      <c r="J386" s="430"/>
      <c r="K386" s="392"/>
    </row>
    <row r="387" spans="1:11" ht="30">
      <c r="A387" s="398">
        <v>375</v>
      </c>
      <c r="B387" s="593" t="s">
        <v>3960</v>
      </c>
      <c r="C387" s="593" t="s">
        <v>615</v>
      </c>
      <c r="D387" s="594" t="s">
        <v>1678</v>
      </c>
      <c r="E387" s="595" t="s">
        <v>3961</v>
      </c>
      <c r="F387" s="595">
        <v>750</v>
      </c>
      <c r="G387" s="597" t="s">
        <v>3962</v>
      </c>
      <c r="H387" s="598" t="s">
        <v>3963</v>
      </c>
      <c r="I387" s="599" t="s">
        <v>3964</v>
      </c>
      <c r="J387" s="430"/>
      <c r="K387" s="392"/>
    </row>
    <row r="388" spans="1:11" ht="30">
      <c r="A388" s="398">
        <v>376</v>
      </c>
      <c r="B388" s="593" t="s">
        <v>3965</v>
      </c>
      <c r="C388" s="593" t="s">
        <v>615</v>
      </c>
      <c r="D388" s="594" t="s">
        <v>3123</v>
      </c>
      <c r="E388" s="595" t="s">
        <v>3966</v>
      </c>
      <c r="F388" s="595">
        <v>1000</v>
      </c>
      <c r="G388" s="597" t="s">
        <v>3967</v>
      </c>
      <c r="H388" s="598" t="s">
        <v>1641</v>
      </c>
      <c r="I388" s="599" t="s">
        <v>3968</v>
      </c>
      <c r="J388" s="430"/>
      <c r="K388" s="392"/>
    </row>
    <row r="389" spans="1:11" ht="30">
      <c r="A389" s="398">
        <v>377</v>
      </c>
      <c r="B389" s="593" t="s">
        <v>3969</v>
      </c>
      <c r="C389" s="593" t="s">
        <v>615</v>
      </c>
      <c r="D389" s="594" t="s">
        <v>3123</v>
      </c>
      <c r="E389" s="595" t="s">
        <v>3970</v>
      </c>
      <c r="F389" s="595">
        <v>625</v>
      </c>
      <c r="G389" s="597" t="s">
        <v>3971</v>
      </c>
      <c r="H389" s="598" t="s">
        <v>3972</v>
      </c>
      <c r="I389" s="599" t="s">
        <v>3973</v>
      </c>
      <c r="J389" s="430"/>
      <c r="K389" s="392"/>
    </row>
    <row r="390" spans="1:11" ht="30">
      <c r="A390" s="398">
        <v>378</v>
      </c>
      <c r="B390" s="593" t="s">
        <v>3974</v>
      </c>
      <c r="C390" s="593" t="s">
        <v>615</v>
      </c>
      <c r="D390" s="594" t="s">
        <v>3123</v>
      </c>
      <c r="E390" s="595" t="s">
        <v>3975</v>
      </c>
      <c r="F390" s="595">
        <v>750</v>
      </c>
      <c r="G390" s="597" t="s">
        <v>3976</v>
      </c>
      <c r="H390" s="598" t="s">
        <v>3579</v>
      </c>
      <c r="I390" s="599" t="s">
        <v>3977</v>
      </c>
      <c r="J390" s="430"/>
      <c r="K390" s="392"/>
    </row>
    <row r="391" spans="1:11" ht="30">
      <c r="A391" s="398">
        <v>379</v>
      </c>
      <c r="B391" s="593" t="s">
        <v>3978</v>
      </c>
      <c r="C391" s="593" t="s">
        <v>615</v>
      </c>
      <c r="D391" s="594" t="s">
        <v>3123</v>
      </c>
      <c r="E391" s="595">
        <v>41</v>
      </c>
      <c r="F391" s="595">
        <v>750</v>
      </c>
      <c r="G391" s="597" t="s">
        <v>3979</v>
      </c>
      <c r="H391" s="598" t="s">
        <v>1916</v>
      </c>
      <c r="I391" s="599" t="s">
        <v>3980</v>
      </c>
      <c r="J391" s="430"/>
      <c r="K391" s="392"/>
    </row>
    <row r="392" spans="1:11" ht="30">
      <c r="A392" s="398">
        <v>380</v>
      </c>
      <c r="B392" s="593" t="s">
        <v>3981</v>
      </c>
      <c r="C392" s="593" t="s">
        <v>615</v>
      </c>
      <c r="D392" s="594" t="s">
        <v>3123</v>
      </c>
      <c r="E392" s="595" t="s">
        <v>3982</v>
      </c>
      <c r="F392" s="595">
        <v>625</v>
      </c>
      <c r="G392" s="597" t="s">
        <v>3983</v>
      </c>
      <c r="H392" s="598" t="s">
        <v>3984</v>
      </c>
      <c r="I392" s="599" t="s">
        <v>3985</v>
      </c>
      <c r="J392" s="430"/>
      <c r="K392" s="392"/>
    </row>
    <row r="393" spans="1:11" ht="30">
      <c r="A393" s="398">
        <v>381</v>
      </c>
      <c r="B393" s="593" t="s">
        <v>3986</v>
      </c>
      <c r="C393" s="593" t="s">
        <v>615</v>
      </c>
      <c r="D393" s="594" t="s">
        <v>3123</v>
      </c>
      <c r="E393" s="595" t="s">
        <v>3987</v>
      </c>
      <c r="F393" s="595">
        <v>1000</v>
      </c>
      <c r="G393" s="597" t="s">
        <v>3988</v>
      </c>
      <c r="H393" s="598" t="s">
        <v>801</v>
      </c>
      <c r="I393" s="599" t="s">
        <v>3989</v>
      </c>
      <c r="J393" s="430"/>
      <c r="K393" s="392"/>
    </row>
    <row r="394" spans="1:11" ht="45">
      <c r="A394" s="398">
        <v>382</v>
      </c>
      <c r="B394" s="593" t="s">
        <v>3990</v>
      </c>
      <c r="C394" s="593" t="s">
        <v>615</v>
      </c>
      <c r="D394" s="594" t="s">
        <v>3123</v>
      </c>
      <c r="E394" s="595" t="s">
        <v>3991</v>
      </c>
      <c r="F394" s="595">
        <v>500</v>
      </c>
      <c r="G394" s="597" t="s">
        <v>3992</v>
      </c>
      <c r="H394" s="598" t="s">
        <v>1910</v>
      </c>
      <c r="I394" s="599" t="s">
        <v>3415</v>
      </c>
      <c r="J394" s="430"/>
      <c r="K394" s="392"/>
    </row>
    <row r="395" spans="1:11" ht="30">
      <c r="A395" s="398">
        <v>383</v>
      </c>
      <c r="B395" s="593" t="s">
        <v>3993</v>
      </c>
      <c r="C395" s="593" t="s">
        <v>615</v>
      </c>
      <c r="D395" s="594" t="s">
        <v>3123</v>
      </c>
      <c r="E395" s="595" t="s">
        <v>3994</v>
      </c>
      <c r="F395" s="595">
        <v>1000</v>
      </c>
      <c r="G395" s="597" t="s">
        <v>3995</v>
      </c>
      <c r="H395" s="598" t="s">
        <v>3996</v>
      </c>
      <c r="I395" s="599" t="s">
        <v>3272</v>
      </c>
      <c r="J395" s="430"/>
      <c r="K395" s="392"/>
    </row>
    <row r="396" spans="1:11" ht="30">
      <c r="A396" s="398">
        <v>384</v>
      </c>
      <c r="B396" s="593" t="s">
        <v>3997</v>
      </c>
      <c r="C396" s="593" t="s">
        <v>615</v>
      </c>
      <c r="D396" s="594" t="s">
        <v>3123</v>
      </c>
      <c r="E396" s="595" t="s">
        <v>3998</v>
      </c>
      <c r="F396" s="595">
        <v>750</v>
      </c>
      <c r="G396" s="597" t="s">
        <v>3999</v>
      </c>
      <c r="H396" s="598" t="s">
        <v>780</v>
      </c>
      <c r="I396" s="599" t="s">
        <v>3508</v>
      </c>
      <c r="J396" s="430"/>
      <c r="K396" s="392"/>
    </row>
    <row r="397" spans="1:11" ht="30">
      <c r="A397" s="398">
        <v>385</v>
      </c>
      <c r="B397" s="593" t="s">
        <v>4000</v>
      </c>
      <c r="C397" s="593" t="s">
        <v>615</v>
      </c>
      <c r="D397" s="594" t="s">
        <v>3123</v>
      </c>
      <c r="E397" s="595" t="s">
        <v>4001</v>
      </c>
      <c r="F397" s="595">
        <v>625</v>
      </c>
      <c r="G397" s="597" t="s">
        <v>4002</v>
      </c>
      <c r="H397" s="598" t="s">
        <v>4003</v>
      </c>
      <c r="I397" s="599" t="s">
        <v>4004</v>
      </c>
      <c r="J397" s="430"/>
      <c r="K397" s="392"/>
    </row>
    <row r="398" spans="1:11" ht="30">
      <c r="A398" s="398">
        <v>386</v>
      </c>
      <c r="B398" s="593" t="s">
        <v>4005</v>
      </c>
      <c r="C398" s="593" t="s">
        <v>615</v>
      </c>
      <c r="D398" s="594" t="s">
        <v>3123</v>
      </c>
      <c r="E398" s="595" t="s">
        <v>4006</v>
      </c>
      <c r="F398" s="595">
        <v>625</v>
      </c>
      <c r="G398" s="597" t="s">
        <v>4007</v>
      </c>
      <c r="H398" s="598" t="s">
        <v>4003</v>
      </c>
      <c r="I398" s="599" t="s">
        <v>4008</v>
      </c>
      <c r="J398" s="430"/>
      <c r="K398" s="392"/>
    </row>
    <row r="399" spans="1:11" ht="30">
      <c r="A399" s="398">
        <v>387</v>
      </c>
      <c r="B399" s="593" t="s">
        <v>4009</v>
      </c>
      <c r="C399" s="593" t="s">
        <v>615</v>
      </c>
      <c r="D399" s="594" t="s">
        <v>3123</v>
      </c>
      <c r="E399" s="595" t="s">
        <v>4010</v>
      </c>
      <c r="F399" s="595">
        <v>750</v>
      </c>
      <c r="G399" s="597" t="s">
        <v>4011</v>
      </c>
      <c r="H399" s="598" t="s">
        <v>4012</v>
      </c>
      <c r="I399" s="599" t="s">
        <v>4013</v>
      </c>
      <c r="J399" s="430"/>
      <c r="K399" s="392"/>
    </row>
    <row r="400" spans="1:11" ht="30">
      <c r="A400" s="398">
        <v>388</v>
      </c>
      <c r="B400" s="593" t="s">
        <v>4014</v>
      </c>
      <c r="C400" s="593" t="s">
        <v>615</v>
      </c>
      <c r="D400" s="594" t="s">
        <v>3123</v>
      </c>
      <c r="E400" s="595" t="s">
        <v>4015</v>
      </c>
      <c r="F400" s="595">
        <v>750</v>
      </c>
      <c r="G400" s="597" t="s">
        <v>4016</v>
      </c>
      <c r="H400" s="598" t="s">
        <v>1932</v>
      </c>
      <c r="I400" s="599" t="s">
        <v>4017</v>
      </c>
      <c r="J400" s="430"/>
      <c r="K400" s="392"/>
    </row>
    <row r="401" spans="1:11" ht="30">
      <c r="A401" s="398">
        <v>389</v>
      </c>
      <c r="B401" s="593" t="s">
        <v>4018</v>
      </c>
      <c r="C401" s="593" t="s">
        <v>615</v>
      </c>
      <c r="D401" s="594" t="s">
        <v>3123</v>
      </c>
      <c r="E401" s="595" t="s">
        <v>4019</v>
      </c>
      <c r="F401" s="595">
        <v>750</v>
      </c>
      <c r="G401" s="597" t="s">
        <v>4020</v>
      </c>
      <c r="H401" s="598" t="s">
        <v>3583</v>
      </c>
      <c r="I401" s="599" t="s">
        <v>4021</v>
      </c>
      <c r="J401" s="430"/>
      <c r="K401" s="392"/>
    </row>
    <row r="402" spans="1:11" ht="30">
      <c r="A402" s="398">
        <v>390</v>
      </c>
      <c r="B402" s="593" t="s">
        <v>4022</v>
      </c>
      <c r="C402" s="593" t="s">
        <v>615</v>
      </c>
      <c r="D402" s="594" t="s">
        <v>3123</v>
      </c>
      <c r="E402" s="595" t="s">
        <v>4023</v>
      </c>
      <c r="F402" s="595">
        <v>1375</v>
      </c>
      <c r="G402" s="597" t="s">
        <v>4024</v>
      </c>
      <c r="H402" s="598" t="s">
        <v>3824</v>
      </c>
      <c r="I402" s="599" t="s">
        <v>4025</v>
      </c>
      <c r="J402" s="430"/>
      <c r="K402" s="392"/>
    </row>
    <row r="403" spans="1:11" ht="30">
      <c r="A403" s="398">
        <v>391</v>
      </c>
      <c r="B403" s="593" t="s">
        <v>4026</v>
      </c>
      <c r="C403" s="593" t="s">
        <v>615</v>
      </c>
      <c r="D403" s="594" t="s">
        <v>3123</v>
      </c>
      <c r="E403" s="595" t="s">
        <v>4027</v>
      </c>
      <c r="F403" s="595">
        <v>625</v>
      </c>
      <c r="G403" s="597" t="s">
        <v>4028</v>
      </c>
      <c r="H403" s="598" t="s">
        <v>4029</v>
      </c>
      <c r="I403" s="599" t="s">
        <v>4030</v>
      </c>
      <c r="J403" s="430"/>
      <c r="K403" s="392"/>
    </row>
    <row r="404" spans="1:11" ht="30">
      <c r="A404" s="398">
        <v>392</v>
      </c>
      <c r="B404" s="593" t="s">
        <v>4031</v>
      </c>
      <c r="C404" s="593" t="s">
        <v>615</v>
      </c>
      <c r="D404" s="594" t="s">
        <v>3123</v>
      </c>
      <c r="E404" s="595" t="s">
        <v>4032</v>
      </c>
      <c r="F404" s="595">
        <v>1250</v>
      </c>
      <c r="G404" s="597" t="s">
        <v>4033</v>
      </c>
      <c r="H404" s="598" t="s">
        <v>3542</v>
      </c>
      <c r="I404" s="599" t="s">
        <v>4034</v>
      </c>
      <c r="J404" s="430"/>
      <c r="K404" s="392"/>
    </row>
    <row r="405" spans="1:11" ht="45">
      <c r="A405" s="398">
        <v>393</v>
      </c>
      <c r="B405" s="593" t="s">
        <v>4035</v>
      </c>
      <c r="C405" s="593" t="s">
        <v>615</v>
      </c>
      <c r="D405" s="594" t="s">
        <v>3123</v>
      </c>
      <c r="E405" s="595">
        <v>55</v>
      </c>
      <c r="F405" s="595">
        <v>1000</v>
      </c>
      <c r="G405" s="597" t="s">
        <v>4036</v>
      </c>
      <c r="H405" s="598" t="s">
        <v>4037</v>
      </c>
      <c r="I405" s="599" t="s">
        <v>4038</v>
      </c>
      <c r="J405" s="430"/>
      <c r="K405" s="392"/>
    </row>
    <row r="406" spans="1:11" ht="30">
      <c r="A406" s="398">
        <v>394</v>
      </c>
      <c r="B406" s="593" t="s">
        <v>4039</v>
      </c>
      <c r="C406" s="593" t="s">
        <v>615</v>
      </c>
      <c r="D406" s="594" t="s">
        <v>3123</v>
      </c>
      <c r="E406" s="595">
        <v>41</v>
      </c>
      <c r="F406" s="595">
        <v>500</v>
      </c>
      <c r="G406" s="597" t="s">
        <v>4040</v>
      </c>
      <c r="H406" s="598" t="s">
        <v>837</v>
      </c>
      <c r="I406" s="599" t="s">
        <v>4041</v>
      </c>
      <c r="J406" s="430"/>
      <c r="K406" s="392"/>
    </row>
    <row r="407" spans="1:11" ht="30">
      <c r="A407" s="398">
        <v>395</v>
      </c>
      <c r="B407" s="593" t="s">
        <v>4042</v>
      </c>
      <c r="C407" s="593" t="s">
        <v>615</v>
      </c>
      <c r="D407" s="594" t="s">
        <v>3123</v>
      </c>
      <c r="E407" s="595" t="s">
        <v>4043</v>
      </c>
      <c r="F407" s="595">
        <v>1250</v>
      </c>
      <c r="G407" s="597" t="s">
        <v>4044</v>
      </c>
      <c r="H407" s="598" t="s">
        <v>4045</v>
      </c>
      <c r="I407" s="599" t="s">
        <v>4046</v>
      </c>
      <c r="J407" s="430"/>
      <c r="K407" s="392"/>
    </row>
    <row r="408" spans="1:11" ht="30">
      <c r="A408" s="398">
        <v>396</v>
      </c>
      <c r="B408" s="593" t="s">
        <v>4047</v>
      </c>
      <c r="C408" s="593" t="s">
        <v>615</v>
      </c>
      <c r="D408" s="594" t="s">
        <v>3123</v>
      </c>
      <c r="E408" s="595" t="s">
        <v>4048</v>
      </c>
      <c r="F408" s="595">
        <v>1500</v>
      </c>
      <c r="G408" s="597" t="s">
        <v>4049</v>
      </c>
      <c r="H408" s="598" t="s">
        <v>4050</v>
      </c>
      <c r="I408" s="599" t="s">
        <v>4038</v>
      </c>
      <c r="J408" s="430"/>
      <c r="K408" s="392"/>
    </row>
    <row r="409" spans="1:11" ht="30">
      <c r="A409" s="398">
        <v>397</v>
      </c>
      <c r="B409" s="593" t="s">
        <v>4051</v>
      </c>
      <c r="C409" s="593" t="s">
        <v>615</v>
      </c>
      <c r="D409" s="594" t="s">
        <v>3112</v>
      </c>
      <c r="E409" s="595">
        <v>96</v>
      </c>
      <c r="F409" s="595" t="s">
        <v>3215</v>
      </c>
      <c r="G409" s="597" t="s">
        <v>4052</v>
      </c>
      <c r="H409" s="598" t="s">
        <v>3984</v>
      </c>
      <c r="I409" s="599" t="s">
        <v>4053</v>
      </c>
      <c r="J409" s="430"/>
      <c r="K409" s="392"/>
    </row>
    <row r="410" spans="1:11" ht="30">
      <c r="A410" s="398">
        <v>398</v>
      </c>
      <c r="B410" s="593" t="s">
        <v>4054</v>
      </c>
      <c r="C410" s="593" t="s">
        <v>615</v>
      </c>
      <c r="D410" s="594" t="s">
        <v>3112</v>
      </c>
      <c r="E410" s="595" t="s">
        <v>4055</v>
      </c>
      <c r="F410" s="595" t="s">
        <v>3215</v>
      </c>
      <c r="G410" s="597" t="s">
        <v>4056</v>
      </c>
      <c r="H410" s="598" t="s">
        <v>504</v>
      </c>
      <c r="I410" s="599" t="s">
        <v>1935</v>
      </c>
      <c r="J410" s="430"/>
      <c r="K410" s="392"/>
    </row>
    <row r="411" spans="1:11" ht="30">
      <c r="A411" s="398">
        <v>399</v>
      </c>
      <c r="B411" s="593" t="s">
        <v>4057</v>
      </c>
      <c r="C411" s="593" t="s">
        <v>615</v>
      </c>
      <c r="D411" s="594" t="s">
        <v>3112</v>
      </c>
      <c r="E411" s="595">
        <v>50</v>
      </c>
      <c r="F411" s="595">
        <v>375</v>
      </c>
      <c r="G411" s="597" t="s">
        <v>4058</v>
      </c>
      <c r="H411" s="598" t="s">
        <v>4059</v>
      </c>
      <c r="I411" s="599" t="s">
        <v>4060</v>
      </c>
      <c r="J411" s="430"/>
      <c r="K411" s="392"/>
    </row>
    <row r="412" spans="1:11" ht="30">
      <c r="A412" s="398">
        <v>400</v>
      </c>
      <c r="B412" s="593" t="s">
        <v>4061</v>
      </c>
      <c r="C412" s="593" t="s">
        <v>615</v>
      </c>
      <c r="D412" s="594" t="s">
        <v>3112</v>
      </c>
      <c r="E412" s="595" t="s">
        <v>4062</v>
      </c>
      <c r="F412" s="595">
        <v>400</v>
      </c>
      <c r="G412" s="597" t="s">
        <v>4063</v>
      </c>
      <c r="H412" s="598" t="s">
        <v>4064</v>
      </c>
      <c r="I412" s="599" t="s">
        <v>4065</v>
      </c>
      <c r="J412" s="430"/>
      <c r="K412" s="392"/>
    </row>
    <row r="413" spans="1:11" ht="45">
      <c r="A413" s="398">
        <v>401</v>
      </c>
      <c r="B413" s="593" t="s">
        <v>4066</v>
      </c>
      <c r="C413" s="593" t="s">
        <v>615</v>
      </c>
      <c r="D413" s="594" t="s">
        <v>3112</v>
      </c>
      <c r="E413" s="595">
        <v>175</v>
      </c>
      <c r="F413" s="595">
        <v>400</v>
      </c>
      <c r="G413" s="597" t="s">
        <v>4067</v>
      </c>
      <c r="H413" s="598" t="s">
        <v>1903</v>
      </c>
      <c r="I413" s="599" t="s">
        <v>4068</v>
      </c>
      <c r="J413" s="430"/>
      <c r="K413" s="392"/>
    </row>
    <row r="414" spans="1:11" ht="30">
      <c r="A414" s="398">
        <v>402</v>
      </c>
      <c r="B414" s="593" t="s">
        <v>4069</v>
      </c>
      <c r="C414" s="593" t="s">
        <v>615</v>
      </c>
      <c r="D414" s="594" t="s">
        <v>3112</v>
      </c>
      <c r="E414" s="595" t="s">
        <v>4070</v>
      </c>
      <c r="F414" s="595">
        <v>400</v>
      </c>
      <c r="G414" s="597" t="s">
        <v>4071</v>
      </c>
      <c r="H414" s="598" t="s">
        <v>4012</v>
      </c>
      <c r="I414" s="599" t="s">
        <v>3603</v>
      </c>
      <c r="J414" s="430"/>
      <c r="K414" s="392"/>
    </row>
    <row r="415" spans="1:11" ht="30">
      <c r="A415" s="398">
        <v>403</v>
      </c>
      <c r="B415" s="593" t="s">
        <v>4072</v>
      </c>
      <c r="C415" s="593" t="s">
        <v>615</v>
      </c>
      <c r="D415" s="594" t="s">
        <v>3112</v>
      </c>
      <c r="E415" s="595">
        <v>17</v>
      </c>
      <c r="F415" s="595">
        <v>250</v>
      </c>
      <c r="G415" s="597" t="s">
        <v>4073</v>
      </c>
      <c r="H415" s="598" t="s">
        <v>1799</v>
      </c>
      <c r="I415" s="599" t="s">
        <v>3732</v>
      </c>
      <c r="J415" s="430"/>
      <c r="K415" s="392"/>
    </row>
    <row r="416" spans="1:11" ht="30">
      <c r="A416" s="398">
        <v>404</v>
      </c>
      <c r="B416" s="593" t="s">
        <v>4074</v>
      </c>
      <c r="C416" s="593" t="s">
        <v>615</v>
      </c>
      <c r="D416" s="594" t="s">
        <v>3112</v>
      </c>
      <c r="E416" s="595">
        <v>30</v>
      </c>
      <c r="F416" s="595">
        <v>250</v>
      </c>
      <c r="G416" s="597" t="s">
        <v>4075</v>
      </c>
      <c r="H416" s="598" t="s">
        <v>4076</v>
      </c>
      <c r="I416" s="599" t="s">
        <v>4077</v>
      </c>
      <c r="J416" s="430"/>
      <c r="K416" s="392"/>
    </row>
    <row r="417" spans="1:11" ht="15" customHeight="1">
      <c r="A417" s="398">
        <v>405</v>
      </c>
      <c r="B417" s="593" t="s">
        <v>4078</v>
      </c>
      <c r="C417" s="593" t="s">
        <v>615</v>
      </c>
      <c r="D417" s="594" t="s">
        <v>3123</v>
      </c>
      <c r="E417" s="595">
        <v>70</v>
      </c>
      <c r="F417" s="595">
        <v>375</v>
      </c>
      <c r="G417" s="597" t="s">
        <v>4079</v>
      </c>
      <c r="H417" s="598" t="s">
        <v>4080</v>
      </c>
      <c r="I417" s="599" t="s">
        <v>4081</v>
      </c>
      <c r="J417" s="430"/>
      <c r="K417" s="392"/>
    </row>
    <row r="418" spans="1:11" ht="30">
      <c r="A418" s="398">
        <v>406</v>
      </c>
      <c r="B418" s="593" t="s">
        <v>4082</v>
      </c>
      <c r="C418" s="593" t="s">
        <v>615</v>
      </c>
      <c r="D418" s="594" t="s">
        <v>3123</v>
      </c>
      <c r="E418" s="595">
        <v>80</v>
      </c>
      <c r="F418" s="595" t="s">
        <v>3162</v>
      </c>
      <c r="G418" s="597" t="s">
        <v>4083</v>
      </c>
      <c r="H418" s="598" t="s">
        <v>4084</v>
      </c>
      <c r="I418" s="599" t="s">
        <v>4085</v>
      </c>
      <c r="J418" s="430"/>
      <c r="K418" s="392"/>
    </row>
    <row r="419" spans="1:11" ht="30">
      <c r="A419" s="398">
        <v>407</v>
      </c>
      <c r="B419" s="593" t="s">
        <v>4086</v>
      </c>
      <c r="C419" s="593" t="s">
        <v>615</v>
      </c>
      <c r="D419" s="594" t="s">
        <v>3123</v>
      </c>
      <c r="E419" s="595">
        <v>75</v>
      </c>
      <c r="F419" s="595">
        <v>375</v>
      </c>
      <c r="G419" s="597" t="s">
        <v>4087</v>
      </c>
      <c r="H419" s="598" t="s">
        <v>3278</v>
      </c>
      <c r="I419" s="599" t="s">
        <v>4088</v>
      </c>
      <c r="J419" s="430"/>
      <c r="K419" s="392"/>
    </row>
    <row r="420" spans="1:11" ht="15" customHeight="1">
      <c r="A420" s="398">
        <v>408</v>
      </c>
      <c r="B420" s="593" t="s">
        <v>4089</v>
      </c>
      <c r="C420" s="593" t="s">
        <v>615</v>
      </c>
      <c r="D420" s="594" t="s">
        <v>3123</v>
      </c>
      <c r="E420" s="595">
        <v>55</v>
      </c>
      <c r="F420" s="595">
        <v>250</v>
      </c>
      <c r="G420" s="597" t="s">
        <v>4090</v>
      </c>
      <c r="H420" s="598" t="s">
        <v>4091</v>
      </c>
      <c r="I420" s="599" t="s">
        <v>4092</v>
      </c>
      <c r="J420" s="430"/>
      <c r="K420" s="392"/>
    </row>
    <row r="421" spans="1:11" ht="30">
      <c r="A421" s="398">
        <v>409</v>
      </c>
      <c r="B421" s="593" t="s">
        <v>4093</v>
      </c>
      <c r="C421" s="593" t="s">
        <v>615</v>
      </c>
      <c r="D421" s="594" t="s">
        <v>3123</v>
      </c>
      <c r="E421" s="595">
        <v>80</v>
      </c>
      <c r="F421" s="595">
        <v>375</v>
      </c>
      <c r="G421" s="597" t="s">
        <v>4094</v>
      </c>
      <c r="H421" s="598" t="s">
        <v>800</v>
      </c>
      <c r="I421" s="599" t="s">
        <v>1920</v>
      </c>
      <c r="J421" s="430"/>
      <c r="K421" s="392"/>
    </row>
    <row r="422" spans="1:11" ht="30">
      <c r="A422" s="398">
        <v>410</v>
      </c>
      <c r="B422" s="593" t="s">
        <v>4095</v>
      </c>
      <c r="C422" s="593" t="s">
        <v>615</v>
      </c>
      <c r="D422" s="594" t="s">
        <v>694</v>
      </c>
      <c r="E422" s="595">
        <v>60</v>
      </c>
      <c r="F422" s="595">
        <v>300</v>
      </c>
      <c r="G422" s="597" t="s">
        <v>4096</v>
      </c>
      <c r="H422" s="598" t="s">
        <v>817</v>
      </c>
      <c r="I422" s="599" t="s">
        <v>4097</v>
      </c>
      <c r="J422" s="430"/>
      <c r="K422" s="392"/>
    </row>
    <row r="423" spans="1:11" ht="30">
      <c r="A423" s="398">
        <v>411</v>
      </c>
      <c r="B423" s="593" t="s">
        <v>4098</v>
      </c>
      <c r="C423" s="593" t="s">
        <v>615</v>
      </c>
      <c r="D423" s="594" t="s">
        <v>694</v>
      </c>
      <c r="E423" s="595" t="s">
        <v>3434</v>
      </c>
      <c r="F423" s="595">
        <v>300</v>
      </c>
      <c r="G423" s="597" t="s">
        <v>4099</v>
      </c>
      <c r="H423" s="598" t="s">
        <v>4003</v>
      </c>
      <c r="I423" s="599" t="s">
        <v>4100</v>
      </c>
      <c r="J423" s="430"/>
      <c r="K423" s="392"/>
    </row>
    <row r="424" spans="1:11" ht="30">
      <c r="A424" s="398">
        <v>412</v>
      </c>
      <c r="B424" s="593" t="s">
        <v>4101</v>
      </c>
      <c r="C424" s="593" t="s">
        <v>615</v>
      </c>
      <c r="D424" s="594" t="s">
        <v>694</v>
      </c>
      <c r="E424" s="595">
        <v>30</v>
      </c>
      <c r="F424" s="595">
        <v>300</v>
      </c>
      <c r="G424" s="597" t="s">
        <v>4102</v>
      </c>
      <c r="H424" s="598" t="s">
        <v>4103</v>
      </c>
      <c r="I424" s="599" t="s">
        <v>4104</v>
      </c>
      <c r="J424" s="430"/>
      <c r="K424" s="392"/>
    </row>
    <row r="425" spans="1:11" ht="30">
      <c r="A425" s="398">
        <v>413</v>
      </c>
      <c r="B425" s="593" t="s">
        <v>4105</v>
      </c>
      <c r="C425" s="593" t="s">
        <v>615</v>
      </c>
      <c r="D425" s="594" t="s">
        <v>694</v>
      </c>
      <c r="E425" s="595">
        <v>30</v>
      </c>
      <c r="F425" s="595">
        <v>300</v>
      </c>
      <c r="G425" s="597" t="s">
        <v>4106</v>
      </c>
      <c r="H425" s="598" t="s">
        <v>504</v>
      </c>
      <c r="I425" s="599" t="s">
        <v>4107</v>
      </c>
      <c r="J425" s="430"/>
      <c r="K425" s="392"/>
    </row>
    <row r="426" spans="1:11" ht="30">
      <c r="A426" s="398">
        <v>414</v>
      </c>
      <c r="B426" s="593" t="s">
        <v>4108</v>
      </c>
      <c r="C426" s="593" t="s">
        <v>615</v>
      </c>
      <c r="D426" s="594" t="s">
        <v>694</v>
      </c>
      <c r="E426" s="595">
        <v>60</v>
      </c>
      <c r="F426" s="595">
        <v>300</v>
      </c>
      <c r="G426" s="597" t="s">
        <v>4109</v>
      </c>
      <c r="H426" s="598" t="s">
        <v>504</v>
      </c>
      <c r="I426" s="599" t="s">
        <v>4110</v>
      </c>
      <c r="J426" s="430"/>
      <c r="K426" s="392"/>
    </row>
    <row r="427" spans="1:11" ht="30">
      <c r="A427" s="398">
        <v>415</v>
      </c>
      <c r="B427" s="593" t="s">
        <v>4111</v>
      </c>
      <c r="C427" s="593" t="s">
        <v>615</v>
      </c>
      <c r="D427" s="594" t="s">
        <v>694</v>
      </c>
      <c r="E427" s="595">
        <v>60</v>
      </c>
      <c r="F427" s="595">
        <v>300</v>
      </c>
      <c r="G427" s="597" t="s">
        <v>4112</v>
      </c>
      <c r="H427" s="598" t="s">
        <v>4113</v>
      </c>
      <c r="I427" s="599" t="s">
        <v>4114</v>
      </c>
      <c r="J427" s="430"/>
      <c r="K427" s="392"/>
    </row>
    <row r="428" spans="1:11" ht="45">
      <c r="A428" s="398">
        <v>416</v>
      </c>
      <c r="B428" s="593" t="s">
        <v>4115</v>
      </c>
      <c r="C428" s="593" t="s">
        <v>615</v>
      </c>
      <c r="D428" s="594" t="s">
        <v>694</v>
      </c>
      <c r="E428" s="595">
        <v>110</v>
      </c>
      <c r="F428" s="595">
        <v>625</v>
      </c>
      <c r="G428" s="597" t="s">
        <v>4116</v>
      </c>
      <c r="H428" s="598" t="s">
        <v>1843</v>
      </c>
      <c r="I428" s="599" t="s">
        <v>3328</v>
      </c>
      <c r="J428" s="430"/>
      <c r="K428" s="392"/>
    </row>
    <row r="429" spans="1:11" ht="30">
      <c r="A429" s="398">
        <v>417</v>
      </c>
      <c r="B429" s="593" t="s">
        <v>4117</v>
      </c>
      <c r="C429" s="593" t="s">
        <v>615</v>
      </c>
      <c r="D429" s="594" t="s">
        <v>3123</v>
      </c>
      <c r="E429" s="595">
        <v>36</v>
      </c>
      <c r="F429" s="595">
        <v>125</v>
      </c>
      <c r="G429" s="597" t="s">
        <v>4118</v>
      </c>
      <c r="H429" s="598" t="s">
        <v>4119</v>
      </c>
      <c r="I429" s="599" t="s">
        <v>4120</v>
      </c>
      <c r="J429" s="430"/>
      <c r="K429" s="392"/>
    </row>
    <row r="430" spans="1:11" ht="30">
      <c r="A430" s="398">
        <v>418</v>
      </c>
      <c r="B430" s="593" t="s">
        <v>4121</v>
      </c>
      <c r="C430" s="593" t="s">
        <v>615</v>
      </c>
      <c r="D430" s="594" t="s">
        <v>3123</v>
      </c>
      <c r="E430" s="595">
        <v>105</v>
      </c>
      <c r="F430" s="595" t="s">
        <v>3162</v>
      </c>
      <c r="G430" s="597" t="s">
        <v>4122</v>
      </c>
      <c r="H430" s="598" t="s">
        <v>3519</v>
      </c>
      <c r="I430" s="599" t="s">
        <v>4123</v>
      </c>
      <c r="J430" s="430"/>
      <c r="K430" s="392"/>
    </row>
    <row r="431" spans="1:11" ht="30">
      <c r="A431" s="398">
        <v>419</v>
      </c>
      <c r="B431" s="593" t="s">
        <v>4124</v>
      </c>
      <c r="C431" s="593" t="s">
        <v>615</v>
      </c>
      <c r="D431" s="594" t="s">
        <v>3123</v>
      </c>
      <c r="E431" s="595">
        <v>75</v>
      </c>
      <c r="F431" s="595">
        <v>375</v>
      </c>
      <c r="G431" s="597" t="s">
        <v>4125</v>
      </c>
      <c r="H431" s="598" t="s">
        <v>1919</v>
      </c>
      <c r="I431" s="599" t="s">
        <v>4126</v>
      </c>
      <c r="J431" s="430"/>
      <c r="K431" s="392"/>
    </row>
    <row r="432" spans="1:11" ht="30">
      <c r="A432" s="398">
        <v>420</v>
      </c>
      <c r="B432" s="593" t="s">
        <v>4127</v>
      </c>
      <c r="C432" s="593" t="s">
        <v>615</v>
      </c>
      <c r="D432" s="594" t="s">
        <v>3123</v>
      </c>
      <c r="E432" s="595">
        <v>65</v>
      </c>
      <c r="F432" s="595">
        <v>375</v>
      </c>
      <c r="G432" s="597" t="s">
        <v>4128</v>
      </c>
      <c r="H432" s="598" t="s">
        <v>3655</v>
      </c>
      <c r="I432" s="599" t="s">
        <v>4129</v>
      </c>
      <c r="J432" s="430"/>
      <c r="K432" s="392"/>
    </row>
    <row r="433" spans="1:11" ht="30">
      <c r="A433" s="398">
        <v>421</v>
      </c>
      <c r="B433" s="593" t="s">
        <v>4130</v>
      </c>
      <c r="C433" s="593" t="s">
        <v>615</v>
      </c>
      <c r="D433" s="594" t="s">
        <v>3123</v>
      </c>
      <c r="E433" s="595">
        <v>25</v>
      </c>
      <c r="F433" s="595">
        <v>250</v>
      </c>
      <c r="G433" s="597" t="s">
        <v>4131</v>
      </c>
      <c r="H433" s="598" t="s">
        <v>4132</v>
      </c>
      <c r="I433" s="599" t="s">
        <v>4133</v>
      </c>
      <c r="J433" s="430"/>
      <c r="K433" s="392"/>
    </row>
    <row r="434" spans="1:11" ht="30">
      <c r="A434" s="398">
        <v>422</v>
      </c>
      <c r="B434" s="593" t="s">
        <v>4134</v>
      </c>
      <c r="C434" s="593" t="s">
        <v>615</v>
      </c>
      <c r="D434" s="594" t="s">
        <v>3123</v>
      </c>
      <c r="E434" s="595">
        <v>63</v>
      </c>
      <c r="F434" s="595">
        <v>375</v>
      </c>
      <c r="G434" s="597" t="s">
        <v>4135</v>
      </c>
      <c r="H434" s="598" t="s">
        <v>798</v>
      </c>
      <c r="I434" s="599" t="s">
        <v>3732</v>
      </c>
      <c r="J434" s="430"/>
      <c r="K434" s="392"/>
    </row>
    <row r="435" spans="1:11" ht="30">
      <c r="A435" s="398">
        <v>423</v>
      </c>
      <c r="B435" s="593" t="s">
        <v>4136</v>
      </c>
      <c r="C435" s="593" t="s">
        <v>615</v>
      </c>
      <c r="D435" s="594" t="s">
        <v>694</v>
      </c>
      <c r="E435" s="595">
        <v>30</v>
      </c>
      <c r="F435" s="595">
        <v>300</v>
      </c>
      <c r="G435" s="597" t="s">
        <v>4137</v>
      </c>
      <c r="H435" s="598" t="s">
        <v>4138</v>
      </c>
      <c r="I435" s="599" t="s">
        <v>4139</v>
      </c>
      <c r="J435" s="430"/>
      <c r="K435" s="392"/>
    </row>
    <row r="436" spans="1:11" ht="15" customHeight="1">
      <c r="A436" s="398">
        <v>424</v>
      </c>
      <c r="B436" s="593" t="s">
        <v>4140</v>
      </c>
      <c r="C436" s="593" t="s">
        <v>615</v>
      </c>
      <c r="D436" s="594" t="s">
        <v>694</v>
      </c>
      <c r="E436" s="595">
        <v>50</v>
      </c>
      <c r="F436" s="595">
        <v>300</v>
      </c>
      <c r="G436" s="597" t="s">
        <v>4141</v>
      </c>
      <c r="H436" s="598" t="s">
        <v>4142</v>
      </c>
      <c r="I436" s="599" t="s">
        <v>4143</v>
      </c>
      <c r="J436" s="430"/>
      <c r="K436" s="392"/>
    </row>
    <row r="437" spans="1:11" ht="30">
      <c r="A437" s="398">
        <v>425</v>
      </c>
      <c r="B437" s="593" t="s">
        <v>4144</v>
      </c>
      <c r="C437" s="593" t="s">
        <v>615</v>
      </c>
      <c r="D437" s="594" t="s">
        <v>694</v>
      </c>
      <c r="E437" s="595">
        <v>60</v>
      </c>
      <c r="F437" s="595">
        <v>300</v>
      </c>
      <c r="G437" s="597" t="s">
        <v>4145</v>
      </c>
      <c r="H437" s="598" t="s">
        <v>4146</v>
      </c>
      <c r="I437" s="599" t="s">
        <v>4147</v>
      </c>
      <c r="J437" s="430"/>
      <c r="K437" s="392"/>
    </row>
    <row r="438" spans="1:11" ht="30">
      <c r="A438" s="398">
        <v>426</v>
      </c>
      <c r="B438" s="593" t="s">
        <v>4148</v>
      </c>
      <c r="C438" s="593" t="s">
        <v>615</v>
      </c>
      <c r="D438" s="594" t="s">
        <v>694</v>
      </c>
      <c r="E438" s="595">
        <v>30</v>
      </c>
      <c r="F438" s="595">
        <v>300</v>
      </c>
      <c r="G438" s="597" t="s">
        <v>4149</v>
      </c>
      <c r="H438" s="598" t="s">
        <v>791</v>
      </c>
      <c r="I438" s="599" t="s">
        <v>4150</v>
      </c>
      <c r="J438" s="430"/>
      <c r="K438" s="392"/>
    </row>
    <row r="439" spans="1:11" ht="30">
      <c r="A439" s="398">
        <v>427</v>
      </c>
      <c r="B439" s="593" t="s">
        <v>4151</v>
      </c>
      <c r="C439" s="593" t="s">
        <v>615</v>
      </c>
      <c r="D439" s="594" t="s">
        <v>3123</v>
      </c>
      <c r="E439" s="595">
        <v>52</v>
      </c>
      <c r="F439" s="595">
        <v>125</v>
      </c>
      <c r="G439" s="597" t="s">
        <v>4152</v>
      </c>
      <c r="H439" s="598" t="s">
        <v>817</v>
      </c>
      <c r="I439" s="599" t="s">
        <v>3481</v>
      </c>
      <c r="J439" s="430"/>
      <c r="K439" s="392"/>
    </row>
    <row r="440" spans="1:11" ht="45">
      <c r="A440" s="398">
        <v>428</v>
      </c>
      <c r="B440" s="593" t="s">
        <v>4153</v>
      </c>
      <c r="C440" s="593" t="s">
        <v>615</v>
      </c>
      <c r="D440" s="594" t="s">
        <v>3123</v>
      </c>
      <c r="E440" s="595">
        <v>210</v>
      </c>
      <c r="F440" s="595">
        <v>750</v>
      </c>
      <c r="G440" s="597" t="s">
        <v>4154</v>
      </c>
      <c r="H440" s="598" t="s">
        <v>1927</v>
      </c>
      <c r="I440" s="599" t="s">
        <v>4155</v>
      </c>
      <c r="J440" s="430"/>
      <c r="K440" s="392"/>
    </row>
    <row r="441" spans="1:11" ht="30">
      <c r="A441" s="398">
        <v>429</v>
      </c>
      <c r="B441" s="593" t="s">
        <v>4156</v>
      </c>
      <c r="C441" s="593" t="s">
        <v>615</v>
      </c>
      <c r="D441" s="594" t="s">
        <v>3112</v>
      </c>
      <c r="E441" s="595">
        <v>78</v>
      </c>
      <c r="F441" s="595">
        <v>225</v>
      </c>
      <c r="G441" s="597" t="s">
        <v>4157</v>
      </c>
      <c r="H441" s="598" t="s">
        <v>4158</v>
      </c>
      <c r="I441" s="599" t="s">
        <v>4159</v>
      </c>
      <c r="J441" s="430"/>
      <c r="K441" s="392"/>
    </row>
    <row r="442" spans="1:11" ht="30">
      <c r="A442" s="398">
        <v>430</v>
      </c>
      <c r="B442" s="593" t="s">
        <v>4160</v>
      </c>
      <c r="C442" s="593" t="s">
        <v>615</v>
      </c>
      <c r="D442" s="594" t="s">
        <v>3112</v>
      </c>
      <c r="E442" s="595" t="s">
        <v>4161</v>
      </c>
      <c r="F442" s="595">
        <v>225</v>
      </c>
      <c r="G442" s="597" t="s">
        <v>4162</v>
      </c>
      <c r="H442" s="598" t="s">
        <v>3945</v>
      </c>
      <c r="I442" s="599" t="s">
        <v>4163</v>
      </c>
      <c r="J442" s="430"/>
      <c r="K442" s="392"/>
    </row>
    <row r="443" spans="1:11" ht="30">
      <c r="A443" s="398">
        <v>431</v>
      </c>
      <c r="B443" s="593" t="s">
        <v>4164</v>
      </c>
      <c r="C443" s="593" t="s">
        <v>615</v>
      </c>
      <c r="D443" s="594" t="s">
        <v>1678</v>
      </c>
      <c r="E443" s="595">
        <v>30</v>
      </c>
      <c r="F443" s="595">
        <v>125</v>
      </c>
      <c r="G443" s="597" t="s">
        <v>4165</v>
      </c>
      <c r="H443" s="598" t="s">
        <v>4166</v>
      </c>
      <c r="I443" s="599" t="s">
        <v>4167</v>
      </c>
      <c r="J443" s="430"/>
      <c r="K443" s="392"/>
    </row>
    <row r="444" spans="1:11" ht="30">
      <c r="A444" s="398">
        <v>432</v>
      </c>
      <c r="B444" s="593" t="s">
        <v>4168</v>
      </c>
      <c r="C444" s="593" t="s">
        <v>615</v>
      </c>
      <c r="D444" s="594" t="s">
        <v>1678</v>
      </c>
      <c r="E444" s="595">
        <v>312</v>
      </c>
      <c r="F444" s="595">
        <v>250</v>
      </c>
      <c r="G444" s="597" t="s">
        <v>4169</v>
      </c>
      <c r="H444" s="598" t="s">
        <v>803</v>
      </c>
      <c r="I444" s="599" t="s">
        <v>3855</v>
      </c>
      <c r="J444" s="430"/>
      <c r="K444" s="392"/>
    </row>
    <row r="445" spans="1:11" ht="30">
      <c r="A445" s="398">
        <v>433</v>
      </c>
      <c r="B445" s="593" t="s">
        <v>4170</v>
      </c>
      <c r="C445" s="593" t="s">
        <v>615</v>
      </c>
      <c r="D445" s="594" t="s">
        <v>1678</v>
      </c>
      <c r="E445" s="595">
        <v>38</v>
      </c>
      <c r="F445" s="595">
        <v>250</v>
      </c>
      <c r="G445" s="597" t="s">
        <v>4171</v>
      </c>
      <c r="H445" s="598" t="s">
        <v>1979</v>
      </c>
      <c r="I445" s="599" t="s">
        <v>4172</v>
      </c>
      <c r="J445" s="430"/>
      <c r="K445" s="392"/>
    </row>
    <row r="446" spans="1:11" ht="30">
      <c r="A446" s="398">
        <v>434</v>
      </c>
      <c r="B446" s="593" t="s">
        <v>4173</v>
      </c>
      <c r="C446" s="593" t="s">
        <v>615</v>
      </c>
      <c r="D446" s="594" t="s">
        <v>694</v>
      </c>
      <c r="E446" s="595">
        <v>50</v>
      </c>
      <c r="F446" s="595">
        <v>250</v>
      </c>
      <c r="G446" s="597" t="s">
        <v>4174</v>
      </c>
      <c r="H446" s="598" t="s">
        <v>3560</v>
      </c>
      <c r="I446" s="599" t="s">
        <v>4175</v>
      </c>
      <c r="J446" s="430"/>
      <c r="K446" s="392"/>
    </row>
    <row r="447" spans="1:11" ht="30">
      <c r="A447" s="398">
        <v>435</v>
      </c>
      <c r="B447" s="593" t="s">
        <v>4176</v>
      </c>
      <c r="C447" s="593" t="s">
        <v>615</v>
      </c>
      <c r="D447" s="594" t="s">
        <v>694</v>
      </c>
      <c r="E447" s="595">
        <v>50</v>
      </c>
      <c r="F447" s="595">
        <v>250</v>
      </c>
      <c r="G447" s="597" t="s">
        <v>4177</v>
      </c>
      <c r="H447" s="598" t="s">
        <v>1453</v>
      </c>
      <c r="I447" s="599" t="s">
        <v>4178</v>
      </c>
      <c r="J447" s="430"/>
      <c r="K447" s="392"/>
    </row>
    <row r="448" spans="1:11" ht="30">
      <c r="A448" s="398">
        <v>436</v>
      </c>
      <c r="B448" s="593" t="s">
        <v>4179</v>
      </c>
      <c r="C448" s="593" t="s">
        <v>615</v>
      </c>
      <c r="D448" s="594" t="s">
        <v>694</v>
      </c>
      <c r="E448" s="595" t="s">
        <v>4180</v>
      </c>
      <c r="F448" s="595">
        <v>750</v>
      </c>
      <c r="G448" s="597" t="s">
        <v>4181</v>
      </c>
      <c r="H448" s="598" t="s">
        <v>4182</v>
      </c>
      <c r="I448" s="599" t="s">
        <v>4183</v>
      </c>
      <c r="J448" s="430"/>
      <c r="K448" s="392"/>
    </row>
    <row r="449" spans="1:11" ht="30">
      <c r="A449" s="398">
        <v>437</v>
      </c>
      <c r="B449" s="593" t="s">
        <v>4184</v>
      </c>
      <c r="C449" s="593" t="s">
        <v>615</v>
      </c>
      <c r="D449" s="594" t="s">
        <v>694</v>
      </c>
      <c r="E449" s="595" t="s">
        <v>4185</v>
      </c>
      <c r="F449" s="595">
        <v>250</v>
      </c>
      <c r="G449" s="597" t="s">
        <v>4186</v>
      </c>
      <c r="H449" s="598" t="s">
        <v>1955</v>
      </c>
      <c r="I449" s="599" t="s">
        <v>4187</v>
      </c>
      <c r="J449" s="430"/>
      <c r="K449" s="392"/>
    </row>
    <row r="450" spans="1:11" ht="30">
      <c r="A450" s="398">
        <v>438</v>
      </c>
      <c r="B450" s="593" t="s">
        <v>4188</v>
      </c>
      <c r="C450" s="593" t="s">
        <v>615</v>
      </c>
      <c r="D450" s="594" t="s">
        <v>694</v>
      </c>
      <c r="E450" s="595" t="s">
        <v>4189</v>
      </c>
      <c r="F450" s="595">
        <v>250</v>
      </c>
      <c r="G450" s="597" t="s">
        <v>4190</v>
      </c>
      <c r="H450" s="598" t="s">
        <v>4191</v>
      </c>
      <c r="I450" s="599" t="s">
        <v>4192</v>
      </c>
      <c r="J450" s="430"/>
      <c r="K450" s="392"/>
    </row>
    <row r="451" spans="1:11" ht="30">
      <c r="A451" s="398">
        <v>439</v>
      </c>
      <c r="B451" s="593" t="s">
        <v>4193</v>
      </c>
      <c r="C451" s="593" t="s">
        <v>615</v>
      </c>
      <c r="D451" s="594" t="s">
        <v>694</v>
      </c>
      <c r="E451" s="595" t="s">
        <v>4194</v>
      </c>
      <c r="F451" s="595">
        <v>300</v>
      </c>
      <c r="G451" s="597" t="s">
        <v>4195</v>
      </c>
      <c r="H451" s="598" t="s">
        <v>1487</v>
      </c>
      <c r="I451" s="599" t="s">
        <v>4196</v>
      </c>
      <c r="J451" s="430"/>
      <c r="K451" s="392"/>
    </row>
    <row r="452" spans="1:11" ht="30">
      <c r="A452" s="398">
        <v>440</v>
      </c>
      <c r="B452" s="593" t="s">
        <v>4197</v>
      </c>
      <c r="C452" s="593" t="s">
        <v>615</v>
      </c>
      <c r="D452" s="594" t="s">
        <v>694</v>
      </c>
      <c r="E452" s="595">
        <v>85</v>
      </c>
      <c r="F452" s="595">
        <v>250</v>
      </c>
      <c r="G452" s="597" t="s">
        <v>4198</v>
      </c>
      <c r="H452" s="598" t="s">
        <v>1769</v>
      </c>
      <c r="I452" s="599" t="s">
        <v>4199</v>
      </c>
      <c r="J452" s="430"/>
      <c r="K452" s="392"/>
    </row>
    <row r="453" spans="1:11" ht="30">
      <c r="A453" s="398">
        <v>441</v>
      </c>
      <c r="B453" s="593" t="s">
        <v>4200</v>
      </c>
      <c r="C453" s="593" t="s">
        <v>615</v>
      </c>
      <c r="D453" s="594" t="s">
        <v>694</v>
      </c>
      <c r="E453" s="595" t="s">
        <v>4201</v>
      </c>
      <c r="F453" s="595">
        <v>250</v>
      </c>
      <c r="G453" s="597" t="s">
        <v>4202</v>
      </c>
      <c r="H453" s="598" t="s">
        <v>1769</v>
      </c>
      <c r="I453" s="599" t="s">
        <v>4203</v>
      </c>
      <c r="J453" s="430"/>
      <c r="K453" s="392"/>
    </row>
    <row r="454" spans="1:11" ht="30">
      <c r="A454" s="398">
        <v>442</v>
      </c>
      <c r="B454" s="593" t="s">
        <v>4204</v>
      </c>
      <c r="C454" s="593" t="s">
        <v>615</v>
      </c>
      <c r="D454" s="594" t="s">
        <v>694</v>
      </c>
      <c r="E454" s="595">
        <v>30</v>
      </c>
      <c r="F454" s="595">
        <v>250</v>
      </c>
      <c r="G454" s="597" t="s">
        <v>4205</v>
      </c>
      <c r="H454" s="598" t="s">
        <v>4206</v>
      </c>
      <c r="I454" s="599" t="s">
        <v>4207</v>
      </c>
      <c r="J454" s="430"/>
      <c r="K454" s="392"/>
    </row>
    <row r="455" spans="1:11" ht="30">
      <c r="A455" s="398">
        <v>443</v>
      </c>
      <c r="B455" s="593" t="s">
        <v>4208</v>
      </c>
      <c r="C455" s="593" t="s">
        <v>615</v>
      </c>
      <c r="D455" s="594" t="s">
        <v>1678</v>
      </c>
      <c r="E455" s="595">
        <v>35</v>
      </c>
      <c r="F455" s="595">
        <v>250</v>
      </c>
      <c r="G455" s="597" t="s">
        <v>4209</v>
      </c>
      <c r="H455" s="598" t="s">
        <v>837</v>
      </c>
      <c r="I455" s="599" t="s">
        <v>4210</v>
      </c>
      <c r="J455" s="430"/>
      <c r="K455" s="392"/>
    </row>
    <row r="456" spans="1:11" ht="30">
      <c r="A456" s="398">
        <v>444</v>
      </c>
      <c r="B456" s="593" t="s">
        <v>4211</v>
      </c>
      <c r="C456" s="593" t="s">
        <v>615</v>
      </c>
      <c r="D456" s="594" t="s">
        <v>1678</v>
      </c>
      <c r="E456" s="595">
        <v>34</v>
      </c>
      <c r="F456" s="595">
        <v>250</v>
      </c>
      <c r="G456" s="597" t="s">
        <v>4212</v>
      </c>
      <c r="H456" s="598" t="s">
        <v>3910</v>
      </c>
      <c r="I456" s="599" t="s">
        <v>4213</v>
      </c>
      <c r="J456" s="430"/>
      <c r="K456" s="392"/>
    </row>
    <row r="457" spans="1:11" ht="30">
      <c r="A457" s="398">
        <v>445</v>
      </c>
      <c r="B457" s="593" t="s">
        <v>4214</v>
      </c>
      <c r="C457" s="593" t="s">
        <v>615</v>
      </c>
      <c r="D457" s="594" t="s">
        <v>1678</v>
      </c>
      <c r="E457" s="595">
        <v>40</v>
      </c>
      <c r="F457" s="595">
        <v>250</v>
      </c>
      <c r="G457" s="597" t="s">
        <v>4215</v>
      </c>
      <c r="H457" s="598" t="s">
        <v>4216</v>
      </c>
      <c r="I457" s="599" t="s">
        <v>4217</v>
      </c>
      <c r="J457" s="430"/>
      <c r="K457" s="392"/>
    </row>
    <row r="458" spans="1:11" ht="30">
      <c r="A458" s="398">
        <v>446</v>
      </c>
      <c r="B458" s="593" t="s">
        <v>4218</v>
      </c>
      <c r="C458" s="593" t="s">
        <v>615</v>
      </c>
      <c r="D458" s="594" t="s">
        <v>1678</v>
      </c>
      <c r="E458" s="595">
        <v>40</v>
      </c>
      <c r="F458" s="595">
        <v>250</v>
      </c>
      <c r="G458" s="597" t="s">
        <v>4219</v>
      </c>
      <c r="H458" s="598" t="s">
        <v>4220</v>
      </c>
      <c r="I458" s="599" t="s">
        <v>4221</v>
      </c>
      <c r="J458" s="430"/>
      <c r="K458" s="392"/>
    </row>
    <row r="459" spans="1:11" ht="30">
      <c r="A459" s="398">
        <v>447</v>
      </c>
      <c r="B459" s="593" t="s">
        <v>4222</v>
      </c>
      <c r="C459" s="593" t="s">
        <v>615</v>
      </c>
      <c r="D459" s="594" t="s">
        <v>1678</v>
      </c>
      <c r="E459" s="595">
        <v>35</v>
      </c>
      <c r="F459" s="595">
        <v>250</v>
      </c>
      <c r="G459" s="597" t="s">
        <v>4223</v>
      </c>
      <c r="H459" s="598" t="s">
        <v>3588</v>
      </c>
      <c r="I459" s="599" t="s">
        <v>4224</v>
      </c>
      <c r="J459" s="430"/>
      <c r="K459" s="392"/>
    </row>
    <row r="460" spans="1:11" ht="30">
      <c r="A460" s="398">
        <v>448</v>
      </c>
      <c r="B460" s="593" t="s">
        <v>4225</v>
      </c>
      <c r="C460" s="593" t="s">
        <v>615</v>
      </c>
      <c r="D460" s="594" t="s">
        <v>1678</v>
      </c>
      <c r="E460" s="595">
        <v>45</v>
      </c>
      <c r="F460" s="595">
        <v>250</v>
      </c>
      <c r="G460" s="597" t="s">
        <v>4226</v>
      </c>
      <c r="H460" s="598" t="s">
        <v>4227</v>
      </c>
      <c r="I460" s="599" t="s">
        <v>4228</v>
      </c>
      <c r="J460" s="430"/>
      <c r="K460" s="392"/>
    </row>
    <row r="461" spans="1:11" ht="30">
      <c r="A461" s="398">
        <v>449</v>
      </c>
      <c r="B461" s="593" t="s">
        <v>4229</v>
      </c>
      <c r="C461" s="593" t="s">
        <v>615</v>
      </c>
      <c r="D461" s="594" t="s">
        <v>1678</v>
      </c>
      <c r="E461" s="595">
        <v>45</v>
      </c>
      <c r="F461" s="595">
        <v>250</v>
      </c>
      <c r="G461" s="597" t="s">
        <v>4230</v>
      </c>
      <c r="H461" s="598" t="s">
        <v>4231</v>
      </c>
      <c r="I461" s="599" t="s">
        <v>4232</v>
      </c>
      <c r="J461" s="430"/>
      <c r="K461" s="392"/>
    </row>
    <row r="462" spans="1:11" ht="30">
      <c r="A462" s="398">
        <v>450</v>
      </c>
      <c r="B462" s="593" t="s">
        <v>4233</v>
      </c>
      <c r="C462" s="593" t="s">
        <v>615</v>
      </c>
      <c r="D462" s="594" t="s">
        <v>1678</v>
      </c>
      <c r="E462" s="595">
        <v>37</v>
      </c>
      <c r="F462" s="595">
        <v>250</v>
      </c>
      <c r="G462" s="597" t="s">
        <v>4234</v>
      </c>
      <c r="H462" s="598" t="s">
        <v>4235</v>
      </c>
      <c r="I462" s="599" t="s">
        <v>4236</v>
      </c>
      <c r="J462" s="430"/>
      <c r="K462" s="392"/>
    </row>
    <row r="463" spans="1:11" ht="30">
      <c r="A463" s="398">
        <v>451</v>
      </c>
      <c r="B463" s="593" t="s">
        <v>4237</v>
      </c>
      <c r="C463" s="593" t="s">
        <v>615</v>
      </c>
      <c r="D463" s="594" t="s">
        <v>1678</v>
      </c>
      <c r="E463" s="595">
        <v>45</v>
      </c>
      <c r="F463" s="595">
        <v>250</v>
      </c>
      <c r="G463" s="597" t="s">
        <v>4238</v>
      </c>
      <c r="H463" s="598" t="s">
        <v>3551</v>
      </c>
      <c r="I463" s="599" t="s">
        <v>4239</v>
      </c>
      <c r="J463" s="430"/>
      <c r="K463" s="392"/>
    </row>
    <row r="464" spans="1:11" ht="30">
      <c r="A464" s="398">
        <v>452</v>
      </c>
      <c r="B464" s="593" t="s">
        <v>4240</v>
      </c>
      <c r="C464" s="593" t="s">
        <v>615</v>
      </c>
      <c r="D464" s="594" t="s">
        <v>1678</v>
      </c>
      <c r="E464" s="595">
        <v>41</v>
      </c>
      <c r="F464" s="595">
        <v>250</v>
      </c>
      <c r="G464" s="597" t="s">
        <v>4241</v>
      </c>
      <c r="H464" s="598" t="s">
        <v>3945</v>
      </c>
      <c r="I464" s="599" t="s">
        <v>4242</v>
      </c>
      <c r="J464" s="430"/>
      <c r="K464" s="392"/>
    </row>
    <row r="465" spans="1:11" ht="30">
      <c r="A465" s="398">
        <v>453</v>
      </c>
      <c r="B465" s="593" t="s">
        <v>4243</v>
      </c>
      <c r="C465" s="593" t="s">
        <v>615</v>
      </c>
      <c r="D465" s="594" t="s">
        <v>1678</v>
      </c>
      <c r="E465" s="595">
        <v>90</v>
      </c>
      <c r="F465" s="595">
        <v>250</v>
      </c>
      <c r="G465" s="597" t="s">
        <v>4244</v>
      </c>
      <c r="H465" s="598" t="s">
        <v>828</v>
      </c>
      <c r="I465" s="599" t="s">
        <v>4245</v>
      </c>
      <c r="J465" s="430"/>
      <c r="K465" s="392"/>
    </row>
    <row r="466" spans="1:11" ht="30">
      <c r="A466" s="398">
        <v>454</v>
      </c>
      <c r="B466" s="593" t="s">
        <v>4246</v>
      </c>
      <c r="C466" s="593" t="s">
        <v>615</v>
      </c>
      <c r="D466" s="594" t="s">
        <v>694</v>
      </c>
      <c r="E466" s="595">
        <v>40</v>
      </c>
      <c r="F466" s="595">
        <v>250</v>
      </c>
      <c r="G466" s="597" t="s">
        <v>4247</v>
      </c>
      <c r="H466" s="598" t="s">
        <v>4248</v>
      </c>
      <c r="I466" s="599" t="s">
        <v>1456</v>
      </c>
      <c r="J466" s="430"/>
      <c r="K466" s="392"/>
    </row>
    <row r="467" spans="1:11" ht="30">
      <c r="A467" s="398">
        <v>455</v>
      </c>
      <c r="B467" s="593" t="s">
        <v>4249</v>
      </c>
      <c r="C467" s="593" t="s">
        <v>615</v>
      </c>
      <c r="D467" s="594" t="s">
        <v>694</v>
      </c>
      <c r="E467" s="595">
        <v>48</v>
      </c>
      <c r="F467" s="595">
        <v>250</v>
      </c>
      <c r="G467" s="597" t="s">
        <v>4250</v>
      </c>
      <c r="H467" s="598" t="s">
        <v>837</v>
      </c>
      <c r="I467" s="599" t="s">
        <v>3708</v>
      </c>
      <c r="J467" s="430"/>
      <c r="K467" s="392"/>
    </row>
    <row r="468" spans="1:11" ht="30">
      <c r="A468" s="398">
        <v>456</v>
      </c>
      <c r="B468" s="593" t="s">
        <v>4251</v>
      </c>
      <c r="C468" s="593" t="s">
        <v>615</v>
      </c>
      <c r="D468" s="594" t="s">
        <v>694</v>
      </c>
      <c r="E468" s="595">
        <v>80</v>
      </c>
      <c r="F468" s="595">
        <v>250</v>
      </c>
      <c r="G468" s="597" t="s">
        <v>4252</v>
      </c>
      <c r="H468" s="598" t="s">
        <v>1967</v>
      </c>
      <c r="I468" s="599" t="s">
        <v>4253</v>
      </c>
      <c r="J468" s="430"/>
      <c r="K468" s="392"/>
    </row>
    <row r="469" spans="1:11" ht="30">
      <c r="A469" s="398">
        <v>457</v>
      </c>
      <c r="B469" s="593" t="s">
        <v>4254</v>
      </c>
      <c r="C469" s="593" t="s">
        <v>615</v>
      </c>
      <c r="D469" s="594" t="s">
        <v>694</v>
      </c>
      <c r="E469" s="595" t="s">
        <v>4255</v>
      </c>
      <c r="F469" s="595">
        <v>250</v>
      </c>
      <c r="G469" s="597" t="s">
        <v>4256</v>
      </c>
      <c r="H469" s="598" t="s">
        <v>4257</v>
      </c>
      <c r="I469" s="599" t="s">
        <v>4258</v>
      </c>
      <c r="J469" s="430"/>
      <c r="K469" s="392"/>
    </row>
    <row r="470" spans="1:11" ht="45">
      <c r="A470" s="398">
        <v>458</v>
      </c>
      <c r="B470" s="593" t="s">
        <v>4259</v>
      </c>
      <c r="C470" s="593" t="s">
        <v>615</v>
      </c>
      <c r="D470" s="594" t="s">
        <v>694</v>
      </c>
      <c r="E470" s="595" t="s">
        <v>4260</v>
      </c>
      <c r="F470" s="595">
        <v>250</v>
      </c>
      <c r="G470" s="597" t="s">
        <v>4261</v>
      </c>
      <c r="H470" s="598" t="s">
        <v>3375</v>
      </c>
      <c r="I470" s="599" t="s">
        <v>4262</v>
      </c>
      <c r="J470" s="430"/>
      <c r="K470" s="392"/>
    </row>
    <row r="471" spans="1:11" ht="30">
      <c r="A471" s="398">
        <v>459</v>
      </c>
      <c r="B471" s="593" t="s">
        <v>4263</v>
      </c>
      <c r="C471" s="593" t="s">
        <v>615</v>
      </c>
      <c r="D471" s="594" t="s">
        <v>694</v>
      </c>
      <c r="E471" s="595" t="s">
        <v>4264</v>
      </c>
      <c r="F471" s="595">
        <v>250</v>
      </c>
      <c r="G471" s="597" t="s">
        <v>4265</v>
      </c>
      <c r="H471" s="598" t="s">
        <v>3588</v>
      </c>
      <c r="I471" s="599" t="s">
        <v>4266</v>
      </c>
      <c r="J471" s="430"/>
      <c r="K471" s="392"/>
    </row>
    <row r="472" spans="1:11" ht="30">
      <c r="A472" s="398">
        <v>460</v>
      </c>
      <c r="B472" s="593" t="s">
        <v>4267</v>
      </c>
      <c r="C472" s="593" t="s">
        <v>615</v>
      </c>
      <c r="D472" s="594" t="s">
        <v>694</v>
      </c>
      <c r="E472" s="595" t="s">
        <v>4189</v>
      </c>
      <c r="F472" s="595">
        <v>250</v>
      </c>
      <c r="G472" s="597" t="s">
        <v>4268</v>
      </c>
      <c r="H472" s="598" t="s">
        <v>4269</v>
      </c>
      <c r="I472" s="599" t="s">
        <v>4270</v>
      </c>
      <c r="J472" s="430"/>
      <c r="K472" s="392"/>
    </row>
    <row r="473" spans="1:11" ht="30">
      <c r="A473" s="398">
        <v>461</v>
      </c>
      <c r="B473" s="593" t="s">
        <v>4271</v>
      </c>
      <c r="C473" s="593" t="s">
        <v>615</v>
      </c>
      <c r="D473" s="594" t="s">
        <v>694</v>
      </c>
      <c r="E473" s="595" t="s">
        <v>4272</v>
      </c>
      <c r="F473" s="595">
        <v>250</v>
      </c>
      <c r="G473" s="597" t="s">
        <v>4273</v>
      </c>
      <c r="H473" s="598" t="s">
        <v>3824</v>
      </c>
      <c r="I473" s="599" t="s">
        <v>4274</v>
      </c>
      <c r="J473" s="430"/>
      <c r="K473" s="392"/>
    </row>
    <row r="474" spans="1:11" ht="30">
      <c r="A474" s="398">
        <v>462</v>
      </c>
      <c r="B474" s="593" t="s">
        <v>4275</v>
      </c>
      <c r="C474" s="593" t="s">
        <v>615</v>
      </c>
      <c r="D474" s="594" t="s">
        <v>694</v>
      </c>
      <c r="E474" s="595">
        <v>51</v>
      </c>
      <c r="F474" s="595">
        <v>250</v>
      </c>
      <c r="G474" s="597" t="s">
        <v>4276</v>
      </c>
      <c r="H474" s="598" t="s">
        <v>4277</v>
      </c>
      <c r="I474" s="599" t="s">
        <v>4278</v>
      </c>
      <c r="J474" s="430"/>
      <c r="K474" s="392"/>
    </row>
    <row r="475" spans="1:11" ht="30">
      <c r="A475" s="398">
        <v>463</v>
      </c>
      <c r="B475" s="593" t="s">
        <v>4279</v>
      </c>
      <c r="C475" s="593" t="s">
        <v>615</v>
      </c>
      <c r="D475" s="594" t="s">
        <v>694</v>
      </c>
      <c r="E475" s="595">
        <v>250</v>
      </c>
      <c r="F475" s="595">
        <v>380</v>
      </c>
      <c r="G475" s="597" t="s">
        <v>4280</v>
      </c>
      <c r="H475" s="598" t="s">
        <v>504</v>
      </c>
      <c r="I475" s="599" t="s">
        <v>4281</v>
      </c>
      <c r="J475" s="430"/>
      <c r="K475" s="392"/>
    </row>
    <row r="476" spans="1:11" ht="30">
      <c r="A476" s="398">
        <v>464</v>
      </c>
      <c r="B476" s="593" t="s">
        <v>4282</v>
      </c>
      <c r="C476" s="593" t="s">
        <v>615</v>
      </c>
      <c r="D476" s="594" t="s">
        <v>694</v>
      </c>
      <c r="E476" s="595">
        <v>42728</v>
      </c>
      <c r="F476" s="595">
        <v>380</v>
      </c>
      <c r="G476" s="597" t="s">
        <v>4283</v>
      </c>
      <c r="H476" s="598" t="s">
        <v>504</v>
      </c>
      <c r="I476" s="599" t="s">
        <v>4284</v>
      </c>
      <c r="J476" s="430"/>
      <c r="K476" s="392"/>
    </row>
    <row r="477" spans="1:11" ht="15" customHeight="1">
      <c r="A477" s="398">
        <v>465</v>
      </c>
      <c r="B477" s="593" t="s">
        <v>4285</v>
      </c>
      <c r="C477" s="593" t="s">
        <v>615</v>
      </c>
      <c r="D477" s="594" t="s">
        <v>694</v>
      </c>
      <c r="E477" s="595" t="s">
        <v>4286</v>
      </c>
      <c r="F477" s="595">
        <v>380</v>
      </c>
      <c r="G477" s="597" t="s">
        <v>4287</v>
      </c>
      <c r="H477" s="598" t="s">
        <v>3375</v>
      </c>
      <c r="I477" s="599" t="s">
        <v>3704</v>
      </c>
      <c r="J477" s="430"/>
      <c r="K477" s="392"/>
    </row>
    <row r="478" spans="1:11" ht="30">
      <c r="A478" s="398">
        <v>466</v>
      </c>
      <c r="B478" s="593" t="s">
        <v>4288</v>
      </c>
      <c r="C478" s="593" t="s">
        <v>615</v>
      </c>
      <c r="D478" s="594" t="s">
        <v>694</v>
      </c>
      <c r="E478" s="595">
        <v>353</v>
      </c>
      <c r="F478" s="595">
        <v>750</v>
      </c>
      <c r="G478" s="597" t="s">
        <v>4289</v>
      </c>
      <c r="H478" s="598" t="s">
        <v>798</v>
      </c>
      <c r="I478" s="599" t="s">
        <v>4290</v>
      </c>
      <c r="J478" s="430"/>
      <c r="K478" s="392"/>
    </row>
    <row r="479" spans="1:11" ht="30">
      <c r="A479" s="398">
        <v>467</v>
      </c>
      <c r="B479" s="593" t="s">
        <v>4291</v>
      </c>
      <c r="C479" s="593" t="s">
        <v>615</v>
      </c>
      <c r="D479" s="594" t="s">
        <v>694</v>
      </c>
      <c r="E479" s="595" t="s">
        <v>4292</v>
      </c>
      <c r="F479" s="595" t="s">
        <v>4293</v>
      </c>
      <c r="G479" s="597" t="s">
        <v>4294</v>
      </c>
      <c r="H479" s="598" t="s">
        <v>4295</v>
      </c>
      <c r="I479" s="599" t="s">
        <v>4296</v>
      </c>
      <c r="J479" s="430"/>
      <c r="K479" s="392"/>
    </row>
    <row r="480" spans="1:11" ht="30">
      <c r="A480" s="398">
        <v>468</v>
      </c>
      <c r="B480" s="593" t="s">
        <v>4297</v>
      </c>
      <c r="C480" s="593" t="s">
        <v>615</v>
      </c>
      <c r="D480" s="594" t="s">
        <v>694</v>
      </c>
      <c r="E480" s="595" t="s">
        <v>4298</v>
      </c>
      <c r="F480" s="595">
        <v>1250</v>
      </c>
      <c r="G480" s="597" t="s">
        <v>4299</v>
      </c>
      <c r="H480" s="598" t="s">
        <v>4300</v>
      </c>
      <c r="I480" s="599" t="s">
        <v>4301</v>
      </c>
      <c r="J480" s="430"/>
      <c r="K480" s="392"/>
    </row>
    <row r="481" spans="1:11" ht="30">
      <c r="A481" s="398">
        <v>469</v>
      </c>
      <c r="B481" s="593" t="s">
        <v>4302</v>
      </c>
      <c r="C481" s="593" t="s">
        <v>615</v>
      </c>
      <c r="D481" s="594" t="s">
        <v>694</v>
      </c>
      <c r="E481" s="595">
        <v>151</v>
      </c>
      <c r="F481" s="595">
        <v>1250</v>
      </c>
      <c r="G481" s="597" t="s">
        <v>4303</v>
      </c>
      <c r="H481" s="598" t="s">
        <v>4304</v>
      </c>
      <c r="I481" s="599" t="s">
        <v>4305</v>
      </c>
      <c r="J481" s="430"/>
      <c r="K481" s="392"/>
    </row>
    <row r="482" spans="1:11" ht="30">
      <c r="A482" s="398">
        <v>470</v>
      </c>
      <c r="B482" s="593" t="s">
        <v>4306</v>
      </c>
      <c r="C482" s="593" t="s">
        <v>1492</v>
      </c>
      <c r="D482" s="594" t="s">
        <v>1083</v>
      </c>
      <c r="E482" s="595">
        <v>500</v>
      </c>
      <c r="F482" s="595">
        <v>400</v>
      </c>
      <c r="G482" s="597"/>
      <c r="H482" s="598"/>
      <c r="I482" s="599"/>
      <c r="J482" s="430" t="s">
        <v>4307</v>
      </c>
      <c r="K482" s="392" t="s">
        <v>4308</v>
      </c>
    </row>
    <row r="483" spans="1:11" ht="60">
      <c r="A483" s="398">
        <v>471</v>
      </c>
      <c r="B483" s="593" t="s">
        <v>4309</v>
      </c>
      <c r="C483" s="593" t="s">
        <v>1492</v>
      </c>
      <c r="D483" s="594" t="s">
        <v>1083</v>
      </c>
      <c r="E483" s="595">
        <v>959.57</v>
      </c>
      <c r="F483" s="595">
        <v>300</v>
      </c>
      <c r="G483" s="597"/>
      <c r="H483" s="598"/>
      <c r="I483" s="599"/>
      <c r="J483" s="430" t="s">
        <v>4310</v>
      </c>
      <c r="K483" s="392" t="s">
        <v>4311</v>
      </c>
    </row>
    <row r="484" spans="1:11" ht="60">
      <c r="A484" s="398">
        <v>472</v>
      </c>
      <c r="B484" s="593" t="s">
        <v>4312</v>
      </c>
      <c r="C484" s="593" t="s">
        <v>1492</v>
      </c>
      <c r="D484" s="594" t="s">
        <v>3118</v>
      </c>
      <c r="E484" s="595">
        <v>1200</v>
      </c>
      <c r="F484" s="595">
        <v>330</v>
      </c>
      <c r="G484" s="597"/>
      <c r="H484" s="598"/>
      <c r="I484" s="599"/>
      <c r="J484" s="430" t="s">
        <v>4313</v>
      </c>
      <c r="K484" s="392" t="s">
        <v>4314</v>
      </c>
    </row>
    <row r="485" spans="1:11" ht="30">
      <c r="A485" s="398">
        <v>473</v>
      </c>
      <c r="B485" s="593" t="s">
        <v>4315</v>
      </c>
      <c r="C485" s="593" t="s">
        <v>1492</v>
      </c>
      <c r="D485" s="594" t="s">
        <v>1083</v>
      </c>
      <c r="E485" s="595">
        <v>316</v>
      </c>
      <c r="F485" s="595">
        <v>150</v>
      </c>
      <c r="G485" s="597"/>
      <c r="H485" s="598"/>
      <c r="I485" s="599"/>
      <c r="J485" s="430" t="s">
        <v>4316</v>
      </c>
      <c r="K485" s="392" t="s">
        <v>4317</v>
      </c>
    </row>
    <row r="486" spans="1:11" ht="45">
      <c r="A486" s="398">
        <v>474</v>
      </c>
      <c r="B486" s="593" t="s">
        <v>4318</v>
      </c>
      <c r="C486" s="593" t="s">
        <v>1492</v>
      </c>
      <c r="D486" s="594" t="s">
        <v>1083</v>
      </c>
      <c r="E486" s="595">
        <v>664</v>
      </c>
      <c r="F486" s="595">
        <v>100</v>
      </c>
      <c r="G486" s="597"/>
      <c r="H486" s="598"/>
      <c r="I486" s="599"/>
      <c r="J486" s="430" t="s">
        <v>4319</v>
      </c>
      <c r="K486" s="392" t="s">
        <v>4320</v>
      </c>
    </row>
    <row r="487" spans="1:11" ht="45">
      <c r="A487" s="398">
        <v>475</v>
      </c>
      <c r="B487" s="593" t="s">
        <v>4321</v>
      </c>
      <c r="C487" s="593" t="s">
        <v>1492</v>
      </c>
      <c r="D487" s="594" t="s">
        <v>1083</v>
      </c>
      <c r="E487" s="595">
        <v>2000</v>
      </c>
      <c r="F487" s="595">
        <v>3350</v>
      </c>
      <c r="G487" s="597"/>
      <c r="H487" s="598"/>
      <c r="I487" s="599"/>
      <c r="J487" s="430" t="s">
        <v>3032</v>
      </c>
      <c r="K487" s="392" t="s">
        <v>3031</v>
      </c>
    </row>
    <row r="488" spans="1:11" ht="45">
      <c r="A488" s="398">
        <v>476</v>
      </c>
      <c r="B488" s="593" t="s">
        <v>4322</v>
      </c>
      <c r="C488" s="593" t="s">
        <v>1492</v>
      </c>
      <c r="D488" s="594" t="s">
        <v>1083</v>
      </c>
      <c r="E488" s="595">
        <v>60</v>
      </c>
      <c r="F488" s="595">
        <v>100</v>
      </c>
      <c r="G488" s="597"/>
      <c r="H488" s="598"/>
      <c r="I488" s="599"/>
      <c r="J488" s="430" t="s">
        <v>3022</v>
      </c>
      <c r="K488" s="392" t="s">
        <v>3021</v>
      </c>
    </row>
    <row r="489" spans="1:11" ht="45">
      <c r="A489" s="398">
        <v>477</v>
      </c>
      <c r="B489" s="593" t="s">
        <v>4323</v>
      </c>
      <c r="C489" s="593" t="s">
        <v>1492</v>
      </c>
      <c r="D489" s="594" t="s">
        <v>1083</v>
      </c>
      <c r="E489" s="595">
        <v>250</v>
      </c>
      <c r="F489" s="595">
        <v>300</v>
      </c>
      <c r="G489" s="597"/>
      <c r="H489" s="598"/>
      <c r="I489" s="599"/>
      <c r="J489" s="430" t="s">
        <v>3038</v>
      </c>
      <c r="K489" s="392" t="s">
        <v>3037</v>
      </c>
    </row>
    <row r="490" spans="1:11" ht="15">
      <c r="A490" s="68"/>
      <c r="B490" s="26"/>
      <c r="C490" s="26"/>
      <c r="D490" s="398"/>
      <c r="E490" s="26"/>
      <c r="F490" s="398"/>
      <c r="G490" s="26"/>
      <c r="H490" s="217"/>
      <c r="I490" s="217"/>
      <c r="J490" s="430"/>
      <c r="K490" s="392"/>
    </row>
    <row r="491" spans="1:11" ht="15">
      <c r="A491" s="68" t="s">
        <v>266</v>
      </c>
      <c r="B491" s="26"/>
      <c r="C491" s="26"/>
      <c r="D491" s="398"/>
      <c r="E491" s="26"/>
      <c r="F491" s="26"/>
      <c r="G491" s="26"/>
      <c r="H491" s="217"/>
      <c r="I491" s="217"/>
      <c r="J491" s="217"/>
      <c r="K491" s="26"/>
    </row>
    <row r="492" spans="1:1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</row>
    <row r="493" spans="1:1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</row>
    <row r="494" spans="1:11" ht="15">
      <c r="A494" s="25"/>
      <c r="B494" s="23"/>
      <c r="C494" s="23"/>
      <c r="D494" s="23"/>
      <c r="E494" s="23"/>
      <c r="F494" s="23"/>
      <c r="G494" s="23"/>
      <c r="H494" s="23"/>
      <c r="I494" s="23"/>
      <c r="J494" s="23"/>
      <c r="K494" s="23"/>
    </row>
    <row r="495" spans="1:11" ht="15">
      <c r="A495" s="2"/>
      <c r="B495" s="72" t="s">
        <v>96</v>
      </c>
      <c r="C495" s="2"/>
      <c r="D495" s="2"/>
      <c r="E495" s="5"/>
      <c r="F495" s="2"/>
      <c r="G495" s="2"/>
      <c r="H495" s="2"/>
      <c r="I495" s="2"/>
      <c r="J495" s="2"/>
      <c r="K495" s="2"/>
    </row>
    <row r="496" spans="1:11" ht="15">
      <c r="A496" s="2"/>
      <c r="B496" s="2"/>
      <c r="C496" s="629"/>
      <c r="D496" s="629"/>
      <c r="F496" s="71"/>
      <c r="G496" s="74"/>
    </row>
    <row r="497" spans="2:6" ht="15">
      <c r="B497" s="2"/>
      <c r="C497" s="70" t="s">
        <v>256</v>
      </c>
      <c r="D497" s="2"/>
      <c r="F497" s="12" t="s">
        <v>261</v>
      </c>
    </row>
    <row r="498" spans="2:6" ht="15">
      <c r="B498" s="2"/>
      <c r="C498" s="2"/>
      <c r="D498" s="2"/>
      <c r="F498" s="2" t="s">
        <v>257</v>
      </c>
    </row>
    <row r="499" spans="2:6" ht="15">
      <c r="B499" s="2"/>
      <c r="C499" s="66" t="s">
        <v>127</v>
      </c>
    </row>
  </sheetData>
  <mergeCells count="23">
    <mergeCell ref="C496:D496"/>
    <mergeCell ref="K2:L2"/>
    <mergeCell ref="A15:A16"/>
    <mergeCell ref="B15:B16"/>
    <mergeCell ref="C15:C16"/>
    <mergeCell ref="D15:D16"/>
    <mergeCell ref="E15:E16"/>
    <mergeCell ref="A18:A19"/>
    <mergeCell ref="B18:B19"/>
    <mergeCell ref="C18:C19"/>
    <mergeCell ref="D18:D19"/>
    <mergeCell ref="E18:E19"/>
    <mergeCell ref="F34:F35"/>
    <mergeCell ref="A94:A95"/>
    <mergeCell ref="B94:B95"/>
    <mergeCell ref="C94:C95"/>
    <mergeCell ref="D94:D95"/>
    <mergeCell ref="E94:E95"/>
    <mergeCell ref="A34:A35"/>
    <mergeCell ref="B34:B35"/>
    <mergeCell ref="C34:C35"/>
    <mergeCell ref="D34:D35"/>
    <mergeCell ref="E34:E35"/>
  </mergeCells>
  <pageMargins left="0.7" right="0.7" top="0.75" bottom="0.75" header="0.3" footer="0.3"/>
  <pageSetup scale="55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view="pageBreakPreview" topLeftCell="A27" zoomScale="80" zoomScaleNormal="100" zoomScaleSheetLayoutView="80" workbookViewId="0">
      <selection activeCell="F53" sqref="F53"/>
    </sheetView>
  </sheetViews>
  <sheetFormatPr defaultRowHeight="15"/>
  <cols>
    <col min="1" max="1" width="6.85546875" style="451" customWidth="1"/>
    <col min="2" max="2" width="21.140625" style="451" customWidth="1"/>
    <col min="3" max="3" width="21.5703125" style="451" customWidth="1"/>
    <col min="4" max="4" width="19.140625" style="451" customWidth="1"/>
    <col min="5" max="5" width="15.140625" style="451" customWidth="1"/>
    <col min="6" max="6" width="20.85546875" style="451" customWidth="1"/>
    <col min="7" max="7" width="23.85546875" style="451" customWidth="1"/>
    <col min="8" max="8" width="19" style="451" customWidth="1"/>
    <col min="9" max="9" width="21.140625" style="451" customWidth="1"/>
    <col min="10" max="10" width="17" style="451" customWidth="1"/>
    <col min="11" max="11" width="21.5703125" style="451" customWidth="1"/>
    <col min="12" max="12" width="24.42578125" style="451" customWidth="1"/>
    <col min="13" max="16384" width="9.140625" style="451"/>
  </cols>
  <sheetData>
    <row r="1" spans="1:13" s="449" customFormat="1">
      <c r="A1" s="445" t="s">
        <v>525</v>
      </c>
      <c r="B1" s="445"/>
      <c r="C1" s="446"/>
      <c r="D1" s="446"/>
      <c r="E1" s="446"/>
      <c r="F1" s="446"/>
      <c r="G1" s="446"/>
      <c r="H1" s="446"/>
      <c r="I1" s="446"/>
      <c r="J1" s="446"/>
      <c r="K1" s="447"/>
      <c r="L1" s="448" t="s">
        <v>97</v>
      </c>
    </row>
    <row r="2" spans="1:13" s="449" customFormat="1">
      <c r="A2" s="447" t="s">
        <v>128</v>
      </c>
      <c r="B2" s="447"/>
      <c r="C2" s="446"/>
      <c r="D2" s="446"/>
      <c r="E2" s="446"/>
      <c r="F2" s="446"/>
      <c r="G2" s="446"/>
      <c r="H2" s="446"/>
      <c r="I2" s="446"/>
      <c r="J2" s="446"/>
      <c r="K2" s="447"/>
      <c r="L2" s="639" t="s">
        <v>2743</v>
      </c>
      <c r="M2" s="640"/>
    </row>
    <row r="3" spans="1:13" s="449" customFormat="1">
      <c r="A3" s="446"/>
      <c r="B3" s="446"/>
      <c r="C3" s="446"/>
      <c r="D3" s="446"/>
      <c r="E3" s="446"/>
      <c r="F3" s="446"/>
      <c r="G3" s="446"/>
      <c r="H3" s="446"/>
      <c r="I3" s="446"/>
      <c r="J3" s="446"/>
      <c r="K3" s="450"/>
      <c r="L3" s="450"/>
      <c r="M3" s="451"/>
    </row>
    <row r="4" spans="1:13" s="449" customFormat="1">
      <c r="A4" s="77" t="str">
        <f>'ფორმა N2'!A4</f>
        <v>ანგარიშვალდებული პირის დასახელება:</v>
      </c>
      <c r="B4" s="446"/>
      <c r="C4" s="446"/>
      <c r="D4" s="446"/>
      <c r="E4" s="452"/>
      <c r="F4" s="452"/>
      <c r="G4" s="446"/>
      <c r="H4" s="446"/>
      <c r="I4" s="446"/>
      <c r="J4" s="446"/>
      <c r="K4" s="446"/>
      <c r="L4" s="446"/>
    </row>
    <row r="5" spans="1:13">
      <c r="A5" s="218" t="str">
        <f>'ფორმა N1'!D4</f>
        <v>მ.პ.გ. ქართული ოცნება - დემოკრატიული საქართველო</v>
      </c>
      <c r="B5" s="453"/>
      <c r="C5" s="454"/>
      <c r="D5" s="454"/>
      <c r="E5" s="454"/>
      <c r="F5" s="454"/>
      <c r="G5" s="455"/>
      <c r="H5" s="455"/>
      <c r="I5" s="455"/>
      <c r="J5" s="455"/>
      <c r="K5" s="455"/>
      <c r="L5" s="454"/>
    </row>
    <row r="6" spans="1:13" s="449" customFormat="1">
      <c r="A6" s="456"/>
      <c r="B6" s="456"/>
      <c r="C6" s="446"/>
      <c r="D6" s="446"/>
      <c r="E6" s="446"/>
      <c r="F6" s="446"/>
      <c r="G6" s="446"/>
      <c r="H6" s="446"/>
      <c r="I6" s="446"/>
      <c r="J6" s="446"/>
      <c r="K6" s="446"/>
      <c r="L6" s="446"/>
    </row>
    <row r="7" spans="1:13" s="449" customFormat="1" ht="60">
      <c r="A7" s="457" t="s">
        <v>64</v>
      </c>
      <c r="B7" s="458" t="s">
        <v>236</v>
      </c>
      <c r="C7" s="459" t="s">
        <v>232</v>
      </c>
      <c r="D7" s="459" t="s">
        <v>233</v>
      </c>
      <c r="E7" s="459" t="s">
        <v>336</v>
      </c>
      <c r="F7" s="459" t="s">
        <v>235</v>
      </c>
      <c r="G7" s="459" t="s">
        <v>372</v>
      </c>
      <c r="H7" s="459" t="s">
        <v>374</v>
      </c>
      <c r="I7" s="459" t="s">
        <v>368</v>
      </c>
      <c r="J7" s="459" t="s">
        <v>369</v>
      </c>
      <c r="K7" s="459" t="s">
        <v>381</v>
      </c>
      <c r="L7" s="459" t="s">
        <v>370</v>
      </c>
    </row>
    <row r="8" spans="1:13" s="449" customFormat="1">
      <c r="A8" s="458">
        <v>1</v>
      </c>
      <c r="B8" s="458">
        <v>2</v>
      </c>
      <c r="C8" s="459">
        <v>3</v>
      </c>
      <c r="D8" s="458">
        <v>4</v>
      </c>
      <c r="E8" s="459">
        <v>5</v>
      </c>
      <c r="F8" s="458">
        <v>6</v>
      </c>
      <c r="G8" s="459">
        <v>7</v>
      </c>
      <c r="H8" s="458">
        <v>8</v>
      </c>
      <c r="I8" s="458">
        <v>9</v>
      </c>
      <c r="J8" s="458">
        <v>10</v>
      </c>
      <c r="K8" s="459">
        <v>11</v>
      </c>
      <c r="L8" s="459">
        <v>12</v>
      </c>
    </row>
    <row r="9" spans="1:13" s="449" customFormat="1">
      <c r="A9" s="460">
        <v>1</v>
      </c>
      <c r="B9" s="490" t="s">
        <v>517</v>
      </c>
      <c r="C9" s="491" t="s">
        <v>518</v>
      </c>
      <c r="D9" s="491" t="s">
        <v>519</v>
      </c>
      <c r="E9" s="491" t="s">
        <v>520</v>
      </c>
      <c r="F9" s="491" t="s">
        <v>521</v>
      </c>
      <c r="G9" s="492">
        <v>600</v>
      </c>
      <c r="H9" s="493"/>
      <c r="I9" s="494"/>
      <c r="J9" s="495"/>
      <c r="K9" s="636">
        <v>404411837</v>
      </c>
      <c r="L9" s="636" t="s">
        <v>522</v>
      </c>
    </row>
    <row r="10" spans="1:13" s="449" customFormat="1">
      <c r="A10" s="460">
        <v>2</v>
      </c>
      <c r="B10" s="490" t="s">
        <v>517</v>
      </c>
      <c r="C10" s="491" t="s">
        <v>518</v>
      </c>
      <c r="D10" s="491" t="s">
        <v>519</v>
      </c>
      <c r="E10" s="491" t="s">
        <v>520</v>
      </c>
      <c r="F10" s="491" t="s">
        <v>523</v>
      </c>
      <c r="G10" s="492">
        <v>600</v>
      </c>
      <c r="H10" s="493"/>
      <c r="I10" s="494"/>
      <c r="J10" s="495"/>
      <c r="K10" s="637"/>
      <c r="L10" s="637"/>
    </row>
    <row r="11" spans="1:13" s="449" customFormat="1">
      <c r="A11" s="460">
        <v>3</v>
      </c>
      <c r="B11" s="490" t="s">
        <v>517</v>
      </c>
      <c r="C11" s="491" t="s">
        <v>518</v>
      </c>
      <c r="D11" s="491" t="s">
        <v>519</v>
      </c>
      <c r="E11" s="491" t="s">
        <v>520</v>
      </c>
      <c r="F11" s="491" t="s">
        <v>524</v>
      </c>
      <c r="G11" s="492">
        <v>600</v>
      </c>
      <c r="H11" s="493"/>
      <c r="I11" s="494"/>
      <c r="J11" s="495"/>
      <c r="K11" s="638"/>
      <c r="L11" s="638"/>
    </row>
    <row r="12" spans="1:13" s="449" customFormat="1">
      <c r="A12" s="460">
        <v>4</v>
      </c>
      <c r="B12" s="396" t="s">
        <v>491</v>
      </c>
      <c r="C12" s="491" t="s">
        <v>2813</v>
      </c>
      <c r="D12" s="491" t="s">
        <v>2814</v>
      </c>
      <c r="E12" s="491" t="s">
        <v>520</v>
      </c>
      <c r="F12" s="491" t="s">
        <v>2815</v>
      </c>
      <c r="G12" s="492">
        <v>300</v>
      </c>
      <c r="H12" s="493"/>
      <c r="I12" s="494"/>
      <c r="J12" s="495"/>
      <c r="K12" s="636">
        <v>206276340</v>
      </c>
      <c r="L12" s="636" t="s">
        <v>2810</v>
      </c>
    </row>
    <row r="13" spans="1:13" s="449" customFormat="1">
      <c r="A13" s="460">
        <v>5</v>
      </c>
      <c r="B13" s="396" t="s">
        <v>491</v>
      </c>
      <c r="C13" s="491" t="s">
        <v>2813</v>
      </c>
      <c r="D13" s="491" t="s">
        <v>2814</v>
      </c>
      <c r="E13" s="491" t="s">
        <v>520</v>
      </c>
      <c r="F13" s="491" t="s">
        <v>2816</v>
      </c>
      <c r="G13" s="492">
        <v>300</v>
      </c>
      <c r="H13" s="493"/>
      <c r="I13" s="494"/>
      <c r="J13" s="495"/>
      <c r="K13" s="637"/>
      <c r="L13" s="637"/>
    </row>
    <row r="14" spans="1:13" s="449" customFormat="1">
      <c r="A14" s="460">
        <v>6</v>
      </c>
      <c r="B14" s="396" t="s">
        <v>491</v>
      </c>
      <c r="C14" s="491" t="s">
        <v>2813</v>
      </c>
      <c r="D14" s="491" t="s">
        <v>2814</v>
      </c>
      <c r="E14" s="491" t="s">
        <v>520</v>
      </c>
      <c r="F14" s="491" t="s">
        <v>2817</v>
      </c>
      <c r="G14" s="492">
        <v>300</v>
      </c>
      <c r="H14" s="493"/>
      <c r="I14" s="494"/>
      <c r="J14" s="495"/>
      <c r="K14" s="637"/>
      <c r="L14" s="637"/>
    </row>
    <row r="15" spans="1:13" s="449" customFormat="1">
      <c r="A15" s="460">
        <v>7</v>
      </c>
      <c r="B15" s="396" t="s">
        <v>491</v>
      </c>
      <c r="C15" s="491" t="s">
        <v>2813</v>
      </c>
      <c r="D15" s="491" t="s">
        <v>2814</v>
      </c>
      <c r="E15" s="491" t="s">
        <v>520</v>
      </c>
      <c r="F15" s="491" t="s">
        <v>2818</v>
      </c>
      <c r="G15" s="492">
        <v>300</v>
      </c>
      <c r="H15" s="493"/>
      <c r="I15" s="494"/>
      <c r="J15" s="495"/>
      <c r="K15" s="638"/>
      <c r="L15" s="638"/>
    </row>
    <row r="16" spans="1:13" s="449" customFormat="1">
      <c r="A16" s="460">
        <v>8</v>
      </c>
      <c r="B16" s="490" t="s">
        <v>517</v>
      </c>
      <c r="C16" s="491" t="s">
        <v>2824</v>
      </c>
      <c r="D16" s="491" t="s">
        <v>2825</v>
      </c>
      <c r="E16" s="491" t="s">
        <v>2826</v>
      </c>
      <c r="F16" s="491" t="s">
        <v>2827</v>
      </c>
      <c r="G16" s="630">
        <v>950</v>
      </c>
      <c r="H16" s="493"/>
      <c r="I16" s="543"/>
      <c r="J16" s="495"/>
      <c r="K16" s="633" t="s">
        <v>2828</v>
      </c>
      <c r="L16" s="636" t="s">
        <v>2829</v>
      </c>
    </row>
    <row r="17" spans="1:12" s="449" customFormat="1">
      <c r="A17" s="460">
        <v>9</v>
      </c>
      <c r="B17" s="490" t="s">
        <v>517</v>
      </c>
      <c r="C17" s="491" t="s">
        <v>2824</v>
      </c>
      <c r="D17" s="491" t="s">
        <v>2830</v>
      </c>
      <c r="E17" s="491" t="s">
        <v>2831</v>
      </c>
      <c r="F17" s="491" t="s">
        <v>2832</v>
      </c>
      <c r="G17" s="631"/>
      <c r="H17" s="493"/>
      <c r="I17" s="543"/>
      <c r="J17" s="495"/>
      <c r="K17" s="634"/>
      <c r="L17" s="637"/>
    </row>
    <row r="18" spans="1:12" s="449" customFormat="1">
      <c r="A18" s="460">
        <v>10</v>
      </c>
      <c r="B18" s="490" t="s">
        <v>517</v>
      </c>
      <c r="C18" s="491" t="s">
        <v>2824</v>
      </c>
      <c r="D18" s="491" t="s">
        <v>2833</v>
      </c>
      <c r="E18" s="491" t="s">
        <v>2834</v>
      </c>
      <c r="F18" s="491" t="s">
        <v>2835</v>
      </c>
      <c r="G18" s="631"/>
      <c r="H18" s="493"/>
      <c r="I18" s="543"/>
      <c r="J18" s="495"/>
      <c r="K18" s="634"/>
      <c r="L18" s="637"/>
    </row>
    <row r="19" spans="1:12" s="449" customFormat="1">
      <c r="A19" s="460">
        <v>11</v>
      </c>
      <c r="B19" s="490" t="s">
        <v>517</v>
      </c>
      <c r="C19" s="491" t="s">
        <v>2824</v>
      </c>
      <c r="D19" s="491" t="s">
        <v>2836</v>
      </c>
      <c r="E19" s="491" t="s">
        <v>2834</v>
      </c>
      <c r="F19" s="491" t="s">
        <v>2837</v>
      </c>
      <c r="G19" s="631"/>
      <c r="H19" s="493"/>
      <c r="I19" s="543"/>
      <c r="J19" s="495"/>
      <c r="K19" s="634"/>
      <c r="L19" s="637"/>
    </row>
    <row r="20" spans="1:12" s="449" customFormat="1">
      <c r="A20" s="460">
        <v>12</v>
      </c>
      <c r="B20" s="490" t="s">
        <v>517</v>
      </c>
      <c r="C20" s="491" t="s">
        <v>2824</v>
      </c>
      <c r="D20" s="491" t="s">
        <v>2838</v>
      </c>
      <c r="E20" s="491" t="s">
        <v>2839</v>
      </c>
      <c r="F20" s="491" t="s">
        <v>2840</v>
      </c>
      <c r="G20" s="631"/>
      <c r="H20" s="493"/>
      <c r="I20" s="543"/>
      <c r="J20" s="495"/>
      <c r="K20" s="634"/>
      <c r="L20" s="637"/>
    </row>
    <row r="21" spans="1:12" s="449" customFormat="1">
      <c r="A21" s="460">
        <v>13</v>
      </c>
      <c r="B21" s="490" t="s">
        <v>517</v>
      </c>
      <c r="C21" s="491" t="s">
        <v>2824</v>
      </c>
      <c r="D21" s="491" t="s">
        <v>2841</v>
      </c>
      <c r="E21" s="491" t="s">
        <v>2842</v>
      </c>
      <c r="F21" s="491" t="s">
        <v>2843</v>
      </c>
      <c r="G21" s="631"/>
      <c r="H21" s="493"/>
      <c r="I21" s="543"/>
      <c r="J21" s="495"/>
      <c r="K21" s="634"/>
      <c r="L21" s="637"/>
    </row>
    <row r="22" spans="1:12" s="449" customFormat="1">
      <c r="A22" s="460">
        <v>14</v>
      </c>
      <c r="B22" s="490" t="s">
        <v>517</v>
      </c>
      <c r="C22" s="491" t="s">
        <v>2844</v>
      </c>
      <c r="D22" s="491" t="s">
        <v>2845</v>
      </c>
      <c r="E22" s="491" t="s">
        <v>2846</v>
      </c>
      <c r="F22" s="491" t="s">
        <v>2847</v>
      </c>
      <c r="G22" s="631"/>
      <c r="H22" s="493"/>
      <c r="I22" s="543"/>
      <c r="J22" s="495"/>
      <c r="K22" s="634"/>
      <c r="L22" s="637"/>
    </row>
    <row r="23" spans="1:12" s="449" customFormat="1">
      <c r="A23" s="460">
        <v>15</v>
      </c>
      <c r="B23" s="490" t="s">
        <v>517</v>
      </c>
      <c r="C23" s="491" t="s">
        <v>2844</v>
      </c>
      <c r="D23" s="491" t="s">
        <v>2848</v>
      </c>
      <c r="E23" s="491" t="s">
        <v>2826</v>
      </c>
      <c r="F23" s="491" t="s">
        <v>2849</v>
      </c>
      <c r="G23" s="631"/>
      <c r="H23" s="493"/>
      <c r="I23" s="543"/>
      <c r="J23" s="495"/>
      <c r="K23" s="634"/>
      <c r="L23" s="637"/>
    </row>
    <row r="24" spans="1:12" s="449" customFormat="1">
      <c r="A24" s="460">
        <v>16</v>
      </c>
      <c r="B24" s="490" t="s">
        <v>517</v>
      </c>
      <c r="C24" s="491" t="s">
        <v>2844</v>
      </c>
      <c r="D24" s="491" t="s">
        <v>2845</v>
      </c>
      <c r="E24" s="491" t="s">
        <v>2846</v>
      </c>
      <c r="F24" s="491" t="s">
        <v>2850</v>
      </c>
      <c r="G24" s="631"/>
      <c r="H24" s="493"/>
      <c r="I24" s="543"/>
      <c r="J24" s="495"/>
      <c r="K24" s="634"/>
      <c r="L24" s="637"/>
    </row>
    <row r="25" spans="1:12" s="449" customFormat="1">
      <c r="A25" s="460">
        <v>17</v>
      </c>
      <c r="B25" s="490" t="s">
        <v>517</v>
      </c>
      <c r="C25" s="491" t="s">
        <v>2844</v>
      </c>
      <c r="D25" s="491" t="s">
        <v>2845</v>
      </c>
      <c r="E25" s="491" t="s">
        <v>2826</v>
      </c>
      <c r="F25" s="491" t="s">
        <v>2851</v>
      </c>
      <c r="G25" s="631"/>
      <c r="H25" s="493"/>
      <c r="I25" s="543"/>
      <c r="J25" s="495"/>
      <c r="K25" s="634"/>
      <c r="L25" s="637"/>
    </row>
    <row r="26" spans="1:12" s="449" customFormat="1">
      <c r="A26" s="460">
        <v>18</v>
      </c>
      <c r="B26" s="490" t="s">
        <v>517</v>
      </c>
      <c r="C26" s="491" t="s">
        <v>2844</v>
      </c>
      <c r="D26" s="491" t="s">
        <v>2852</v>
      </c>
      <c r="E26" s="491" t="s">
        <v>2853</v>
      </c>
      <c r="F26" s="491" t="s">
        <v>2854</v>
      </c>
      <c r="G26" s="632"/>
      <c r="H26" s="493"/>
      <c r="I26" s="543"/>
      <c r="J26" s="495"/>
      <c r="K26" s="635"/>
      <c r="L26" s="638"/>
    </row>
    <row r="27" spans="1:12" s="449" customFormat="1">
      <c r="A27" s="460">
        <v>19</v>
      </c>
      <c r="B27" s="490" t="s">
        <v>517</v>
      </c>
      <c r="C27" s="491" t="s">
        <v>2855</v>
      </c>
      <c r="D27" s="491" t="s">
        <v>2856</v>
      </c>
      <c r="E27" s="491" t="s">
        <v>2857</v>
      </c>
      <c r="F27" s="491" t="s">
        <v>2858</v>
      </c>
      <c r="G27" s="630">
        <v>750</v>
      </c>
      <c r="H27" s="493"/>
      <c r="I27" s="543"/>
      <c r="J27" s="495"/>
      <c r="K27" s="633" t="s">
        <v>2859</v>
      </c>
      <c r="L27" s="636" t="s">
        <v>2860</v>
      </c>
    </row>
    <row r="28" spans="1:12" s="449" customFormat="1">
      <c r="A28" s="460">
        <v>20</v>
      </c>
      <c r="B28" s="490" t="s">
        <v>517</v>
      </c>
      <c r="C28" s="491" t="s">
        <v>2824</v>
      </c>
      <c r="D28" s="491" t="s">
        <v>2841</v>
      </c>
      <c r="E28" s="491" t="s">
        <v>2857</v>
      </c>
      <c r="F28" s="491" t="s">
        <v>2861</v>
      </c>
      <c r="G28" s="631"/>
      <c r="H28" s="493"/>
      <c r="I28" s="543"/>
      <c r="J28" s="495"/>
      <c r="K28" s="634"/>
      <c r="L28" s="637"/>
    </row>
    <row r="29" spans="1:12" s="449" customFormat="1">
      <c r="A29" s="460">
        <v>21</v>
      </c>
      <c r="B29" s="490" t="s">
        <v>517</v>
      </c>
      <c r="C29" s="491" t="s">
        <v>2824</v>
      </c>
      <c r="D29" s="491" t="s">
        <v>2841</v>
      </c>
      <c r="E29" s="491" t="s">
        <v>2853</v>
      </c>
      <c r="F29" s="491" t="s">
        <v>2862</v>
      </c>
      <c r="G29" s="631"/>
      <c r="H29" s="493"/>
      <c r="I29" s="543"/>
      <c r="J29" s="495"/>
      <c r="K29" s="634"/>
      <c r="L29" s="637"/>
    </row>
    <row r="30" spans="1:12" s="449" customFormat="1">
      <c r="A30" s="460">
        <v>22</v>
      </c>
      <c r="B30" s="490" t="s">
        <v>517</v>
      </c>
      <c r="C30" s="491" t="s">
        <v>2855</v>
      </c>
      <c r="D30" s="491" t="s">
        <v>2856</v>
      </c>
      <c r="E30" s="491" t="s">
        <v>2834</v>
      </c>
      <c r="F30" s="491" t="s">
        <v>2863</v>
      </c>
      <c r="G30" s="631"/>
      <c r="H30" s="493"/>
      <c r="I30" s="543"/>
      <c r="J30" s="495"/>
      <c r="K30" s="634"/>
      <c r="L30" s="637"/>
    </row>
    <row r="31" spans="1:12" s="449" customFormat="1">
      <c r="A31" s="460">
        <v>23</v>
      </c>
      <c r="B31" s="490" t="s">
        <v>517</v>
      </c>
      <c r="C31" s="491" t="s">
        <v>2855</v>
      </c>
      <c r="D31" s="491" t="s">
        <v>2856</v>
      </c>
      <c r="E31" s="491" t="s">
        <v>2834</v>
      </c>
      <c r="F31" s="491" t="s">
        <v>2864</v>
      </c>
      <c r="G31" s="631"/>
      <c r="H31" s="493"/>
      <c r="I31" s="543"/>
      <c r="J31" s="495"/>
      <c r="K31" s="634"/>
      <c r="L31" s="637"/>
    </row>
    <row r="32" spans="1:12" s="449" customFormat="1">
      <c r="A32" s="460">
        <v>24</v>
      </c>
      <c r="B32" s="490" t="s">
        <v>517</v>
      </c>
      <c r="C32" s="491" t="s">
        <v>2855</v>
      </c>
      <c r="D32" s="491" t="s">
        <v>2856</v>
      </c>
      <c r="E32" s="491" t="s">
        <v>2842</v>
      </c>
      <c r="F32" s="491" t="s">
        <v>2865</v>
      </c>
      <c r="G32" s="631"/>
      <c r="H32" s="493"/>
      <c r="I32" s="543"/>
      <c r="J32" s="495"/>
      <c r="K32" s="634"/>
      <c r="L32" s="637"/>
    </row>
    <row r="33" spans="1:12" s="449" customFormat="1">
      <c r="A33" s="460">
        <v>25</v>
      </c>
      <c r="B33" s="490" t="s">
        <v>517</v>
      </c>
      <c r="C33" s="491" t="s">
        <v>2824</v>
      </c>
      <c r="D33" s="491" t="s">
        <v>2841</v>
      </c>
      <c r="E33" s="491" t="s">
        <v>2831</v>
      </c>
      <c r="F33" s="491" t="s">
        <v>2866</v>
      </c>
      <c r="G33" s="631"/>
      <c r="H33" s="493"/>
      <c r="I33" s="543"/>
      <c r="J33" s="495"/>
      <c r="K33" s="634"/>
      <c r="L33" s="637"/>
    </row>
    <row r="34" spans="1:12" s="449" customFormat="1">
      <c r="A34" s="460">
        <v>26</v>
      </c>
      <c r="B34" s="490" t="s">
        <v>517</v>
      </c>
      <c r="C34" s="491" t="s">
        <v>2824</v>
      </c>
      <c r="D34" s="491" t="s">
        <v>2841</v>
      </c>
      <c r="E34" s="491" t="s">
        <v>2867</v>
      </c>
      <c r="F34" s="491" t="s">
        <v>2868</v>
      </c>
      <c r="G34" s="631"/>
      <c r="H34" s="493"/>
      <c r="I34" s="543"/>
      <c r="J34" s="495"/>
      <c r="K34" s="634"/>
      <c r="L34" s="637"/>
    </row>
    <row r="35" spans="1:12" s="449" customFormat="1">
      <c r="A35" s="460">
        <v>27</v>
      </c>
      <c r="B35" s="490" t="s">
        <v>517</v>
      </c>
      <c r="C35" s="491" t="s">
        <v>2824</v>
      </c>
      <c r="D35" s="491" t="s">
        <v>2841</v>
      </c>
      <c r="E35" s="491" t="s">
        <v>2831</v>
      </c>
      <c r="F35" s="491" t="s">
        <v>2869</v>
      </c>
      <c r="G35" s="631"/>
      <c r="H35" s="493"/>
      <c r="I35" s="543"/>
      <c r="J35" s="495"/>
      <c r="K35" s="634"/>
      <c r="L35" s="637"/>
    </row>
    <row r="36" spans="1:12" s="449" customFormat="1">
      <c r="A36" s="460">
        <v>28</v>
      </c>
      <c r="B36" s="490" t="s">
        <v>517</v>
      </c>
      <c r="C36" s="491" t="s">
        <v>2824</v>
      </c>
      <c r="D36" s="491" t="s">
        <v>2841</v>
      </c>
      <c r="E36" s="491" t="s">
        <v>2834</v>
      </c>
      <c r="F36" s="491" t="s">
        <v>2870</v>
      </c>
      <c r="G36" s="632"/>
      <c r="H36" s="493"/>
      <c r="I36" s="543"/>
      <c r="J36" s="495"/>
      <c r="K36" s="635"/>
      <c r="L36" s="638"/>
    </row>
    <row r="37" spans="1:12" s="449" customFormat="1">
      <c r="A37" s="460">
        <v>29</v>
      </c>
      <c r="B37" s="490" t="s">
        <v>517</v>
      </c>
      <c r="C37" s="491" t="s">
        <v>2871</v>
      </c>
      <c r="D37" s="491" t="s">
        <v>2872</v>
      </c>
      <c r="E37" s="491" t="s">
        <v>2873</v>
      </c>
      <c r="F37" s="491" t="s">
        <v>2874</v>
      </c>
      <c r="G37" s="492">
        <v>56.25</v>
      </c>
      <c r="H37" s="493"/>
      <c r="I37" s="543"/>
      <c r="J37" s="495"/>
      <c r="K37" s="541" t="s">
        <v>2875</v>
      </c>
      <c r="L37" s="543" t="s">
        <v>2876</v>
      </c>
    </row>
    <row r="38" spans="1:12" s="449" customFormat="1">
      <c r="A38" s="460">
        <v>30</v>
      </c>
      <c r="B38" s="490" t="s">
        <v>517</v>
      </c>
      <c r="C38" s="491" t="s">
        <v>2877</v>
      </c>
      <c r="D38" s="491" t="s">
        <v>2878</v>
      </c>
      <c r="E38" s="491" t="s">
        <v>2846</v>
      </c>
      <c r="F38" s="491" t="s">
        <v>2879</v>
      </c>
      <c r="G38" s="492">
        <v>75</v>
      </c>
      <c r="H38" s="493"/>
      <c r="I38" s="543"/>
      <c r="J38" s="495"/>
      <c r="K38" s="541" t="s">
        <v>2880</v>
      </c>
      <c r="L38" s="543" t="s">
        <v>2881</v>
      </c>
    </row>
    <row r="39" spans="1:12" s="449" customFormat="1">
      <c r="A39" s="460">
        <v>31</v>
      </c>
      <c r="B39" s="490" t="s">
        <v>517</v>
      </c>
      <c r="C39" s="491" t="s">
        <v>2844</v>
      </c>
      <c r="D39" s="491" t="s">
        <v>2882</v>
      </c>
      <c r="E39" s="491" t="s">
        <v>2826</v>
      </c>
      <c r="F39" s="491" t="s">
        <v>2883</v>
      </c>
      <c r="G39" s="492">
        <v>75</v>
      </c>
      <c r="H39" s="493"/>
      <c r="I39" s="543"/>
      <c r="J39" s="495"/>
      <c r="K39" s="541" t="s">
        <v>2884</v>
      </c>
      <c r="L39" s="543" t="s">
        <v>2885</v>
      </c>
    </row>
    <row r="40" spans="1:12" s="449" customFormat="1">
      <c r="A40" s="460">
        <v>32</v>
      </c>
      <c r="B40" s="490" t="s">
        <v>517</v>
      </c>
      <c r="C40" s="491" t="s">
        <v>2844</v>
      </c>
      <c r="D40" s="491" t="s">
        <v>2886</v>
      </c>
      <c r="E40" s="491" t="s">
        <v>2887</v>
      </c>
      <c r="F40" s="491" t="s">
        <v>2888</v>
      </c>
      <c r="G40" s="492">
        <v>75</v>
      </c>
      <c r="H40" s="493"/>
      <c r="I40" s="543"/>
      <c r="J40" s="495"/>
      <c r="K40" s="541" t="s">
        <v>2889</v>
      </c>
      <c r="L40" s="543" t="s">
        <v>2890</v>
      </c>
    </row>
    <row r="41" spans="1:12" s="449" customFormat="1">
      <c r="A41" s="460">
        <v>33</v>
      </c>
      <c r="B41" s="490" t="s">
        <v>517</v>
      </c>
      <c r="C41" s="491" t="s">
        <v>2844</v>
      </c>
      <c r="D41" s="491" t="s">
        <v>2886</v>
      </c>
      <c r="E41" s="491" t="s">
        <v>2834</v>
      </c>
      <c r="F41" s="491" t="s">
        <v>2891</v>
      </c>
      <c r="G41" s="492">
        <v>62.5</v>
      </c>
      <c r="H41" s="541" t="s">
        <v>2892</v>
      </c>
      <c r="I41" s="543" t="s">
        <v>2893</v>
      </c>
      <c r="J41" s="543" t="s">
        <v>2894</v>
      </c>
      <c r="K41" s="541"/>
      <c r="L41" s="543"/>
    </row>
    <row r="42" spans="1:12" s="449" customFormat="1">
      <c r="A42" s="460">
        <v>34</v>
      </c>
      <c r="B42" s="490" t="s">
        <v>517</v>
      </c>
      <c r="C42" s="491" t="s">
        <v>2877</v>
      </c>
      <c r="D42" s="491" t="s">
        <v>2895</v>
      </c>
      <c r="E42" s="491" t="s">
        <v>2831</v>
      </c>
      <c r="F42" s="491" t="s">
        <v>2896</v>
      </c>
      <c r="G42" s="492">
        <v>62.5</v>
      </c>
      <c r="H42" s="541" t="s">
        <v>2897</v>
      </c>
      <c r="I42" s="543" t="s">
        <v>2898</v>
      </c>
      <c r="J42" s="543" t="s">
        <v>2899</v>
      </c>
      <c r="K42" s="541"/>
      <c r="L42" s="543"/>
    </row>
    <row r="43" spans="1:12" s="449" customFormat="1">
      <c r="A43" s="460">
        <v>35</v>
      </c>
      <c r="B43" s="490" t="s">
        <v>517</v>
      </c>
      <c r="C43" s="491" t="s">
        <v>2877</v>
      </c>
      <c r="D43" s="491" t="s">
        <v>2900</v>
      </c>
      <c r="E43" s="491" t="s">
        <v>2901</v>
      </c>
      <c r="F43" s="491" t="s">
        <v>2902</v>
      </c>
      <c r="G43" s="492">
        <v>62.5</v>
      </c>
      <c r="H43" s="493"/>
      <c r="I43" s="543"/>
      <c r="J43" s="495"/>
      <c r="K43" s="541" t="s">
        <v>2903</v>
      </c>
      <c r="L43" s="543" t="s">
        <v>2904</v>
      </c>
    </row>
    <row r="44" spans="1:12" s="449" customFormat="1">
      <c r="A44" s="460">
        <v>36</v>
      </c>
      <c r="B44" s="490" t="s">
        <v>517</v>
      </c>
      <c r="C44" s="491" t="s">
        <v>2905</v>
      </c>
      <c r="D44" s="491" t="s">
        <v>2906</v>
      </c>
      <c r="E44" s="491" t="s">
        <v>2842</v>
      </c>
      <c r="F44" s="491" t="s">
        <v>2907</v>
      </c>
      <c r="G44" s="492">
        <v>150</v>
      </c>
      <c r="H44" s="493"/>
      <c r="I44" s="543"/>
      <c r="J44" s="495"/>
      <c r="K44" s="541" t="s">
        <v>2908</v>
      </c>
      <c r="L44" s="543" t="s">
        <v>2909</v>
      </c>
    </row>
    <row r="45" spans="1:12" s="449" customFormat="1">
      <c r="A45" s="460">
        <v>37</v>
      </c>
      <c r="B45" s="490" t="s">
        <v>491</v>
      </c>
      <c r="C45" s="491" t="s">
        <v>2824</v>
      </c>
      <c r="D45" s="491" t="s">
        <v>2910</v>
      </c>
      <c r="E45" s="491" t="s">
        <v>2901</v>
      </c>
      <c r="F45" s="491" t="s">
        <v>2911</v>
      </c>
      <c r="G45" s="492">
        <v>875</v>
      </c>
      <c r="H45" s="493"/>
      <c r="I45" s="543"/>
      <c r="J45" s="495"/>
      <c r="K45" s="541" t="s">
        <v>2912</v>
      </c>
      <c r="L45" s="543" t="s">
        <v>2913</v>
      </c>
    </row>
    <row r="46" spans="1:12" s="449" customFormat="1">
      <c r="A46" s="460">
        <v>38</v>
      </c>
      <c r="B46" s="490" t="s">
        <v>517</v>
      </c>
      <c r="C46" s="491" t="s">
        <v>2824</v>
      </c>
      <c r="D46" s="491" t="s">
        <v>2914</v>
      </c>
      <c r="E46" s="491"/>
      <c r="F46" s="491" t="s">
        <v>2915</v>
      </c>
      <c r="G46" s="492">
        <v>1050</v>
      </c>
      <c r="H46" s="493"/>
      <c r="I46" s="543"/>
      <c r="J46" s="495"/>
      <c r="K46" s="541" t="s">
        <v>2916</v>
      </c>
      <c r="L46" s="543" t="s">
        <v>2917</v>
      </c>
    </row>
    <row r="47" spans="1:12" s="449" customFormat="1">
      <c r="A47" s="460">
        <v>39</v>
      </c>
      <c r="B47" s="490" t="s">
        <v>2918</v>
      </c>
      <c r="C47" s="491" t="s">
        <v>2844</v>
      </c>
      <c r="D47" s="491" t="s">
        <v>2919</v>
      </c>
      <c r="E47" s="491" t="s">
        <v>2920</v>
      </c>
      <c r="F47" s="491" t="s">
        <v>2921</v>
      </c>
      <c r="G47" s="492">
        <v>250</v>
      </c>
      <c r="H47" s="493"/>
      <c r="I47" s="543"/>
      <c r="J47" s="495"/>
      <c r="K47" s="541" t="s">
        <v>2922</v>
      </c>
      <c r="L47" s="543" t="s">
        <v>2923</v>
      </c>
    </row>
    <row r="48" spans="1:12" s="449" customFormat="1">
      <c r="A48" s="460">
        <v>40</v>
      </c>
      <c r="B48" s="490" t="s">
        <v>517</v>
      </c>
      <c r="C48" s="491" t="s">
        <v>2924</v>
      </c>
      <c r="D48" s="491" t="s">
        <v>2925</v>
      </c>
      <c r="E48" s="491" t="s">
        <v>2926</v>
      </c>
      <c r="F48" s="491" t="s">
        <v>2927</v>
      </c>
      <c r="G48" s="492">
        <v>1995</v>
      </c>
      <c r="H48" s="493" t="s">
        <v>2928</v>
      </c>
      <c r="I48" s="543" t="s">
        <v>1670</v>
      </c>
      <c r="J48" s="495" t="s">
        <v>2929</v>
      </c>
      <c r="K48" s="541"/>
      <c r="L48" s="543"/>
    </row>
    <row r="49" spans="1:12" s="449" customFormat="1">
      <c r="A49" s="460">
        <v>41</v>
      </c>
      <c r="B49" s="490" t="s">
        <v>517</v>
      </c>
      <c r="C49" s="491" t="s">
        <v>2877</v>
      </c>
      <c r="D49" s="491" t="s">
        <v>2930</v>
      </c>
      <c r="E49" s="491" t="s">
        <v>2931</v>
      </c>
      <c r="F49" s="491" t="s">
        <v>2932</v>
      </c>
      <c r="G49" s="492">
        <v>1200</v>
      </c>
      <c r="H49" s="493" t="s">
        <v>2933</v>
      </c>
      <c r="I49" s="543" t="s">
        <v>1946</v>
      </c>
      <c r="J49" s="495" t="s">
        <v>2934</v>
      </c>
      <c r="K49" s="541"/>
      <c r="L49" s="543"/>
    </row>
    <row r="50" spans="1:12" s="449" customFormat="1">
      <c r="A50" s="460">
        <v>42</v>
      </c>
      <c r="B50" s="490" t="s">
        <v>517</v>
      </c>
      <c r="C50" s="491" t="s">
        <v>2924</v>
      </c>
      <c r="D50" s="491" t="s">
        <v>2935</v>
      </c>
      <c r="E50" s="491" t="s">
        <v>2867</v>
      </c>
      <c r="F50" s="491" t="s">
        <v>2936</v>
      </c>
      <c r="G50" s="492">
        <v>1200</v>
      </c>
      <c r="H50" s="493"/>
      <c r="I50" s="543"/>
      <c r="J50" s="495"/>
      <c r="K50" s="541" t="s">
        <v>2937</v>
      </c>
      <c r="L50" s="543" t="s">
        <v>2938</v>
      </c>
    </row>
    <row r="51" spans="1:12" s="449" customFormat="1">
      <c r="A51" s="460">
        <v>43</v>
      </c>
      <c r="B51" s="490" t="s">
        <v>517</v>
      </c>
      <c r="C51" s="491" t="s">
        <v>2877</v>
      </c>
      <c r="D51" s="491" t="s">
        <v>2841</v>
      </c>
      <c r="E51" s="491" t="s">
        <v>2939</v>
      </c>
      <c r="F51" s="491" t="s">
        <v>2940</v>
      </c>
      <c r="G51" s="492">
        <v>1000</v>
      </c>
      <c r="H51" s="493"/>
      <c r="I51" s="543"/>
      <c r="J51" s="495"/>
      <c r="K51" s="541" t="s">
        <v>2941</v>
      </c>
      <c r="L51" s="543" t="s">
        <v>2942</v>
      </c>
    </row>
    <row r="52" spans="1:12" s="449" customFormat="1">
      <c r="A52" s="460"/>
      <c r="B52" s="490"/>
      <c r="C52" s="491"/>
      <c r="D52" s="491"/>
      <c r="E52" s="491"/>
      <c r="F52" s="491"/>
      <c r="G52" s="492"/>
      <c r="H52" s="493"/>
      <c r="I52" s="494"/>
      <c r="J52" s="495"/>
      <c r="K52" s="494"/>
      <c r="L52" s="494"/>
    </row>
    <row r="53" spans="1:12" s="449" customFormat="1">
      <c r="A53" s="460" t="s">
        <v>526</v>
      </c>
      <c r="B53" s="460"/>
      <c r="C53" s="461"/>
      <c r="D53" s="461"/>
      <c r="E53" s="461"/>
      <c r="F53" s="461"/>
      <c r="G53" s="461"/>
      <c r="H53" s="461"/>
      <c r="I53" s="462"/>
      <c r="J53" s="462"/>
      <c r="K53" s="462"/>
      <c r="L53" s="461"/>
    </row>
    <row r="54" spans="1:12">
      <c r="A54" s="463"/>
      <c r="B54" s="463"/>
      <c r="C54" s="463"/>
      <c r="D54" s="463"/>
      <c r="E54" s="463"/>
      <c r="F54" s="463"/>
      <c r="G54" s="463"/>
      <c r="H54" s="463"/>
      <c r="I54" s="463"/>
      <c r="J54" s="463"/>
      <c r="K54" s="463"/>
      <c r="L54" s="463"/>
    </row>
    <row r="55" spans="1:12">
      <c r="A55" s="463"/>
      <c r="B55" s="463"/>
      <c r="C55" s="463"/>
      <c r="D55" s="463"/>
      <c r="E55" s="463"/>
      <c r="F55" s="463"/>
      <c r="G55" s="463"/>
      <c r="H55" s="463"/>
      <c r="I55" s="463"/>
      <c r="J55" s="463"/>
      <c r="K55" s="463"/>
      <c r="L55" s="463"/>
    </row>
    <row r="56" spans="1:12">
      <c r="A56" s="464"/>
      <c r="B56" s="464"/>
      <c r="C56" s="463"/>
      <c r="D56" s="463"/>
      <c r="E56" s="463"/>
      <c r="F56" s="463"/>
      <c r="G56" s="463"/>
      <c r="H56" s="463"/>
      <c r="I56" s="463"/>
      <c r="J56" s="463"/>
      <c r="K56" s="463"/>
      <c r="L56" s="463"/>
    </row>
    <row r="57" spans="1:12">
      <c r="A57" s="463"/>
      <c r="B57" s="463"/>
      <c r="C57" s="465" t="s">
        <v>96</v>
      </c>
      <c r="D57" s="463"/>
      <c r="E57" s="463"/>
      <c r="F57" s="466"/>
      <c r="G57" s="463"/>
      <c r="H57" s="463"/>
      <c r="I57" s="463"/>
      <c r="J57" s="463"/>
      <c r="K57" s="463"/>
      <c r="L57" s="463"/>
    </row>
    <row r="58" spans="1:12">
      <c r="A58" s="463"/>
      <c r="B58" s="463"/>
      <c r="C58" s="463"/>
      <c r="D58" s="467"/>
      <c r="E58" s="463"/>
      <c r="G58" s="467"/>
      <c r="H58" s="468"/>
    </row>
    <row r="59" spans="1:12">
      <c r="C59" s="463"/>
      <c r="D59" s="469" t="s">
        <v>256</v>
      </c>
      <c r="E59" s="463"/>
      <c r="G59" s="470" t="s">
        <v>1502</v>
      </c>
    </row>
    <row r="60" spans="1:12">
      <c r="C60" s="463"/>
      <c r="D60" s="471" t="s">
        <v>527</v>
      </c>
      <c r="E60" s="463"/>
      <c r="G60" s="463" t="s">
        <v>257</v>
      </c>
    </row>
    <row r="61" spans="1:12">
      <c r="C61" s="463"/>
      <c r="D61" s="471"/>
    </row>
  </sheetData>
  <mergeCells count="11">
    <mergeCell ref="L2:M2"/>
    <mergeCell ref="K9:K11"/>
    <mergeCell ref="L9:L11"/>
    <mergeCell ref="K12:K15"/>
    <mergeCell ref="L12:L15"/>
    <mergeCell ref="G16:G26"/>
    <mergeCell ref="K16:K26"/>
    <mergeCell ref="L16:L26"/>
    <mergeCell ref="G27:G36"/>
    <mergeCell ref="K27:K36"/>
    <mergeCell ref="L27:L36"/>
  </mergeCells>
  <pageMargins left="0.7" right="0.7" top="0.75" bottom="0.75" header="0.3" footer="0.3"/>
  <pageSetup scale="53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view="pageBreakPreview" topLeftCell="A5" zoomScale="80" zoomScaleNormal="100" zoomScaleSheetLayoutView="80" workbookViewId="0">
      <selection activeCell="G22" sqref="G22"/>
    </sheetView>
  </sheetViews>
  <sheetFormatPr defaultRowHeight="12.75"/>
  <cols>
    <col min="1" max="1" width="11.7109375" style="184" customWidth="1"/>
    <col min="2" max="2" width="43.28515625" style="184" customWidth="1"/>
    <col min="3" max="3" width="26.42578125" style="184" customWidth="1"/>
    <col min="4" max="4" width="23.7109375" style="184" customWidth="1"/>
    <col min="5" max="6" width="16.5703125" style="184" bestFit="1" customWidth="1"/>
    <col min="7" max="7" width="17" style="184" customWidth="1"/>
    <col min="8" max="8" width="19" style="184" customWidth="1"/>
    <col min="9" max="9" width="24.42578125" style="184" customWidth="1"/>
    <col min="10" max="16384" width="9.140625" style="184"/>
  </cols>
  <sheetData>
    <row r="1" spans="1:13" customFormat="1" ht="15">
      <c r="A1" s="137" t="s">
        <v>430</v>
      </c>
      <c r="B1" s="138"/>
      <c r="C1" s="138"/>
      <c r="D1" s="138"/>
      <c r="E1" s="138"/>
      <c r="F1" s="138"/>
      <c r="G1" s="138"/>
      <c r="H1" s="144"/>
      <c r="I1" s="79" t="s">
        <v>97</v>
      </c>
    </row>
    <row r="2" spans="1:13" customFormat="1" ht="15">
      <c r="A2" s="106" t="s">
        <v>128</v>
      </c>
      <c r="B2" s="138"/>
      <c r="C2" s="138"/>
      <c r="D2" s="138"/>
      <c r="E2" s="138"/>
      <c r="F2" s="138"/>
      <c r="G2" s="138"/>
      <c r="H2" s="144"/>
      <c r="I2" s="639" t="s">
        <v>2744</v>
      </c>
      <c r="J2" s="640"/>
    </row>
    <row r="3" spans="1:13" customFormat="1" ht="15">
      <c r="A3" s="138"/>
      <c r="B3" s="138"/>
      <c r="C3" s="138"/>
      <c r="D3" s="138"/>
      <c r="E3" s="138"/>
      <c r="F3" s="138"/>
      <c r="G3" s="138"/>
      <c r="H3" s="141"/>
      <c r="I3" s="141"/>
      <c r="M3" s="184"/>
    </row>
    <row r="4" spans="1:13" customFormat="1" ht="15">
      <c r="A4" s="77" t="str">
        <f>'ფორმა N2'!A4</f>
        <v>ანგარიშვალდებული პირის დასახელება:</v>
      </c>
      <c r="B4" s="77"/>
      <c r="C4" s="77"/>
      <c r="D4" s="138"/>
      <c r="E4" s="138"/>
      <c r="F4" s="138"/>
      <c r="G4" s="138"/>
      <c r="H4" s="138"/>
      <c r="I4" s="147"/>
    </row>
    <row r="5" spans="1:13" ht="15">
      <c r="A5" s="218" t="str">
        <f>'ფორმა N1'!D4</f>
        <v>მ.პ.გ. ქართული ოცნება - დემოკრატიული საქართველო</v>
      </c>
      <c r="B5" s="81"/>
      <c r="C5" s="81"/>
      <c r="D5" s="220"/>
      <c r="E5" s="220"/>
      <c r="F5" s="220"/>
      <c r="G5" s="220"/>
      <c r="H5" s="220"/>
      <c r="I5" s="219"/>
    </row>
    <row r="6" spans="1:13" customFormat="1" ht="13.5">
      <c r="A6" s="142"/>
      <c r="B6" s="143"/>
      <c r="C6" s="143"/>
      <c r="D6" s="138"/>
      <c r="E6" s="138"/>
      <c r="F6" s="138"/>
      <c r="G6" s="138"/>
      <c r="H6" s="138"/>
      <c r="I6" s="138"/>
    </row>
    <row r="7" spans="1:13" customFormat="1" ht="60">
      <c r="A7" s="150" t="s">
        <v>64</v>
      </c>
      <c r="B7" s="136" t="s">
        <v>366</v>
      </c>
      <c r="C7" s="136" t="s">
        <v>367</v>
      </c>
      <c r="D7" s="136" t="s">
        <v>372</v>
      </c>
      <c r="E7" s="136" t="s">
        <v>374</v>
      </c>
      <c r="F7" s="136" t="s">
        <v>368</v>
      </c>
      <c r="G7" s="136" t="s">
        <v>369</v>
      </c>
      <c r="H7" s="136" t="s">
        <v>381</v>
      </c>
      <c r="I7" s="136" t="s">
        <v>370</v>
      </c>
    </row>
    <row r="8" spans="1:13" customFormat="1" ht="15">
      <c r="A8" s="134">
        <v>1</v>
      </c>
      <c r="B8" s="134">
        <v>2</v>
      </c>
      <c r="C8" s="136">
        <v>3</v>
      </c>
      <c r="D8" s="134">
        <v>6</v>
      </c>
      <c r="E8" s="136">
        <v>7</v>
      </c>
      <c r="F8" s="134">
        <v>8</v>
      </c>
      <c r="G8" s="134">
        <v>9</v>
      </c>
      <c r="H8" s="134">
        <v>10</v>
      </c>
      <c r="I8" s="136">
        <v>11</v>
      </c>
    </row>
    <row r="9" spans="1:13" customFormat="1" ht="18">
      <c r="A9" s="68">
        <v>1</v>
      </c>
      <c r="B9" s="428" t="s">
        <v>1045</v>
      </c>
      <c r="C9" s="26"/>
      <c r="D9" s="641">
        <v>8000</v>
      </c>
      <c r="E9" s="26"/>
      <c r="F9" s="217"/>
      <c r="G9" s="217"/>
      <c r="H9" s="641">
        <v>205177057</v>
      </c>
      <c r="I9" s="641" t="s">
        <v>1079</v>
      </c>
    </row>
    <row r="10" spans="1:13" customFormat="1" ht="18">
      <c r="A10" s="68">
        <v>2</v>
      </c>
      <c r="B10" s="428" t="s">
        <v>1046</v>
      </c>
      <c r="C10" s="26"/>
      <c r="D10" s="642"/>
      <c r="E10" s="26"/>
      <c r="F10" s="217"/>
      <c r="G10" s="217"/>
      <c r="H10" s="642"/>
      <c r="I10" s="642"/>
    </row>
    <row r="11" spans="1:13" customFormat="1" ht="18">
      <c r="A11" s="68">
        <v>3</v>
      </c>
      <c r="B11" s="428" t="s">
        <v>1047</v>
      </c>
      <c r="C11" s="26"/>
      <c r="D11" s="642"/>
      <c r="E11" s="26"/>
      <c r="F11" s="217"/>
      <c r="G11" s="217"/>
      <c r="H11" s="642"/>
      <c r="I11" s="642"/>
    </row>
    <row r="12" spans="1:13" customFormat="1" ht="18">
      <c r="A12" s="68">
        <v>4</v>
      </c>
      <c r="B12" s="428" t="s">
        <v>1048</v>
      </c>
      <c r="C12" s="26"/>
      <c r="D12" s="642"/>
      <c r="E12" s="26"/>
      <c r="F12" s="217"/>
      <c r="G12" s="217"/>
      <c r="H12" s="642"/>
      <c r="I12" s="642"/>
    </row>
    <row r="13" spans="1:13" customFormat="1" ht="18">
      <c r="A13" s="68">
        <v>5</v>
      </c>
      <c r="B13" s="428" t="s">
        <v>1049</v>
      </c>
      <c r="C13" s="26"/>
      <c r="D13" s="642"/>
      <c r="E13" s="26"/>
      <c r="F13" s="217"/>
      <c r="G13" s="217"/>
      <c r="H13" s="642"/>
      <c r="I13" s="642"/>
    </row>
    <row r="14" spans="1:13" customFormat="1" ht="18">
      <c r="A14" s="68">
        <v>6</v>
      </c>
      <c r="B14" s="428" t="s">
        <v>1050</v>
      </c>
      <c r="C14" s="26"/>
      <c r="D14" s="642"/>
      <c r="E14" s="26"/>
      <c r="F14" s="217"/>
      <c r="G14" s="217"/>
      <c r="H14" s="642"/>
      <c r="I14" s="642"/>
    </row>
    <row r="15" spans="1:13" customFormat="1" ht="18">
      <c r="A15" s="68">
        <v>7</v>
      </c>
      <c r="B15" s="428" t="s">
        <v>1051</v>
      </c>
      <c r="C15" s="26"/>
      <c r="D15" s="642"/>
      <c r="E15" s="26"/>
      <c r="F15" s="217"/>
      <c r="G15" s="217"/>
      <c r="H15" s="642"/>
      <c r="I15" s="642"/>
    </row>
    <row r="16" spans="1:13" customFormat="1" ht="18">
      <c r="A16" s="68">
        <v>8</v>
      </c>
      <c r="B16" s="428" t="s">
        <v>1052</v>
      </c>
      <c r="C16" s="26"/>
      <c r="D16" s="642"/>
      <c r="E16" s="26"/>
      <c r="F16" s="217"/>
      <c r="G16" s="217"/>
      <c r="H16" s="642"/>
      <c r="I16" s="642"/>
    </row>
    <row r="17" spans="1:9" customFormat="1" ht="18">
      <c r="A17" s="68">
        <v>9</v>
      </c>
      <c r="B17" s="428" t="s">
        <v>1053</v>
      </c>
      <c r="C17" s="26"/>
      <c r="D17" s="642"/>
      <c r="E17" s="26"/>
      <c r="F17" s="217"/>
      <c r="G17" s="217"/>
      <c r="H17" s="642"/>
      <c r="I17" s="642"/>
    </row>
    <row r="18" spans="1:9" customFormat="1" ht="18">
      <c r="A18" s="68">
        <v>10</v>
      </c>
      <c r="B18" s="428" t="s">
        <v>1054</v>
      </c>
      <c r="C18" s="26"/>
      <c r="D18" s="642"/>
      <c r="E18" s="26"/>
      <c r="F18" s="217"/>
      <c r="G18" s="217"/>
      <c r="H18" s="642"/>
      <c r="I18" s="642"/>
    </row>
    <row r="19" spans="1:9" customFormat="1" ht="18">
      <c r="A19" s="68">
        <v>11</v>
      </c>
      <c r="B19" s="428" t="s">
        <v>1055</v>
      </c>
      <c r="C19" s="26"/>
      <c r="D19" s="642"/>
      <c r="E19" s="26"/>
      <c r="F19" s="217"/>
      <c r="G19" s="217"/>
      <c r="H19" s="642"/>
      <c r="I19" s="642"/>
    </row>
    <row r="20" spans="1:9" customFormat="1" ht="18">
      <c r="A20" s="68">
        <v>12</v>
      </c>
      <c r="B20" s="428" t="s">
        <v>1056</v>
      </c>
      <c r="C20" s="26"/>
      <c r="D20" s="642"/>
      <c r="E20" s="26"/>
      <c r="F20" s="217"/>
      <c r="G20" s="217"/>
      <c r="H20" s="642"/>
      <c r="I20" s="642"/>
    </row>
    <row r="21" spans="1:9" customFormat="1" ht="18">
      <c r="A21" s="68">
        <v>13</v>
      </c>
      <c r="B21" s="428" t="s">
        <v>1057</v>
      </c>
      <c r="C21" s="26"/>
      <c r="D21" s="642"/>
      <c r="E21" s="26"/>
      <c r="F21" s="217"/>
      <c r="G21" s="217"/>
      <c r="H21" s="642"/>
      <c r="I21" s="642"/>
    </row>
    <row r="22" spans="1:9" customFormat="1" ht="18">
      <c r="A22" s="68">
        <v>14</v>
      </c>
      <c r="B22" s="428" t="s">
        <v>1058</v>
      </c>
      <c r="C22" s="26"/>
      <c r="D22" s="642"/>
      <c r="E22" s="26"/>
      <c r="F22" s="217"/>
      <c r="G22" s="217"/>
      <c r="H22" s="642"/>
      <c r="I22" s="642"/>
    </row>
    <row r="23" spans="1:9" customFormat="1" ht="18">
      <c r="A23" s="68">
        <v>15</v>
      </c>
      <c r="B23" s="428" t="s">
        <v>1059</v>
      </c>
      <c r="C23" s="26"/>
      <c r="D23" s="642"/>
      <c r="E23" s="26"/>
      <c r="F23" s="217"/>
      <c r="G23" s="217"/>
      <c r="H23" s="642"/>
      <c r="I23" s="642"/>
    </row>
    <row r="24" spans="1:9" customFormat="1" ht="18">
      <c r="A24" s="68">
        <v>16</v>
      </c>
      <c r="B24" s="428" t="s">
        <v>1060</v>
      </c>
      <c r="C24" s="26"/>
      <c r="D24" s="642"/>
      <c r="E24" s="26"/>
      <c r="F24" s="217"/>
      <c r="G24" s="217"/>
      <c r="H24" s="642"/>
      <c r="I24" s="642"/>
    </row>
    <row r="25" spans="1:9" customFormat="1" ht="18">
      <c r="A25" s="68">
        <v>17</v>
      </c>
      <c r="B25" s="428" t="s">
        <v>1061</v>
      </c>
      <c r="C25" s="26"/>
      <c r="D25" s="642"/>
      <c r="E25" s="26"/>
      <c r="F25" s="217"/>
      <c r="G25" s="217"/>
      <c r="H25" s="642"/>
      <c r="I25" s="642"/>
    </row>
    <row r="26" spans="1:9" customFormat="1" ht="18">
      <c r="A26" s="68">
        <v>18</v>
      </c>
      <c r="B26" s="428" t="s">
        <v>1062</v>
      </c>
      <c r="C26" s="26"/>
      <c r="D26" s="642"/>
      <c r="E26" s="26"/>
      <c r="F26" s="217"/>
      <c r="G26" s="217"/>
      <c r="H26" s="642"/>
      <c r="I26" s="642"/>
    </row>
    <row r="27" spans="1:9" customFormat="1" ht="18">
      <c r="A27" s="68">
        <v>19</v>
      </c>
      <c r="B27" s="428" t="s">
        <v>1063</v>
      </c>
      <c r="C27" s="26"/>
      <c r="D27" s="642"/>
      <c r="E27" s="26"/>
      <c r="F27" s="217"/>
      <c r="G27" s="217"/>
      <c r="H27" s="642"/>
      <c r="I27" s="642"/>
    </row>
    <row r="28" spans="1:9" customFormat="1" ht="18">
      <c r="A28" s="68">
        <v>20</v>
      </c>
      <c r="B28" s="428" t="s">
        <v>1064</v>
      </c>
      <c r="C28" s="26"/>
      <c r="D28" s="642"/>
      <c r="E28" s="26"/>
      <c r="F28" s="217"/>
      <c r="G28" s="217"/>
      <c r="H28" s="642"/>
      <c r="I28" s="642"/>
    </row>
    <row r="29" spans="1:9" customFormat="1" ht="18">
      <c r="A29" s="68">
        <v>21</v>
      </c>
      <c r="B29" s="428" t="s">
        <v>1065</v>
      </c>
      <c r="C29" s="26"/>
      <c r="D29" s="642"/>
      <c r="E29" s="26"/>
      <c r="F29" s="217"/>
      <c r="G29" s="217"/>
      <c r="H29" s="642"/>
      <c r="I29" s="642"/>
    </row>
    <row r="30" spans="1:9" customFormat="1" ht="18">
      <c r="A30" s="68">
        <v>22</v>
      </c>
      <c r="B30" s="428" t="s">
        <v>1066</v>
      </c>
      <c r="C30" s="26"/>
      <c r="D30" s="642"/>
      <c r="E30" s="26"/>
      <c r="F30" s="217"/>
      <c r="G30" s="217"/>
      <c r="H30" s="642"/>
      <c r="I30" s="642"/>
    </row>
    <row r="31" spans="1:9" customFormat="1" ht="18">
      <c r="A31" s="68">
        <v>23</v>
      </c>
      <c r="B31" s="428" t="s">
        <v>1067</v>
      </c>
      <c r="C31" s="26"/>
      <c r="D31" s="642"/>
      <c r="E31" s="26"/>
      <c r="F31" s="217"/>
      <c r="G31" s="217"/>
      <c r="H31" s="642"/>
      <c r="I31" s="642"/>
    </row>
    <row r="32" spans="1:9" customFormat="1" ht="18">
      <c r="A32" s="68">
        <v>24</v>
      </c>
      <c r="B32" s="428" t="s">
        <v>1068</v>
      </c>
      <c r="C32" s="26"/>
      <c r="D32" s="642"/>
      <c r="E32" s="26"/>
      <c r="F32" s="217"/>
      <c r="G32" s="217"/>
      <c r="H32" s="642"/>
      <c r="I32" s="642"/>
    </row>
    <row r="33" spans="1:9" customFormat="1" ht="18">
      <c r="A33" s="68">
        <v>25</v>
      </c>
      <c r="B33" s="428" t="s">
        <v>1069</v>
      </c>
      <c r="C33" s="26"/>
      <c r="D33" s="642"/>
      <c r="E33" s="26"/>
      <c r="F33" s="217"/>
      <c r="G33" s="217"/>
      <c r="H33" s="642"/>
      <c r="I33" s="642"/>
    </row>
    <row r="34" spans="1:9" customFormat="1" ht="18">
      <c r="A34" s="68">
        <v>26</v>
      </c>
      <c r="B34" s="428" t="s">
        <v>1070</v>
      </c>
      <c r="C34" s="26"/>
      <c r="D34" s="642"/>
      <c r="E34" s="26"/>
      <c r="F34" s="217"/>
      <c r="G34" s="217"/>
      <c r="H34" s="642"/>
      <c r="I34" s="642"/>
    </row>
    <row r="35" spans="1:9" customFormat="1" ht="18">
      <c r="A35" s="68">
        <v>27</v>
      </c>
      <c r="B35" s="428" t="s">
        <v>1071</v>
      </c>
      <c r="C35" s="26"/>
      <c r="D35" s="642"/>
      <c r="E35" s="26"/>
      <c r="F35" s="217"/>
      <c r="G35" s="217"/>
      <c r="H35" s="642"/>
      <c r="I35" s="642"/>
    </row>
    <row r="36" spans="1:9" customFormat="1" ht="18">
      <c r="A36" s="68">
        <v>28</v>
      </c>
      <c r="B36" s="428" t="s">
        <v>1072</v>
      </c>
      <c r="C36" s="26"/>
      <c r="D36" s="642"/>
      <c r="E36" s="26"/>
      <c r="F36" s="217"/>
      <c r="G36" s="217"/>
      <c r="H36" s="642"/>
      <c r="I36" s="642"/>
    </row>
    <row r="37" spans="1:9" customFormat="1" ht="18">
      <c r="A37" s="68">
        <v>29</v>
      </c>
      <c r="B37" s="428" t="s">
        <v>1073</v>
      </c>
      <c r="C37" s="26"/>
      <c r="D37" s="642"/>
      <c r="E37" s="26"/>
      <c r="F37" s="217"/>
      <c r="G37" s="217"/>
      <c r="H37" s="642"/>
      <c r="I37" s="642"/>
    </row>
    <row r="38" spans="1:9" customFormat="1" ht="18">
      <c r="A38" s="68">
        <v>30</v>
      </c>
      <c r="B38" s="428" t="s">
        <v>1074</v>
      </c>
      <c r="C38" s="26"/>
      <c r="D38" s="642"/>
      <c r="E38" s="26"/>
      <c r="F38" s="217"/>
      <c r="G38" s="217"/>
      <c r="H38" s="642"/>
      <c r="I38" s="642"/>
    </row>
    <row r="39" spans="1:9" customFormat="1" ht="18">
      <c r="A39" s="68">
        <v>31</v>
      </c>
      <c r="B39" s="428" t="s">
        <v>1075</v>
      </c>
      <c r="C39" s="26"/>
      <c r="D39" s="642"/>
      <c r="E39" s="26"/>
      <c r="F39" s="217"/>
      <c r="G39" s="217"/>
      <c r="H39" s="642"/>
      <c r="I39" s="642"/>
    </row>
    <row r="40" spans="1:9" customFormat="1" ht="18">
      <c r="A40" s="68">
        <v>32</v>
      </c>
      <c r="B40" s="428" t="s">
        <v>1076</v>
      </c>
      <c r="C40" s="26"/>
      <c r="D40" s="642"/>
      <c r="E40" s="26"/>
      <c r="F40" s="217"/>
      <c r="G40" s="217"/>
      <c r="H40" s="642"/>
      <c r="I40" s="642"/>
    </row>
    <row r="41" spans="1:9" customFormat="1" ht="18">
      <c r="A41" s="68">
        <v>33</v>
      </c>
      <c r="B41" s="428" t="s">
        <v>1077</v>
      </c>
      <c r="C41" s="26"/>
      <c r="D41" s="642"/>
      <c r="E41" s="26"/>
      <c r="F41" s="217"/>
      <c r="G41" s="217"/>
      <c r="H41" s="642"/>
      <c r="I41" s="642"/>
    </row>
    <row r="42" spans="1:9" customFormat="1" ht="18">
      <c r="A42" s="68">
        <v>34</v>
      </c>
      <c r="B42" s="428" t="s">
        <v>1078</v>
      </c>
      <c r="C42" s="26"/>
      <c r="D42" s="642"/>
      <c r="E42" s="26"/>
      <c r="F42" s="217"/>
      <c r="G42" s="217"/>
      <c r="H42" s="642"/>
      <c r="I42" s="642"/>
    </row>
    <row r="43" spans="1:9" customFormat="1" ht="15">
      <c r="A43" s="68" t="s">
        <v>266</v>
      </c>
      <c r="B43" s="26"/>
      <c r="C43" s="26"/>
      <c r="D43" s="26"/>
      <c r="E43" s="26"/>
      <c r="F43" s="217"/>
      <c r="G43" s="217"/>
      <c r="H43" s="26"/>
      <c r="I43" s="26"/>
    </row>
    <row r="44" spans="1:9" customFormat="1" ht="15">
      <c r="A44" s="431"/>
      <c r="B44" s="432"/>
      <c r="C44" s="432"/>
      <c r="D44" s="432"/>
      <c r="E44" s="432"/>
      <c r="F44" s="432"/>
      <c r="G44" s="432"/>
      <c r="H44" s="432"/>
      <c r="I44" s="432"/>
    </row>
    <row r="45" spans="1:9" ht="15">
      <c r="A45" s="183"/>
      <c r="B45" s="185" t="s">
        <v>96</v>
      </c>
      <c r="C45" s="183"/>
      <c r="D45" s="183"/>
      <c r="E45" s="186"/>
      <c r="F45" s="183"/>
      <c r="G45" s="183"/>
      <c r="H45" s="183"/>
      <c r="I45" s="183"/>
    </row>
    <row r="46" spans="1:9" ht="15">
      <c r="A46" s="183"/>
      <c r="B46" s="185"/>
      <c r="C46" s="183"/>
      <c r="D46" s="183"/>
      <c r="E46" s="186"/>
      <c r="F46" s="183"/>
      <c r="G46" s="183"/>
      <c r="H46" s="183"/>
      <c r="I46" s="183"/>
    </row>
    <row r="47" spans="1:9" ht="15">
      <c r="B47" s="183"/>
      <c r="C47" s="189" t="s">
        <v>256</v>
      </c>
      <c r="D47" s="183"/>
      <c r="F47" s="190" t="s">
        <v>261</v>
      </c>
    </row>
    <row r="48" spans="1:9" ht="15">
      <c r="B48" s="183"/>
      <c r="C48" s="191" t="s">
        <v>127</v>
      </c>
      <c r="D48" s="183"/>
      <c r="F48" s="183" t="s">
        <v>257</v>
      </c>
    </row>
    <row r="49" spans="2:3" ht="15">
      <c r="B49" s="183"/>
      <c r="C49" s="191"/>
    </row>
  </sheetData>
  <mergeCells count="4">
    <mergeCell ref="D9:D42"/>
    <mergeCell ref="H9:H42"/>
    <mergeCell ref="I9:I42"/>
    <mergeCell ref="I2:J2"/>
  </mergeCells>
  <pageMargins left="0.7" right="0.7" top="0.75" bottom="0.75" header="0.3" footer="0.3"/>
  <pageSetup scale="62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1"/>
  <sheetViews>
    <sheetView tabSelected="1" view="pageBreakPreview" topLeftCell="A139" zoomScale="80" zoomScaleNormal="100" zoomScaleSheetLayoutView="80" workbookViewId="0">
      <selection activeCell="E163" sqref="E163"/>
    </sheetView>
  </sheetViews>
  <sheetFormatPr defaultRowHeight="15"/>
  <cols>
    <col min="1" max="1" width="10" style="183" customWidth="1"/>
    <col min="2" max="2" width="20.28515625" style="183" customWidth="1"/>
    <col min="3" max="3" width="30" style="183" customWidth="1"/>
    <col min="4" max="4" width="29" style="183" customWidth="1"/>
    <col min="5" max="5" width="22.5703125" style="183" customWidth="1"/>
    <col min="6" max="6" width="20" style="183" customWidth="1"/>
    <col min="7" max="7" width="29.28515625" style="183" customWidth="1"/>
    <col min="8" max="8" width="27.140625" style="183" customWidth="1"/>
    <col min="9" max="9" width="26.42578125" style="183" customWidth="1"/>
    <col min="10" max="10" width="0.5703125" style="183" customWidth="1"/>
    <col min="11" max="16384" width="9.140625" style="183"/>
  </cols>
  <sheetData>
    <row r="1" spans="1:10">
      <c r="A1" s="75" t="s">
        <v>382</v>
      </c>
      <c r="B1" s="77"/>
      <c r="C1" s="77"/>
      <c r="D1" s="77"/>
      <c r="E1" s="77"/>
      <c r="F1" s="77"/>
      <c r="G1" s="77"/>
      <c r="H1" s="77"/>
      <c r="I1" s="163" t="s">
        <v>186</v>
      </c>
      <c r="J1" s="164"/>
    </row>
    <row r="2" spans="1:10">
      <c r="A2" s="77" t="s">
        <v>128</v>
      </c>
      <c r="B2" s="77"/>
      <c r="C2" s="77"/>
      <c r="D2" s="77"/>
      <c r="E2" s="77"/>
      <c r="F2" s="77"/>
      <c r="G2" s="77"/>
      <c r="H2" s="77"/>
      <c r="I2" s="639" t="s">
        <v>2744</v>
      </c>
      <c r="J2" s="640"/>
    </row>
    <row r="3" spans="1:10">
      <c r="A3" s="77"/>
      <c r="B3" s="77"/>
      <c r="C3" s="77"/>
      <c r="D3" s="77"/>
      <c r="E3" s="77"/>
      <c r="F3" s="77"/>
      <c r="G3" s="77"/>
      <c r="H3" s="77"/>
      <c r="I3" s="103"/>
      <c r="J3" s="164"/>
    </row>
    <row r="4" spans="1:10">
      <c r="A4" s="78" t="str">
        <f>'[3]ფორმა N2'!A4</f>
        <v>ანგარიშვალდებული პირის დასახელება:</v>
      </c>
      <c r="B4" s="77"/>
      <c r="C4" s="77"/>
      <c r="D4" s="77"/>
      <c r="E4" s="77"/>
      <c r="F4" s="77"/>
      <c r="G4" s="77"/>
      <c r="H4" s="77"/>
      <c r="I4" s="77"/>
      <c r="J4" s="105"/>
    </row>
    <row r="5" spans="1:10">
      <c r="A5" s="218" t="str">
        <f>'ფორმა N1'!D4</f>
        <v>მ.პ.გ. ქართული ოცნება - დემოკრატიული საქართველო</v>
      </c>
      <c r="B5" s="218"/>
      <c r="C5" s="218"/>
      <c r="D5" s="218"/>
      <c r="E5" s="218"/>
      <c r="F5" s="218"/>
      <c r="G5" s="218"/>
      <c r="H5" s="218"/>
      <c r="I5" s="218"/>
      <c r="J5" s="190"/>
    </row>
    <row r="6" spans="1:10">
      <c r="A6" s="78"/>
      <c r="B6" s="77"/>
      <c r="C6" s="77"/>
      <c r="D6" s="77"/>
      <c r="E6" s="77"/>
      <c r="F6" s="77"/>
      <c r="G6" s="77"/>
      <c r="H6" s="77"/>
      <c r="I6" s="77"/>
      <c r="J6" s="105"/>
    </row>
    <row r="7" spans="1:10">
      <c r="A7" s="77"/>
      <c r="B7" s="77"/>
      <c r="C7" s="77"/>
      <c r="D7" s="77"/>
      <c r="E7" s="77"/>
      <c r="F7" s="77"/>
      <c r="G7" s="77"/>
      <c r="H7" s="77"/>
      <c r="I7" s="77"/>
      <c r="J7" s="106"/>
    </row>
    <row r="8" spans="1:10" ht="63.75" customHeight="1">
      <c r="A8" s="165" t="s">
        <v>64</v>
      </c>
      <c r="B8" s="359" t="s">
        <v>358</v>
      </c>
      <c r="C8" s="360" t="s">
        <v>415</v>
      </c>
      <c r="D8" s="360" t="s">
        <v>416</v>
      </c>
      <c r="E8" s="360" t="s">
        <v>359</v>
      </c>
      <c r="F8" s="360" t="s">
        <v>378</v>
      </c>
      <c r="G8" s="360" t="s">
        <v>379</v>
      </c>
      <c r="H8" s="360" t="s">
        <v>417</v>
      </c>
      <c r="I8" s="166" t="s">
        <v>380</v>
      </c>
      <c r="J8" s="106"/>
    </row>
    <row r="9" spans="1:10" ht="30">
      <c r="A9" s="168">
        <v>1</v>
      </c>
      <c r="B9" s="566">
        <v>41759</v>
      </c>
      <c r="C9" s="567" t="s">
        <v>528</v>
      </c>
      <c r="D9" s="568">
        <v>205283637</v>
      </c>
      <c r="E9" s="569" t="s">
        <v>529</v>
      </c>
      <c r="F9" s="569">
        <v>41602.660000000003</v>
      </c>
      <c r="G9" s="569">
        <v>41602.660000000003</v>
      </c>
      <c r="H9" s="569">
        <v>0</v>
      </c>
      <c r="I9" s="569">
        <v>41602.660000000003</v>
      </c>
      <c r="J9" s="106"/>
    </row>
    <row r="10" spans="1:10" ht="30">
      <c r="A10" s="168">
        <v>2</v>
      </c>
      <c r="B10" s="566">
        <v>41131</v>
      </c>
      <c r="C10" s="567" t="s">
        <v>530</v>
      </c>
      <c r="D10" s="568"/>
      <c r="E10" s="569" t="s">
        <v>531</v>
      </c>
      <c r="F10" s="569">
        <v>41437.199999999997</v>
      </c>
      <c r="G10" s="569">
        <v>41437.199999999997</v>
      </c>
      <c r="H10" s="570">
        <v>0</v>
      </c>
      <c r="I10" s="569">
        <v>41437.199999999997</v>
      </c>
      <c r="J10" s="106"/>
    </row>
    <row r="11" spans="1:10" ht="60">
      <c r="A11" s="168">
        <v>3</v>
      </c>
      <c r="B11" s="566">
        <v>41139</v>
      </c>
      <c r="C11" s="567" t="s">
        <v>532</v>
      </c>
      <c r="D11" s="568">
        <v>205282905</v>
      </c>
      <c r="E11" s="571" t="s">
        <v>533</v>
      </c>
      <c r="F11" s="569">
        <v>141390</v>
      </c>
      <c r="G11" s="569">
        <v>141390</v>
      </c>
      <c r="H11" s="570">
        <v>0</v>
      </c>
      <c r="I11" s="569">
        <v>141390</v>
      </c>
      <c r="J11" s="106"/>
    </row>
    <row r="12" spans="1:10">
      <c r="A12" s="168">
        <v>4</v>
      </c>
      <c r="B12" s="566">
        <v>41084</v>
      </c>
      <c r="C12" s="567" t="s">
        <v>534</v>
      </c>
      <c r="D12" s="568">
        <v>60001104537</v>
      </c>
      <c r="E12" s="569" t="s">
        <v>535</v>
      </c>
      <c r="F12" s="572">
        <v>162.5</v>
      </c>
      <c r="G12" s="572">
        <v>162.5</v>
      </c>
      <c r="H12" s="570">
        <v>0</v>
      </c>
      <c r="I12" s="572">
        <v>162.5</v>
      </c>
      <c r="J12" s="106"/>
    </row>
    <row r="13" spans="1:10">
      <c r="A13" s="168">
        <v>5</v>
      </c>
      <c r="B13" s="566">
        <v>41083</v>
      </c>
      <c r="C13" s="567" t="s">
        <v>536</v>
      </c>
      <c r="D13" s="568">
        <v>16001002430</v>
      </c>
      <c r="E13" s="569" t="s">
        <v>535</v>
      </c>
      <c r="F13" s="572">
        <v>100</v>
      </c>
      <c r="G13" s="572">
        <v>100</v>
      </c>
      <c r="H13" s="570">
        <v>0</v>
      </c>
      <c r="I13" s="572">
        <v>100</v>
      </c>
      <c r="J13" s="106"/>
    </row>
    <row r="14" spans="1:10">
      <c r="A14" s="168">
        <v>6</v>
      </c>
      <c r="B14" s="566">
        <v>41083</v>
      </c>
      <c r="C14" s="567" t="s">
        <v>537</v>
      </c>
      <c r="D14" s="568">
        <v>16201033680</v>
      </c>
      <c r="E14" s="569" t="s">
        <v>535</v>
      </c>
      <c r="F14" s="572">
        <v>100</v>
      </c>
      <c r="G14" s="572">
        <v>100</v>
      </c>
      <c r="H14" s="570">
        <v>0</v>
      </c>
      <c r="I14" s="572">
        <v>100</v>
      </c>
      <c r="J14" s="106"/>
    </row>
    <row r="15" spans="1:10">
      <c r="A15" s="168">
        <v>7</v>
      </c>
      <c r="B15" s="566">
        <v>41084</v>
      </c>
      <c r="C15" s="567" t="s">
        <v>538</v>
      </c>
      <c r="D15" s="568">
        <v>61006053900</v>
      </c>
      <c r="E15" s="569" t="s">
        <v>535</v>
      </c>
      <c r="F15" s="572">
        <v>162.5</v>
      </c>
      <c r="G15" s="572">
        <v>162.5</v>
      </c>
      <c r="H15" s="573">
        <v>0</v>
      </c>
      <c r="I15" s="572">
        <v>162.5</v>
      </c>
      <c r="J15" s="106"/>
    </row>
    <row r="16" spans="1:10">
      <c r="A16" s="168">
        <v>8</v>
      </c>
      <c r="B16" s="566">
        <v>41083</v>
      </c>
      <c r="C16" s="567" t="s">
        <v>539</v>
      </c>
      <c r="D16" s="568">
        <v>61008001136</v>
      </c>
      <c r="E16" s="569" t="s">
        <v>535</v>
      </c>
      <c r="F16" s="572">
        <v>125</v>
      </c>
      <c r="G16" s="572">
        <v>125</v>
      </c>
      <c r="H16" s="570">
        <v>0</v>
      </c>
      <c r="I16" s="572">
        <v>125</v>
      </c>
      <c r="J16" s="106"/>
    </row>
    <row r="17" spans="1:10">
      <c r="A17" s="168">
        <v>9</v>
      </c>
      <c r="B17" s="566">
        <v>41084</v>
      </c>
      <c r="C17" s="567" t="s">
        <v>540</v>
      </c>
      <c r="D17" s="568">
        <v>61006068519</v>
      </c>
      <c r="E17" s="569" t="s">
        <v>535</v>
      </c>
      <c r="F17" s="572">
        <v>162.5</v>
      </c>
      <c r="G17" s="572">
        <v>162.5</v>
      </c>
      <c r="H17" s="570">
        <v>0</v>
      </c>
      <c r="I17" s="572">
        <v>162.5</v>
      </c>
      <c r="J17" s="106"/>
    </row>
    <row r="18" spans="1:10">
      <c r="A18" s="168">
        <v>10</v>
      </c>
      <c r="B18" s="566">
        <v>41083</v>
      </c>
      <c r="C18" s="567" t="s">
        <v>541</v>
      </c>
      <c r="D18" s="568">
        <v>61008001937</v>
      </c>
      <c r="E18" s="569" t="s">
        <v>535</v>
      </c>
      <c r="F18" s="572">
        <v>162.5</v>
      </c>
      <c r="G18" s="572">
        <v>162.5</v>
      </c>
      <c r="H18" s="573">
        <v>0</v>
      </c>
      <c r="I18" s="572">
        <v>162.5</v>
      </c>
      <c r="J18" s="106"/>
    </row>
    <row r="19" spans="1:10">
      <c r="A19" s="168">
        <v>11</v>
      </c>
      <c r="B19" s="566">
        <v>41084</v>
      </c>
      <c r="C19" s="567" t="s">
        <v>542</v>
      </c>
      <c r="D19" s="568">
        <v>61006047190</v>
      </c>
      <c r="E19" s="569" t="s">
        <v>535</v>
      </c>
      <c r="F19" s="572">
        <v>162.5</v>
      </c>
      <c r="G19" s="572">
        <v>162.5</v>
      </c>
      <c r="H19" s="570">
        <v>0</v>
      </c>
      <c r="I19" s="572">
        <v>162.5</v>
      </c>
      <c r="J19" s="106"/>
    </row>
    <row r="20" spans="1:10">
      <c r="A20" s="168">
        <v>12</v>
      </c>
      <c r="B20" s="566">
        <v>41083</v>
      </c>
      <c r="C20" s="567" t="s">
        <v>543</v>
      </c>
      <c r="D20" s="568">
        <v>61006053166</v>
      </c>
      <c r="E20" s="569" t="s">
        <v>535</v>
      </c>
      <c r="F20" s="572">
        <v>162.5</v>
      </c>
      <c r="G20" s="572">
        <v>162.5</v>
      </c>
      <c r="H20" s="570">
        <v>0</v>
      </c>
      <c r="I20" s="572">
        <v>162.5</v>
      </c>
      <c r="J20" s="106"/>
    </row>
    <row r="21" spans="1:10">
      <c r="A21" s="168">
        <v>13</v>
      </c>
      <c r="B21" s="566">
        <v>41084</v>
      </c>
      <c r="C21" s="567" t="s">
        <v>544</v>
      </c>
      <c r="D21" s="568" t="s">
        <v>545</v>
      </c>
      <c r="E21" s="569" t="s">
        <v>535</v>
      </c>
      <c r="F21" s="572">
        <v>125</v>
      </c>
      <c r="G21" s="572">
        <v>125</v>
      </c>
      <c r="H21" s="570">
        <v>0</v>
      </c>
      <c r="I21" s="572">
        <v>125</v>
      </c>
      <c r="J21" s="106"/>
    </row>
    <row r="22" spans="1:10">
      <c r="A22" s="168">
        <v>14</v>
      </c>
      <c r="B22" s="566">
        <v>41084</v>
      </c>
      <c r="C22" s="567" t="s">
        <v>546</v>
      </c>
      <c r="D22" s="568" t="s">
        <v>547</v>
      </c>
      <c r="E22" s="569" t="s">
        <v>535</v>
      </c>
      <c r="F22" s="572">
        <v>162.5</v>
      </c>
      <c r="G22" s="572">
        <v>162.5</v>
      </c>
      <c r="H22" s="570">
        <v>0</v>
      </c>
      <c r="I22" s="572">
        <v>162.5</v>
      </c>
      <c r="J22" s="106"/>
    </row>
    <row r="23" spans="1:10">
      <c r="A23" s="168">
        <v>15</v>
      </c>
      <c r="B23" s="566">
        <v>41084</v>
      </c>
      <c r="C23" s="567" t="s">
        <v>548</v>
      </c>
      <c r="D23" s="568" t="s">
        <v>549</v>
      </c>
      <c r="E23" s="569" t="s">
        <v>535</v>
      </c>
      <c r="F23" s="572">
        <v>162.5</v>
      </c>
      <c r="G23" s="572">
        <v>162.5</v>
      </c>
      <c r="H23" s="570">
        <v>0</v>
      </c>
      <c r="I23" s="572">
        <v>162.5</v>
      </c>
      <c r="J23" s="106"/>
    </row>
    <row r="24" spans="1:10">
      <c r="A24" s="168">
        <v>16</v>
      </c>
      <c r="B24" s="566">
        <v>41083</v>
      </c>
      <c r="C24" s="567" t="s">
        <v>550</v>
      </c>
      <c r="D24" s="568" t="s">
        <v>551</v>
      </c>
      <c r="E24" s="569" t="s">
        <v>535</v>
      </c>
      <c r="F24" s="572">
        <v>100</v>
      </c>
      <c r="G24" s="572">
        <v>100</v>
      </c>
      <c r="H24" s="570">
        <v>0</v>
      </c>
      <c r="I24" s="572">
        <v>100</v>
      </c>
      <c r="J24" s="106"/>
    </row>
    <row r="25" spans="1:10">
      <c r="A25" s="168">
        <v>17</v>
      </c>
      <c r="B25" s="566">
        <v>41083</v>
      </c>
      <c r="C25" s="567" t="s">
        <v>552</v>
      </c>
      <c r="D25" s="568" t="s">
        <v>553</v>
      </c>
      <c r="E25" s="569" t="s">
        <v>535</v>
      </c>
      <c r="F25" s="572">
        <v>162.5</v>
      </c>
      <c r="G25" s="572">
        <v>162.5</v>
      </c>
      <c r="H25" s="573">
        <v>0</v>
      </c>
      <c r="I25" s="572">
        <v>162.5</v>
      </c>
      <c r="J25" s="106"/>
    </row>
    <row r="26" spans="1:10">
      <c r="A26" s="168">
        <v>18</v>
      </c>
      <c r="B26" s="566">
        <v>41085</v>
      </c>
      <c r="C26" s="567" t="s">
        <v>554</v>
      </c>
      <c r="D26" s="568" t="s">
        <v>555</v>
      </c>
      <c r="E26" s="569" t="s">
        <v>535</v>
      </c>
      <c r="F26" s="572">
        <v>100</v>
      </c>
      <c r="G26" s="572">
        <v>100</v>
      </c>
      <c r="H26" s="573">
        <v>0</v>
      </c>
      <c r="I26" s="572">
        <v>100</v>
      </c>
      <c r="J26" s="106"/>
    </row>
    <row r="27" spans="1:10">
      <c r="A27" s="168">
        <v>19</v>
      </c>
      <c r="B27" s="566">
        <v>41088</v>
      </c>
      <c r="C27" s="567" t="s">
        <v>556</v>
      </c>
      <c r="D27" s="568" t="s">
        <v>557</v>
      </c>
      <c r="E27" s="569" t="s">
        <v>535</v>
      </c>
      <c r="F27" s="572">
        <v>100</v>
      </c>
      <c r="G27" s="572">
        <v>100</v>
      </c>
      <c r="H27" s="573">
        <v>0</v>
      </c>
      <c r="I27" s="572">
        <v>100</v>
      </c>
      <c r="J27" s="106"/>
    </row>
    <row r="28" spans="1:10">
      <c r="A28" s="168">
        <v>20</v>
      </c>
      <c r="B28" s="566">
        <v>41083</v>
      </c>
      <c r="C28" s="567" t="s">
        <v>558</v>
      </c>
      <c r="D28" s="568" t="s">
        <v>559</v>
      </c>
      <c r="E28" s="569" t="s">
        <v>535</v>
      </c>
      <c r="F28" s="572">
        <v>162.5</v>
      </c>
      <c r="G28" s="572">
        <v>162.5</v>
      </c>
      <c r="H28" s="570">
        <v>0</v>
      </c>
      <c r="I28" s="572">
        <v>162.5</v>
      </c>
      <c r="J28" s="106"/>
    </row>
    <row r="29" spans="1:10">
      <c r="A29" s="168">
        <v>21</v>
      </c>
      <c r="B29" s="566">
        <v>41083</v>
      </c>
      <c r="C29" s="567" t="s">
        <v>560</v>
      </c>
      <c r="D29" s="568" t="s">
        <v>561</v>
      </c>
      <c r="E29" s="569" t="s">
        <v>535</v>
      </c>
      <c r="F29" s="572">
        <v>125</v>
      </c>
      <c r="G29" s="572">
        <v>125</v>
      </c>
      <c r="H29" s="570">
        <v>0</v>
      </c>
      <c r="I29" s="572">
        <v>125</v>
      </c>
      <c r="J29" s="106"/>
    </row>
    <row r="30" spans="1:10">
      <c r="A30" s="168">
        <v>22</v>
      </c>
      <c r="B30" s="566">
        <v>41083</v>
      </c>
      <c r="C30" s="567" t="s">
        <v>562</v>
      </c>
      <c r="D30" s="568" t="s">
        <v>563</v>
      </c>
      <c r="E30" s="569" t="s">
        <v>535</v>
      </c>
      <c r="F30" s="572">
        <v>162.5</v>
      </c>
      <c r="G30" s="572">
        <v>162.5</v>
      </c>
      <c r="H30" s="570">
        <v>0</v>
      </c>
      <c r="I30" s="572">
        <v>162.5</v>
      </c>
      <c r="J30" s="106"/>
    </row>
    <row r="31" spans="1:10">
      <c r="A31" s="168">
        <v>23</v>
      </c>
      <c r="B31" s="566">
        <v>41084</v>
      </c>
      <c r="C31" s="567" t="s">
        <v>564</v>
      </c>
      <c r="D31" s="568" t="s">
        <v>565</v>
      </c>
      <c r="E31" s="569" t="s">
        <v>535</v>
      </c>
      <c r="F31" s="572">
        <v>162.5</v>
      </c>
      <c r="G31" s="572">
        <v>162.5</v>
      </c>
      <c r="H31" s="570">
        <v>0</v>
      </c>
      <c r="I31" s="572">
        <v>162.5</v>
      </c>
      <c r="J31" s="106"/>
    </row>
    <row r="32" spans="1:10">
      <c r="A32" s="168">
        <v>24</v>
      </c>
      <c r="B32" s="566">
        <v>41084</v>
      </c>
      <c r="C32" s="567" t="s">
        <v>566</v>
      </c>
      <c r="D32" s="568" t="s">
        <v>567</v>
      </c>
      <c r="E32" s="569" t="s">
        <v>535</v>
      </c>
      <c r="F32" s="572">
        <v>162.5</v>
      </c>
      <c r="G32" s="572">
        <v>162.5</v>
      </c>
      <c r="H32" s="570">
        <v>0</v>
      </c>
      <c r="I32" s="572">
        <v>162.5</v>
      </c>
      <c r="J32" s="106"/>
    </row>
    <row r="33" spans="1:10">
      <c r="A33" s="168">
        <v>25</v>
      </c>
      <c r="B33" s="566">
        <v>41083</v>
      </c>
      <c r="C33" s="567" t="s">
        <v>568</v>
      </c>
      <c r="D33" s="568" t="s">
        <v>569</v>
      </c>
      <c r="E33" s="569" t="s">
        <v>535</v>
      </c>
      <c r="F33" s="572">
        <v>162.5</v>
      </c>
      <c r="G33" s="572">
        <v>162.5</v>
      </c>
      <c r="H33" s="570">
        <v>0</v>
      </c>
      <c r="I33" s="572">
        <v>162.5</v>
      </c>
      <c r="J33" s="106"/>
    </row>
    <row r="34" spans="1:10">
      <c r="A34" s="168">
        <v>26</v>
      </c>
      <c r="B34" s="566">
        <v>41083</v>
      </c>
      <c r="C34" s="567" t="s">
        <v>570</v>
      </c>
      <c r="D34" s="568" t="s">
        <v>571</v>
      </c>
      <c r="E34" s="569" t="s">
        <v>535</v>
      </c>
      <c r="F34" s="572">
        <v>125</v>
      </c>
      <c r="G34" s="572">
        <v>125</v>
      </c>
      <c r="H34" s="570">
        <v>0</v>
      </c>
      <c r="I34" s="572">
        <v>125</v>
      </c>
      <c r="J34" s="106"/>
    </row>
    <row r="35" spans="1:10">
      <c r="A35" s="168">
        <v>27</v>
      </c>
      <c r="B35" s="566">
        <v>41084</v>
      </c>
      <c r="C35" s="567" t="s">
        <v>572</v>
      </c>
      <c r="D35" s="568" t="s">
        <v>573</v>
      </c>
      <c r="E35" s="569" t="s">
        <v>535</v>
      </c>
      <c r="F35" s="572">
        <v>125</v>
      </c>
      <c r="G35" s="572">
        <v>125</v>
      </c>
      <c r="H35" s="570">
        <v>0</v>
      </c>
      <c r="I35" s="572">
        <v>125</v>
      </c>
      <c r="J35" s="106"/>
    </row>
    <row r="36" spans="1:10">
      <c r="A36" s="168">
        <v>28</v>
      </c>
      <c r="B36" s="566">
        <v>41083</v>
      </c>
      <c r="C36" s="567" t="s">
        <v>574</v>
      </c>
      <c r="D36" s="568" t="s">
        <v>575</v>
      </c>
      <c r="E36" s="569" t="s">
        <v>535</v>
      </c>
      <c r="F36" s="572">
        <v>125</v>
      </c>
      <c r="G36" s="572">
        <v>125</v>
      </c>
      <c r="H36" s="570">
        <v>0</v>
      </c>
      <c r="I36" s="572">
        <v>125</v>
      </c>
      <c r="J36" s="106"/>
    </row>
    <row r="37" spans="1:10">
      <c r="A37" s="168">
        <v>29</v>
      </c>
      <c r="B37" s="566">
        <v>41084</v>
      </c>
      <c r="C37" s="567" t="s">
        <v>576</v>
      </c>
      <c r="D37" s="568" t="s">
        <v>577</v>
      </c>
      <c r="E37" s="569" t="s">
        <v>535</v>
      </c>
      <c r="F37" s="572">
        <v>125</v>
      </c>
      <c r="G37" s="572">
        <v>125</v>
      </c>
      <c r="H37" s="570">
        <v>0</v>
      </c>
      <c r="I37" s="572">
        <v>125</v>
      </c>
      <c r="J37" s="106"/>
    </row>
    <row r="38" spans="1:10">
      <c r="A38" s="168">
        <v>30</v>
      </c>
      <c r="B38" s="566">
        <v>41089</v>
      </c>
      <c r="C38" s="567" t="s">
        <v>578</v>
      </c>
      <c r="D38" s="568" t="s">
        <v>579</v>
      </c>
      <c r="E38" s="569" t="s">
        <v>535</v>
      </c>
      <c r="F38" s="572">
        <v>125</v>
      </c>
      <c r="G38" s="572">
        <v>125</v>
      </c>
      <c r="H38" s="570">
        <v>0</v>
      </c>
      <c r="I38" s="572">
        <v>125</v>
      </c>
      <c r="J38" s="106"/>
    </row>
    <row r="39" spans="1:10">
      <c r="A39" s="168">
        <v>31</v>
      </c>
      <c r="B39" s="566">
        <v>41065</v>
      </c>
      <c r="C39" s="567" t="s">
        <v>580</v>
      </c>
      <c r="D39" s="568" t="s">
        <v>581</v>
      </c>
      <c r="E39" s="569" t="s">
        <v>535</v>
      </c>
      <c r="F39" s="572">
        <v>100</v>
      </c>
      <c r="G39" s="572">
        <v>100</v>
      </c>
      <c r="H39" s="573">
        <v>0</v>
      </c>
      <c r="I39" s="572">
        <v>100</v>
      </c>
      <c r="J39" s="106"/>
    </row>
    <row r="40" spans="1:10">
      <c r="A40" s="168">
        <v>32</v>
      </c>
      <c r="B40" s="566">
        <v>41065</v>
      </c>
      <c r="C40" s="567" t="s">
        <v>582</v>
      </c>
      <c r="D40" s="568" t="s">
        <v>583</v>
      </c>
      <c r="E40" s="569" t="s">
        <v>535</v>
      </c>
      <c r="F40" s="572">
        <v>125</v>
      </c>
      <c r="G40" s="572">
        <v>125</v>
      </c>
      <c r="H40" s="570">
        <v>0</v>
      </c>
      <c r="I40" s="572">
        <v>125</v>
      </c>
      <c r="J40" s="106"/>
    </row>
    <row r="41" spans="1:10">
      <c r="A41" s="168">
        <v>33</v>
      </c>
      <c r="B41" s="566">
        <v>41065</v>
      </c>
      <c r="C41" s="567" t="s">
        <v>584</v>
      </c>
      <c r="D41" s="568" t="s">
        <v>585</v>
      </c>
      <c r="E41" s="569" t="s">
        <v>535</v>
      </c>
      <c r="F41" s="572">
        <v>162.5</v>
      </c>
      <c r="G41" s="572">
        <v>162.5</v>
      </c>
      <c r="H41" s="570">
        <v>0</v>
      </c>
      <c r="I41" s="572">
        <v>162.5</v>
      </c>
      <c r="J41" s="106"/>
    </row>
    <row r="42" spans="1:10">
      <c r="A42" s="168">
        <v>34</v>
      </c>
      <c r="B42" s="566">
        <v>41065</v>
      </c>
      <c r="C42" s="567" t="s">
        <v>586</v>
      </c>
      <c r="D42" s="568" t="s">
        <v>587</v>
      </c>
      <c r="E42" s="569" t="s">
        <v>535</v>
      </c>
      <c r="F42" s="572">
        <v>162.5</v>
      </c>
      <c r="G42" s="572">
        <v>162.5</v>
      </c>
      <c r="H42" s="570">
        <v>0</v>
      </c>
      <c r="I42" s="572">
        <v>162.5</v>
      </c>
      <c r="J42" s="106"/>
    </row>
    <row r="43" spans="1:10">
      <c r="A43" s="168">
        <v>35</v>
      </c>
      <c r="B43" s="566">
        <v>41065</v>
      </c>
      <c r="C43" s="567" t="s">
        <v>588</v>
      </c>
      <c r="D43" s="568" t="s">
        <v>589</v>
      </c>
      <c r="E43" s="569" t="s">
        <v>535</v>
      </c>
      <c r="F43" s="572">
        <v>162.5</v>
      </c>
      <c r="G43" s="572">
        <v>162.5</v>
      </c>
      <c r="H43" s="570">
        <v>0</v>
      </c>
      <c r="I43" s="572">
        <v>162.5</v>
      </c>
      <c r="J43" s="106"/>
    </row>
    <row r="44" spans="1:10">
      <c r="A44" s="168">
        <v>36</v>
      </c>
      <c r="B44" s="566">
        <v>41065</v>
      </c>
      <c r="C44" s="567" t="s">
        <v>590</v>
      </c>
      <c r="D44" s="568" t="s">
        <v>591</v>
      </c>
      <c r="E44" s="569" t="s">
        <v>535</v>
      </c>
      <c r="F44" s="572">
        <v>162.5</v>
      </c>
      <c r="G44" s="572">
        <v>162.5</v>
      </c>
      <c r="H44" s="570">
        <v>0</v>
      </c>
      <c r="I44" s="572">
        <v>162.5</v>
      </c>
      <c r="J44" s="106"/>
    </row>
    <row r="45" spans="1:10">
      <c r="A45" s="168">
        <v>37</v>
      </c>
      <c r="B45" s="566">
        <v>41065</v>
      </c>
      <c r="C45" s="567" t="s">
        <v>592</v>
      </c>
      <c r="D45" s="568" t="s">
        <v>593</v>
      </c>
      <c r="E45" s="569" t="s">
        <v>535</v>
      </c>
      <c r="F45" s="572">
        <v>125</v>
      </c>
      <c r="G45" s="572">
        <v>125</v>
      </c>
      <c r="H45" s="570">
        <v>0</v>
      </c>
      <c r="I45" s="572">
        <v>125</v>
      </c>
      <c r="J45" s="106"/>
    </row>
    <row r="46" spans="1:10">
      <c r="A46" s="168">
        <v>38</v>
      </c>
      <c r="B46" s="566">
        <v>41122</v>
      </c>
      <c r="C46" s="567" t="s">
        <v>594</v>
      </c>
      <c r="D46" s="568" t="s">
        <v>595</v>
      </c>
      <c r="E46" s="569" t="s">
        <v>596</v>
      </c>
      <c r="F46" s="572">
        <v>250</v>
      </c>
      <c r="G46" s="572">
        <v>250</v>
      </c>
      <c r="H46" s="570">
        <v>0</v>
      </c>
      <c r="I46" s="572">
        <v>250</v>
      </c>
      <c r="J46" s="106"/>
    </row>
    <row r="47" spans="1:10">
      <c r="A47" s="168">
        <v>39</v>
      </c>
      <c r="B47" s="566">
        <v>41122</v>
      </c>
      <c r="C47" s="567" t="s">
        <v>597</v>
      </c>
      <c r="D47" s="568" t="s">
        <v>598</v>
      </c>
      <c r="E47" s="569" t="s">
        <v>596</v>
      </c>
      <c r="F47" s="572">
        <v>375</v>
      </c>
      <c r="G47" s="572">
        <v>375</v>
      </c>
      <c r="H47" s="570">
        <v>0</v>
      </c>
      <c r="I47" s="572">
        <v>375</v>
      </c>
      <c r="J47" s="106"/>
    </row>
    <row r="48" spans="1:10">
      <c r="A48" s="168">
        <v>40</v>
      </c>
      <c r="B48" s="566">
        <v>41136</v>
      </c>
      <c r="C48" s="567" t="s">
        <v>599</v>
      </c>
      <c r="D48" s="568" t="s">
        <v>600</v>
      </c>
      <c r="E48" s="569" t="s">
        <v>596</v>
      </c>
      <c r="F48" s="572">
        <v>3125</v>
      </c>
      <c r="G48" s="572">
        <v>3125</v>
      </c>
      <c r="H48" s="570">
        <v>0</v>
      </c>
      <c r="I48" s="572">
        <v>3125</v>
      </c>
      <c r="J48" s="106"/>
    </row>
    <row r="49" spans="1:10">
      <c r="A49" s="168">
        <v>41</v>
      </c>
      <c r="B49" s="566">
        <v>41136</v>
      </c>
      <c r="C49" s="567" t="s">
        <v>601</v>
      </c>
      <c r="D49" s="568" t="s">
        <v>602</v>
      </c>
      <c r="E49" s="569" t="s">
        <v>596</v>
      </c>
      <c r="F49" s="572">
        <v>500</v>
      </c>
      <c r="G49" s="572">
        <v>500</v>
      </c>
      <c r="H49" s="570">
        <v>0</v>
      </c>
      <c r="I49" s="572">
        <v>500</v>
      </c>
      <c r="J49" s="106"/>
    </row>
    <row r="50" spans="1:10">
      <c r="A50" s="168">
        <v>42</v>
      </c>
      <c r="B50" s="566">
        <v>41136</v>
      </c>
      <c r="C50" s="567" t="s">
        <v>603</v>
      </c>
      <c r="D50" s="568" t="s">
        <v>604</v>
      </c>
      <c r="E50" s="569" t="s">
        <v>596</v>
      </c>
      <c r="F50" s="572">
        <v>520.83000000000004</v>
      </c>
      <c r="G50" s="572">
        <v>520.83000000000004</v>
      </c>
      <c r="H50" s="574">
        <v>0</v>
      </c>
      <c r="I50" s="572">
        <v>520.83000000000004</v>
      </c>
      <c r="J50" s="106"/>
    </row>
    <row r="51" spans="1:10">
      <c r="A51" s="168">
        <v>43</v>
      </c>
      <c r="B51" s="566">
        <v>41136</v>
      </c>
      <c r="C51" s="567" t="s">
        <v>605</v>
      </c>
      <c r="D51" s="568" t="s">
        <v>606</v>
      </c>
      <c r="E51" s="569" t="s">
        <v>596</v>
      </c>
      <c r="F51" s="572">
        <v>1375</v>
      </c>
      <c r="G51" s="572">
        <v>1375</v>
      </c>
      <c r="H51" s="575">
        <v>0</v>
      </c>
      <c r="I51" s="572">
        <v>1375</v>
      </c>
      <c r="J51" s="106"/>
    </row>
    <row r="52" spans="1:10">
      <c r="A52" s="168">
        <v>44</v>
      </c>
      <c r="B52" s="566">
        <v>41136</v>
      </c>
      <c r="C52" s="567" t="s">
        <v>607</v>
      </c>
      <c r="D52" s="568" t="s">
        <v>608</v>
      </c>
      <c r="E52" s="569" t="s">
        <v>596</v>
      </c>
      <c r="F52" s="572">
        <v>1375</v>
      </c>
      <c r="G52" s="572">
        <v>1375</v>
      </c>
      <c r="H52" s="575">
        <v>0</v>
      </c>
      <c r="I52" s="572">
        <v>1375</v>
      </c>
      <c r="J52" s="106"/>
    </row>
    <row r="53" spans="1:10">
      <c r="A53" s="168">
        <v>45</v>
      </c>
      <c r="B53" s="566">
        <v>41145</v>
      </c>
      <c r="C53" s="567" t="s">
        <v>609</v>
      </c>
      <c r="D53" s="568">
        <v>404897215</v>
      </c>
      <c r="E53" s="569" t="s">
        <v>610</v>
      </c>
      <c r="F53" s="569">
        <v>110</v>
      </c>
      <c r="G53" s="569">
        <v>110</v>
      </c>
      <c r="H53" s="575">
        <v>0</v>
      </c>
      <c r="I53" s="569">
        <v>110</v>
      </c>
      <c r="J53" s="106"/>
    </row>
    <row r="54" spans="1:10">
      <c r="A54" s="168">
        <v>46</v>
      </c>
      <c r="B54" s="566">
        <v>41157</v>
      </c>
      <c r="C54" s="567" t="s">
        <v>611</v>
      </c>
      <c r="D54" s="568"/>
      <c r="E54" s="569" t="s">
        <v>612</v>
      </c>
      <c r="F54" s="569">
        <v>544069.96</v>
      </c>
      <c r="G54" s="569">
        <v>544069.96</v>
      </c>
      <c r="H54" s="575">
        <v>0</v>
      </c>
      <c r="I54" s="569">
        <v>544069.96</v>
      </c>
      <c r="J54" s="106"/>
    </row>
    <row r="55" spans="1:10">
      <c r="A55" s="168">
        <v>47</v>
      </c>
      <c r="B55" s="566">
        <v>41136</v>
      </c>
      <c r="C55" s="567" t="s">
        <v>613</v>
      </c>
      <c r="D55" s="568" t="s">
        <v>614</v>
      </c>
      <c r="E55" s="569" t="s">
        <v>615</v>
      </c>
      <c r="F55" s="569">
        <v>0.3</v>
      </c>
      <c r="G55" s="569">
        <v>0.3</v>
      </c>
      <c r="H55" s="575">
        <v>0</v>
      </c>
      <c r="I55" s="569">
        <v>0.3</v>
      </c>
      <c r="J55" s="106"/>
    </row>
    <row r="56" spans="1:10">
      <c r="A56" s="168">
        <v>48</v>
      </c>
      <c r="B56" s="566">
        <v>41134</v>
      </c>
      <c r="C56" s="567" t="s">
        <v>616</v>
      </c>
      <c r="D56" s="568" t="s">
        <v>617</v>
      </c>
      <c r="E56" s="569" t="s">
        <v>615</v>
      </c>
      <c r="F56" s="569">
        <v>1412.48</v>
      </c>
      <c r="G56" s="569">
        <v>1412.48</v>
      </c>
      <c r="H56" s="575">
        <v>0</v>
      </c>
      <c r="I56" s="569">
        <v>1412.48</v>
      </c>
      <c r="J56" s="106"/>
    </row>
    <row r="57" spans="1:10">
      <c r="A57" s="168">
        <v>49</v>
      </c>
      <c r="B57" s="566">
        <v>41130</v>
      </c>
      <c r="C57" s="567" t="s">
        <v>618</v>
      </c>
      <c r="D57" s="568" t="s">
        <v>619</v>
      </c>
      <c r="E57" s="569" t="s">
        <v>615</v>
      </c>
      <c r="F57" s="569">
        <v>541.53</v>
      </c>
      <c r="G57" s="569">
        <v>541.53</v>
      </c>
      <c r="H57" s="575">
        <v>0</v>
      </c>
      <c r="I57" s="569">
        <v>541.53</v>
      </c>
      <c r="J57" s="106"/>
    </row>
    <row r="58" spans="1:10">
      <c r="A58" s="168">
        <v>50</v>
      </c>
      <c r="B58" s="566">
        <v>41182</v>
      </c>
      <c r="C58" s="567" t="s">
        <v>620</v>
      </c>
      <c r="D58" s="568" t="s">
        <v>621</v>
      </c>
      <c r="E58" s="569" t="s">
        <v>615</v>
      </c>
      <c r="F58" s="569">
        <v>887.5</v>
      </c>
      <c r="G58" s="569">
        <v>887.5</v>
      </c>
      <c r="H58" s="575">
        <v>0</v>
      </c>
      <c r="I58" s="569">
        <v>887.5</v>
      </c>
      <c r="J58" s="106"/>
    </row>
    <row r="59" spans="1:10">
      <c r="A59" s="168">
        <v>51</v>
      </c>
      <c r="B59" s="566">
        <v>41177</v>
      </c>
      <c r="C59" s="567" t="s">
        <v>622</v>
      </c>
      <c r="D59" s="568"/>
      <c r="E59" s="569" t="s">
        <v>623</v>
      </c>
      <c r="F59" s="569">
        <v>373676.21</v>
      </c>
      <c r="G59" s="569">
        <v>373676.21</v>
      </c>
      <c r="H59" s="575">
        <v>0</v>
      </c>
      <c r="I59" s="569">
        <v>373676.21</v>
      </c>
      <c r="J59" s="106"/>
    </row>
    <row r="60" spans="1:10" ht="30">
      <c r="A60" s="168">
        <v>52</v>
      </c>
      <c r="B60" s="566">
        <v>41172</v>
      </c>
      <c r="C60" s="567" t="s">
        <v>624</v>
      </c>
      <c r="D60" s="568" t="s">
        <v>625</v>
      </c>
      <c r="E60" s="569" t="s">
        <v>626</v>
      </c>
      <c r="F60" s="569">
        <v>19950</v>
      </c>
      <c r="G60" s="569">
        <v>19950</v>
      </c>
      <c r="H60" s="575">
        <v>0</v>
      </c>
      <c r="I60" s="569">
        <v>19950</v>
      </c>
      <c r="J60" s="106"/>
    </row>
    <row r="61" spans="1:10" ht="30">
      <c r="A61" s="168">
        <v>53</v>
      </c>
      <c r="B61" s="566">
        <v>41170</v>
      </c>
      <c r="C61" s="567" t="s">
        <v>627</v>
      </c>
      <c r="D61" s="568" t="s">
        <v>628</v>
      </c>
      <c r="E61" s="569" t="s">
        <v>629</v>
      </c>
      <c r="F61" s="569">
        <v>625</v>
      </c>
      <c r="G61" s="569">
        <v>625</v>
      </c>
      <c r="H61" s="575">
        <v>0</v>
      </c>
      <c r="I61" s="569">
        <v>625</v>
      </c>
      <c r="J61" s="106"/>
    </row>
    <row r="62" spans="1:10" ht="30">
      <c r="A62" s="168">
        <v>54</v>
      </c>
      <c r="B62" s="566">
        <v>41176</v>
      </c>
      <c r="C62" s="567" t="s">
        <v>630</v>
      </c>
      <c r="D62" s="568" t="s">
        <v>631</v>
      </c>
      <c r="E62" s="569" t="s">
        <v>629</v>
      </c>
      <c r="F62" s="569">
        <v>187.5</v>
      </c>
      <c r="G62" s="569">
        <v>187.5</v>
      </c>
      <c r="H62" s="575">
        <v>0</v>
      </c>
      <c r="I62" s="569">
        <v>187.5</v>
      </c>
      <c r="J62" s="106"/>
    </row>
    <row r="63" spans="1:10">
      <c r="A63" s="168">
        <v>55</v>
      </c>
      <c r="B63" s="566">
        <v>41759</v>
      </c>
      <c r="C63" s="567" t="s">
        <v>632</v>
      </c>
      <c r="D63" s="568" t="s">
        <v>633</v>
      </c>
      <c r="E63" s="569" t="s">
        <v>634</v>
      </c>
      <c r="F63" s="576">
        <v>28327.84</v>
      </c>
      <c r="G63" s="576">
        <v>28327.84</v>
      </c>
      <c r="H63" s="569">
        <v>0</v>
      </c>
      <c r="I63" s="576">
        <v>28327.84</v>
      </c>
      <c r="J63" s="106"/>
    </row>
    <row r="64" spans="1:10">
      <c r="A64" s="168">
        <v>56</v>
      </c>
      <c r="B64" s="566">
        <v>41182</v>
      </c>
      <c r="C64" s="567" t="s">
        <v>635</v>
      </c>
      <c r="D64" s="568" t="s">
        <v>636</v>
      </c>
      <c r="E64" s="569" t="s">
        <v>615</v>
      </c>
      <c r="F64" s="569">
        <v>846.78</v>
      </c>
      <c r="G64" s="569">
        <v>846.78</v>
      </c>
      <c r="H64" s="575">
        <v>0</v>
      </c>
      <c r="I64" s="569">
        <v>846.78</v>
      </c>
      <c r="J64" s="106"/>
    </row>
    <row r="65" spans="1:10">
      <c r="A65" s="168">
        <v>57</v>
      </c>
      <c r="B65" s="566">
        <v>41182</v>
      </c>
      <c r="C65" s="567" t="s">
        <v>637</v>
      </c>
      <c r="D65" s="568" t="s">
        <v>638</v>
      </c>
      <c r="E65" s="569" t="s">
        <v>615</v>
      </c>
      <c r="F65" s="569">
        <v>2916.65</v>
      </c>
      <c r="G65" s="569">
        <v>2916.65</v>
      </c>
      <c r="H65" s="575">
        <v>0</v>
      </c>
      <c r="I65" s="569">
        <v>2916.65</v>
      </c>
      <c r="J65" s="106"/>
    </row>
    <row r="66" spans="1:10">
      <c r="A66" s="168">
        <v>58</v>
      </c>
      <c r="B66" s="566">
        <v>41182</v>
      </c>
      <c r="C66" s="567" t="s">
        <v>639</v>
      </c>
      <c r="D66" s="568" t="s">
        <v>640</v>
      </c>
      <c r="E66" s="569" t="s">
        <v>615</v>
      </c>
      <c r="F66" s="569">
        <v>500</v>
      </c>
      <c r="G66" s="569">
        <v>500</v>
      </c>
      <c r="H66" s="575">
        <v>0</v>
      </c>
      <c r="I66" s="569">
        <v>500</v>
      </c>
      <c r="J66" s="106"/>
    </row>
    <row r="67" spans="1:10">
      <c r="A67" s="168">
        <v>59</v>
      </c>
      <c r="B67" s="566">
        <v>41182</v>
      </c>
      <c r="C67" s="567" t="s">
        <v>641</v>
      </c>
      <c r="D67" s="568" t="s">
        <v>642</v>
      </c>
      <c r="E67" s="569" t="s">
        <v>615</v>
      </c>
      <c r="F67" s="569">
        <v>625</v>
      </c>
      <c r="G67" s="569">
        <v>625</v>
      </c>
      <c r="H67" s="575">
        <v>0</v>
      </c>
      <c r="I67" s="569">
        <v>625</v>
      </c>
      <c r="J67" s="106"/>
    </row>
    <row r="68" spans="1:10">
      <c r="A68" s="168">
        <v>60</v>
      </c>
      <c r="B68" s="566">
        <v>41187</v>
      </c>
      <c r="C68" s="567" t="s">
        <v>643</v>
      </c>
      <c r="D68" s="568"/>
      <c r="E68" s="568" t="s">
        <v>644</v>
      </c>
      <c r="F68" s="569">
        <v>52478.12</v>
      </c>
      <c r="G68" s="569">
        <v>52478.12</v>
      </c>
      <c r="H68" s="575">
        <v>0</v>
      </c>
      <c r="I68" s="569">
        <v>52478.12</v>
      </c>
      <c r="J68" s="106"/>
    </row>
    <row r="69" spans="1:10">
      <c r="A69" s="168">
        <v>61</v>
      </c>
      <c r="B69" s="566">
        <v>41153</v>
      </c>
      <c r="C69" s="577" t="s">
        <v>645</v>
      </c>
      <c r="D69" s="578" t="s">
        <v>646</v>
      </c>
      <c r="E69" s="569" t="s">
        <v>615</v>
      </c>
      <c r="F69" s="579">
        <v>747.33</v>
      </c>
      <c r="G69" s="579">
        <v>747.33</v>
      </c>
      <c r="H69" s="580">
        <v>0</v>
      </c>
      <c r="I69" s="579">
        <v>747.33</v>
      </c>
      <c r="J69" s="106"/>
    </row>
    <row r="70" spans="1:10">
      <c r="A70" s="168">
        <v>62</v>
      </c>
      <c r="B70" s="566">
        <v>41059</v>
      </c>
      <c r="C70" s="577" t="s">
        <v>647</v>
      </c>
      <c r="D70" s="578" t="s">
        <v>648</v>
      </c>
      <c r="E70" s="581" t="s">
        <v>649</v>
      </c>
      <c r="F70" s="579">
        <v>65</v>
      </c>
      <c r="G70" s="579">
        <v>65</v>
      </c>
      <c r="H70" s="580">
        <v>0</v>
      </c>
      <c r="I70" s="579">
        <v>65</v>
      </c>
      <c r="J70" s="106"/>
    </row>
    <row r="71" spans="1:10" ht="45">
      <c r="A71" s="168">
        <v>63</v>
      </c>
      <c r="B71" s="566">
        <v>41783</v>
      </c>
      <c r="C71" s="567" t="s">
        <v>650</v>
      </c>
      <c r="D71" s="568" t="s">
        <v>651</v>
      </c>
      <c r="E71" s="569" t="s">
        <v>652</v>
      </c>
      <c r="F71" s="579">
        <v>80104.399999999994</v>
      </c>
      <c r="G71" s="579">
        <v>80104.399999999994</v>
      </c>
      <c r="H71" s="580">
        <v>0</v>
      </c>
      <c r="I71" s="579">
        <v>80104.399999999994</v>
      </c>
      <c r="J71" s="106"/>
    </row>
    <row r="72" spans="1:10">
      <c r="A72" s="168">
        <v>64</v>
      </c>
      <c r="B72" s="582" t="s">
        <v>653</v>
      </c>
      <c r="C72" s="567" t="s">
        <v>654</v>
      </c>
      <c r="D72" s="567">
        <v>45001015655</v>
      </c>
      <c r="E72" s="569" t="s">
        <v>655</v>
      </c>
      <c r="F72" s="583">
        <v>104.18</v>
      </c>
      <c r="G72" s="583">
        <v>104.18</v>
      </c>
      <c r="H72" s="569">
        <v>0</v>
      </c>
      <c r="I72" s="583">
        <v>104.18</v>
      </c>
      <c r="J72" s="106"/>
    </row>
    <row r="73" spans="1:10">
      <c r="A73" s="168">
        <v>65</v>
      </c>
      <c r="B73" s="566" t="s">
        <v>656</v>
      </c>
      <c r="C73" s="584" t="s">
        <v>657</v>
      </c>
      <c r="D73" s="568" t="s">
        <v>658</v>
      </c>
      <c r="E73" s="569" t="s">
        <v>655</v>
      </c>
      <c r="F73" s="583">
        <v>0.35</v>
      </c>
      <c r="G73" s="583">
        <v>0.35</v>
      </c>
      <c r="H73" s="569">
        <v>0</v>
      </c>
      <c r="I73" s="583">
        <v>0.35</v>
      </c>
      <c r="J73" s="106"/>
    </row>
    <row r="74" spans="1:10">
      <c r="A74" s="168">
        <v>66</v>
      </c>
      <c r="B74" s="566" t="s">
        <v>659</v>
      </c>
      <c r="C74" s="584" t="s">
        <v>660</v>
      </c>
      <c r="D74" s="568" t="s">
        <v>661</v>
      </c>
      <c r="E74" s="569" t="s">
        <v>655</v>
      </c>
      <c r="F74" s="583">
        <v>500</v>
      </c>
      <c r="G74" s="583">
        <v>500</v>
      </c>
      <c r="H74" s="569">
        <v>0</v>
      </c>
      <c r="I74" s="583">
        <v>500</v>
      </c>
      <c r="J74" s="106"/>
    </row>
    <row r="75" spans="1:10">
      <c r="A75" s="168">
        <v>67</v>
      </c>
      <c r="B75" s="566" t="s">
        <v>659</v>
      </c>
      <c r="C75" s="584" t="s">
        <v>662</v>
      </c>
      <c r="D75" s="568" t="s">
        <v>663</v>
      </c>
      <c r="E75" s="569" t="s">
        <v>655</v>
      </c>
      <c r="F75" s="583">
        <v>625</v>
      </c>
      <c r="G75" s="583">
        <v>625</v>
      </c>
      <c r="H75" s="569">
        <v>0</v>
      </c>
      <c r="I75" s="583">
        <v>625</v>
      </c>
      <c r="J75" s="106"/>
    </row>
    <row r="76" spans="1:10">
      <c r="A76" s="168">
        <v>68</v>
      </c>
      <c r="B76" s="566" t="s">
        <v>659</v>
      </c>
      <c r="C76" s="584" t="s">
        <v>664</v>
      </c>
      <c r="D76" s="568" t="s">
        <v>665</v>
      </c>
      <c r="E76" s="569" t="s">
        <v>655</v>
      </c>
      <c r="F76" s="583">
        <v>226.43</v>
      </c>
      <c r="G76" s="583">
        <v>226.43</v>
      </c>
      <c r="H76" s="569">
        <v>0</v>
      </c>
      <c r="I76" s="583">
        <v>226.43</v>
      </c>
      <c r="J76" s="106"/>
    </row>
    <row r="77" spans="1:10">
      <c r="A77" s="168">
        <v>69</v>
      </c>
      <c r="B77" s="566" t="s">
        <v>659</v>
      </c>
      <c r="C77" s="584" t="s">
        <v>666</v>
      </c>
      <c r="D77" s="568" t="s">
        <v>667</v>
      </c>
      <c r="E77" s="569" t="s">
        <v>655</v>
      </c>
      <c r="F77" s="583">
        <v>563</v>
      </c>
      <c r="G77" s="583">
        <v>563</v>
      </c>
      <c r="H77" s="569">
        <v>0</v>
      </c>
      <c r="I77" s="583">
        <v>563</v>
      </c>
      <c r="J77" s="106"/>
    </row>
    <row r="78" spans="1:10" ht="45">
      <c r="A78" s="168">
        <v>70</v>
      </c>
      <c r="B78" s="566" t="s">
        <v>659</v>
      </c>
      <c r="C78" s="584" t="s">
        <v>668</v>
      </c>
      <c r="D78" s="568" t="s">
        <v>669</v>
      </c>
      <c r="E78" s="569" t="s">
        <v>655</v>
      </c>
      <c r="F78" s="583">
        <v>1285.0999999999999</v>
      </c>
      <c r="G78" s="583">
        <v>1285.0999999999999</v>
      </c>
      <c r="H78" s="569">
        <v>0</v>
      </c>
      <c r="I78" s="583">
        <v>1285.0999999999999</v>
      </c>
      <c r="J78" s="106"/>
    </row>
    <row r="79" spans="1:10">
      <c r="A79" s="168">
        <v>71</v>
      </c>
      <c r="B79" s="566" t="s">
        <v>659</v>
      </c>
      <c r="C79" s="584" t="s">
        <v>670</v>
      </c>
      <c r="D79" s="568" t="s">
        <v>671</v>
      </c>
      <c r="E79" s="569" t="s">
        <v>655</v>
      </c>
      <c r="F79" s="583">
        <v>500</v>
      </c>
      <c r="G79" s="583">
        <v>500</v>
      </c>
      <c r="H79" s="569">
        <v>0</v>
      </c>
      <c r="I79" s="583">
        <v>500</v>
      </c>
      <c r="J79" s="106"/>
    </row>
    <row r="80" spans="1:10">
      <c r="A80" s="168">
        <v>72</v>
      </c>
      <c r="B80" s="566" t="s">
        <v>672</v>
      </c>
      <c r="C80" s="584" t="s">
        <v>673</v>
      </c>
      <c r="D80" s="568" t="s">
        <v>674</v>
      </c>
      <c r="E80" s="569" t="s">
        <v>655</v>
      </c>
      <c r="F80" s="583">
        <v>1200</v>
      </c>
      <c r="G80" s="583">
        <v>1200</v>
      </c>
      <c r="H80" s="569">
        <v>0</v>
      </c>
      <c r="I80" s="583">
        <v>1200</v>
      </c>
      <c r="J80" s="106"/>
    </row>
    <row r="81" spans="1:10">
      <c r="A81" s="168">
        <v>73</v>
      </c>
      <c r="B81" s="566" t="s">
        <v>659</v>
      </c>
      <c r="C81" s="584" t="s">
        <v>675</v>
      </c>
      <c r="D81" s="568" t="s">
        <v>676</v>
      </c>
      <c r="E81" s="569" t="s">
        <v>655</v>
      </c>
      <c r="F81" s="583">
        <v>1600</v>
      </c>
      <c r="G81" s="583">
        <v>1600</v>
      </c>
      <c r="H81" s="569">
        <v>0</v>
      </c>
      <c r="I81" s="583">
        <v>1600</v>
      </c>
      <c r="J81" s="106"/>
    </row>
    <row r="82" spans="1:10">
      <c r="A82" s="168">
        <v>74</v>
      </c>
      <c r="B82" s="566" t="s">
        <v>659</v>
      </c>
      <c r="C82" s="584" t="s">
        <v>677</v>
      </c>
      <c r="D82" s="568">
        <v>61002014645</v>
      </c>
      <c r="E82" s="569" t="s">
        <v>655</v>
      </c>
      <c r="F82" s="583">
        <v>522.54</v>
      </c>
      <c r="G82" s="583">
        <v>522.54</v>
      </c>
      <c r="H82" s="569">
        <v>0</v>
      </c>
      <c r="I82" s="583">
        <v>522.54</v>
      </c>
      <c r="J82" s="106"/>
    </row>
    <row r="83" spans="1:10">
      <c r="A83" s="168">
        <v>75</v>
      </c>
      <c r="B83" s="566" t="s">
        <v>659</v>
      </c>
      <c r="C83" s="584" t="s">
        <v>678</v>
      </c>
      <c r="D83" s="568" t="s">
        <v>679</v>
      </c>
      <c r="E83" s="569" t="s">
        <v>655</v>
      </c>
      <c r="F83" s="583">
        <v>873</v>
      </c>
      <c r="G83" s="583">
        <v>873</v>
      </c>
      <c r="H83" s="569">
        <v>0</v>
      </c>
      <c r="I83" s="583">
        <v>873</v>
      </c>
      <c r="J83" s="106"/>
    </row>
    <row r="84" spans="1:10">
      <c r="A84" s="168">
        <v>76</v>
      </c>
      <c r="B84" s="566" t="s">
        <v>659</v>
      </c>
      <c r="C84" s="584" t="s">
        <v>680</v>
      </c>
      <c r="D84" s="568" t="s">
        <v>681</v>
      </c>
      <c r="E84" s="569" t="s">
        <v>655</v>
      </c>
      <c r="F84" s="583">
        <v>870.9</v>
      </c>
      <c r="G84" s="583">
        <v>870.9</v>
      </c>
      <c r="H84" s="569">
        <v>0</v>
      </c>
      <c r="I84" s="583">
        <v>870.9</v>
      </c>
      <c r="J84" s="106"/>
    </row>
    <row r="85" spans="1:10">
      <c r="A85" s="168">
        <v>77</v>
      </c>
      <c r="B85" s="566" t="s">
        <v>659</v>
      </c>
      <c r="C85" s="584" t="s">
        <v>682</v>
      </c>
      <c r="D85" s="568" t="s">
        <v>683</v>
      </c>
      <c r="E85" s="569" t="s">
        <v>655</v>
      </c>
      <c r="F85" s="583">
        <v>500</v>
      </c>
      <c r="G85" s="583">
        <v>500</v>
      </c>
      <c r="H85" s="569">
        <v>0</v>
      </c>
      <c r="I85" s="583">
        <v>500</v>
      </c>
      <c r="J85" s="106"/>
    </row>
    <row r="86" spans="1:10">
      <c r="A86" s="168">
        <v>78</v>
      </c>
      <c r="B86" s="585" t="s">
        <v>659</v>
      </c>
      <c r="C86" s="586" t="s">
        <v>684</v>
      </c>
      <c r="D86" s="587" t="s">
        <v>685</v>
      </c>
      <c r="E86" s="588" t="s">
        <v>655</v>
      </c>
      <c r="F86" s="589">
        <v>200</v>
      </c>
      <c r="G86" s="589">
        <v>200</v>
      </c>
      <c r="H86" s="588">
        <v>0</v>
      </c>
      <c r="I86" s="589">
        <v>200</v>
      </c>
      <c r="J86" s="106"/>
    </row>
    <row r="87" spans="1:10" ht="30">
      <c r="A87" s="168">
        <v>79</v>
      </c>
      <c r="B87" s="590">
        <v>42590</v>
      </c>
      <c r="C87" s="385" t="s">
        <v>1501</v>
      </c>
      <c r="D87" s="591" t="s">
        <v>1503</v>
      </c>
      <c r="E87" s="569" t="s">
        <v>1084</v>
      </c>
      <c r="F87" s="592">
        <v>375</v>
      </c>
      <c r="G87" s="592">
        <v>375</v>
      </c>
      <c r="H87" s="592">
        <v>0</v>
      </c>
      <c r="I87" s="592">
        <v>375</v>
      </c>
      <c r="J87" s="106"/>
    </row>
    <row r="88" spans="1:10" ht="30">
      <c r="A88" s="168">
        <v>80</v>
      </c>
      <c r="B88" s="590">
        <v>42633</v>
      </c>
      <c r="C88" s="385" t="s">
        <v>1672</v>
      </c>
      <c r="D88" s="591" t="s">
        <v>1673</v>
      </c>
      <c r="E88" s="569" t="s">
        <v>626</v>
      </c>
      <c r="F88" s="592">
        <v>131478.43</v>
      </c>
      <c r="G88" s="592">
        <v>131478.43</v>
      </c>
      <c r="H88" s="592">
        <v>0</v>
      </c>
      <c r="I88" s="592">
        <v>131478.43</v>
      </c>
      <c r="J88" s="106"/>
    </row>
    <row r="89" spans="1:10" ht="45">
      <c r="A89" s="168">
        <v>81</v>
      </c>
      <c r="B89" s="590">
        <v>42633</v>
      </c>
      <c r="C89" s="385" t="s">
        <v>3004</v>
      </c>
      <c r="D89" s="591" t="s">
        <v>3005</v>
      </c>
      <c r="E89" s="569" t="s">
        <v>3006</v>
      </c>
      <c r="F89" s="592">
        <v>28697</v>
      </c>
      <c r="G89" s="592">
        <v>28697</v>
      </c>
      <c r="H89" s="592">
        <v>0</v>
      </c>
      <c r="I89" s="592">
        <v>28697</v>
      </c>
      <c r="J89" s="106"/>
    </row>
    <row r="90" spans="1:10" ht="45">
      <c r="A90" s="168">
        <v>82</v>
      </c>
      <c r="B90" s="590">
        <v>42633</v>
      </c>
      <c r="C90" s="385" t="s">
        <v>3007</v>
      </c>
      <c r="D90" s="591" t="s">
        <v>3008</v>
      </c>
      <c r="E90" s="569" t="s">
        <v>3009</v>
      </c>
      <c r="F90" s="592">
        <v>1880</v>
      </c>
      <c r="G90" s="592">
        <v>1880</v>
      </c>
      <c r="H90" s="592">
        <v>0</v>
      </c>
      <c r="I90" s="592">
        <v>1880</v>
      </c>
      <c r="J90" s="106"/>
    </row>
    <row r="91" spans="1:10">
      <c r="A91" s="168">
        <v>83</v>
      </c>
      <c r="B91" s="590">
        <v>42632</v>
      </c>
      <c r="C91" s="385" t="s">
        <v>3010</v>
      </c>
      <c r="D91" s="591" t="s">
        <v>3011</v>
      </c>
      <c r="E91" s="569" t="s">
        <v>531</v>
      </c>
      <c r="F91" s="592">
        <v>210744.17</v>
      </c>
      <c r="G91" s="592">
        <v>210744.17</v>
      </c>
      <c r="H91" s="592">
        <v>0</v>
      </c>
      <c r="I91" s="592">
        <v>210744.17</v>
      </c>
      <c r="J91" s="106"/>
    </row>
    <row r="92" spans="1:10" ht="30">
      <c r="A92" s="168">
        <v>84</v>
      </c>
      <c r="B92" s="590">
        <v>42629</v>
      </c>
      <c r="C92" s="385" t="s">
        <v>2909</v>
      </c>
      <c r="D92" s="591" t="s">
        <v>2908</v>
      </c>
      <c r="E92" s="569" t="s">
        <v>1084</v>
      </c>
      <c r="F92" s="592">
        <v>150</v>
      </c>
      <c r="G92" s="592">
        <v>150</v>
      </c>
      <c r="H92" s="592">
        <v>0</v>
      </c>
      <c r="I92" s="592">
        <v>150</v>
      </c>
      <c r="J92" s="106"/>
    </row>
    <row r="93" spans="1:10" ht="30">
      <c r="A93" s="168">
        <v>85</v>
      </c>
      <c r="B93" s="590">
        <v>42625</v>
      </c>
      <c r="C93" s="385" t="s">
        <v>3012</v>
      </c>
      <c r="D93" s="591" t="s">
        <v>2875</v>
      </c>
      <c r="E93" s="569" t="s">
        <v>1084</v>
      </c>
      <c r="F93" s="592">
        <v>56.25</v>
      </c>
      <c r="G93" s="592">
        <v>56.25</v>
      </c>
      <c r="H93" s="592">
        <v>0</v>
      </c>
      <c r="I93" s="592">
        <v>56.25</v>
      </c>
      <c r="J93" s="106"/>
    </row>
    <row r="94" spans="1:10">
      <c r="A94" s="168">
        <v>86</v>
      </c>
      <c r="B94" s="590">
        <v>42633</v>
      </c>
      <c r="C94" s="385" t="s">
        <v>3013</v>
      </c>
      <c r="D94" s="591" t="s">
        <v>3014</v>
      </c>
      <c r="E94" s="569" t="s">
        <v>1674</v>
      </c>
      <c r="F94" s="592">
        <v>275</v>
      </c>
      <c r="G94" s="592">
        <v>275</v>
      </c>
      <c r="H94" s="592">
        <v>0</v>
      </c>
      <c r="I94" s="592">
        <v>275</v>
      </c>
      <c r="J94" s="106"/>
    </row>
    <row r="95" spans="1:10" ht="30">
      <c r="A95" s="168">
        <v>87</v>
      </c>
      <c r="B95" s="590">
        <v>42628</v>
      </c>
      <c r="C95" s="385" t="s">
        <v>2904</v>
      </c>
      <c r="D95" s="591" t="s">
        <v>2903</v>
      </c>
      <c r="E95" s="569" t="s">
        <v>1084</v>
      </c>
      <c r="F95" s="592">
        <v>62.5</v>
      </c>
      <c r="G95" s="592">
        <v>62.5</v>
      </c>
      <c r="H95" s="592">
        <v>0</v>
      </c>
      <c r="I95" s="592">
        <v>62.5</v>
      </c>
      <c r="J95" s="106"/>
    </row>
    <row r="96" spans="1:10" ht="30">
      <c r="A96" s="168">
        <v>88</v>
      </c>
      <c r="B96" s="590">
        <v>42625</v>
      </c>
      <c r="C96" s="385" t="s">
        <v>3015</v>
      </c>
      <c r="D96" s="591" t="s">
        <v>2880</v>
      </c>
      <c r="E96" s="569" t="s">
        <v>1084</v>
      </c>
      <c r="F96" s="592">
        <v>75</v>
      </c>
      <c r="G96" s="592">
        <v>75</v>
      </c>
      <c r="H96" s="592">
        <v>0</v>
      </c>
      <c r="I96" s="592">
        <v>75</v>
      </c>
      <c r="J96" s="106"/>
    </row>
    <row r="97" spans="1:10" ht="30">
      <c r="A97" s="168">
        <v>89</v>
      </c>
      <c r="B97" s="590">
        <v>42625</v>
      </c>
      <c r="C97" s="385" t="s">
        <v>2885</v>
      </c>
      <c r="D97" s="591" t="s">
        <v>2884</v>
      </c>
      <c r="E97" s="569" t="s">
        <v>1084</v>
      </c>
      <c r="F97" s="592">
        <v>75</v>
      </c>
      <c r="G97" s="592">
        <v>75</v>
      </c>
      <c r="H97" s="592">
        <v>0</v>
      </c>
      <c r="I97" s="592">
        <v>75</v>
      </c>
      <c r="J97" s="106"/>
    </row>
    <row r="98" spans="1:10" ht="30">
      <c r="A98" s="168">
        <v>90</v>
      </c>
      <c r="B98" s="590">
        <v>42625</v>
      </c>
      <c r="C98" s="385" t="s">
        <v>2890</v>
      </c>
      <c r="D98" s="591" t="s">
        <v>2889</v>
      </c>
      <c r="E98" s="569" t="s">
        <v>1084</v>
      </c>
      <c r="F98" s="592">
        <v>75</v>
      </c>
      <c r="G98" s="592">
        <v>75</v>
      </c>
      <c r="H98" s="592">
        <v>0</v>
      </c>
      <c r="I98" s="592">
        <v>75</v>
      </c>
      <c r="J98" s="106"/>
    </row>
    <row r="99" spans="1:10">
      <c r="A99" s="168">
        <v>91</v>
      </c>
      <c r="B99" s="590">
        <v>42629</v>
      </c>
      <c r="C99" s="385" t="s">
        <v>3016</v>
      </c>
      <c r="D99" s="591" t="s">
        <v>3017</v>
      </c>
      <c r="E99" s="569" t="s">
        <v>2944</v>
      </c>
      <c r="F99" s="592">
        <v>2212.5</v>
      </c>
      <c r="G99" s="592">
        <v>2212.5</v>
      </c>
      <c r="H99" s="592">
        <v>0</v>
      </c>
      <c r="I99" s="592">
        <v>2212.5</v>
      </c>
      <c r="J99" s="106"/>
    </row>
    <row r="100" spans="1:10" ht="60">
      <c r="A100" s="168">
        <v>92</v>
      </c>
      <c r="B100" s="590">
        <v>42614</v>
      </c>
      <c r="C100" s="385" t="s">
        <v>3018</v>
      </c>
      <c r="D100" s="591" t="s">
        <v>3019</v>
      </c>
      <c r="E100" s="569" t="s">
        <v>3020</v>
      </c>
      <c r="F100" s="592">
        <v>180</v>
      </c>
      <c r="G100" s="592">
        <v>180</v>
      </c>
      <c r="H100" s="592">
        <v>0</v>
      </c>
      <c r="I100" s="592">
        <v>180</v>
      </c>
      <c r="J100" s="106"/>
    </row>
    <row r="101" spans="1:10" ht="30">
      <c r="A101" s="168">
        <v>93</v>
      </c>
      <c r="B101" s="590">
        <v>42634</v>
      </c>
      <c r="C101" s="385" t="s">
        <v>3021</v>
      </c>
      <c r="D101" s="591" t="s">
        <v>3022</v>
      </c>
      <c r="E101" s="569" t="s">
        <v>1492</v>
      </c>
      <c r="F101" s="592">
        <v>100</v>
      </c>
      <c r="G101" s="592">
        <v>100</v>
      </c>
      <c r="H101" s="592">
        <v>0</v>
      </c>
      <c r="I101" s="592">
        <v>100</v>
      </c>
      <c r="J101" s="106"/>
    </row>
    <row r="102" spans="1:10">
      <c r="A102" s="168">
        <v>94</v>
      </c>
      <c r="B102" s="590">
        <v>42633</v>
      </c>
      <c r="C102" s="385" t="s">
        <v>3023</v>
      </c>
      <c r="D102" s="591" t="s">
        <v>3024</v>
      </c>
      <c r="E102" s="569" t="s">
        <v>3025</v>
      </c>
      <c r="F102" s="592">
        <v>100</v>
      </c>
      <c r="G102" s="592">
        <v>100</v>
      </c>
      <c r="H102" s="592">
        <v>0</v>
      </c>
      <c r="I102" s="592">
        <v>100</v>
      </c>
      <c r="J102" s="106"/>
    </row>
    <row r="103" spans="1:10" ht="60">
      <c r="A103" s="168">
        <v>95</v>
      </c>
      <c r="B103" s="590">
        <v>42628</v>
      </c>
      <c r="C103" s="385" t="s">
        <v>3026</v>
      </c>
      <c r="D103" s="591" t="s">
        <v>3027</v>
      </c>
      <c r="E103" s="569" t="s">
        <v>3028</v>
      </c>
      <c r="F103" s="592">
        <v>250</v>
      </c>
      <c r="G103" s="592">
        <v>250</v>
      </c>
      <c r="H103" s="592">
        <v>0</v>
      </c>
      <c r="I103" s="592">
        <v>250</v>
      </c>
      <c r="J103" s="106"/>
    </row>
    <row r="104" spans="1:10" ht="45">
      <c r="A104" s="168">
        <v>96</v>
      </c>
      <c r="B104" s="590">
        <v>42628</v>
      </c>
      <c r="C104" s="385" t="s">
        <v>3029</v>
      </c>
      <c r="D104" s="591" t="s">
        <v>3030</v>
      </c>
      <c r="E104" s="569" t="s">
        <v>3009</v>
      </c>
      <c r="F104" s="592">
        <v>1062.5</v>
      </c>
      <c r="G104" s="592">
        <v>1062.5</v>
      </c>
      <c r="H104" s="592">
        <v>0</v>
      </c>
      <c r="I104" s="592">
        <v>1062.5</v>
      </c>
      <c r="J104" s="106"/>
    </row>
    <row r="105" spans="1:10">
      <c r="A105" s="168">
        <v>97</v>
      </c>
      <c r="B105" s="590">
        <v>42619</v>
      </c>
      <c r="C105" s="385" t="s">
        <v>3031</v>
      </c>
      <c r="D105" s="591" t="s">
        <v>3032</v>
      </c>
      <c r="E105" s="569" t="s">
        <v>1492</v>
      </c>
      <c r="F105" s="592">
        <v>3350</v>
      </c>
      <c r="G105" s="592">
        <v>3350</v>
      </c>
      <c r="H105" s="592">
        <v>0</v>
      </c>
      <c r="I105" s="592">
        <v>3350</v>
      </c>
      <c r="J105" s="106"/>
    </row>
    <row r="106" spans="1:10" ht="45">
      <c r="A106" s="168">
        <v>98</v>
      </c>
      <c r="B106" s="590">
        <v>42613</v>
      </c>
      <c r="C106" s="385" t="s">
        <v>3033</v>
      </c>
      <c r="D106" s="591" t="s">
        <v>1894</v>
      </c>
      <c r="E106" s="569" t="s">
        <v>615</v>
      </c>
      <c r="F106" s="592">
        <v>251.61</v>
      </c>
      <c r="G106" s="592">
        <v>251.61</v>
      </c>
      <c r="H106" s="592">
        <v>0</v>
      </c>
      <c r="I106" s="592">
        <v>251.61</v>
      </c>
      <c r="J106" s="106"/>
    </row>
    <row r="107" spans="1:10" ht="45">
      <c r="A107" s="168">
        <v>99</v>
      </c>
      <c r="B107" s="590">
        <v>42612</v>
      </c>
      <c r="C107" s="385" t="s">
        <v>1883</v>
      </c>
      <c r="D107" s="591" t="s">
        <v>1882</v>
      </c>
      <c r="E107" s="569" t="s">
        <v>615</v>
      </c>
      <c r="F107" s="592">
        <v>34.840000000000003</v>
      </c>
      <c r="G107" s="592">
        <v>34.840000000000003</v>
      </c>
      <c r="H107" s="592">
        <v>0</v>
      </c>
      <c r="I107" s="592">
        <v>34.840000000000003</v>
      </c>
      <c r="J107" s="106"/>
    </row>
    <row r="108" spans="1:10" ht="45">
      <c r="A108" s="168">
        <v>100</v>
      </c>
      <c r="B108" s="590">
        <v>42633</v>
      </c>
      <c r="C108" s="385" t="s">
        <v>3034</v>
      </c>
      <c r="D108" s="591" t="s">
        <v>3035</v>
      </c>
      <c r="E108" s="569" t="s">
        <v>615</v>
      </c>
      <c r="F108" s="592">
        <v>200</v>
      </c>
      <c r="G108" s="592">
        <v>200</v>
      </c>
      <c r="H108" s="592">
        <v>0</v>
      </c>
      <c r="I108" s="592">
        <v>200</v>
      </c>
      <c r="J108" s="106"/>
    </row>
    <row r="109" spans="1:10">
      <c r="A109" s="168">
        <v>101</v>
      </c>
      <c r="B109" s="590">
        <v>42582</v>
      </c>
      <c r="C109" s="385" t="s">
        <v>741</v>
      </c>
      <c r="D109" s="591" t="s">
        <v>740</v>
      </c>
      <c r="E109" s="569" t="s">
        <v>615</v>
      </c>
      <c r="F109" s="592">
        <v>300</v>
      </c>
      <c r="G109" s="592">
        <v>300</v>
      </c>
      <c r="H109" s="592">
        <v>0</v>
      </c>
      <c r="I109" s="592">
        <v>300</v>
      </c>
      <c r="J109" s="106"/>
    </row>
    <row r="110" spans="1:10">
      <c r="A110" s="168">
        <v>102</v>
      </c>
      <c r="B110" s="590">
        <v>42582</v>
      </c>
      <c r="C110" s="385" t="s">
        <v>3036</v>
      </c>
      <c r="D110" s="591" t="s">
        <v>764</v>
      </c>
      <c r="E110" s="569" t="s">
        <v>615</v>
      </c>
      <c r="F110" s="592">
        <v>4105.5200000000004</v>
      </c>
      <c r="G110" s="592">
        <v>4105.5200000000004</v>
      </c>
      <c r="H110" s="592">
        <v>0</v>
      </c>
      <c r="I110" s="592">
        <v>4105.5200000000004</v>
      </c>
      <c r="J110" s="106"/>
    </row>
    <row r="111" spans="1:10">
      <c r="A111" s="168">
        <v>103</v>
      </c>
      <c r="B111" s="590">
        <v>42632</v>
      </c>
      <c r="C111" s="385" t="s">
        <v>3037</v>
      </c>
      <c r="D111" s="591" t="s">
        <v>3038</v>
      </c>
      <c r="E111" s="569" t="s">
        <v>1492</v>
      </c>
      <c r="F111" s="592">
        <v>300</v>
      </c>
      <c r="G111" s="592">
        <v>300</v>
      </c>
      <c r="H111" s="592">
        <v>0</v>
      </c>
      <c r="I111" s="592">
        <v>300</v>
      </c>
      <c r="J111" s="106"/>
    </row>
    <row r="112" spans="1:10" ht="30">
      <c r="A112" s="168">
        <v>104</v>
      </c>
      <c r="B112" s="590">
        <v>42610</v>
      </c>
      <c r="C112" s="385" t="s">
        <v>1763</v>
      </c>
      <c r="D112" s="591" t="s">
        <v>1762</v>
      </c>
      <c r="E112" s="569" t="s">
        <v>615</v>
      </c>
      <c r="F112" s="592">
        <v>154.84</v>
      </c>
      <c r="G112" s="592">
        <v>154.84</v>
      </c>
      <c r="H112" s="592">
        <v>0</v>
      </c>
      <c r="I112" s="592">
        <v>154.84</v>
      </c>
      <c r="J112" s="106"/>
    </row>
    <row r="113" spans="1:10">
      <c r="A113" s="168">
        <v>105</v>
      </c>
      <c r="B113" s="590">
        <v>42602</v>
      </c>
      <c r="C113" s="385" t="s">
        <v>3039</v>
      </c>
      <c r="D113" s="591" t="s">
        <v>1863</v>
      </c>
      <c r="E113" s="569" t="s">
        <v>615</v>
      </c>
      <c r="F113" s="592">
        <v>309.68</v>
      </c>
      <c r="G113" s="592">
        <v>309.68</v>
      </c>
      <c r="H113" s="592">
        <v>0</v>
      </c>
      <c r="I113" s="592">
        <v>309.68</v>
      </c>
      <c r="J113" s="106"/>
    </row>
    <row r="114" spans="1:10">
      <c r="A114" s="168">
        <v>106</v>
      </c>
      <c r="B114" s="590">
        <v>42611</v>
      </c>
      <c r="C114" s="385" t="s">
        <v>3040</v>
      </c>
      <c r="D114" s="591" t="s">
        <v>1886</v>
      </c>
      <c r="E114" s="569" t="s">
        <v>615</v>
      </c>
      <c r="F114" s="592">
        <v>24.19</v>
      </c>
      <c r="G114" s="592">
        <v>24.19</v>
      </c>
      <c r="H114" s="592">
        <v>0</v>
      </c>
      <c r="I114" s="592">
        <v>24.19</v>
      </c>
      <c r="J114" s="106"/>
    </row>
    <row r="115" spans="1:10">
      <c r="A115" s="168">
        <v>107</v>
      </c>
      <c r="B115" s="590">
        <v>42611</v>
      </c>
      <c r="C115" s="385" t="s">
        <v>3041</v>
      </c>
      <c r="D115" s="591" t="s">
        <v>1888</v>
      </c>
      <c r="E115" s="569" t="s">
        <v>615</v>
      </c>
      <c r="F115" s="592">
        <v>18.149999999999999</v>
      </c>
      <c r="G115" s="592">
        <v>18.149999999999999</v>
      </c>
      <c r="H115" s="592">
        <v>0</v>
      </c>
      <c r="I115" s="592">
        <v>18.149999999999999</v>
      </c>
      <c r="J115" s="106"/>
    </row>
    <row r="116" spans="1:10">
      <c r="A116" s="168">
        <v>108</v>
      </c>
      <c r="B116" s="590">
        <v>42611</v>
      </c>
      <c r="C116" s="385" t="s">
        <v>3042</v>
      </c>
      <c r="D116" s="591" t="s">
        <v>1891</v>
      </c>
      <c r="E116" s="569" t="s">
        <v>615</v>
      </c>
      <c r="F116" s="592">
        <v>18.149999999999999</v>
      </c>
      <c r="G116" s="592">
        <v>18.149999999999999</v>
      </c>
      <c r="H116" s="592">
        <v>0</v>
      </c>
      <c r="I116" s="592">
        <v>18.149999999999999</v>
      </c>
      <c r="J116" s="106"/>
    </row>
    <row r="117" spans="1:10">
      <c r="A117" s="168">
        <v>109</v>
      </c>
      <c r="B117" s="590">
        <v>42602</v>
      </c>
      <c r="C117" s="385" t="s">
        <v>3043</v>
      </c>
      <c r="D117" s="591" t="s">
        <v>1842</v>
      </c>
      <c r="E117" s="569" t="s">
        <v>615</v>
      </c>
      <c r="F117" s="592">
        <v>861.96</v>
      </c>
      <c r="G117" s="592">
        <v>861.96</v>
      </c>
      <c r="H117" s="592">
        <v>0</v>
      </c>
      <c r="I117" s="592">
        <v>861.96</v>
      </c>
      <c r="J117" s="106"/>
    </row>
    <row r="118" spans="1:10">
      <c r="A118" s="168">
        <v>110</v>
      </c>
      <c r="B118" s="590">
        <v>42602</v>
      </c>
      <c r="C118" s="385" t="s">
        <v>3044</v>
      </c>
      <c r="D118" s="591" t="s">
        <v>1879</v>
      </c>
      <c r="E118" s="569" t="s">
        <v>615</v>
      </c>
      <c r="F118" s="592">
        <v>178.06</v>
      </c>
      <c r="G118" s="592">
        <v>178.06</v>
      </c>
      <c r="H118" s="592">
        <v>0</v>
      </c>
      <c r="I118" s="592">
        <v>178.06</v>
      </c>
      <c r="J118" s="106"/>
    </row>
    <row r="119" spans="1:10">
      <c r="A119" s="168">
        <v>111</v>
      </c>
      <c r="B119" s="590">
        <v>42619</v>
      </c>
      <c r="C119" s="385" t="s">
        <v>3045</v>
      </c>
      <c r="D119" s="591" t="s">
        <v>3046</v>
      </c>
      <c r="E119" s="569" t="s">
        <v>3047</v>
      </c>
      <c r="F119" s="592">
        <v>375</v>
      </c>
      <c r="G119" s="592">
        <v>375</v>
      </c>
      <c r="H119" s="592">
        <v>0</v>
      </c>
      <c r="I119" s="592">
        <v>375</v>
      </c>
      <c r="J119" s="106"/>
    </row>
    <row r="120" spans="1:10" ht="30">
      <c r="A120" s="168">
        <v>112</v>
      </c>
      <c r="B120" s="590">
        <v>42625</v>
      </c>
      <c r="C120" s="385" t="s">
        <v>3048</v>
      </c>
      <c r="D120" s="591" t="s">
        <v>2892</v>
      </c>
      <c r="E120" s="569" t="s">
        <v>1084</v>
      </c>
      <c r="F120" s="592">
        <v>62.5</v>
      </c>
      <c r="G120" s="592">
        <v>62.5</v>
      </c>
      <c r="H120" s="592">
        <v>0</v>
      </c>
      <c r="I120" s="592">
        <v>62.5</v>
      </c>
      <c r="J120" s="106"/>
    </row>
    <row r="121" spans="1:10">
      <c r="A121" s="168">
        <v>113</v>
      </c>
      <c r="B121" s="590">
        <v>42619</v>
      </c>
      <c r="C121" s="385" t="s">
        <v>3049</v>
      </c>
      <c r="D121" s="591" t="s">
        <v>3050</v>
      </c>
      <c r="E121" s="569" t="s">
        <v>3051</v>
      </c>
      <c r="F121" s="592">
        <v>375</v>
      </c>
      <c r="G121" s="592">
        <v>375</v>
      </c>
      <c r="H121" s="592">
        <v>0</v>
      </c>
      <c r="I121" s="592">
        <v>375</v>
      </c>
      <c r="J121" s="106"/>
    </row>
    <row r="122" spans="1:10" ht="30">
      <c r="A122" s="168">
        <v>114</v>
      </c>
      <c r="B122" s="590">
        <v>42614</v>
      </c>
      <c r="C122" s="385" t="s">
        <v>3052</v>
      </c>
      <c r="D122" s="591" t="s">
        <v>3053</v>
      </c>
      <c r="E122" s="569" t="s">
        <v>2945</v>
      </c>
      <c r="F122" s="592">
        <v>1000</v>
      </c>
      <c r="G122" s="592">
        <v>1000</v>
      </c>
      <c r="H122" s="592">
        <v>0</v>
      </c>
      <c r="I122" s="592">
        <v>1000</v>
      </c>
      <c r="J122" s="106"/>
    </row>
    <row r="123" spans="1:10" ht="30">
      <c r="A123" s="168">
        <v>115</v>
      </c>
      <c r="B123" s="590">
        <v>42628</v>
      </c>
      <c r="C123" s="385" t="s">
        <v>3054</v>
      </c>
      <c r="D123" s="591" t="s">
        <v>2897</v>
      </c>
      <c r="E123" s="569" t="s">
        <v>1084</v>
      </c>
      <c r="F123" s="592">
        <v>62.5</v>
      </c>
      <c r="G123" s="592">
        <v>62.5</v>
      </c>
      <c r="H123" s="592">
        <v>0</v>
      </c>
      <c r="I123" s="592">
        <v>62.5</v>
      </c>
      <c r="J123" s="106"/>
    </row>
    <row r="124" spans="1:10">
      <c r="A124" s="168">
        <v>116</v>
      </c>
      <c r="B124" s="590">
        <v>42630</v>
      </c>
      <c r="C124" s="385" t="s">
        <v>3055</v>
      </c>
      <c r="D124" s="591" t="s">
        <v>3056</v>
      </c>
      <c r="E124" s="569" t="s">
        <v>3051</v>
      </c>
      <c r="F124" s="592">
        <v>62.5</v>
      </c>
      <c r="G124" s="592">
        <v>62.5</v>
      </c>
      <c r="H124" s="592">
        <v>0</v>
      </c>
      <c r="I124" s="592">
        <v>62.5</v>
      </c>
      <c r="J124" s="106"/>
    </row>
    <row r="125" spans="1:10">
      <c r="A125" s="168">
        <v>117</v>
      </c>
      <c r="B125" s="590">
        <v>42630</v>
      </c>
      <c r="C125" s="385" t="s">
        <v>3057</v>
      </c>
      <c r="D125" s="591" t="s">
        <v>3058</v>
      </c>
      <c r="E125" s="569" t="s">
        <v>3051</v>
      </c>
      <c r="F125" s="592">
        <v>62.5</v>
      </c>
      <c r="G125" s="592">
        <v>62.5</v>
      </c>
      <c r="H125" s="592">
        <v>0</v>
      </c>
      <c r="I125" s="592">
        <v>62.5</v>
      </c>
      <c r="J125" s="106"/>
    </row>
    <row r="126" spans="1:10">
      <c r="A126" s="168">
        <v>118</v>
      </c>
      <c r="B126" s="590">
        <v>42630</v>
      </c>
      <c r="C126" s="385" t="s">
        <v>3059</v>
      </c>
      <c r="D126" s="591" t="s">
        <v>3060</v>
      </c>
      <c r="E126" s="569" t="s">
        <v>3051</v>
      </c>
      <c r="F126" s="592">
        <v>62.5</v>
      </c>
      <c r="G126" s="592">
        <v>62.5</v>
      </c>
      <c r="H126" s="592">
        <v>0</v>
      </c>
      <c r="I126" s="592">
        <v>62.5</v>
      </c>
      <c r="J126" s="106"/>
    </row>
    <row r="127" spans="1:10">
      <c r="A127" s="168">
        <v>119</v>
      </c>
      <c r="B127" s="590">
        <v>42630</v>
      </c>
      <c r="C127" s="385" t="s">
        <v>3061</v>
      </c>
      <c r="D127" s="591" t="s">
        <v>3062</v>
      </c>
      <c r="E127" s="569" t="s">
        <v>3051</v>
      </c>
      <c r="F127" s="592">
        <v>62.5</v>
      </c>
      <c r="G127" s="592">
        <v>62.5</v>
      </c>
      <c r="H127" s="592">
        <v>0</v>
      </c>
      <c r="I127" s="592">
        <v>62.5</v>
      </c>
      <c r="J127" s="106"/>
    </row>
    <row r="128" spans="1:10">
      <c r="A128" s="168">
        <v>120</v>
      </c>
      <c r="B128" s="590">
        <v>42628</v>
      </c>
      <c r="C128" s="385" t="s">
        <v>3063</v>
      </c>
      <c r="D128" s="591" t="s">
        <v>3064</v>
      </c>
      <c r="E128" s="569" t="s">
        <v>3051</v>
      </c>
      <c r="F128" s="592">
        <v>625</v>
      </c>
      <c r="G128" s="592">
        <v>625</v>
      </c>
      <c r="H128" s="592">
        <v>0</v>
      </c>
      <c r="I128" s="592">
        <v>625</v>
      </c>
      <c r="J128" s="106"/>
    </row>
    <row r="129" spans="1:10">
      <c r="A129" s="168">
        <v>121</v>
      </c>
      <c r="B129" s="590">
        <v>42628</v>
      </c>
      <c r="C129" s="385" t="s">
        <v>3065</v>
      </c>
      <c r="D129" s="591" t="s">
        <v>3066</v>
      </c>
      <c r="E129" s="569" t="s">
        <v>3051</v>
      </c>
      <c r="F129" s="592">
        <v>1000</v>
      </c>
      <c r="G129" s="592">
        <v>1000</v>
      </c>
      <c r="H129" s="592">
        <v>0</v>
      </c>
      <c r="I129" s="592">
        <v>1000</v>
      </c>
      <c r="J129" s="106"/>
    </row>
    <row r="130" spans="1:10" ht="45">
      <c r="A130" s="168">
        <v>122</v>
      </c>
      <c r="B130" s="590">
        <v>42628</v>
      </c>
      <c r="C130" s="385" t="s">
        <v>3067</v>
      </c>
      <c r="D130" s="591" t="s">
        <v>3068</v>
      </c>
      <c r="E130" s="569" t="s">
        <v>3069</v>
      </c>
      <c r="F130" s="592">
        <v>1125</v>
      </c>
      <c r="G130" s="592">
        <v>1125</v>
      </c>
      <c r="H130" s="592">
        <v>0</v>
      </c>
      <c r="I130" s="592">
        <v>1125</v>
      </c>
      <c r="J130" s="106"/>
    </row>
    <row r="131" spans="1:10">
      <c r="A131" s="168">
        <v>123</v>
      </c>
      <c r="B131" s="590">
        <v>42628</v>
      </c>
      <c r="C131" s="385" t="s">
        <v>3070</v>
      </c>
      <c r="D131" s="591" t="s">
        <v>3071</v>
      </c>
      <c r="E131" s="569" t="s">
        <v>3051</v>
      </c>
      <c r="F131" s="592">
        <v>250</v>
      </c>
      <c r="G131" s="592">
        <v>250</v>
      </c>
      <c r="H131" s="592">
        <v>0</v>
      </c>
      <c r="I131" s="592">
        <v>250</v>
      </c>
      <c r="J131" s="106"/>
    </row>
    <row r="132" spans="1:10">
      <c r="A132" s="168">
        <v>124</v>
      </c>
      <c r="B132" s="590">
        <v>42628</v>
      </c>
      <c r="C132" s="385" t="s">
        <v>3072</v>
      </c>
      <c r="D132" s="591" t="s">
        <v>3073</v>
      </c>
      <c r="E132" s="569" t="s">
        <v>3051</v>
      </c>
      <c r="F132" s="592">
        <v>125</v>
      </c>
      <c r="G132" s="592">
        <v>125</v>
      </c>
      <c r="H132" s="592">
        <v>0</v>
      </c>
      <c r="I132" s="592">
        <v>125</v>
      </c>
      <c r="J132" s="106"/>
    </row>
    <row r="133" spans="1:10">
      <c r="A133" s="168">
        <v>125</v>
      </c>
      <c r="B133" s="590">
        <v>42628</v>
      </c>
      <c r="C133" s="385" t="s">
        <v>3074</v>
      </c>
      <c r="D133" s="591" t="s">
        <v>3075</v>
      </c>
      <c r="E133" s="569" t="s">
        <v>3076</v>
      </c>
      <c r="F133" s="592">
        <v>625</v>
      </c>
      <c r="G133" s="592">
        <v>625</v>
      </c>
      <c r="H133" s="592">
        <v>0</v>
      </c>
      <c r="I133" s="592">
        <v>625</v>
      </c>
      <c r="J133" s="106"/>
    </row>
    <row r="134" spans="1:10">
      <c r="A134" s="168">
        <v>126</v>
      </c>
      <c r="B134" s="590">
        <v>42582</v>
      </c>
      <c r="C134" s="385" t="s">
        <v>3077</v>
      </c>
      <c r="D134" s="591" t="s">
        <v>836</v>
      </c>
      <c r="E134" s="569" t="s">
        <v>615</v>
      </c>
      <c r="F134" s="592">
        <v>625</v>
      </c>
      <c r="G134" s="592">
        <v>625</v>
      </c>
      <c r="H134" s="592">
        <v>0</v>
      </c>
      <c r="I134" s="592">
        <v>625</v>
      </c>
      <c r="J134" s="106"/>
    </row>
    <row r="135" spans="1:10">
      <c r="A135" s="168">
        <v>127</v>
      </c>
      <c r="B135" s="590">
        <v>42592</v>
      </c>
      <c r="C135" s="385" t="s">
        <v>3078</v>
      </c>
      <c r="D135" s="591" t="s">
        <v>1974</v>
      </c>
      <c r="E135" s="569" t="s">
        <v>615</v>
      </c>
      <c r="F135" s="592">
        <v>298.06</v>
      </c>
      <c r="G135" s="592">
        <v>298.06</v>
      </c>
      <c r="H135" s="592">
        <v>0</v>
      </c>
      <c r="I135" s="592">
        <v>298.06</v>
      </c>
      <c r="J135" s="106"/>
    </row>
    <row r="136" spans="1:10">
      <c r="A136" s="168">
        <v>128</v>
      </c>
      <c r="B136" s="590">
        <v>42602</v>
      </c>
      <c r="C136" s="385" t="s">
        <v>3079</v>
      </c>
      <c r="D136" s="591" t="s">
        <v>1912</v>
      </c>
      <c r="E136" s="569" t="s">
        <v>615</v>
      </c>
      <c r="F136" s="592">
        <v>241.94</v>
      </c>
      <c r="G136" s="592">
        <v>241.94</v>
      </c>
      <c r="H136" s="592">
        <v>0</v>
      </c>
      <c r="I136" s="592">
        <v>241.94</v>
      </c>
      <c r="J136" s="106"/>
    </row>
    <row r="137" spans="1:10">
      <c r="A137" s="168">
        <v>129</v>
      </c>
      <c r="B137" s="590">
        <v>42602</v>
      </c>
      <c r="C137" s="385" t="s">
        <v>3080</v>
      </c>
      <c r="D137" s="591" t="s">
        <v>1801</v>
      </c>
      <c r="E137" s="569" t="s">
        <v>615</v>
      </c>
      <c r="F137" s="592">
        <v>725.81</v>
      </c>
      <c r="G137" s="592">
        <v>725.81</v>
      </c>
      <c r="H137" s="592">
        <v>0</v>
      </c>
      <c r="I137" s="592">
        <v>725.81</v>
      </c>
      <c r="J137" s="106"/>
    </row>
    <row r="138" spans="1:10">
      <c r="A138" s="168">
        <v>130</v>
      </c>
      <c r="B138" s="590">
        <v>42592</v>
      </c>
      <c r="C138" s="385" t="s">
        <v>3081</v>
      </c>
      <c r="D138" s="591" t="s">
        <v>1976</v>
      </c>
      <c r="E138" s="569" t="s">
        <v>615</v>
      </c>
      <c r="F138" s="592">
        <v>203.22499999999999</v>
      </c>
      <c r="G138" s="592">
        <v>203.22499999999999</v>
      </c>
      <c r="H138" s="592">
        <v>0</v>
      </c>
      <c r="I138" s="592">
        <v>203.22499999999999</v>
      </c>
      <c r="J138" s="106"/>
    </row>
    <row r="139" spans="1:10">
      <c r="A139" s="168">
        <v>131</v>
      </c>
      <c r="B139" s="590">
        <v>42602</v>
      </c>
      <c r="C139" s="385" t="s">
        <v>3082</v>
      </c>
      <c r="D139" s="591" t="s">
        <v>1908</v>
      </c>
      <c r="E139" s="569" t="s">
        <v>615</v>
      </c>
      <c r="F139" s="592">
        <v>77.430000000000007</v>
      </c>
      <c r="G139" s="592">
        <v>77.430000000000007</v>
      </c>
      <c r="H139" s="592">
        <v>0</v>
      </c>
      <c r="I139" s="592">
        <v>77.430000000000007</v>
      </c>
      <c r="J139" s="106"/>
    </row>
    <row r="140" spans="1:10">
      <c r="A140" s="168">
        <v>132</v>
      </c>
      <c r="B140" s="590">
        <v>42602</v>
      </c>
      <c r="C140" s="385" t="s">
        <v>3083</v>
      </c>
      <c r="D140" s="591" t="s">
        <v>1909</v>
      </c>
      <c r="E140" s="569" t="s">
        <v>615</v>
      </c>
      <c r="F140" s="592">
        <v>280.14</v>
      </c>
      <c r="G140" s="592">
        <v>280.14</v>
      </c>
      <c r="H140" s="592">
        <v>0</v>
      </c>
      <c r="I140" s="592">
        <v>280.14</v>
      </c>
      <c r="J140" s="106"/>
    </row>
    <row r="141" spans="1:10">
      <c r="A141" s="168">
        <v>133</v>
      </c>
      <c r="B141" s="590">
        <v>42602</v>
      </c>
      <c r="C141" s="385" t="s">
        <v>3084</v>
      </c>
      <c r="D141" s="591" t="s">
        <v>1915</v>
      </c>
      <c r="E141" s="569" t="s">
        <v>615</v>
      </c>
      <c r="F141" s="592">
        <v>483.88</v>
      </c>
      <c r="G141" s="592">
        <v>483.88</v>
      </c>
      <c r="H141" s="592">
        <v>0</v>
      </c>
      <c r="I141" s="592">
        <v>483.88</v>
      </c>
      <c r="J141" s="106"/>
    </row>
    <row r="142" spans="1:10">
      <c r="A142" s="168">
        <v>134</v>
      </c>
      <c r="B142" s="590">
        <v>42602</v>
      </c>
      <c r="C142" s="385" t="s">
        <v>3085</v>
      </c>
      <c r="D142" s="591" t="s">
        <v>1921</v>
      </c>
      <c r="E142" s="569" t="s">
        <v>615</v>
      </c>
      <c r="F142" s="592">
        <v>290.33</v>
      </c>
      <c r="G142" s="592">
        <v>290.33</v>
      </c>
      <c r="H142" s="592">
        <v>0</v>
      </c>
      <c r="I142" s="592">
        <v>290.33</v>
      </c>
      <c r="J142" s="106"/>
    </row>
    <row r="143" spans="1:10">
      <c r="A143" s="168">
        <v>135</v>
      </c>
      <c r="B143" s="590">
        <v>42602</v>
      </c>
      <c r="C143" s="385" t="s">
        <v>3086</v>
      </c>
      <c r="D143" s="591" t="s">
        <v>1922</v>
      </c>
      <c r="E143" s="569" t="s">
        <v>615</v>
      </c>
      <c r="F143" s="592">
        <v>145.16</v>
      </c>
      <c r="G143" s="592">
        <v>145.16</v>
      </c>
      <c r="H143" s="592">
        <v>0</v>
      </c>
      <c r="I143" s="592">
        <v>145.16</v>
      </c>
      <c r="J143" s="106"/>
    </row>
    <row r="144" spans="1:10">
      <c r="A144" s="168">
        <v>136</v>
      </c>
      <c r="B144" s="590">
        <v>42602</v>
      </c>
      <c r="C144" s="385" t="s">
        <v>3087</v>
      </c>
      <c r="D144" s="591" t="s">
        <v>1924</v>
      </c>
      <c r="E144" s="569" t="s">
        <v>615</v>
      </c>
      <c r="F144" s="592">
        <v>193.55</v>
      </c>
      <c r="G144" s="592">
        <v>193.55</v>
      </c>
      <c r="H144" s="592">
        <v>0</v>
      </c>
      <c r="I144" s="592">
        <v>193.55</v>
      </c>
      <c r="J144" s="106"/>
    </row>
    <row r="145" spans="1:10">
      <c r="A145" s="168">
        <v>137</v>
      </c>
      <c r="B145" s="590">
        <v>42602</v>
      </c>
      <c r="C145" s="385" t="s">
        <v>3088</v>
      </c>
      <c r="D145" s="591" t="s">
        <v>1926</v>
      </c>
      <c r="E145" s="569" t="s">
        <v>615</v>
      </c>
      <c r="F145" s="592">
        <v>413.03</v>
      </c>
      <c r="G145" s="592">
        <v>413.03</v>
      </c>
      <c r="H145" s="592">
        <v>0</v>
      </c>
      <c r="I145" s="592">
        <v>413.03</v>
      </c>
      <c r="J145" s="106"/>
    </row>
    <row r="146" spans="1:10">
      <c r="A146" s="168">
        <v>138</v>
      </c>
      <c r="B146" s="590">
        <v>42602</v>
      </c>
      <c r="C146" s="385" t="s">
        <v>3089</v>
      </c>
      <c r="D146" s="591" t="s">
        <v>1929</v>
      </c>
      <c r="E146" s="569" t="s">
        <v>615</v>
      </c>
      <c r="F146" s="592">
        <v>309.68</v>
      </c>
      <c r="G146" s="592">
        <v>309.68</v>
      </c>
      <c r="H146" s="592">
        <v>0</v>
      </c>
      <c r="I146" s="592">
        <v>309.68</v>
      </c>
      <c r="J146" s="106"/>
    </row>
    <row r="147" spans="1:10">
      <c r="A147" s="168">
        <v>139</v>
      </c>
      <c r="B147" s="590">
        <v>42602</v>
      </c>
      <c r="C147" s="385" t="s">
        <v>3090</v>
      </c>
      <c r="D147" s="591" t="s">
        <v>1931</v>
      </c>
      <c r="E147" s="569" t="s">
        <v>615</v>
      </c>
      <c r="F147" s="592">
        <v>270.98</v>
      </c>
      <c r="G147" s="592">
        <v>270.98</v>
      </c>
      <c r="H147" s="592">
        <v>0</v>
      </c>
      <c r="I147" s="592">
        <v>270.98</v>
      </c>
      <c r="J147" s="106"/>
    </row>
    <row r="148" spans="1:10">
      <c r="A148" s="168">
        <v>140</v>
      </c>
      <c r="B148" s="590">
        <v>42602</v>
      </c>
      <c r="C148" s="385" t="s">
        <v>3091</v>
      </c>
      <c r="D148" s="591" t="s">
        <v>1933</v>
      </c>
      <c r="E148" s="569" t="s">
        <v>615</v>
      </c>
      <c r="F148" s="592">
        <v>193.55</v>
      </c>
      <c r="G148" s="592">
        <v>193.55</v>
      </c>
      <c r="H148" s="592">
        <v>0</v>
      </c>
      <c r="I148" s="592">
        <v>193.55</v>
      </c>
      <c r="J148" s="106"/>
    </row>
    <row r="149" spans="1:10">
      <c r="A149" s="168">
        <v>141</v>
      </c>
      <c r="B149" s="590">
        <v>42602</v>
      </c>
      <c r="C149" s="385" t="s">
        <v>3092</v>
      </c>
      <c r="D149" s="591" t="s">
        <v>1936</v>
      </c>
      <c r="E149" s="569" t="s">
        <v>615</v>
      </c>
      <c r="F149" s="592">
        <v>290.33</v>
      </c>
      <c r="G149" s="592">
        <v>290.33</v>
      </c>
      <c r="H149" s="592">
        <v>0</v>
      </c>
      <c r="I149" s="592">
        <v>290.33</v>
      </c>
      <c r="J149" s="106"/>
    </row>
    <row r="150" spans="1:10">
      <c r="A150" s="168">
        <v>142</v>
      </c>
      <c r="B150" s="590">
        <v>42602</v>
      </c>
      <c r="C150" s="385" t="s">
        <v>3093</v>
      </c>
      <c r="D150" s="591" t="s">
        <v>1938</v>
      </c>
      <c r="E150" s="569" t="s">
        <v>615</v>
      </c>
      <c r="F150" s="592">
        <v>448.93</v>
      </c>
      <c r="G150" s="592">
        <v>448.93</v>
      </c>
      <c r="H150" s="592">
        <v>0</v>
      </c>
      <c r="I150" s="592">
        <v>448.93</v>
      </c>
      <c r="J150" s="106"/>
    </row>
    <row r="151" spans="1:10">
      <c r="A151" s="168">
        <v>143</v>
      </c>
      <c r="B151" s="590">
        <v>42602</v>
      </c>
      <c r="C151" s="385" t="s">
        <v>3094</v>
      </c>
      <c r="D151" s="591" t="s">
        <v>1941</v>
      </c>
      <c r="E151" s="569" t="s">
        <v>615</v>
      </c>
      <c r="F151" s="592">
        <v>145.16</v>
      </c>
      <c r="G151" s="592">
        <v>145.16</v>
      </c>
      <c r="H151" s="592">
        <v>0</v>
      </c>
      <c r="I151" s="592">
        <v>145.16</v>
      </c>
      <c r="J151" s="106"/>
    </row>
    <row r="152" spans="1:10">
      <c r="A152" s="168">
        <v>144</v>
      </c>
      <c r="B152" s="590">
        <v>42602</v>
      </c>
      <c r="C152" s="385" t="s">
        <v>3095</v>
      </c>
      <c r="D152" s="591" t="s">
        <v>1871</v>
      </c>
      <c r="E152" s="569" t="s">
        <v>615</v>
      </c>
      <c r="F152" s="592">
        <v>73.55</v>
      </c>
      <c r="G152" s="592">
        <v>73.55</v>
      </c>
      <c r="H152" s="592">
        <v>0</v>
      </c>
      <c r="I152" s="592">
        <v>73.55</v>
      </c>
      <c r="J152" s="106"/>
    </row>
    <row r="153" spans="1:10">
      <c r="A153" s="168">
        <v>145</v>
      </c>
      <c r="B153" s="590">
        <v>42602</v>
      </c>
      <c r="C153" s="385" t="s">
        <v>3096</v>
      </c>
      <c r="D153" s="591" t="s">
        <v>1945</v>
      </c>
      <c r="E153" s="569" t="s">
        <v>615</v>
      </c>
      <c r="F153" s="592">
        <v>561.17999999999995</v>
      </c>
      <c r="G153" s="592">
        <v>561.17999999999995</v>
      </c>
      <c r="H153" s="592">
        <v>0</v>
      </c>
      <c r="I153" s="592">
        <v>561.17999999999995</v>
      </c>
      <c r="J153" s="106"/>
    </row>
    <row r="154" spans="1:10">
      <c r="A154" s="168">
        <v>146</v>
      </c>
      <c r="B154" s="590">
        <v>42606</v>
      </c>
      <c r="C154" s="385" t="s">
        <v>3097</v>
      </c>
      <c r="D154" s="591" t="s">
        <v>1978</v>
      </c>
      <c r="E154" s="569" t="s">
        <v>615</v>
      </c>
      <c r="F154" s="592">
        <v>387.1</v>
      </c>
      <c r="G154" s="592">
        <v>387.1</v>
      </c>
      <c r="H154" s="592">
        <v>0</v>
      </c>
      <c r="I154" s="592">
        <v>387.1</v>
      </c>
      <c r="J154" s="106"/>
    </row>
    <row r="155" spans="1:10">
      <c r="A155" s="168">
        <v>147</v>
      </c>
      <c r="B155" s="590">
        <v>42611</v>
      </c>
      <c r="C155" s="385" t="s">
        <v>3098</v>
      </c>
      <c r="D155" s="591" t="s">
        <v>1993</v>
      </c>
      <c r="E155" s="569" t="s">
        <v>615</v>
      </c>
      <c r="F155" s="592">
        <v>24.19</v>
      </c>
      <c r="G155" s="592">
        <v>24.19</v>
      </c>
      <c r="H155" s="592">
        <v>0</v>
      </c>
      <c r="I155" s="592">
        <v>24.19</v>
      </c>
      <c r="J155" s="106"/>
    </row>
    <row r="156" spans="1:10">
      <c r="A156" s="168">
        <v>148</v>
      </c>
      <c r="B156" s="590">
        <v>42611</v>
      </c>
      <c r="C156" s="385" t="s">
        <v>3099</v>
      </c>
      <c r="D156" s="591" t="s">
        <v>1996</v>
      </c>
      <c r="E156" s="569" t="s">
        <v>615</v>
      </c>
      <c r="F156" s="592">
        <v>24.19</v>
      </c>
      <c r="G156" s="592">
        <v>24.19</v>
      </c>
      <c r="H156" s="592">
        <v>0</v>
      </c>
      <c r="I156" s="592">
        <v>24.19</v>
      </c>
      <c r="J156" s="106"/>
    </row>
    <row r="157" spans="1:10">
      <c r="A157" s="168">
        <v>149</v>
      </c>
      <c r="B157" s="590">
        <v>42606</v>
      </c>
      <c r="C157" s="385" t="s">
        <v>3100</v>
      </c>
      <c r="D157" s="591" t="s">
        <v>3101</v>
      </c>
      <c r="E157" s="569" t="s">
        <v>615</v>
      </c>
      <c r="F157" s="592">
        <v>193.55</v>
      </c>
      <c r="G157" s="592">
        <v>193.55</v>
      </c>
      <c r="H157" s="592">
        <v>0</v>
      </c>
      <c r="I157" s="592">
        <v>193.55</v>
      </c>
      <c r="J157" s="106"/>
    </row>
    <row r="158" spans="1:10">
      <c r="A158" s="168">
        <v>150</v>
      </c>
      <c r="B158" s="590">
        <v>42602</v>
      </c>
      <c r="C158" s="385" t="s">
        <v>3102</v>
      </c>
      <c r="D158" s="591" t="s">
        <v>1969</v>
      </c>
      <c r="E158" s="569" t="s">
        <v>615</v>
      </c>
      <c r="F158" s="592">
        <v>96.78</v>
      </c>
      <c r="G158" s="592">
        <v>96.78</v>
      </c>
      <c r="H158" s="592">
        <v>0</v>
      </c>
      <c r="I158" s="592">
        <v>96.78</v>
      </c>
      <c r="J158" s="106"/>
    </row>
    <row r="159" spans="1:10">
      <c r="A159" s="168">
        <v>151</v>
      </c>
      <c r="B159" s="590">
        <v>42583</v>
      </c>
      <c r="C159" s="385" t="s">
        <v>3103</v>
      </c>
      <c r="D159" s="591" t="s">
        <v>1971</v>
      </c>
      <c r="E159" s="569" t="s">
        <v>615</v>
      </c>
      <c r="F159" s="592">
        <v>250</v>
      </c>
      <c r="G159" s="592">
        <v>250</v>
      </c>
      <c r="H159" s="592">
        <v>0</v>
      </c>
      <c r="I159" s="592">
        <v>250</v>
      </c>
      <c r="J159" s="106"/>
    </row>
    <row r="160" spans="1:10">
      <c r="A160" s="168">
        <v>152</v>
      </c>
      <c r="B160" s="590">
        <v>42613</v>
      </c>
      <c r="C160" s="385" t="s">
        <v>3104</v>
      </c>
      <c r="D160" s="591" t="s">
        <v>3105</v>
      </c>
      <c r="E160" s="569" t="s">
        <v>615</v>
      </c>
      <c r="F160" s="592">
        <v>875</v>
      </c>
      <c r="G160" s="592">
        <v>875</v>
      </c>
      <c r="H160" s="592">
        <v>0</v>
      </c>
      <c r="I160" s="592">
        <v>875</v>
      </c>
      <c r="J160" s="106"/>
    </row>
    <row r="161" spans="1:12">
      <c r="A161" s="168">
        <v>153</v>
      </c>
      <c r="B161" s="590">
        <v>42602</v>
      </c>
      <c r="C161" s="385" t="s">
        <v>3106</v>
      </c>
      <c r="D161" s="591" t="s">
        <v>1918</v>
      </c>
      <c r="E161" s="569" t="s">
        <v>615</v>
      </c>
      <c r="F161" s="592">
        <v>145.16</v>
      </c>
      <c r="G161" s="592">
        <v>145.16</v>
      </c>
      <c r="H161" s="592">
        <v>0</v>
      </c>
      <c r="I161" s="592">
        <v>145.16</v>
      </c>
      <c r="J161" s="106"/>
    </row>
    <row r="162" spans="1:12">
      <c r="A162" s="168">
        <v>154</v>
      </c>
      <c r="B162" s="590" t="s">
        <v>3107</v>
      </c>
      <c r="C162" s="385" t="s">
        <v>3108</v>
      </c>
      <c r="D162" s="591"/>
      <c r="E162" s="569" t="s">
        <v>4324</v>
      </c>
      <c r="F162" s="592">
        <v>801750</v>
      </c>
      <c r="G162" s="592">
        <v>801750</v>
      </c>
      <c r="H162" s="592">
        <v>0</v>
      </c>
      <c r="I162" s="592">
        <v>801750</v>
      </c>
      <c r="J162" s="106"/>
    </row>
    <row r="163" spans="1:12">
      <c r="A163" s="168" t="s">
        <v>266</v>
      </c>
      <c r="B163" s="472"/>
      <c r="C163" s="176"/>
      <c r="D163" s="176"/>
      <c r="E163" s="175"/>
      <c r="F163" s="175"/>
      <c r="G163" s="473"/>
      <c r="H163" s="474" t="s">
        <v>408</v>
      </c>
      <c r="I163" s="475">
        <f>SUM(I9:I162)</f>
        <v>2558215.0249999994</v>
      </c>
      <c r="J163" s="106"/>
    </row>
    <row r="164" spans="1:12">
      <c r="A164" s="183" t="s">
        <v>431</v>
      </c>
    </row>
    <row r="165" spans="1:12">
      <c r="B165" s="185" t="s">
        <v>96</v>
      </c>
      <c r="F165" s="186"/>
    </row>
    <row r="166" spans="1:12">
      <c r="F166" s="184"/>
      <c r="I166" s="184"/>
      <c r="J166" s="184"/>
      <c r="K166" s="184"/>
      <c r="L166" s="184"/>
    </row>
    <row r="167" spans="1:12">
      <c r="A167" s="184"/>
      <c r="C167" s="189" t="s">
        <v>256</v>
      </c>
      <c r="F167" s="190" t="s">
        <v>261</v>
      </c>
      <c r="G167" s="189"/>
      <c r="H167" s="189"/>
      <c r="I167" s="188"/>
      <c r="J167" s="184"/>
      <c r="K167" s="184"/>
      <c r="L167" s="184"/>
    </row>
    <row r="168" spans="1:12">
      <c r="A168" s="184"/>
      <c r="C168" s="191" t="s">
        <v>127</v>
      </c>
      <c r="F168" s="183" t="s">
        <v>257</v>
      </c>
      <c r="I168" s="184"/>
      <c r="J168" s="184"/>
      <c r="K168" s="184"/>
      <c r="L168" s="184"/>
    </row>
    <row r="169" spans="1:12" s="184" customFormat="1" ht="12.75"/>
    <row r="170" spans="1:12" s="184" customFormat="1" ht="12.75"/>
    <row r="171" spans="1:12" s="184" customFormat="1" ht="12.75"/>
  </sheetData>
  <mergeCells count="1">
    <mergeCell ref="I2:J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70 B72:B163"/>
    <dataValidation type="date" allowBlank="1" showInputMessage="1" showErrorMessage="1" errorTitle="თარიღის შევსების წესი" error="თარიღი ივსება შემდეგი ფორმატით: დღე/თვე/წელი" prompt="დღე/თვე/წელი" sqref="B71 B9:B69">
      <formula1>40543</formula1>
      <formula2>42004</formula2>
    </dataValidation>
  </dataValidations>
  <printOptions gridLines="1"/>
  <pageMargins left="0.7" right="0.7" top="0.75" bottom="0.75" header="0.3" footer="0.3"/>
  <pageSetup scale="58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showGridLines="0" view="pageBreakPreview" zoomScale="80" zoomScaleNormal="100" zoomScaleSheetLayoutView="80" workbookViewId="0">
      <selection activeCell="M2" sqref="M2:N2"/>
    </sheetView>
  </sheetViews>
  <sheetFormatPr defaultRowHeight="12.75"/>
  <cols>
    <col min="1" max="1" width="2.7109375" style="195" customWidth="1"/>
    <col min="2" max="2" width="12.28515625" style="195" customWidth="1"/>
    <col min="3" max="3" width="23.42578125" style="195" customWidth="1"/>
    <col min="4" max="4" width="13.28515625" style="195" customWidth="1"/>
    <col min="5" max="5" width="9.5703125" style="195" customWidth="1"/>
    <col min="6" max="6" width="11.5703125" style="195" customWidth="1"/>
    <col min="7" max="7" width="12.28515625" style="195" customWidth="1"/>
    <col min="8" max="8" width="15.28515625" style="195" customWidth="1"/>
    <col min="9" max="9" width="17.5703125" style="195" customWidth="1"/>
    <col min="10" max="11" width="12.42578125" style="195" customWidth="1"/>
    <col min="12" max="12" width="23.5703125" style="195" customWidth="1"/>
    <col min="13" max="13" width="18.5703125" style="195" customWidth="1"/>
    <col min="14" max="14" width="0.85546875" style="195" customWidth="1"/>
    <col min="15" max="16384" width="9.140625" style="195"/>
  </cols>
  <sheetData>
    <row r="1" spans="1:14" ht="13.5">
      <c r="A1" s="192" t="s">
        <v>432</v>
      </c>
      <c r="B1" s="193"/>
      <c r="C1" s="193"/>
      <c r="D1" s="193"/>
      <c r="E1" s="193"/>
      <c r="F1" s="193"/>
      <c r="G1" s="193"/>
      <c r="H1" s="193"/>
      <c r="I1" s="196"/>
      <c r="J1" s="255"/>
      <c r="K1" s="255"/>
      <c r="L1" s="255"/>
      <c r="M1" s="255" t="s">
        <v>397</v>
      </c>
      <c r="N1" s="196"/>
    </row>
    <row r="2" spans="1:14" ht="15">
      <c r="A2" s="196" t="s">
        <v>305</v>
      </c>
      <c r="B2" s="193"/>
      <c r="C2" s="193"/>
      <c r="D2" s="194"/>
      <c r="E2" s="194"/>
      <c r="F2" s="194"/>
      <c r="G2" s="194"/>
      <c r="H2" s="194"/>
      <c r="I2" s="193"/>
      <c r="J2" s="193"/>
      <c r="K2" s="193"/>
      <c r="L2" s="193"/>
      <c r="M2" s="639" t="s">
        <v>2744</v>
      </c>
      <c r="N2" s="640"/>
    </row>
    <row r="3" spans="1:14">
      <c r="A3" s="196"/>
      <c r="B3" s="193"/>
      <c r="C3" s="193"/>
      <c r="D3" s="194"/>
      <c r="E3" s="194"/>
      <c r="F3" s="194"/>
      <c r="G3" s="194"/>
      <c r="H3" s="194"/>
      <c r="I3" s="193"/>
      <c r="J3" s="193"/>
      <c r="K3" s="193"/>
      <c r="L3" s="193"/>
      <c r="M3" s="193"/>
      <c r="N3" s="196"/>
    </row>
    <row r="4" spans="1:14" ht="15">
      <c r="A4" s="115" t="s">
        <v>262</v>
      </c>
      <c r="B4" s="193"/>
      <c r="C4" s="193"/>
      <c r="D4" s="197"/>
      <c r="E4" s="256"/>
      <c r="F4" s="197"/>
      <c r="G4" s="194"/>
      <c r="H4" s="194"/>
      <c r="I4" s="194"/>
      <c r="J4" s="194"/>
      <c r="K4" s="194"/>
      <c r="L4" s="193"/>
      <c r="M4" s="194"/>
      <c r="N4" s="196"/>
    </row>
    <row r="5" spans="1:14">
      <c r="A5" s="198" t="str">
        <f>'ფორმა N1'!D4</f>
        <v>მ.პ.გ. ქართული ოცნება - დემოკრატიული საქართველო</v>
      </c>
      <c r="B5" s="198"/>
      <c r="C5" s="198"/>
      <c r="D5" s="198"/>
      <c r="E5" s="199"/>
      <c r="F5" s="199"/>
      <c r="G5" s="199"/>
      <c r="H5" s="199"/>
      <c r="I5" s="199"/>
      <c r="J5" s="199"/>
      <c r="K5" s="199"/>
      <c r="L5" s="199"/>
      <c r="M5" s="199"/>
      <c r="N5" s="196"/>
    </row>
    <row r="6" spans="1:14" ht="13.5" thickBot="1">
      <c r="A6" s="257"/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196"/>
    </row>
    <row r="7" spans="1:14" ht="51">
      <c r="A7" s="258" t="s">
        <v>64</v>
      </c>
      <c r="B7" s="259" t="s">
        <v>398</v>
      </c>
      <c r="C7" s="259" t="s">
        <v>399</v>
      </c>
      <c r="D7" s="260" t="s">
        <v>400</v>
      </c>
      <c r="E7" s="260" t="s">
        <v>263</v>
      </c>
      <c r="F7" s="260" t="s">
        <v>401</v>
      </c>
      <c r="G7" s="260" t="s">
        <v>402</v>
      </c>
      <c r="H7" s="259" t="s">
        <v>403</v>
      </c>
      <c r="I7" s="261" t="s">
        <v>404</v>
      </c>
      <c r="J7" s="261" t="s">
        <v>405</v>
      </c>
      <c r="K7" s="262" t="s">
        <v>406</v>
      </c>
      <c r="L7" s="262" t="s">
        <v>407</v>
      </c>
      <c r="M7" s="260" t="s">
        <v>397</v>
      </c>
      <c r="N7" s="196"/>
    </row>
    <row r="8" spans="1:14">
      <c r="A8" s="201">
        <v>1</v>
      </c>
      <c r="B8" s="202">
        <v>2</v>
      </c>
      <c r="C8" s="202">
        <v>3</v>
      </c>
      <c r="D8" s="203">
        <v>4</v>
      </c>
      <c r="E8" s="203">
        <v>5</v>
      </c>
      <c r="F8" s="203">
        <v>6</v>
      </c>
      <c r="G8" s="203">
        <v>7</v>
      </c>
      <c r="H8" s="203">
        <v>8</v>
      </c>
      <c r="I8" s="203">
        <v>9</v>
      </c>
      <c r="J8" s="203">
        <v>10</v>
      </c>
      <c r="K8" s="203">
        <v>11</v>
      </c>
      <c r="L8" s="203">
        <v>12</v>
      </c>
      <c r="M8" s="203">
        <v>13</v>
      </c>
      <c r="N8" s="196"/>
    </row>
    <row r="9" spans="1:14" ht="95.25" customHeight="1">
      <c r="A9" s="204">
        <v>1</v>
      </c>
      <c r="B9" s="472" t="s">
        <v>2218</v>
      </c>
      <c r="C9" s="500" t="s">
        <v>480</v>
      </c>
      <c r="D9" s="111" t="s">
        <v>2219</v>
      </c>
      <c r="E9" s="441" t="s">
        <v>209</v>
      </c>
      <c r="F9" s="501">
        <v>1000000</v>
      </c>
      <c r="G9" s="501">
        <v>4</v>
      </c>
      <c r="H9" s="501">
        <v>11</v>
      </c>
      <c r="I9" s="501"/>
      <c r="J9" s="503" t="s">
        <v>2220</v>
      </c>
      <c r="K9" s="501"/>
      <c r="L9" s="501"/>
      <c r="M9" s="502" t="str">
        <f t="shared" ref="M9:M18" si="0">IF(ISBLANK(B9),"",$M$2)</f>
        <v>31.08-20.09.2016</v>
      </c>
      <c r="N9" s="196"/>
    </row>
    <row r="10" spans="1:14" ht="15">
      <c r="A10" s="204">
        <v>2</v>
      </c>
      <c r="B10" s="472"/>
      <c r="C10" s="500"/>
      <c r="D10" s="501"/>
      <c r="E10" s="501"/>
      <c r="F10" s="501"/>
      <c r="G10" s="501"/>
      <c r="H10" s="501"/>
      <c r="I10" s="501"/>
      <c r="J10" s="501"/>
      <c r="K10" s="501"/>
      <c r="L10" s="501"/>
      <c r="M10" s="502" t="str">
        <f t="shared" si="0"/>
        <v/>
      </c>
      <c r="N10" s="196"/>
    </row>
    <row r="11" spans="1:14" ht="15">
      <c r="A11" s="204">
        <v>3</v>
      </c>
      <c r="B11" s="205"/>
      <c r="C11" s="263"/>
      <c r="D11" s="204"/>
      <c r="E11" s="204"/>
      <c r="F11" s="204"/>
      <c r="G11" s="204"/>
      <c r="H11" s="204"/>
      <c r="I11" s="204"/>
      <c r="J11" s="204"/>
      <c r="K11" s="204"/>
      <c r="L11" s="204"/>
      <c r="M11" s="264" t="str">
        <f t="shared" si="0"/>
        <v/>
      </c>
      <c r="N11" s="196"/>
    </row>
    <row r="12" spans="1:14" ht="15">
      <c r="A12" s="204">
        <v>4</v>
      </c>
      <c r="B12" s="205"/>
      <c r="C12" s="263"/>
      <c r="D12" s="204"/>
      <c r="E12" s="204"/>
      <c r="F12" s="204"/>
      <c r="G12" s="204"/>
      <c r="H12" s="204"/>
      <c r="I12" s="204"/>
      <c r="J12" s="204"/>
      <c r="K12" s="204"/>
      <c r="L12" s="204"/>
      <c r="M12" s="264" t="str">
        <f t="shared" si="0"/>
        <v/>
      </c>
      <c r="N12" s="196"/>
    </row>
    <row r="13" spans="1:14" ht="15">
      <c r="A13" s="204">
        <v>5</v>
      </c>
      <c r="B13" s="205"/>
      <c r="C13" s="263"/>
      <c r="D13" s="204"/>
      <c r="E13" s="204"/>
      <c r="F13" s="204"/>
      <c r="G13" s="204"/>
      <c r="H13" s="204"/>
      <c r="I13" s="204"/>
      <c r="J13" s="204"/>
      <c r="K13" s="204"/>
      <c r="L13" s="204"/>
      <c r="M13" s="264" t="str">
        <f t="shared" si="0"/>
        <v/>
      </c>
      <c r="N13" s="196"/>
    </row>
    <row r="14" spans="1:14" ht="15">
      <c r="A14" s="204">
        <v>6</v>
      </c>
      <c r="B14" s="205"/>
      <c r="C14" s="263"/>
      <c r="D14" s="204"/>
      <c r="E14" s="204"/>
      <c r="F14" s="204"/>
      <c r="G14" s="204"/>
      <c r="H14" s="204"/>
      <c r="I14" s="204"/>
      <c r="J14" s="204"/>
      <c r="K14" s="204"/>
      <c r="L14" s="204"/>
      <c r="M14" s="264" t="str">
        <f t="shared" si="0"/>
        <v/>
      </c>
      <c r="N14" s="196"/>
    </row>
    <row r="15" spans="1:14" ht="15">
      <c r="A15" s="204">
        <v>7</v>
      </c>
      <c r="B15" s="205"/>
      <c r="C15" s="263"/>
      <c r="D15" s="204"/>
      <c r="E15" s="204"/>
      <c r="F15" s="204"/>
      <c r="G15" s="204"/>
      <c r="H15" s="204"/>
      <c r="I15" s="204"/>
      <c r="J15" s="204"/>
      <c r="K15" s="204"/>
      <c r="L15" s="204"/>
      <c r="M15" s="264" t="str">
        <f t="shared" si="0"/>
        <v/>
      </c>
      <c r="N15" s="196"/>
    </row>
    <row r="16" spans="1:14" ht="15">
      <c r="A16" s="204">
        <v>8</v>
      </c>
      <c r="B16" s="205"/>
      <c r="C16" s="263"/>
      <c r="D16" s="204"/>
      <c r="E16" s="204"/>
      <c r="F16" s="204"/>
      <c r="G16" s="204"/>
      <c r="H16" s="204"/>
      <c r="I16" s="204"/>
      <c r="J16" s="204"/>
      <c r="K16" s="204"/>
      <c r="L16" s="204"/>
      <c r="M16" s="264" t="str">
        <f t="shared" si="0"/>
        <v/>
      </c>
      <c r="N16" s="196"/>
    </row>
    <row r="17" spans="1:14" ht="15">
      <c r="A17" s="204">
        <v>9</v>
      </c>
      <c r="B17" s="205"/>
      <c r="C17" s="263"/>
      <c r="D17" s="204"/>
      <c r="E17" s="204"/>
      <c r="F17" s="204"/>
      <c r="G17" s="204"/>
      <c r="H17" s="204"/>
      <c r="I17" s="204"/>
      <c r="J17" s="204"/>
      <c r="K17" s="204"/>
      <c r="L17" s="204"/>
      <c r="M17" s="264" t="str">
        <f t="shared" si="0"/>
        <v/>
      </c>
      <c r="N17" s="196"/>
    </row>
    <row r="18" spans="1:14" ht="15">
      <c r="A18" s="265" t="s">
        <v>266</v>
      </c>
      <c r="B18" s="205"/>
      <c r="C18" s="263"/>
      <c r="D18" s="204"/>
      <c r="E18" s="204"/>
      <c r="F18" s="204"/>
      <c r="G18" s="204"/>
      <c r="H18" s="204"/>
      <c r="I18" s="204"/>
      <c r="J18" s="204"/>
      <c r="K18" s="204"/>
      <c r="L18" s="204"/>
      <c r="M18" s="264" t="str">
        <f t="shared" si="0"/>
        <v/>
      </c>
      <c r="N18" s="196"/>
    </row>
    <row r="19" spans="1:14" s="211" customFormat="1"/>
    <row r="22" spans="1:14" s="21" customFormat="1" ht="15">
      <c r="B22" s="206" t="s">
        <v>96</v>
      </c>
    </row>
    <row r="23" spans="1:14" s="21" customFormat="1" ht="15">
      <c r="B23" s="206"/>
    </row>
    <row r="24" spans="1:14" s="21" customFormat="1" ht="15">
      <c r="C24" s="208"/>
      <c r="D24" s="207"/>
      <c r="E24" s="207"/>
      <c r="H24" s="208"/>
      <c r="I24" s="208"/>
      <c r="J24" s="207"/>
      <c r="K24" s="207"/>
      <c r="L24" s="207"/>
    </row>
    <row r="25" spans="1:14" s="21" customFormat="1" ht="15">
      <c r="C25" s="209" t="s">
        <v>256</v>
      </c>
      <c r="D25" s="207"/>
      <c r="E25" s="207"/>
      <c r="H25" s="206" t="s">
        <v>307</v>
      </c>
      <c r="M25" s="207"/>
    </row>
    <row r="26" spans="1:14" s="21" customFormat="1" ht="15">
      <c r="C26" s="209" t="s">
        <v>127</v>
      </c>
      <c r="D26" s="207"/>
      <c r="E26" s="207"/>
      <c r="H26" s="210" t="s">
        <v>257</v>
      </c>
      <c r="M26" s="207"/>
    </row>
    <row r="27" spans="1:14" ht="15">
      <c r="C27" s="209"/>
      <c r="F27" s="210"/>
      <c r="J27" s="212"/>
      <c r="K27" s="212"/>
      <c r="L27" s="212"/>
      <c r="M27" s="212"/>
    </row>
    <row r="28" spans="1:14" ht="15">
      <c r="C28" s="209"/>
    </row>
  </sheetData>
  <sheetProtection insertColumns="0" insertRows="0" deleteRows="0"/>
  <mergeCells count="1">
    <mergeCell ref="M2:N2"/>
  </mergeCells>
  <dataValidations count="4"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18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18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18"/>
  </dataValidations>
  <pageMargins left="0.11811023622047245" right="0.11811023622047245" top="0.35433070866141736" bottom="0.35433070866141736" header="0.31496062992125984" footer="0.31496062992125984"/>
  <pageSetup paperSize="9" scale="79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207</v>
      </c>
      <c r="C1" t="s">
        <v>187</v>
      </c>
      <c r="E1" t="s">
        <v>214</v>
      </c>
      <c r="G1" t="s">
        <v>224</v>
      </c>
    </row>
    <row r="2" spans="1:7" ht="15">
      <c r="A2" s="62">
        <v>40907</v>
      </c>
      <c r="C2" t="s">
        <v>188</v>
      </c>
      <c r="E2" t="s">
        <v>219</v>
      </c>
      <c r="G2" s="63" t="s">
        <v>225</v>
      </c>
    </row>
    <row r="3" spans="1:7" ht="15">
      <c r="A3" s="62">
        <v>40908</v>
      </c>
      <c r="C3" t="s">
        <v>189</v>
      </c>
      <c r="E3" t="s">
        <v>220</v>
      </c>
      <c r="G3" s="63" t="s">
        <v>226</v>
      </c>
    </row>
    <row r="4" spans="1:7" ht="15">
      <c r="A4" s="62">
        <v>40909</v>
      </c>
      <c r="C4" t="s">
        <v>190</v>
      </c>
      <c r="E4" t="s">
        <v>221</v>
      </c>
      <c r="G4" s="63" t="s">
        <v>227</v>
      </c>
    </row>
    <row r="5" spans="1:7">
      <c r="A5" s="62">
        <v>40910</v>
      </c>
      <c r="C5" t="s">
        <v>191</v>
      </c>
      <c r="E5" t="s">
        <v>222</v>
      </c>
    </row>
    <row r="6" spans="1:7">
      <c r="A6" s="62">
        <v>40911</v>
      </c>
      <c r="C6" t="s">
        <v>192</v>
      </c>
    </row>
    <row r="7" spans="1:7">
      <c r="A7" s="62">
        <v>40912</v>
      </c>
      <c r="C7" t="s">
        <v>193</v>
      </c>
    </row>
    <row r="8" spans="1:7">
      <c r="A8" s="62">
        <v>40913</v>
      </c>
      <c r="C8" t="s">
        <v>194</v>
      </c>
    </row>
    <row r="9" spans="1:7">
      <c r="A9" s="62">
        <v>40914</v>
      </c>
      <c r="C9" t="s">
        <v>195</v>
      </c>
    </row>
    <row r="10" spans="1:7">
      <c r="A10" s="62">
        <v>40915</v>
      </c>
      <c r="C10" t="s">
        <v>196</v>
      </c>
    </row>
    <row r="11" spans="1:7">
      <c r="A11" s="62">
        <v>40916</v>
      </c>
      <c r="C11" t="s">
        <v>197</v>
      </c>
    </row>
    <row r="12" spans="1:7">
      <c r="A12" s="62">
        <v>40917</v>
      </c>
      <c r="C12" t="s">
        <v>198</v>
      </c>
    </row>
    <row r="13" spans="1:7">
      <c r="A13" s="62">
        <v>40918</v>
      </c>
      <c r="C13" t="s">
        <v>199</v>
      </c>
    </row>
    <row r="14" spans="1:7">
      <c r="A14" s="62">
        <v>40919</v>
      </c>
      <c r="C14" t="s">
        <v>200</v>
      </c>
    </row>
    <row r="15" spans="1:7">
      <c r="A15" s="62">
        <v>40920</v>
      </c>
      <c r="C15" t="s">
        <v>201</v>
      </c>
    </row>
    <row r="16" spans="1:7">
      <c r="A16" s="62">
        <v>40921</v>
      </c>
      <c r="C16" t="s">
        <v>202</v>
      </c>
    </row>
    <row r="17" spans="1:3">
      <c r="A17" s="62">
        <v>40922</v>
      </c>
      <c r="C17" t="s">
        <v>203</v>
      </c>
    </row>
    <row r="18" spans="1:3">
      <c r="A18" s="62">
        <v>40923</v>
      </c>
      <c r="C18" t="s">
        <v>204</v>
      </c>
    </row>
    <row r="19" spans="1:3">
      <c r="A19" s="62">
        <v>40924</v>
      </c>
      <c r="C19" t="s">
        <v>205</v>
      </c>
    </row>
    <row r="20" spans="1:3">
      <c r="A20" s="62">
        <v>40925</v>
      </c>
      <c r="C20" t="s">
        <v>206</v>
      </c>
    </row>
    <row r="21" spans="1:3">
      <c r="A21" s="62">
        <v>40926</v>
      </c>
    </row>
    <row r="22" spans="1:3">
      <c r="A22" s="62">
        <v>40927</v>
      </c>
    </row>
    <row r="23" spans="1:3">
      <c r="A23" s="62">
        <v>40928</v>
      </c>
    </row>
    <row r="24" spans="1:3">
      <c r="A24" s="62">
        <v>40929</v>
      </c>
    </row>
    <row r="25" spans="1:3">
      <c r="A25" s="62">
        <v>40930</v>
      </c>
    </row>
    <row r="26" spans="1:3">
      <c r="A26" s="62">
        <v>40931</v>
      </c>
    </row>
    <row r="27" spans="1:3">
      <c r="A27" s="62">
        <v>40932</v>
      </c>
    </row>
    <row r="28" spans="1:3">
      <c r="A28" s="62">
        <v>40933</v>
      </c>
    </row>
    <row r="29" spans="1:3">
      <c r="A29" s="62">
        <v>40934</v>
      </c>
    </row>
    <row r="30" spans="1:3">
      <c r="A30" s="62">
        <v>40935</v>
      </c>
    </row>
    <row r="31" spans="1:3">
      <c r="A31" s="62">
        <v>40936</v>
      </c>
    </row>
    <row r="32" spans="1:3">
      <c r="A32" s="62">
        <v>40937</v>
      </c>
    </row>
    <row r="33" spans="1:1">
      <c r="A33" s="62">
        <v>40938</v>
      </c>
    </row>
    <row r="34" spans="1:1">
      <c r="A34" s="62">
        <v>40939</v>
      </c>
    </row>
    <row r="35" spans="1:1">
      <c r="A35" s="62">
        <v>40941</v>
      </c>
    </row>
    <row r="36" spans="1:1">
      <c r="A36" s="62">
        <v>40942</v>
      </c>
    </row>
    <row r="37" spans="1:1">
      <c r="A37" s="62">
        <v>40943</v>
      </c>
    </row>
    <row r="38" spans="1:1">
      <c r="A38" s="62">
        <v>40944</v>
      </c>
    </row>
    <row r="39" spans="1:1">
      <c r="A39" s="62">
        <v>40945</v>
      </c>
    </row>
    <row r="40" spans="1:1">
      <c r="A40" s="62">
        <v>40946</v>
      </c>
    </row>
    <row r="41" spans="1:1">
      <c r="A41" s="62">
        <v>40947</v>
      </c>
    </row>
    <row r="42" spans="1:1">
      <c r="A42" s="62">
        <v>40948</v>
      </c>
    </row>
    <row r="43" spans="1:1">
      <c r="A43" s="62">
        <v>40949</v>
      </c>
    </row>
    <row r="44" spans="1:1">
      <c r="A44" s="62">
        <v>40950</v>
      </c>
    </row>
    <row r="45" spans="1:1">
      <c r="A45" s="62">
        <v>40951</v>
      </c>
    </row>
    <row r="46" spans="1:1">
      <c r="A46" s="62">
        <v>40952</v>
      </c>
    </row>
    <row r="47" spans="1:1">
      <c r="A47" s="62">
        <v>40953</v>
      </c>
    </row>
    <row r="48" spans="1:1">
      <c r="A48" s="62">
        <v>40954</v>
      </c>
    </row>
    <row r="49" spans="1:1">
      <c r="A49" s="62">
        <v>40955</v>
      </c>
    </row>
    <row r="50" spans="1:1">
      <c r="A50" s="62">
        <v>40956</v>
      </c>
    </row>
    <row r="51" spans="1:1">
      <c r="A51" s="62">
        <v>40957</v>
      </c>
    </row>
    <row r="52" spans="1:1">
      <c r="A52" s="62">
        <v>40958</v>
      </c>
    </row>
    <row r="53" spans="1:1">
      <c r="A53" s="62">
        <v>40959</v>
      </c>
    </row>
    <row r="54" spans="1:1">
      <c r="A54" s="62">
        <v>40960</v>
      </c>
    </row>
    <row r="55" spans="1:1">
      <c r="A55" s="62">
        <v>40961</v>
      </c>
    </row>
    <row r="56" spans="1:1">
      <c r="A56" s="62">
        <v>40962</v>
      </c>
    </row>
    <row r="57" spans="1:1">
      <c r="A57" s="62">
        <v>40963</v>
      </c>
    </row>
    <row r="58" spans="1:1">
      <c r="A58" s="62">
        <v>40964</v>
      </c>
    </row>
    <row r="59" spans="1:1">
      <c r="A59" s="62">
        <v>40965</v>
      </c>
    </row>
    <row r="60" spans="1:1">
      <c r="A60" s="62">
        <v>40966</v>
      </c>
    </row>
    <row r="61" spans="1:1">
      <c r="A61" s="62">
        <v>40967</v>
      </c>
    </row>
    <row r="62" spans="1:1">
      <c r="A62" s="62">
        <v>40968</v>
      </c>
    </row>
    <row r="63" spans="1:1">
      <c r="A63" s="62">
        <v>40969</v>
      </c>
    </row>
    <row r="64" spans="1:1">
      <c r="A64" s="62">
        <v>40970</v>
      </c>
    </row>
    <row r="65" spans="1:1">
      <c r="A65" s="62">
        <v>40971</v>
      </c>
    </row>
    <row r="66" spans="1:1">
      <c r="A66" s="62">
        <v>40972</v>
      </c>
    </row>
    <row r="67" spans="1:1">
      <c r="A67" s="62">
        <v>40973</v>
      </c>
    </row>
    <row r="68" spans="1:1">
      <c r="A68" s="62">
        <v>40974</v>
      </c>
    </row>
    <row r="69" spans="1:1">
      <c r="A69" s="62">
        <v>40975</v>
      </c>
    </row>
    <row r="70" spans="1:1">
      <c r="A70" s="62">
        <v>40976</v>
      </c>
    </row>
    <row r="71" spans="1:1">
      <c r="A71" s="62">
        <v>40977</v>
      </c>
    </row>
    <row r="72" spans="1:1">
      <c r="A72" s="62">
        <v>40978</v>
      </c>
    </row>
    <row r="73" spans="1:1">
      <c r="A73" s="62">
        <v>40979</v>
      </c>
    </row>
    <row r="74" spans="1:1">
      <c r="A74" s="62">
        <v>40980</v>
      </c>
    </row>
    <row r="75" spans="1:1">
      <c r="A75" s="62">
        <v>40981</v>
      </c>
    </row>
    <row r="76" spans="1:1">
      <c r="A76" s="62">
        <v>40982</v>
      </c>
    </row>
    <row r="77" spans="1:1">
      <c r="A77" s="62">
        <v>40983</v>
      </c>
    </row>
    <row r="78" spans="1:1">
      <c r="A78" s="62">
        <v>40984</v>
      </c>
    </row>
    <row r="79" spans="1:1">
      <c r="A79" s="62">
        <v>40985</v>
      </c>
    </row>
    <row r="80" spans="1:1">
      <c r="A80" s="62">
        <v>40986</v>
      </c>
    </row>
    <row r="81" spans="1:1">
      <c r="A81" s="62">
        <v>40987</v>
      </c>
    </row>
    <row r="82" spans="1:1">
      <c r="A82" s="62">
        <v>40988</v>
      </c>
    </row>
    <row r="83" spans="1:1">
      <c r="A83" s="62">
        <v>40989</v>
      </c>
    </row>
    <row r="84" spans="1:1">
      <c r="A84" s="62">
        <v>40990</v>
      </c>
    </row>
    <row r="85" spans="1:1">
      <c r="A85" s="62">
        <v>40991</v>
      </c>
    </row>
    <row r="86" spans="1:1">
      <c r="A86" s="62">
        <v>40992</v>
      </c>
    </row>
    <row r="87" spans="1:1">
      <c r="A87" s="62">
        <v>40993</v>
      </c>
    </row>
    <row r="88" spans="1:1">
      <c r="A88" s="62">
        <v>40994</v>
      </c>
    </row>
    <row r="89" spans="1:1">
      <c r="A89" s="62">
        <v>40995</v>
      </c>
    </row>
    <row r="90" spans="1:1">
      <c r="A90" s="62">
        <v>40996</v>
      </c>
    </row>
    <row r="91" spans="1:1">
      <c r="A91" s="62">
        <v>40997</v>
      </c>
    </row>
    <row r="92" spans="1:1">
      <c r="A92" s="62">
        <v>40998</v>
      </c>
    </row>
    <row r="93" spans="1:1">
      <c r="A93" s="62">
        <v>40999</v>
      </c>
    </row>
    <row r="94" spans="1:1">
      <c r="A94" s="62">
        <v>41000</v>
      </c>
    </row>
    <row r="95" spans="1:1">
      <c r="A95" s="62">
        <v>41001</v>
      </c>
    </row>
    <row r="96" spans="1:1">
      <c r="A96" s="62">
        <v>41002</v>
      </c>
    </row>
    <row r="97" spans="1:1">
      <c r="A97" s="62">
        <v>41003</v>
      </c>
    </row>
    <row r="98" spans="1:1">
      <c r="A98" s="62">
        <v>41004</v>
      </c>
    </row>
    <row r="99" spans="1:1">
      <c r="A99" s="62">
        <v>41005</v>
      </c>
    </row>
    <row r="100" spans="1:1">
      <c r="A100" s="62">
        <v>41006</v>
      </c>
    </row>
    <row r="101" spans="1:1">
      <c r="A101" s="62">
        <v>41007</v>
      </c>
    </row>
    <row r="102" spans="1:1">
      <c r="A102" s="62">
        <v>41008</v>
      </c>
    </row>
    <row r="103" spans="1:1">
      <c r="A103" s="62">
        <v>41009</v>
      </c>
    </row>
    <row r="104" spans="1:1">
      <c r="A104" s="62">
        <v>41010</v>
      </c>
    </row>
    <row r="105" spans="1:1">
      <c r="A105" s="62">
        <v>41011</v>
      </c>
    </row>
    <row r="106" spans="1:1">
      <c r="A106" s="62">
        <v>41012</v>
      </c>
    </row>
    <row r="107" spans="1:1">
      <c r="A107" s="62">
        <v>41013</v>
      </c>
    </row>
    <row r="108" spans="1:1">
      <c r="A108" s="62">
        <v>41014</v>
      </c>
    </row>
    <row r="109" spans="1:1">
      <c r="A109" s="62">
        <v>41015</v>
      </c>
    </row>
    <row r="110" spans="1:1">
      <c r="A110" s="62">
        <v>41016</v>
      </c>
    </row>
    <row r="111" spans="1:1">
      <c r="A111" s="62">
        <v>41017</v>
      </c>
    </row>
    <row r="112" spans="1:1">
      <c r="A112" s="62">
        <v>41018</v>
      </c>
    </row>
    <row r="113" spans="1:1">
      <c r="A113" s="62">
        <v>41019</v>
      </c>
    </row>
    <row r="114" spans="1:1">
      <c r="A114" s="62">
        <v>41020</v>
      </c>
    </row>
    <row r="115" spans="1:1">
      <c r="A115" s="62">
        <v>41021</v>
      </c>
    </row>
    <row r="116" spans="1:1">
      <c r="A116" s="62">
        <v>41022</v>
      </c>
    </row>
    <row r="117" spans="1:1">
      <c r="A117" s="62">
        <v>41023</v>
      </c>
    </row>
    <row r="118" spans="1:1">
      <c r="A118" s="62">
        <v>41024</v>
      </c>
    </row>
    <row r="119" spans="1:1">
      <c r="A119" s="62">
        <v>41025</v>
      </c>
    </row>
    <row r="120" spans="1:1">
      <c r="A120" s="62">
        <v>41026</v>
      </c>
    </row>
    <row r="121" spans="1:1">
      <c r="A121" s="62">
        <v>41027</v>
      </c>
    </row>
    <row r="122" spans="1:1">
      <c r="A122" s="62">
        <v>41028</v>
      </c>
    </row>
    <row r="123" spans="1:1">
      <c r="A123" s="62">
        <v>41029</v>
      </c>
    </row>
    <row r="124" spans="1:1">
      <c r="A124" s="62">
        <v>41030</v>
      </c>
    </row>
    <row r="125" spans="1:1">
      <c r="A125" s="62">
        <v>41031</v>
      </c>
    </row>
    <row r="126" spans="1:1">
      <c r="A126" s="62">
        <v>41032</v>
      </c>
    </row>
    <row r="127" spans="1:1">
      <c r="A127" s="62">
        <v>41033</v>
      </c>
    </row>
    <row r="128" spans="1:1">
      <c r="A128" s="62">
        <v>41034</v>
      </c>
    </row>
    <row r="129" spans="1:1">
      <c r="A129" s="62">
        <v>41035</v>
      </c>
    </row>
    <row r="130" spans="1:1">
      <c r="A130" s="62">
        <v>41036</v>
      </c>
    </row>
    <row r="131" spans="1:1">
      <c r="A131" s="62">
        <v>41037</v>
      </c>
    </row>
    <row r="132" spans="1:1">
      <c r="A132" s="62">
        <v>41038</v>
      </c>
    </row>
    <row r="133" spans="1:1">
      <c r="A133" s="62">
        <v>41039</v>
      </c>
    </row>
    <row r="134" spans="1:1">
      <c r="A134" s="62">
        <v>41040</v>
      </c>
    </row>
    <row r="135" spans="1:1">
      <c r="A135" s="62">
        <v>41041</v>
      </c>
    </row>
    <row r="136" spans="1:1">
      <c r="A136" s="62">
        <v>41042</v>
      </c>
    </row>
    <row r="137" spans="1:1">
      <c r="A137" s="62">
        <v>41043</v>
      </c>
    </row>
    <row r="138" spans="1:1">
      <c r="A138" s="62">
        <v>41044</v>
      </c>
    </row>
    <row r="139" spans="1:1">
      <c r="A139" s="62">
        <v>41045</v>
      </c>
    </row>
    <row r="140" spans="1:1">
      <c r="A140" s="62">
        <v>41046</v>
      </c>
    </row>
    <row r="141" spans="1:1">
      <c r="A141" s="62">
        <v>41047</v>
      </c>
    </row>
    <row r="142" spans="1:1">
      <c r="A142" s="62">
        <v>41048</v>
      </c>
    </row>
    <row r="143" spans="1:1">
      <c r="A143" s="62">
        <v>41049</v>
      </c>
    </row>
    <row r="144" spans="1:1">
      <c r="A144" s="62">
        <v>41050</v>
      </c>
    </row>
    <row r="145" spans="1:1">
      <c r="A145" s="62">
        <v>41051</v>
      </c>
    </row>
    <row r="146" spans="1:1">
      <c r="A146" s="62">
        <v>41052</v>
      </c>
    </row>
    <row r="147" spans="1:1">
      <c r="A147" s="62">
        <v>41053</v>
      </c>
    </row>
    <row r="148" spans="1:1">
      <c r="A148" s="62">
        <v>41054</v>
      </c>
    </row>
    <row r="149" spans="1:1">
      <c r="A149" s="62">
        <v>41055</v>
      </c>
    </row>
    <row r="150" spans="1:1">
      <c r="A150" s="62">
        <v>41056</v>
      </c>
    </row>
    <row r="151" spans="1:1">
      <c r="A151" s="62">
        <v>41057</v>
      </c>
    </row>
    <row r="152" spans="1:1">
      <c r="A152" s="62">
        <v>41058</v>
      </c>
    </row>
    <row r="153" spans="1:1">
      <c r="A153" s="62">
        <v>41059</v>
      </c>
    </row>
    <row r="154" spans="1:1">
      <c r="A154" s="62">
        <v>41060</v>
      </c>
    </row>
    <row r="155" spans="1:1">
      <c r="A155" s="62">
        <v>41061</v>
      </c>
    </row>
    <row r="156" spans="1:1">
      <c r="A156" s="62">
        <v>41062</v>
      </c>
    </row>
    <row r="157" spans="1:1">
      <c r="A157" s="62">
        <v>41063</v>
      </c>
    </row>
    <row r="158" spans="1:1">
      <c r="A158" s="62">
        <v>41064</v>
      </c>
    </row>
    <row r="159" spans="1:1">
      <c r="A159" s="62">
        <v>41065</v>
      </c>
    </row>
    <row r="160" spans="1:1">
      <c r="A160" s="62">
        <v>41066</v>
      </c>
    </row>
    <row r="161" spans="1:1">
      <c r="A161" s="62">
        <v>41067</v>
      </c>
    </row>
    <row r="162" spans="1:1">
      <c r="A162" s="62">
        <v>41068</v>
      </c>
    </row>
    <row r="163" spans="1:1">
      <c r="A163" s="62">
        <v>41069</v>
      </c>
    </row>
    <row r="164" spans="1:1">
      <c r="A164" s="62">
        <v>41070</v>
      </c>
    </row>
    <row r="165" spans="1:1">
      <c r="A165" s="62">
        <v>41071</v>
      </c>
    </row>
    <row r="166" spans="1:1">
      <c r="A166" s="62">
        <v>41072</v>
      </c>
    </row>
    <row r="167" spans="1:1">
      <c r="A167" s="62">
        <v>41073</v>
      </c>
    </row>
    <row r="168" spans="1:1">
      <c r="A168" s="62">
        <v>41074</v>
      </c>
    </row>
    <row r="169" spans="1:1">
      <c r="A169" s="62">
        <v>41075</v>
      </c>
    </row>
    <row r="170" spans="1:1">
      <c r="A170" s="62">
        <v>41076</v>
      </c>
    </row>
    <row r="171" spans="1:1">
      <c r="A171" s="62">
        <v>41077</v>
      </c>
    </row>
    <row r="172" spans="1:1">
      <c r="A172" s="62">
        <v>41078</v>
      </c>
    </row>
    <row r="173" spans="1:1">
      <c r="A173" s="62">
        <v>41079</v>
      </c>
    </row>
    <row r="174" spans="1:1">
      <c r="A174" s="62">
        <v>41080</v>
      </c>
    </row>
    <row r="175" spans="1:1">
      <c r="A175" s="62">
        <v>41081</v>
      </c>
    </row>
    <row r="176" spans="1:1">
      <c r="A176" s="62">
        <v>41082</v>
      </c>
    </row>
    <row r="177" spans="1:1">
      <c r="A177" s="62">
        <v>41083</v>
      </c>
    </row>
    <row r="178" spans="1:1">
      <c r="A178" s="62">
        <v>41084</v>
      </c>
    </row>
    <row r="179" spans="1:1">
      <c r="A179" s="62">
        <v>41085</v>
      </c>
    </row>
    <row r="180" spans="1:1">
      <c r="A180" s="62">
        <v>41086</v>
      </c>
    </row>
    <row r="181" spans="1:1">
      <c r="A181" s="62">
        <v>41087</v>
      </c>
    </row>
    <row r="182" spans="1:1">
      <c r="A182" s="62">
        <v>41088</v>
      </c>
    </row>
    <row r="183" spans="1:1">
      <c r="A183" s="62">
        <v>41089</v>
      </c>
    </row>
    <row r="184" spans="1:1">
      <c r="A184" s="62">
        <v>41090</v>
      </c>
    </row>
    <row r="185" spans="1:1">
      <c r="A185" s="62">
        <v>41091</v>
      </c>
    </row>
    <row r="186" spans="1:1">
      <c r="A186" s="62">
        <v>41092</v>
      </c>
    </row>
    <row r="187" spans="1:1">
      <c r="A187" s="62">
        <v>41093</v>
      </c>
    </row>
    <row r="188" spans="1:1">
      <c r="A188" s="62">
        <v>41094</v>
      </c>
    </row>
    <row r="189" spans="1:1">
      <c r="A189" s="62">
        <v>41095</v>
      </c>
    </row>
    <row r="190" spans="1:1">
      <c r="A190" s="62">
        <v>41096</v>
      </c>
    </row>
    <row r="191" spans="1:1">
      <c r="A191" s="62">
        <v>41097</v>
      </c>
    </row>
    <row r="192" spans="1:1">
      <c r="A192" s="62">
        <v>41098</v>
      </c>
    </row>
    <row r="193" spans="1:1">
      <c r="A193" s="62">
        <v>41099</v>
      </c>
    </row>
    <row r="194" spans="1:1">
      <c r="A194" s="62">
        <v>41100</v>
      </c>
    </row>
    <row r="195" spans="1:1">
      <c r="A195" s="62">
        <v>41101</v>
      </c>
    </row>
    <row r="196" spans="1:1">
      <c r="A196" s="62">
        <v>41102</v>
      </c>
    </row>
    <row r="197" spans="1:1">
      <c r="A197" s="62">
        <v>41103</v>
      </c>
    </row>
    <row r="198" spans="1:1">
      <c r="A198" s="62">
        <v>41104</v>
      </c>
    </row>
    <row r="199" spans="1:1">
      <c r="A199" s="62">
        <v>41105</v>
      </c>
    </row>
    <row r="200" spans="1:1">
      <c r="A200" s="62">
        <v>41106</v>
      </c>
    </row>
    <row r="201" spans="1:1">
      <c r="A201" s="62">
        <v>41107</v>
      </c>
    </row>
    <row r="202" spans="1:1">
      <c r="A202" s="62">
        <v>41108</v>
      </c>
    </row>
    <row r="203" spans="1:1">
      <c r="A203" s="62">
        <v>41109</v>
      </c>
    </row>
    <row r="204" spans="1:1">
      <c r="A204" s="62">
        <v>41110</v>
      </c>
    </row>
    <row r="205" spans="1:1">
      <c r="A205" s="62">
        <v>41111</v>
      </c>
    </row>
    <row r="206" spans="1:1">
      <c r="A206" s="62">
        <v>41112</v>
      </c>
    </row>
    <row r="207" spans="1:1">
      <c r="A207" s="62">
        <v>41113</v>
      </c>
    </row>
    <row r="208" spans="1:1">
      <c r="A208" s="62">
        <v>41114</v>
      </c>
    </row>
    <row r="209" spans="1:1">
      <c r="A209" s="62">
        <v>41115</v>
      </c>
    </row>
    <row r="210" spans="1:1">
      <c r="A210" s="62">
        <v>41116</v>
      </c>
    </row>
    <row r="211" spans="1:1">
      <c r="A211" s="62">
        <v>41117</v>
      </c>
    </row>
    <row r="212" spans="1:1">
      <c r="A212" s="62">
        <v>41118</v>
      </c>
    </row>
    <row r="213" spans="1:1">
      <c r="A213" s="62">
        <v>41119</v>
      </c>
    </row>
    <row r="214" spans="1:1">
      <c r="A214" s="62">
        <v>41120</v>
      </c>
    </row>
    <row r="215" spans="1:1">
      <c r="A215" s="62">
        <v>41121</v>
      </c>
    </row>
    <row r="216" spans="1:1">
      <c r="A216" s="62">
        <v>41122</v>
      </c>
    </row>
    <row r="217" spans="1:1">
      <c r="A217" s="62">
        <v>41123</v>
      </c>
    </row>
    <row r="218" spans="1:1">
      <c r="A218" s="62">
        <v>41124</v>
      </c>
    </row>
    <row r="219" spans="1:1">
      <c r="A219" s="62">
        <v>41125</v>
      </c>
    </row>
    <row r="220" spans="1:1">
      <c r="A220" s="62">
        <v>41126</v>
      </c>
    </row>
    <row r="221" spans="1:1">
      <c r="A221" s="62">
        <v>41127</v>
      </c>
    </row>
    <row r="222" spans="1:1">
      <c r="A222" s="62">
        <v>41128</v>
      </c>
    </row>
    <row r="223" spans="1:1">
      <c r="A223" s="62">
        <v>41129</v>
      </c>
    </row>
    <row r="224" spans="1:1">
      <c r="A224" s="62">
        <v>41130</v>
      </c>
    </row>
    <row r="225" spans="1:1">
      <c r="A225" s="62">
        <v>41131</v>
      </c>
    </row>
    <row r="226" spans="1:1">
      <c r="A226" s="62">
        <v>41132</v>
      </c>
    </row>
    <row r="227" spans="1:1">
      <c r="A227" s="62">
        <v>41133</v>
      </c>
    </row>
    <row r="228" spans="1:1">
      <c r="A228" s="62">
        <v>41134</v>
      </c>
    </row>
    <row r="229" spans="1:1">
      <c r="A229" s="62">
        <v>41135</v>
      </c>
    </row>
    <row r="230" spans="1:1">
      <c r="A230" s="62">
        <v>41136</v>
      </c>
    </row>
    <row r="231" spans="1:1">
      <c r="A231" s="62">
        <v>41137</v>
      </c>
    </row>
    <row r="232" spans="1:1">
      <c r="A232" s="62">
        <v>41138</v>
      </c>
    </row>
    <row r="233" spans="1:1">
      <c r="A233" s="62">
        <v>41139</v>
      </c>
    </row>
    <row r="234" spans="1:1">
      <c r="A234" s="62">
        <v>41140</v>
      </c>
    </row>
    <row r="235" spans="1:1">
      <c r="A235" s="62">
        <v>41141</v>
      </c>
    </row>
    <row r="236" spans="1:1">
      <c r="A236" s="62">
        <v>41142</v>
      </c>
    </row>
    <row r="237" spans="1:1">
      <c r="A237" s="62">
        <v>41143</v>
      </c>
    </row>
    <row r="238" spans="1:1">
      <c r="A238" s="62">
        <v>41144</v>
      </c>
    </row>
    <row r="239" spans="1:1">
      <c r="A239" s="62">
        <v>41145</v>
      </c>
    </row>
    <row r="240" spans="1:1">
      <c r="A240" s="62">
        <v>41146</v>
      </c>
    </row>
    <row r="241" spans="1:1">
      <c r="A241" s="62">
        <v>41147</v>
      </c>
    </row>
    <row r="242" spans="1:1">
      <c r="A242" s="62">
        <v>41148</v>
      </c>
    </row>
    <row r="243" spans="1:1">
      <c r="A243" s="62">
        <v>41149</v>
      </c>
    </row>
    <row r="244" spans="1:1">
      <c r="A244" s="62">
        <v>41150</v>
      </c>
    </row>
    <row r="245" spans="1:1">
      <c r="A245" s="62">
        <v>41151</v>
      </c>
    </row>
    <row r="246" spans="1:1">
      <c r="A246" s="62">
        <v>41152</v>
      </c>
    </row>
    <row r="247" spans="1:1">
      <c r="A247" s="62">
        <v>41153</v>
      </c>
    </row>
    <row r="248" spans="1:1">
      <c r="A248" s="62">
        <v>41154</v>
      </c>
    </row>
    <row r="249" spans="1:1">
      <c r="A249" s="62">
        <v>41155</v>
      </c>
    </row>
    <row r="250" spans="1:1">
      <c r="A250" s="62">
        <v>41156</v>
      </c>
    </row>
    <row r="251" spans="1:1">
      <c r="A251" s="62">
        <v>41157</v>
      </c>
    </row>
    <row r="252" spans="1:1">
      <c r="A252" s="62">
        <v>41158</v>
      </c>
    </row>
    <row r="253" spans="1:1">
      <c r="A253" s="62">
        <v>41159</v>
      </c>
    </row>
    <row r="254" spans="1:1">
      <c r="A254" s="62">
        <v>41160</v>
      </c>
    </row>
    <row r="255" spans="1:1">
      <c r="A255" s="62">
        <v>41161</v>
      </c>
    </row>
    <row r="256" spans="1:1">
      <c r="A256" s="62">
        <v>41162</v>
      </c>
    </row>
    <row r="257" spans="1:1">
      <c r="A257" s="62">
        <v>41163</v>
      </c>
    </row>
    <row r="258" spans="1:1">
      <c r="A258" s="62">
        <v>41164</v>
      </c>
    </row>
    <row r="259" spans="1:1">
      <c r="A259" s="62">
        <v>41165</v>
      </c>
    </row>
    <row r="260" spans="1:1">
      <c r="A260" s="62">
        <v>41166</v>
      </c>
    </row>
    <row r="261" spans="1:1">
      <c r="A261" s="62">
        <v>41167</v>
      </c>
    </row>
    <row r="262" spans="1:1">
      <c r="A262" s="62">
        <v>41168</v>
      </c>
    </row>
    <row r="263" spans="1:1">
      <c r="A263" s="62">
        <v>41169</v>
      </c>
    </row>
    <row r="264" spans="1:1">
      <c r="A264" s="62">
        <v>41170</v>
      </c>
    </row>
    <row r="265" spans="1:1">
      <c r="A265" s="62">
        <v>41171</v>
      </c>
    </row>
    <row r="266" spans="1:1">
      <c r="A266" s="62">
        <v>41172</v>
      </c>
    </row>
    <row r="267" spans="1:1">
      <c r="A267" s="62">
        <v>41173</v>
      </c>
    </row>
    <row r="268" spans="1:1">
      <c r="A268" s="62">
        <v>41174</v>
      </c>
    </row>
    <row r="269" spans="1:1">
      <c r="A269" s="62">
        <v>41175</v>
      </c>
    </row>
    <row r="270" spans="1:1">
      <c r="A270" s="62">
        <v>41176</v>
      </c>
    </row>
    <row r="271" spans="1:1">
      <c r="A271" s="62">
        <v>41177</v>
      </c>
    </row>
    <row r="272" spans="1:1">
      <c r="A272" s="62">
        <v>41178</v>
      </c>
    </row>
    <row r="273" spans="1:1">
      <c r="A273" s="62">
        <v>41179</v>
      </c>
    </row>
    <row r="274" spans="1:1">
      <c r="A274" s="62">
        <v>41180</v>
      </c>
    </row>
    <row r="275" spans="1:1">
      <c r="A275" s="62">
        <v>41181</v>
      </c>
    </row>
    <row r="276" spans="1:1">
      <c r="A276" s="62">
        <v>41182</v>
      </c>
    </row>
    <row r="277" spans="1:1">
      <c r="A277" s="62">
        <v>41183</v>
      </c>
    </row>
    <row r="278" spans="1:1">
      <c r="A278" s="62">
        <v>41184</v>
      </c>
    </row>
    <row r="279" spans="1:1">
      <c r="A279" s="62">
        <v>41185</v>
      </c>
    </row>
    <row r="280" spans="1:1">
      <c r="A280" s="62">
        <v>41186</v>
      </c>
    </row>
    <row r="281" spans="1:1">
      <c r="A281" s="62">
        <v>41187</v>
      </c>
    </row>
    <row r="282" spans="1:1">
      <c r="A282" s="62">
        <v>41188</v>
      </c>
    </row>
    <row r="283" spans="1:1">
      <c r="A283" s="62">
        <v>41189</v>
      </c>
    </row>
    <row r="284" spans="1:1">
      <c r="A284" s="62">
        <v>41190</v>
      </c>
    </row>
    <row r="285" spans="1:1">
      <c r="A285" s="62">
        <v>41191</v>
      </c>
    </row>
    <row r="286" spans="1:1">
      <c r="A286" s="62">
        <v>41192</v>
      </c>
    </row>
    <row r="287" spans="1:1">
      <c r="A287" s="62">
        <v>41193</v>
      </c>
    </row>
    <row r="288" spans="1:1">
      <c r="A288" s="62">
        <v>41194</v>
      </c>
    </row>
    <row r="289" spans="1:1">
      <c r="A289" s="62">
        <v>41195</v>
      </c>
    </row>
    <row r="290" spans="1:1">
      <c r="A290" s="62">
        <v>41196</v>
      </c>
    </row>
    <row r="291" spans="1:1">
      <c r="A291" s="62">
        <v>41197</v>
      </c>
    </row>
    <row r="292" spans="1:1">
      <c r="A292" s="62">
        <v>41198</v>
      </c>
    </row>
    <row r="293" spans="1:1">
      <c r="A293" s="62">
        <v>41199</v>
      </c>
    </row>
    <row r="294" spans="1:1">
      <c r="A294" s="62">
        <v>41200</v>
      </c>
    </row>
    <row r="295" spans="1:1">
      <c r="A295" s="62">
        <v>41201</v>
      </c>
    </row>
    <row r="296" spans="1:1">
      <c r="A296" s="62">
        <v>41202</v>
      </c>
    </row>
    <row r="297" spans="1:1">
      <c r="A297" s="62">
        <v>41203</v>
      </c>
    </row>
    <row r="298" spans="1:1">
      <c r="A298" s="62">
        <v>41204</v>
      </c>
    </row>
    <row r="299" spans="1:1">
      <c r="A299" s="62">
        <v>41205</v>
      </c>
    </row>
    <row r="300" spans="1:1">
      <c r="A300" s="62">
        <v>41206</v>
      </c>
    </row>
    <row r="301" spans="1:1">
      <c r="A301" s="62">
        <v>41207</v>
      </c>
    </row>
    <row r="302" spans="1:1">
      <c r="A302" s="62">
        <v>41208</v>
      </c>
    </row>
    <row r="303" spans="1:1">
      <c r="A303" s="62">
        <v>41209</v>
      </c>
    </row>
    <row r="304" spans="1:1">
      <c r="A304" s="62">
        <v>41210</v>
      </c>
    </row>
    <row r="305" spans="1:1">
      <c r="A305" s="62">
        <v>41211</v>
      </c>
    </row>
    <row r="306" spans="1:1">
      <c r="A306" s="62">
        <v>41212</v>
      </c>
    </row>
    <row r="307" spans="1:1">
      <c r="A307" s="62">
        <v>41213</v>
      </c>
    </row>
    <row r="308" spans="1:1">
      <c r="A308" s="62">
        <v>41214</v>
      </c>
    </row>
    <row r="309" spans="1:1">
      <c r="A309" s="62">
        <v>41215</v>
      </c>
    </row>
    <row r="310" spans="1:1">
      <c r="A310" s="62">
        <v>41216</v>
      </c>
    </row>
    <row r="311" spans="1:1">
      <c r="A311" s="62">
        <v>41217</v>
      </c>
    </row>
    <row r="312" spans="1:1">
      <c r="A312" s="62">
        <v>41218</v>
      </c>
    </row>
    <row r="313" spans="1:1">
      <c r="A313" s="62">
        <v>41219</v>
      </c>
    </row>
    <row r="314" spans="1:1">
      <c r="A314" s="62">
        <v>41220</v>
      </c>
    </row>
    <row r="315" spans="1:1">
      <c r="A315" s="62">
        <v>41221</v>
      </c>
    </row>
    <row r="316" spans="1:1">
      <c r="A316" s="62">
        <v>41222</v>
      </c>
    </row>
    <row r="317" spans="1:1">
      <c r="A317" s="62">
        <v>41223</v>
      </c>
    </row>
    <row r="318" spans="1:1">
      <c r="A318" s="62">
        <v>41224</v>
      </c>
    </row>
    <row r="319" spans="1:1">
      <c r="A319" s="62">
        <v>41225</v>
      </c>
    </row>
    <row r="320" spans="1:1">
      <c r="A320" s="62">
        <v>41226</v>
      </c>
    </row>
    <row r="321" spans="1:1">
      <c r="A321" s="62">
        <v>41227</v>
      </c>
    </row>
    <row r="322" spans="1:1">
      <c r="A322" s="62">
        <v>41228</v>
      </c>
    </row>
    <row r="323" spans="1:1">
      <c r="A323" s="62">
        <v>41229</v>
      </c>
    </row>
    <row r="324" spans="1:1">
      <c r="A324" s="62">
        <v>41230</v>
      </c>
    </row>
    <row r="325" spans="1:1">
      <c r="A325" s="62">
        <v>41231</v>
      </c>
    </row>
    <row r="326" spans="1:1">
      <c r="A326" s="62">
        <v>41232</v>
      </c>
    </row>
    <row r="327" spans="1:1">
      <c r="A327" s="62">
        <v>41233</v>
      </c>
    </row>
    <row r="328" spans="1:1">
      <c r="A328" s="62">
        <v>41234</v>
      </c>
    </row>
    <row r="329" spans="1:1">
      <c r="A329" s="62">
        <v>41235</v>
      </c>
    </row>
    <row r="330" spans="1:1">
      <c r="A330" s="62">
        <v>41236</v>
      </c>
    </row>
    <row r="331" spans="1:1">
      <c r="A331" s="62">
        <v>41237</v>
      </c>
    </row>
    <row r="332" spans="1:1">
      <c r="A332" s="62">
        <v>41238</v>
      </c>
    </row>
    <row r="333" spans="1:1">
      <c r="A333" s="62">
        <v>41239</v>
      </c>
    </row>
    <row r="334" spans="1:1">
      <c r="A334" s="62">
        <v>41240</v>
      </c>
    </row>
    <row r="335" spans="1:1">
      <c r="A335" s="62">
        <v>41241</v>
      </c>
    </row>
    <row r="336" spans="1:1">
      <c r="A336" s="62">
        <v>41242</v>
      </c>
    </row>
    <row r="337" spans="1:1">
      <c r="A337" s="62">
        <v>41243</v>
      </c>
    </row>
    <row r="338" spans="1:1">
      <c r="A338" s="62">
        <v>41244</v>
      </c>
    </row>
    <row r="339" spans="1:1">
      <c r="A339" s="62">
        <v>41245</v>
      </c>
    </row>
    <row r="340" spans="1:1">
      <c r="A340" s="62">
        <v>41246</v>
      </c>
    </row>
    <row r="341" spans="1:1">
      <c r="A341" s="62">
        <v>41247</v>
      </c>
    </row>
    <row r="342" spans="1:1">
      <c r="A342" s="62">
        <v>41248</v>
      </c>
    </row>
    <row r="343" spans="1:1">
      <c r="A343" s="62">
        <v>41249</v>
      </c>
    </row>
    <row r="344" spans="1:1">
      <c r="A344" s="62">
        <v>41250</v>
      </c>
    </row>
    <row r="345" spans="1:1">
      <c r="A345" s="62">
        <v>41251</v>
      </c>
    </row>
    <row r="346" spans="1:1">
      <c r="A346" s="62">
        <v>41252</v>
      </c>
    </row>
    <row r="347" spans="1:1">
      <c r="A347" s="62">
        <v>41253</v>
      </c>
    </row>
    <row r="348" spans="1:1">
      <c r="A348" s="62">
        <v>41254</v>
      </c>
    </row>
    <row r="349" spans="1:1">
      <c r="A349" s="62">
        <v>41255</v>
      </c>
    </row>
    <row r="350" spans="1:1">
      <c r="A350" s="62">
        <v>41256</v>
      </c>
    </row>
    <row r="351" spans="1:1">
      <c r="A351" s="62">
        <v>41257</v>
      </c>
    </row>
    <row r="352" spans="1:1">
      <c r="A352" s="62">
        <v>41258</v>
      </c>
    </row>
    <row r="353" spans="1:1">
      <c r="A353" s="62">
        <v>41259</v>
      </c>
    </row>
    <row r="354" spans="1:1">
      <c r="A354" s="62">
        <v>41260</v>
      </c>
    </row>
    <row r="355" spans="1:1">
      <c r="A355" s="62">
        <v>41261</v>
      </c>
    </row>
    <row r="356" spans="1:1">
      <c r="A356" s="62">
        <v>41262</v>
      </c>
    </row>
    <row r="357" spans="1:1">
      <c r="A357" s="62">
        <v>41263</v>
      </c>
    </row>
    <row r="358" spans="1:1">
      <c r="A358" s="62">
        <v>41264</v>
      </c>
    </row>
    <row r="359" spans="1:1">
      <c r="A359" s="62">
        <v>41265</v>
      </c>
    </row>
    <row r="360" spans="1:1">
      <c r="A360" s="62">
        <v>41266</v>
      </c>
    </row>
    <row r="361" spans="1:1">
      <c r="A361" s="62">
        <v>41267</v>
      </c>
    </row>
    <row r="362" spans="1:1">
      <c r="A362" s="62">
        <v>41268</v>
      </c>
    </row>
    <row r="363" spans="1:1">
      <c r="A363" s="62">
        <v>41269</v>
      </c>
    </row>
    <row r="364" spans="1:1">
      <c r="A364" s="62">
        <v>41270</v>
      </c>
    </row>
    <row r="365" spans="1:1">
      <c r="A365" s="62">
        <v>41271</v>
      </c>
    </row>
    <row r="366" spans="1:1">
      <c r="A366" s="62">
        <v>41272</v>
      </c>
    </row>
    <row r="367" spans="1:1">
      <c r="A367" s="62">
        <v>41273</v>
      </c>
    </row>
    <row r="368" spans="1:1">
      <c r="A368" s="62">
        <v>41274</v>
      </c>
    </row>
    <row r="369" spans="1:1">
      <c r="A369" s="62">
        <v>41275</v>
      </c>
    </row>
    <row r="370" spans="1:1">
      <c r="A370" s="62">
        <v>41276</v>
      </c>
    </row>
    <row r="371" spans="1:1">
      <c r="A371" s="62">
        <v>41277</v>
      </c>
    </row>
    <row r="372" spans="1:1">
      <c r="A372" s="62">
        <v>41278</v>
      </c>
    </row>
    <row r="373" spans="1:1">
      <c r="A373" s="62">
        <v>41279</v>
      </c>
    </row>
    <row r="374" spans="1:1">
      <c r="A374" s="62">
        <v>41280</v>
      </c>
    </row>
    <row r="375" spans="1:1">
      <c r="A375" s="62">
        <v>41281</v>
      </c>
    </row>
    <row r="376" spans="1:1">
      <c r="A376" s="62">
        <v>41282</v>
      </c>
    </row>
    <row r="377" spans="1:1">
      <c r="A377" s="62">
        <v>41283</v>
      </c>
    </row>
    <row r="378" spans="1:1">
      <c r="A378" s="62">
        <v>41284</v>
      </c>
    </row>
    <row r="379" spans="1:1">
      <c r="A379" s="62">
        <v>41285</v>
      </c>
    </row>
    <row r="380" spans="1:1">
      <c r="A380" s="62">
        <v>41286</v>
      </c>
    </row>
    <row r="381" spans="1:1">
      <c r="A381" s="62">
        <v>41287</v>
      </c>
    </row>
    <row r="382" spans="1:1">
      <c r="A382" s="62">
        <v>41288</v>
      </c>
    </row>
    <row r="383" spans="1:1">
      <c r="A383" s="62">
        <v>41289</v>
      </c>
    </row>
    <row r="384" spans="1:1">
      <c r="A384" s="62">
        <v>41290</v>
      </c>
    </row>
    <row r="385" spans="1:1">
      <c r="A385" s="62">
        <v>41291</v>
      </c>
    </row>
    <row r="386" spans="1:1">
      <c r="A386" s="62">
        <v>41292</v>
      </c>
    </row>
    <row r="387" spans="1:1">
      <c r="A387" s="62">
        <v>41293</v>
      </c>
    </row>
    <row r="388" spans="1:1">
      <c r="A388" s="62">
        <v>41294</v>
      </c>
    </row>
    <row r="389" spans="1:1">
      <c r="A389" s="62">
        <v>41295</v>
      </c>
    </row>
    <row r="390" spans="1:1">
      <c r="A390" s="62">
        <v>41296</v>
      </c>
    </row>
    <row r="391" spans="1:1">
      <c r="A391" s="62">
        <v>41297</v>
      </c>
    </row>
    <row r="392" spans="1:1">
      <c r="A392" s="62">
        <v>41298</v>
      </c>
    </row>
    <row r="393" spans="1:1">
      <c r="A393" s="62">
        <v>41299</v>
      </c>
    </row>
    <row r="394" spans="1:1">
      <c r="A394" s="62">
        <v>41300</v>
      </c>
    </row>
    <row r="395" spans="1:1">
      <c r="A395" s="62">
        <v>41301</v>
      </c>
    </row>
    <row r="396" spans="1:1">
      <c r="A396" s="62">
        <v>41302</v>
      </c>
    </row>
    <row r="397" spans="1:1">
      <c r="A397" s="62">
        <v>41303</v>
      </c>
    </row>
    <row r="398" spans="1:1">
      <c r="A398" s="62">
        <v>41304</v>
      </c>
    </row>
    <row r="399" spans="1:1">
      <c r="A399" s="62">
        <v>41305</v>
      </c>
    </row>
    <row r="400" spans="1:1">
      <c r="A400" s="62">
        <v>41306</v>
      </c>
    </row>
    <row r="401" spans="1:1">
      <c r="A401" s="62">
        <v>41307</v>
      </c>
    </row>
    <row r="402" spans="1:1">
      <c r="A402" s="62">
        <v>41308</v>
      </c>
    </row>
    <row r="403" spans="1:1">
      <c r="A403" s="62">
        <v>41309</v>
      </c>
    </row>
    <row r="404" spans="1:1">
      <c r="A404" s="62">
        <v>41310</v>
      </c>
    </row>
    <row r="405" spans="1:1">
      <c r="A405" s="62">
        <v>41311</v>
      </c>
    </row>
    <row r="406" spans="1:1">
      <c r="A406" s="62">
        <v>41312</v>
      </c>
    </row>
    <row r="407" spans="1:1">
      <c r="A407" s="62">
        <v>41313</v>
      </c>
    </row>
    <row r="408" spans="1:1">
      <c r="A408" s="62">
        <v>41314</v>
      </c>
    </row>
    <row r="409" spans="1:1">
      <c r="A409" s="62">
        <v>41315</v>
      </c>
    </row>
    <row r="410" spans="1:1">
      <c r="A410" s="62">
        <v>41316</v>
      </c>
    </row>
    <row r="411" spans="1:1">
      <c r="A411" s="62">
        <v>41317</v>
      </c>
    </row>
    <row r="412" spans="1:1">
      <c r="A412" s="62">
        <v>41318</v>
      </c>
    </row>
    <row r="413" spans="1:1">
      <c r="A413" s="62">
        <v>41319</v>
      </c>
    </row>
    <row r="414" spans="1:1">
      <c r="A414" s="62">
        <v>41320</v>
      </c>
    </row>
    <row r="415" spans="1:1">
      <c r="A415" s="62">
        <v>41321</v>
      </c>
    </row>
    <row r="416" spans="1:1">
      <c r="A416" s="62">
        <v>41322</v>
      </c>
    </row>
    <row r="417" spans="1:1">
      <c r="A417" s="62">
        <v>41323</v>
      </c>
    </row>
    <row r="418" spans="1:1">
      <c r="A418" s="62">
        <v>41324</v>
      </c>
    </row>
    <row r="419" spans="1:1">
      <c r="A419" s="62">
        <v>41325</v>
      </c>
    </row>
    <row r="420" spans="1:1">
      <c r="A420" s="62">
        <v>41326</v>
      </c>
    </row>
    <row r="421" spans="1:1">
      <c r="A421" s="62">
        <v>41327</v>
      </c>
    </row>
    <row r="422" spans="1:1">
      <c r="A422" s="62">
        <v>41328</v>
      </c>
    </row>
    <row r="423" spans="1:1">
      <c r="A423" s="62">
        <v>41329</v>
      </c>
    </row>
    <row r="424" spans="1:1">
      <c r="A424" s="62">
        <v>41330</v>
      </c>
    </row>
    <row r="425" spans="1:1">
      <c r="A425" s="62">
        <v>41331</v>
      </c>
    </row>
    <row r="426" spans="1:1">
      <c r="A426" s="62">
        <v>41332</v>
      </c>
    </row>
    <row r="427" spans="1:1">
      <c r="A427" s="62">
        <v>41333</v>
      </c>
    </row>
    <row r="428" spans="1:1">
      <c r="A428" s="62">
        <v>41334</v>
      </c>
    </row>
    <row r="429" spans="1:1">
      <c r="A429" s="62">
        <v>41335</v>
      </c>
    </row>
    <row r="430" spans="1:1">
      <c r="A430" s="62">
        <v>41336</v>
      </c>
    </row>
    <row r="431" spans="1:1">
      <c r="A431" s="62">
        <v>41337</v>
      </c>
    </row>
    <row r="432" spans="1:1">
      <c r="A432" s="62">
        <v>41338</v>
      </c>
    </row>
    <row r="433" spans="1:1">
      <c r="A433" s="62">
        <v>41339</v>
      </c>
    </row>
    <row r="434" spans="1:1">
      <c r="A434" s="62">
        <v>41340</v>
      </c>
    </row>
    <row r="435" spans="1:1">
      <c r="A435" s="62">
        <v>41341</v>
      </c>
    </row>
    <row r="436" spans="1:1">
      <c r="A436" s="62">
        <v>41342</v>
      </c>
    </row>
    <row r="437" spans="1:1">
      <c r="A437" s="62">
        <v>41343</v>
      </c>
    </row>
    <row r="438" spans="1:1">
      <c r="A438" s="62">
        <v>41344</v>
      </c>
    </row>
    <row r="439" spans="1:1">
      <c r="A439" s="62">
        <v>41345</v>
      </c>
    </row>
    <row r="440" spans="1:1">
      <c r="A440" s="62">
        <v>41346</v>
      </c>
    </row>
    <row r="441" spans="1:1">
      <c r="A441" s="62">
        <v>41347</v>
      </c>
    </row>
    <row r="442" spans="1:1">
      <c r="A442" s="62">
        <v>41348</v>
      </c>
    </row>
    <row r="443" spans="1:1">
      <c r="A443" s="62">
        <v>41349</v>
      </c>
    </row>
    <row r="444" spans="1:1">
      <c r="A444" s="62">
        <v>41350</v>
      </c>
    </row>
    <row r="445" spans="1:1">
      <c r="A445" s="62">
        <v>41351</v>
      </c>
    </row>
    <row r="446" spans="1:1">
      <c r="A446" s="62">
        <v>41352</v>
      </c>
    </row>
    <row r="447" spans="1:1">
      <c r="A447" s="62">
        <v>41353</v>
      </c>
    </row>
    <row r="448" spans="1:1">
      <c r="A448" s="62">
        <v>41354</v>
      </c>
    </row>
    <row r="449" spans="1:1">
      <c r="A449" s="62">
        <v>41355</v>
      </c>
    </row>
    <row r="450" spans="1:1">
      <c r="A450" s="62">
        <v>41356</v>
      </c>
    </row>
    <row r="451" spans="1:1">
      <c r="A451" s="62">
        <v>41357</v>
      </c>
    </row>
    <row r="452" spans="1:1">
      <c r="A452" s="62">
        <v>41358</v>
      </c>
    </row>
    <row r="453" spans="1:1">
      <c r="A453" s="62">
        <v>41359</v>
      </c>
    </row>
    <row r="454" spans="1:1">
      <c r="A454" s="62">
        <v>41360</v>
      </c>
    </row>
    <row r="455" spans="1:1">
      <c r="A455" s="62">
        <v>41361</v>
      </c>
    </row>
    <row r="456" spans="1:1">
      <c r="A456" s="62">
        <v>41362</v>
      </c>
    </row>
    <row r="457" spans="1:1">
      <c r="A457" s="62">
        <v>41363</v>
      </c>
    </row>
    <row r="458" spans="1:1">
      <c r="A458" s="62">
        <v>41364</v>
      </c>
    </row>
    <row r="459" spans="1:1">
      <c r="A459" s="62">
        <v>41365</v>
      </c>
    </row>
    <row r="460" spans="1:1">
      <c r="A460" s="62">
        <v>41366</v>
      </c>
    </row>
    <row r="461" spans="1:1">
      <c r="A461" s="62">
        <v>41367</v>
      </c>
    </row>
    <row r="462" spans="1:1">
      <c r="A462" s="62">
        <v>41368</v>
      </c>
    </row>
    <row r="463" spans="1:1">
      <c r="A463" s="62">
        <v>41369</v>
      </c>
    </row>
    <row r="464" spans="1:1">
      <c r="A464" s="62">
        <v>41370</v>
      </c>
    </row>
    <row r="465" spans="1:1">
      <c r="A465" s="62">
        <v>41371</v>
      </c>
    </row>
    <row r="466" spans="1:1">
      <c r="A466" s="62">
        <v>41372</v>
      </c>
    </row>
    <row r="467" spans="1:1">
      <c r="A467" s="62">
        <v>41373</v>
      </c>
    </row>
    <row r="468" spans="1:1">
      <c r="A468" s="62">
        <v>41374</v>
      </c>
    </row>
    <row r="469" spans="1:1">
      <c r="A469" s="62">
        <v>41375</v>
      </c>
    </row>
    <row r="470" spans="1:1">
      <c r="A470" s="62">
        <v>41376</v>
      </c>
    </row>
    <row r="471" spans="1:1">
      <c r="A471" s="62">
        <v>41377</v>
      </c>
    </row>
    <row r="472" spans="1:1">
      <c r="A472" s="62">
        <v>41378</v>
      </c>
    </row>
    <row r="473" spans="1:1">
      <c r="A473" s="62">
        <v>41379</v>
      </c>
    </row>
    <row r="474" spans="1:1">
      <c r="A474" s="62">
        <v>41380</v>
      </c>
    </row>
    <row r="475" spans="1:1">
      <c r="A475" s="62">
        <v>41381</v>
      </c>
    </row>
    <row r="476" spans="1:1">
      <c r="A476" s="62">
        <v>41382</v>
      </c>
    </row>
    <row r="477" spans="1:1">
      <c r="A477" s="62">
        <v>41383</v>
      </c>
    </row>
    <row r="478" spans="1:1">
      <c r="A478" s="62">
        <v>41384</v>
      </c>
    </row>
    <row r="479" spans="1:1">
      <c r="A479" s="62">
        <v>41385</v>
      </c>
    </row>
    <row r="480" spans="1:1">
      <c r="A480" s="62">
        <v>41386</v>
      </c>
    </row>
    <row r="481" spans="1:1">
      <c r="A481" s="62">
        <v>41387</v>
      </c>
    </row>
    <row r="482" spans="1:1">
      <c r="A482" s="62">
        <v>41388</v>
      </c>
    </row>
    <row r="483" spans="1:1">
      <c r="A483" s="62">
        <v>41389</v>
      </c>
    </row>
    <row r="484" spans="1:1">
      <c r="A484" s="62">
        <v>41390</v>
      </c>
    </row>
    <row r="485" spans="1:1">
      <c r="A485" s="62">
        <v>41391</v>
      </c>
    </row>
    <row r="486" spans="1:1">
      <c r="A486" s="62">
        <v>41392</v>
      </c>
    </row>
    <row r="487" spans="1:1">
      <c r="A487" s="62">
        <v>41393</v>
      </c>
    </row>
    <row r="488" spans="1:1">
      <c r="A488" s="62">
        <v>41394</v>
      </c>
    </row>
    <row r="489" spans="1:1">
      <c r="A489" s="62">
        <v>41395</v>
      </c>
    </row>
    <row r="490" spans="1:1">
      <c r="A490" s="62">
        <v>41396</v>
      </c>
    </row>
    <row r="491" spans="1:1">
      <c r="A491" s="62">
        <v>41397</v>
      </c>
    </row>
    <row r="492" spans="1:1">
      <c r="A492" s="62">
        <v>41398</v>
      </c>
    </row>
    <row r="493" spans="1:1">
      <c r="A493" s="62">
        <v>41399</v>
      </c>
    </row>
    <row r="494" spans="1:1">
      <c r="A494" s="62">
        <v>41400</v>
      </c>
    </row>
    <row r="495" spans="1:1">
      <c r="A495" s="62">
        <v>41401</v>
      </c>
    </row>
    <row r="496" spans="1:1">
      <c r="A496" s="62">
        <v>41402</v>
      </c>
    </row>
    <row r="497" spans="1:1">
      <c r="A497" s="62">
        <v>41403</v>
      </c>
    </row>
    <row r="498" spans="1:1">
      <c r="A498" s="62">
        <v>41404</v>
      </c>
    </row>
    <row r="499" spans="1:1">
      <c r="A499" s="62">
        <v>41405</v>
      </c>
    </row>
    <row r="500" spans="1:1">
      <c r="A500" s="62">
        <v>41406</v>
      </c>
    </row>
    <row r="501" spans="1:1">
      <c r="A501" s="62">
        <v>41407</v>
      </c>
    </row>
    <row r="502" spans="1:1">
      <c r="A502" s="62">
        <v>41408</v>
      </c>
    </row>
    <row r="503" spans="1:1">
      <c r="A503" s="62">
        <v>41409</v>
      </c>
    </row>
    <row r="504" spans="1:1">
      <c r="A504" s="62">
        <v>41410</v>
      </c>
    </row>
    <row r="505" spans="1:1">
      <c r="A505" s="62">
        <v>41411</v>
      </c>
    </row>
    <row r="506" spans="1:1">
      <c r="A506" s="62">
        <v>41412</v>
      </c>
    </row>
    <row r="507" spans="1:1">
      <c r="A507" s="62">
        <v>41413</v>
      </c>
    </row>
    <row r="508" spans="1:1">
      <c r="A508" s="62">
        <v>41414</v>
      </c>
    </row>
    <row r="509" spans="1:1">
      <c r="A509" s="62">
        <v>41415</v>
      </c>
    </row>
    <row r="510" spans="1:1">
      <c r="A510" s="62">
        <v>41416</v>
      </c>
    </row>
    <row r="511" spans="1:1">
      <c r="A511" s="62">
        <v>41417</v>
      </c>
    </row>
    <row r="512" spans="1:1">
      <c r="A512" s="62">
        <v>41418</v>
      </c>
    </row>
    <row r="513" spans="1:1">
      <c r="A513" s="62">
        <v>41419</v>
      </c>
    </row>
    <row r="514" spans="1:1">
      <c r="A514" s="62">
        <v>41420</v>
      </c>
    </row>
    <row r="515" spans="1:1">
      <c r="A515" s="62">
        <v>41421</v>
      </c>
    </row>
    <row r="516" spans="1:1">
      <c r="A516" s="62">
        <v>41422</v>
      </c>
    </row>
    <row r="517" spans="1:1">
      <c r="A517" s="62">
        <v>41423</v>
      </c>
    </row>
    <row r="518" spans="1:1">
      <c r="A518" s="62">
        <v>41424</v>
      </c>
    </row>
    <row r="519" spans="1:1">
      <c r="A519" s="62">
        <v>41425</v>
      </c>
    </row>
    <row r="520" spans="1:1">
      <c r="A520" s="62">
        <v>41426</v>
      </c>
    </row>
    <row r="521" spans="1:1">
      <c r="A521" s="62">
        <v>41427</v>
      </c>
    </row>
    <row r="522" spans="1:1">
      <c r="A522" s="62">
        <v>41428</v>
      </c>
    </row>
    <row r="523" spans="1:1">
      <c r="A523" s="62">
        <v>41429</v>
      </c>
    </row>
    <row r="524" spans="1:1">
      <c r="A524" s="62">
        <v>41430</v>
      </c>
    </row>
    <row r="525" spans="1:1">
      <c r="A525" s="62">
        <v>41431</v>
      </c>
    </row>
    <row r="526" spans="1:1">
      <c r="A526" s="62">
        <v>41432</v>
      </c>
    </row>
    <row r="527" spans="1:1">
      <c r="A527" s="62">
        <v>41433</v>
      </c>
    </row>
    <row r="528" spans="1:1">
      <c r="A528" s="62">
        <v>41434</v>
      </c>
    </row>
    <row r="529" spans="1:1">
      <c r="A529" s="62">
        <v>41435</v>
      </c>
    </row>
    <row r="530" spans="1:1">
      <c r="A530" s="62">
        <v>41436</v>
      </c>
    </row>
    <row r="531" spans="1:1">
      <c r="A531" s="62">
        <v>41437</v>
      </c>
    </row>
    <row r="532" spans="1:1">
      <c r="A532" s="62">
        <v>41438</v>
      </c>
    </row>
    <row r="533" spans="1:1">
      <c r="A533" s="62">
        <v>41439</v>
      </c>
    </row>
    <row r="534" spans="1:1">
      <c r="A534" s="62">
        <v>41440</v>
      </c>
    </row>
    <row r="535" spans="1:1">
      <c r="A535" s="62">
        <v>41441</v>
      </c>
    </row>
    <row r="536" spans="1:1">
      <c r="A536" s="62">
        <v>41442</v>
      </c>
    </row>
    <row r="537" spans="1:1">
      <c r="A537" s="62">
        <v>41443</v>
      </c>
    </row>
    <row r="538" spans="1:1">
      <c r="A538" s="62">
        <v>41444</v>
      </c>
    </row>
    <row r="539" spans="1:1">
      <c r="A539" s="62">
        <v>41445</v>
      </c>
    </row>
    <row r="540" spans="1:1">
      <c r="A540" s="62">
        <v>41446</v>
      </c>
    </row>
    <row r="541" spans="1:1">
      <c r="A541" s="62">
        <v>41447</v>
      </c>
    </row>
    <row r="542" spans="1:1">
      <c r="A542" s="62">
        <v>41448</v>
      </c>
    </row>
    <row r="543" spans="1:1">
      <c r="A543" s="62">
        <v>41449</v>
      </c>
    </row>
    <row r="544" spans="1:1">
      <c r="A544" s="62">
        <v>41450</v>
      </c>
    </row>
    <row r="545" spans="1:1">
      <c r="A545" s="62">
        <v>41451</v>
      </c>
    </row>
    <row r="546" spans="1:1">
      <c r="A546" s="62">
        <v>41452</v>
      </c>
    </row>
    <row r="547" spans="1:1">
      <c r="A547" s="62">
        <v>41453</v>
      </c>
    </row>
    <row r="548" spans="1:1">
      <c r="A548" s="62">
        <v>41454</v>
      </c>
    </row>
    <row r="549" spans="1:1">
      <c r="A549" s="62">
        <v>41455</v>
      </c>
    </row>
    <row r="550" spans="1:1">
      <c r="A550" s="62">
        <v>41456</v>
      </c>
    </row>
    <row r="551" spans="1:1">
      <c r="A551" s="62">
        <v>41457</v>
      </c>
    </row>
    <row r="552" spans="1:1">
      <c r="A552" s="62">
        <v>41458</v>
      </c>
    </row>
    <row r="553" spans="1:1">
      <c r="A553" s="62">
        <v>41459</v>
      </c>
    </row>
    <row r="554" spans="1:1">
      <c r="A554" s="62">
        <v>41460</v>
      </c>
    </row>
    <row r="555" spans="1:1">
      <c r="A555" s="62">
        <v>41461</v>
      </c>
    </row>
    <row r="556" spans="1:1">
      <c r="A556" s="62">
        <v>41462</v>
      </c>
    </row>
    <row r="557" spans="1:1">
      <c r="A557" s="62">
        <v>41463</v>
      </c>
    </row>
    <row r="558" spans="1:1">
      <c r="A558" s="62">
        <v>41464</v>
      </c>
    </row>
    <row r="559" spans="1:1">
      <c r="A559" s="62">
        <v>41465</v>
      </c>
    </row>
    <row r="560" spans="1:1">
      <c r="A560" s="62">
        <v>41466</v>
      </c>
    </row>
    <row r="561" spans="1:1">
      <c r="A561" s="62">
        <v>41467</v>
      </c>
    </row>
    <row r="562" spans="1:1">
      <c r="A562" s="62">
        <v>41468</v>
      </c>
    </row>
    <row r="563" spans="1:1">
      <c r="A563" s="62">
        <v>41469</v>
      </c>
    </row>
    <row r="564" spans="1:1">
      <c r="A564" s="62">
        <v>41470</v>
      </c>
    </row>
    <row r="565" spans="1:1">
      <c r="A565" s="62">
        <v>41471</v>
      </c>
    </row>
    <row r="566" spans="1:1">
      <c r="A566" s="62">
        <v>41472</v>
      </c>
    </row>
    <row r="567" spans="1:1">
      <c r="A567" s="62">
        <v>41473</v>
      </c>
    </row>
    <row r="568" spans="1:1">
      <c r="A568" s="62">
        <v>41474</v>
      </c>
    </row>
    <row r="569" spans="1:1">
      <c r="A569" s="62">
        <v>41475</v>
      </c>
    </row>
    <row r="570" spans="1:1">
      <c r="A570" s="62">
        <v>41476</v>
      </c>
    </row>
    <row r="571" spans="1:1">
      <c r="A571" s="62">
        <v>41477</v>
      </c>
    </row>
    <row r="572" spans="1:1">
      <c r="A572" s="62">
        <v>41478</v>
      </c>
    </row>
    <row r="573" spans="1:1">
      <c r="A573" s="62">
        <v>41479</v>
      </c>
    </row>
    <row r="574" spans="1:1">
      <c r="A574" s="62">
        <v>41480</v>
      </c>
    </row>
    <row r="575" spans="1:1">
      <c r="A575" s="62">
        <v>41481</v>
      </c>
    </row>
    <row r="576" spans="1:1">
      <c r="A576" s="62">
        <v>41482</v>
      </c>
    </row>
    <row r="577" spans="1:1">
      <c r="A577" s="62">
        <v>41483</v>
      </c>
    </row>
    <row r="578" spans="1:1">
      <c r="A578" s="62">
        <v>41484</v>
      </c>
    </row>
    <row r="579" spans="1:1">
      <c r="A579" s="62">
        <v>41485</v>
      </c>
    </row>
    <row r="580" spans="1:1">
      <c r="A580" s="62">
        <v>41486</v>
      </c>
    </row>
    <row r="581" spans="1:1">
      <c r="A581" s="62">
        <v>41487</v>
      </c>
    </row>
    <row r="582" spans="1:1">
      <c r="A582" s="62">
        <v>41488</v>
      </c>
    </row>
    <row r="583" spans="1:1">
      <c r="A583" s="62">
        <v>41489</v>
      </c>
    </row>
    <row r="584" spans="1:1">
      <c r="A584" s="62">
        <v>41490</v>
      </c>
    </row>
    <row r="585" spans="1:1">
      <c r="A585" s="62">
        <v>41491</v>
      </c>
    </row>
    <row r="586" spans="1:1">
      <c r="A586" s="62">
        <v>41492</v>
      </c>
    </row>
    <row r="587" spans="1:1">
      <c r="A587" s="62">
        <v>41493</v>
      </c>
    </row>
    <row r="588" spans="1:1">
      <c r="A588" s="62">
        <v>41494</v>
      </c>
    </row>
    <row r="589" spans="1:1">
      <c r="A589" s="62">
        <v>41495</v>
      </c>
    </row>
    <row r="590" spans="1:1">
      <c r="A590" s="62">
        <v>41496</v>
      </c>
    </row>
    <row r="591" spans="1:1">
      <c r="A591" s="62">
        <v>41497</v>
      </c>
    </row>
    <row r="592" spans="1:1">
      <c r="A592" s="62">
        <v>41498</v>
      </c>
    </row>
    <row r="593" spans="1:1">
      <c r="A593" s="62">
        <v>41499</v>
      </c>
    </row>
    <row r="594" spans="1:1">
      <c r="A594" s="62">
        <v>41500</v>
      </c>
    </row>
    <row r="595" spans="1:1">
      <c r="A595" s="62">
        <v>41501</v>
      </c>
    </row>
    <row r="596" spans="1:1">
      <c r="A596" s="62">
        <v>41502</v>
      </c>
    </row>
    <row r="597" spans="1:1">
      <c r="A597" s="62">
        <v>41503</v>
      </c>
    </row>
    <row r="598" spans="1:1">
      <c r="A598" s="62">
        <v>41504</v>
      </c>
    </row>
    <row r="599" spans="1:1">
      <c r="A599" s="62">
        <v>41505</v>
      </c>
    </row>
    <row r="600" spans="1:1">
      <c r="A600" s="62">
        <v>41506</v>
      </c>
    </row>
    <row r="601" spans="1:1">
      <c r="A601" s="62">
        <v>41507</v>
      </c>
    </row>
    <row r="602" spans="1:1">
      <c r="A602" s="62">
        <v>41508</v>
      </c>
    </row>
    <row r="603" spans="1:1">
      <c r="A603" s="62">
        <v>41509</v>
      </c>
    </row>
    <row r="604" spans="1:1">
      <c r="A604" s="62">
        <v>41510</v>
      </c>
    </row>
    <row r="605" spans="1:1">
      <c r="A605" s="62">
        <v>41511</v>
      </c>
    </row>
    <row r="606" spans="1:1">
      <c r="A606" s="62">
        <v>41512</v>
      </c>
    </row>
    <row r="607" spans="1:1">
      <c r="A607" s="62">
        <v>41513</v>
      </c>
    </row>
    <row r="608" spans="1:1">
      <c r="A608" s="62">
        <v>41514</v>
      </c>
    </row>
    <row r="609" spans="1:1">
      <c r="A609" s="62">
        <v>41515</v>
      </c>
    </row>
    <row r="610" spans="1:1">
      <c r="A610" s="62">
        <v>41516</v>
      </c>
    </row>
    <row r="611" spans="1:1">
      <c r="A611" s="62">
        <v>41517</v>
      </c>
    </row>
    <row r="612" spans="1:1">
      <c r="A612" s="62">
        <v>41518</v>
      </c>
    </row>
    <row r="613" spans="1:1">
      <c r="A613" s="62">
        <v>41519</v>
      </c>
    </row>
    <row r="614" spans="1:1">
      <c r="A614" s="62">
        <v>41520</v>
      </c>
    </row>
    <row r="615" spans="1:1">
      <c r="A615" s="62">
        <v>41521</v>
      </c>
    </row>
    <row r="616" spans="1:1">
      <c r="A616" s="62">
        <v>41522</v>
      </c>
    </row>
    <row r="617" spans="1:1">
      <c r="A617" s="62">
        <v>41523</v>
      </c>
    </row>
    <row r="618" spans="1:1">
      <c r="A618" s="62">
        <v>41524</v>
      </c>
    </row>
    <row r="619" spans="1:1">
      <c r="A619" s="62">
        <v>41525</v>
      </c>
    </row>
    <row r="620" spans="1:1">
      <c r="A620" s="62">
        <v>41526</v>
      </c>
    </row>
    <row r="621" spans="1:1">
      <c r="A621" s="62">
        <v>41527</v>
      </c>
    </row>
    <row r="622" spans="1:1">
      <c r="A622" s="62">
        <v>41528</v>
      </c>
    </row>
    <row r="623" spans="1:1">
      <c r="A623" s="62">
        <v>41529</v>
      </c>
    </row>
    <row r="624" spans="1:1">
      <c r="A624" s="62">
        <v>41530</v>
      </c>
    </row>
    <row r="625" spans="1:1">
      <c r="A625" s="62">
        <v>41531</v>
      </c>
    </row>
    <row r="626" spans="1:1">
      <c r="A626" s="62">
        <v>41532</v>
      </c>
    </row>
    <row r="627" spans="1:1">
      <c r="A627" s="62">
        <v>41533</v>
      </c>
    </row>
    <row r="628" spans="1:1">
      <c r="A628" s="62">
        <v>41534</v>
      </c>
    </row>
    <row r="629" spans="1:1">
      <c r="A629" s="62">
        <v>41535</v>
      </c>
    </row>
    <row r="630" spans="1:1">
      <c r="A630" s="62">
        <v>41536</v>
      </c>
    </row>
    <row r="631" spans="1:1">
      <c r="A631" s="62">
        <v>41537</v>
      </c>
    </row>
    <row r="632" spans="1:1">
      <c r="A632" s="62">
        <v>41538</v>
      </c>
    </row>
    <row r="633" spans="1:1">
      <c r="A633" s="62">
        <v>41539</v>
      </c>
    </row>
    <row r="634" spans="1:1">
      <c r="A634" s="62">
        <v>41540</v>
      </c>
    </row>
    <row r="635" spans="1:1">
      <c r="A635" s="62">
        <v>41541</v>
      </c>
    </row>
    <row r="636" spans="1:1">
      <c r="A636" s="62">
        <v>41542</v>
      </c>
    </row>
    <row r="637" spans="1:1">
      <c r="A637" s="62">
        <v>41543</v>
      </c>
    </row>
    <row r="638" spans="1:1">
      <c r="A638" s="62">
        <v>41544</v>
      </c>
    </row>
    <row r="639" spans="1:1">
      <c r="A639" s="62">
        <v>41545</v>
      </c>
    </row>
    <row r="640" spans="1:1">
      <c r="A640" s="62">
        <v>41546</v>
      </c>
    </row>
    <row r="641" spans="1:1">
      <c r="A641" s="62">
        <v>41547</v>
      </c>
    </row>
    <row r="642" spans="1:1">
      <c r="A642" s="62">
        <v>41548</v>
      </c>
    </row>
    <row r="643" spans="1:1">
      <c r="A643" s="62">
        <v>41549</v>
      </c>
    </row>
    <row r="644" spans="1:1">
      <c r="A644" s="62">
        <v>41550</v>
      </c>
    </row>
    <row r="645" spans="1:1">
      <c r="A645" s="62">
        <v>41551</v>
      </c>
    </row>
    <row r="646" spans="1:1">
      <c r="A646" s="62">
        <v>41552</v>
      </c>
    </row>
    <row r="647" spans="1:1">
      <c r="A647" s="62">
        <v>41553</v>
      </c>
    </row>
    <row r="648" spans="1:1">
      <c r="A648" s="62">
        <v>41554</v>
      </c>
    </row>
    <row r="649" spans="1:1">
      <c r="A649" s="62">
        <v>41555</v>
      </c>
    </row>
    <row r="650" spans="1:1">
      <c r="A650" s="62">
        <v>41556</v>
      </c>
    </row>
    <row r="651" spans="1:1">
      <c r="A651" s="62">
        <v>41557</v>
      </c>
    </row>
    <row r="652" spans="1:1">
      <c r="A652" s="62">
        <v>41558</v>
      </c>
    </row>
    <row r="653" spans="1:1">
      <c r="A653" s="62">
        <v>41559</v>
      </c>
    </row>
    <row r="654" spans="1:1">
      <c r="A654" s="62">
        <v>41560</v>
      </c>
    </row>
    <row r="655" spans="1:1">
      <c r="A655" s="62">
        <v>41561</v>
      </c>
    </row>
    <row r="656" spans="1:1">
      <c r="A656" s="62">
        <v>41562</v>
      </c>
    </row>
    <row r="657" spans="1:1">
      <c r="A657" s="62">
        <v>41563</v>
      </c>
    </row>
    <row r="658" spans="1:1">
      <c r="A658" s="62">
        <v>41564</v>
      </c>
    </row>
    <row r="659" spans="1:1">
      <c r="A659" s="62">
        <v>41565</v>
      </c>
    </row>
    <row r="660" spans="1:1">
      <c r="A660" s="62">
        <v>41566</v>
      </c>
    </row>
    <row r="661" spans="1:1">
      <c r="A661" s="62">
        <v>41567</v>
      </c>
    </row>
    <row r="662" spans="1:1">
      <c r="A662" s="62">
        <v>41568</v>
      </c>
    </row>
    <row r="663" spans="1:1">
      <c r="A663" s="62">
        <v>41569</v>
      </c>
    </row>
    <row r="664" spans="1:1">
      <c r="A664" s="62">
        <v>41570</v>
      </c>
    </row>
    <row r="665" spans="1:1">
      <c r="A665" s="62">
        <v>41571</v>
      </c>
    </row>
    <row r="666" spans="1:1">
      <c r="A666" s="62">
        <v>41572</v>
      </c>
    </row>
    <row r="667" spans="1:1">
      <c r="A667" s="62">
        <v>41573</v>
      </c>
    </row>
    <row r="668" spans="1:1">
      <c r="A668" s="62">
        <v>41574</v>
      </c>
    </row>
    <row r="669" spans="1:1">
      <c r="A669" s="62">
        <v>41575</v>
      </c>
    </row>
    <row r="670" spans="1:1">
      <c r="A670" s="62">
        <v>41576</v>
      </c>
    </row>
    <row r="671" spans="1:1">
      <c r="A671" s="62">
        <v>41577</v>
      </c>
    </row>
    <row r="672" spans="1:1">
      <c r="A672" s="62">
        <v>41578</v>
      </c>
    </row>
    <row r="673" spans="1:1">
      <c r="A673" s="62">
        <v>41579</v>
      </c>
    </row>
    <row r="674" spans="1:1">
      <c r="A674" s="62">
        <v>41580</v>
      </c>
    </row>
    <row r="675" spans="1:1">
      <c r="A675" s="62">
        <v>41581</v>
      </c>
    </row>
    <row r="676" spans="1:1">
      <c r="A676" s="62">
        <v>41582</v>
      </c>
    </row>
    <row r="677" spans="1:1">
      <c r="A677" s="62">
        <v>41583</v>
      </c>
    </row>
    <row r="678" spans="1:1">
      <c r="A678" s="62">
        <v>41584</v>
      </c>
    </row>
    <row r="679" spans="1:1">
      <c r="A679" s="62">
        <v>41585</v>
      </c>
    </row>
    <row r="680" spans="1:1">
      <c r="A680" s="62">
        <v>41586</v>
      </c>
    </row>
    <row r="681" spans="1:1">
      <c r="A681" s="62">
        <v>41587</v>
      </c>
    </row>
    <row r="682" spans="1:1">
      <c r="A682" s="62">
        <v>41588</v>
      </c>
    </row>
    <row r="683" spans="1:1">
      <c r="A683" s="62">
        <v>41589</v>
      </c>
    </row>
    <row r="684" spans="1:1">
      <c r="A684" s="62">
        <v>41590</v>
      </c>
    </row>
    <row r="685" spans="1:1">
      <c r="A685" s="62">
        <v>41591</v>
      </c>
    </row>
    <row r="686" spans="1:1">
      <c r="A686" s="62">
        <v>41592</v>
      </c>
    </row>
    <row r="687" spans="1:1">
      <c r="A687" s="62">
        <v>41593</v>
      </c>
    </row>
    <row r="688" spans="1:1">
      <c r="A688" s="62">
        <v>41594</v>
      </c>
    </row>
    <row r="689" spans="1:1">
      <c r="A689" s="62">
        <v>41595</v>
      </c>
    </row>
    <row r="690" spans="1:1">
      <c r="A690" s="62">
        <v>41596</v>
      </c>
    </row>
    <row r="691" spans="1:1">
      <c r="A691" s="62">
        <v>41597</v>
      </c>
    </row>
    <row r="692" spans="1:1">
      <c r="A692" s="62">
        <v>41598</v>
      </c>
    </row>
    <row r="693" spans="1:1">
      <c r="A693" s="62">
        <v>41599</v>
      </c>
    </row>
    <row r="694" spans="1:1">
      <c r="A694" s="62">
        <v>41600</v>
      </c>
    </row>
    <row r="695" spans="1:1">
      <c r="A695" s="62">
        <v>41601</v>
      </c>
    </row>
    <row r="696" spans="1:1">
      <c r="A696" s="62">
        <v>41602</v>
      </c>
    </row>
    <row r="697" spans="1:1">
      <c r="A697" s="62">
        <v>41603</v>
      </c>
    </row>
    <row r="698" spans="1:1">
      <c r="A698" s="62">
        <v>41604</v>
      </c>
    </row>
    <row r="699" spans="1:1">
      <c r="A699" s="62">
        <v>41605</v>
      </c>
    </row>
    <row r="700" spans="1:1">
      <c r="A700" s="62">
        <v>41606</v>
      </c>
    </row>
    <row r="701" spans="1:1">
      <c r="A701" s="62">
        <v>41607</v>
      </c>
    </row>
    <row r="702" spans="1:1">
      <c r="A702" s="62">
        <v>41608</v>
      </c>
    </row>
    <row r="703" spans="1:1">
      <c r="A703" s="62">
        <v>41609</v>
      </c>
    </row>
    <row r="704" spans="1:1">
      <c r="A704" s="62">
        <v>41610</v>
      </c>
    </row>
    <row r="705" spans="1:1">
      <c r="A705" s="62">
        <v>41611</v>
      </c>
    </row>
    <row r="706" spans="1:1">
      <c r="A706" s="62">
        <v>41612</v>
      </c>
    </row>
    <row r="707" spans="1:1">
      <c r="A707" s="62">
        <v>41613</v>
      </c>
    </row>
    <row r="708" spans="1:1">
      <c r="A708" s="62">
        <v>41614</v>
      </c>
    </row>
    <row r="709" spans="1:1">
      <c r="A709" s="62">
        <v>41615</v>
      </c>
    </row>
    <row r="710" spans="1:1">
      <c r="A710" s="62">
        <v>41616</v>
      </c>
    </row>
    <row r="711" spans="1:1">
      <c r="A711" s="62">
        <v>41617</v>
      </c>
    </row>
    <row r="712" spans="1:1">
      <c r="A712" s="62">
        <v>41618</v>
      </c>
    </row>
    <row r="713" spans="1:1">
      <c r="A713" s="62">
        <v>41619</v>
      </c>
    </row>
    <row r="714" spans="1:1">
      <c r="A714" s="62">
        <v>41620</v>
      </c>
    </row>
    <row r="715" spans="1:1">
      <c r="A715" s="62">
        <v>41621</v>
      </c>
    </row>
    <row r="716" spans="1:1">
      <c r="A716" s="62">
        <v>41622</v>
      </c>
    </row>
    <row r="717" spans="1:1">
      <c r="A717" s="62">
        <v>41623</v>
      </c>
    </row>
    <row r="718" spans="1:1">
      <c r="A718" s="62">
        <v>41624</v>
      </c>
    </row>
    <row r="719" spans="1:1">
      <c r="A719" s="62">
        <v>41625</v>
      </c>
    </row>
    <row r="720" spans="1:1">
      <c r="A720" s="62">
        <v>41626</v>
      </c>
    </row>
    <row r="721" spans="1:1">
      <c r="A721" s="62">
        <v>41627</v>
      </c>
    </row>
    <row r="722" spans="1:1">
      <c r="A722" s="62">
        <v>41628</v>
      </c>
    </row>
    <row r="723" spans="1:1">
      <c r="A723" s="62">
        <v>41629</v>
      </c>
    </row>
    <row r="724" spans="1:1">
      <c r="A724" s="62">
        <v>41630</v>
      </c>
    </row>
    <row r="725" spans="1:1">
      <c r="A725" s="62">
        <v>41631</v>
      </c>
    </row>
    <row r="726" spans="1:1">
      <c r="A726" s="62">
        <v>41632</v>
      </c>
    </row>
    <row r="727" spans="1:1">
      <c r="A727" s="62">
        <v>41633</v>
      </c>
    </row>
    <row r="728" spans="1:1">
      <c r="A728" s="62">
        <v>41634</v>
      </c>
    </row>
    <row r="729" spans="1:1">
      <c r="A729" s="62">
        <v>41635</v>
      </c>
    </row>
    <row r="730" spans="1:1">
      <c r="A730" s="62">
        <v>41636</v>
      </c>
    </row>
    <row r="731" spans="1:1">
      <c r="A731" s="62">
        <v>41637</v>
      </c>
    </row>
    <row r="732" spans="1:1">
      <c r="A732" s="62">
        <v>41638</v>
      </c>
    </row>
    <row r="733" spans="1:1">
      <c r="A733" s="62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20</vt:i4>
      </vt:variant>
    </vt:vector>
  </HeadingPairs>
  <TitlesOfParts>
    <vt:vector size="42" baseType="lpstr">
      <vt:lpstr>ფორმა N1</vt:lpstr>
      <vt:lpstr>ფორმა N2</vt:lpstr>
      <vt:lpstr>ფორმა N3</vt:lpstr>
      <vt:lpstr>ფორმა N4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 </vt:lpstr>
      <vt:lpstr>ფორმა 9.6</vt:lpstr>
      <vt:lpstr>ფორმა N 9.7</vt:lpstr>
      <vt:lpstr>ფორმა N9.7.1</vt:lpstr>
      <vt:lpstr>'ფორმა 5.2'!Print_Area</vt:lpstr>
      <vt:lpstr>'ფორმა 5.4'!Print_Area</vt:lpstr>
      <vt:lpstr>'ფორმა 5.5'!Print_Area</vt:lpstr>
      <vt:lpstr>'ფორმა 9.3'!Print_Area</vt:lpstr>
      <vt:lpstr>'ფორმა 9.5 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N5'!Print_Area</vt:lpstr>
      <vt:lpstr>'ფორმა N5.1'!Print_Area</vt:lpstr>
      <vt:lpstr>'ფორმა N7'!Print_Area</vt:lpstr>
      <vt:lpstr>'ფორმა N8'!Print_Area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USER</cp:lastModifiedBy>
  <cp:lastPrinted>2016-09-22T22:35:02Z</cp:lastPrinted>
  <dcterms:created xsi:type="dcterms:W3CDTF">2011-12-27T13:20:18Z</dcterms:created>
  <dcterms:modified xsi:type="dcterms:W3CDTF">2016-09-22T22:35:40Z</dcterms:modified>
</cp:coreProperties>
</file>